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rt" sheetId="1" r:id="rId4"/>
    <sheet state="visible" name="LLM Defaults" sheetId="2" r:id="rId5"/>
    <sheet state="visible" name="My Projects" sheetId="3" r:id="rId6"/>
    <sheet state="visible" name="Staff" sheetId="4" r:id="rId7"/>
    <sheet state="visible" name="All Tasks" sheetId="5" r:id="rId8"/>
    <sheet state="visible" name="Notes" sheetId="6" r:id="rId9"/>
    <sheet state="visible" name="Advanced- &gt;" sheetId="7" r:id="rId10"/>
    <sheet state="visible" name="Models" sheetId="8" r:id="rId11"/>
    <sheet state="visible" name="Tools" sheetId="9" r:id="rId12"/>
    <sheet state="visible" name="Internals (hidden) -&gt;" sheetId="10" r:id="rId13"/>
    <sheet state="hidden" name="Agents View" sheetId="11" r:id="rId14"/>
    <sheet state="hidden" name="Crew View" sheetId="12" r:id="rId15"/>
    <sheet state="hidden" name="Tasks View" sheetId="13" r:id="rId16"/>
    <sheet state="hidden" name="Agents" sheetId="14" r:id="rId17"/>
    <sheet state="hidden" name="Crew" sheetId="15" r:id="rId18"/>
    <sheet state="hidden" name="Tasks" sheetId="16" r:id="rId19"/>
    <sheet state="hidden" name="Dropdowns" sheetId="17" r:id="rId20"/>
  </sheets>
  <definedNames>
    <definedName hidden="1" localSheetId="2" name="_xlnm._FilterDatabase">'My Projects'!$A$1:$A$1001</definedName>
    <definedName hidden="1" localSheetId="3" name="_xlnm._FilterDatabase">Staff!$A$1:$A$1003</definedName>
    <definedName hidden="1" localSheetId="4" name="_xlnm._FilterDatabase">'All Tasks'!$A$1:$A$1017</definedName>
  </definedNames>
  <calcPr/>
</workbook>
</file>

<file path=xl/sharedStrings.xml><?xml version="1.0" encoding="utf-8"?>
<sst xmlns="http://schemas.openxmlformats.org/spreadsheetml/2006/main" count="14590" uniqueCount="381">
  <si>
    <t xml:space="preserve">      Launch your crew in 3 steps</t>
  </si>
  <si>
    <t xml:space="preserve">          Step 1: Create your project</t>
  </si>
  <si>
    <t>My Projects</t>
  </si>
  <si>
    <t xml:space="preserve">                          
                          Fill in all fields.    
                          Exception - 'Agents' should be filled in once you have your agents defined in step 2.
                          Use the Multiple Select Data Validation (see google Menu option) to add agents to the feild.
                         *If you include {asignemnt} in a task, it will be copied in to each task wherever you put it. 
</t>
  </si>
  <si>
    <t xml:space="preserve">          Step 2: Create agents for the project</t>
  </si>
  <si>
    <t>Staff</t>
  </si>
  <si>
    <t xml:space="preserve">                          Add Staff that will perform you project or chose from existing. 
                          Go back to My Projects and update the agents field. (Use Multiple Select Data Validation Sheets Toolbar)
                          *Add coomments and filter by comments for convenience
</t>
  </si>
  <si>
    <t xml:space="preserve">          Step 3: Define your tasks</t>
  </si>
  <si>
    <t>All Tasks</t>
  </si>
  <si>
    <t xml:space="preserve">                           
                            Select your project in the project field
                            *Filter py project field for convenience</t>
  </si>
  <si>
    <t xml:space="preserve">          Selct your project and go to terminal or docker:</t>
  </si>
  <si>
    <t>Turn-key Travel Assistant</t>
  </si>
  <si>
    <t>&lt;-Select</t>
  </si>
  <si>
    <t>Agent LLM</t>
  </si>
  <si>
    <t>Agent Function Calling LLM</t>
  </si>
  <si>
    <t>Crew Manager LLM</t>
  </si>
  <si>
    <t>Crew Embedding LLM</t>
  </si>
  <si>
    <t>Tools LLM</t>
  </si>
  <si>
    <t>Tools Embeddings LLM</t>
  </si>
  <si>
    <t>About:
The Agent LLM is the brain behind your agents — powerful, intuitive, and ready to adapt. We start with the most advanced model as the standard, because we want the best results. But we know one size doesn’t fit all. So, if your agent needs something simpler, you have the freedom to tailor its intelligence right in the Staff settings. It’s all about making technology work for you.</t>
  </si>
  <si>
    <t>About: 
The Function Calling LLM is your specialized toolkit — adept at precise tasks such as using tools or executing code with exceptional accuracy. It’s designed to seamlessly handle these specific functions. We recommnd the best tools right from the start. But remember, flexibility is key. If your needs are different, you can easily adjust the settings to choose a lighter model in the Staff section.</t>
  </si>
  <si>
    <t>The Crew Manager LLM is the orchestrator of your team — guiding each member with precision in a hierarchical structure. It ensures every process is smoothly executed, equipped with the best strategies from the start. Yet, we understand the importance of adaptability. If your team's dynamics require a different approach, you can fine-tune the settings to select a lighter model in the Projects section.</t>
  </si>
  <si>
    <t>The Crew Embedding LLM is the memory keeper of your team — managing short-term, long-term, and entity memory with finesse. It's designed to retain and utilize knowledge effectively, ensuring your crew operates with full awareness. If your team's memory demands shift, the model can be swapped in the Projects section.</t>
  </si>
  <si>
    <t>Select the default model for your Tools LLM in the Tools section — this setting determines the baseline intelligence for all tools, ensuring consistent and effective operation. While we recommend using one model across all tools for uniformity, you have the flexibility to configure a different model for individual tools as required to meet specific needs.</t>
  </si>
  <si>
    <t>Set the default for your Tools Embeddings LLM in the Tools section — this choice establishes the core intelligence model that manages embeddings across all your tools, promoting consistency and precision. Although a single model is recommended for uniform performance, you can customize the settings for specific tools if unique embedding requirements arise.</t>
  </si>
  <si>
    <t>Current Default:</t>
  </si>
  <si>
    <t>gpt-4-turbo-preview</t>
  </si>
  <si>
    <t>None</t>
  </si>
  <si>
    <t>Comments</t>
  </si>
  <si>
    <t>Name</t>
  </si>
  <si>
    <t>Assignment</t>
  </si>
  <si>
    <t>Agents</t>
  </si>
  <si>
    <t>Process</t>
  </si>
  <si>
    <t>Verbose</t>
  </si>
  <si>
    <t>Memory</t>
  </si>
  <si>
    <t>Embedding model</t>
  </si>
  <si>
    <t>Manager LLM</t>
  </si>
  <si>
    <t>t</t>
  </si>
  <si>
    <t>Manager LLM Provider</t>
  </si>
  <si>
    <t>Gmail</t>
  </si>
  <si>
    <t>Gmail: Create Draft Responce</t>
  </si>
  <si>
    <t>.</t>
  </si>
  <si>
    <t>Senior Email Analyst, Email Action Specialist, Email Response Writer</t>
  </si>
  <si>
    <t>sequential</t>
  </si>
  <si>
    <t>Instagram</t>
  </si>
  <si>
    <t>Instagram Marketing</t>
  </si>
  <si>
    <t xml:space="preserve">The crew is working on a marketing plan. You are executing a task within this effort. </t>
  </si>
  <si>
    <t>Website scraper, Marketing expert</t>
  </si>
  <si>
    <t>openai</t>
  </si>
  <si>
    <t>Marketing</t>
  </si>
  <si>
    <t>Compettion analysis</t>
  </si>
  <si>
    <t>The crew should read a document</t>
  </si>
  <si>
    <t>HYS</t>
  </si>
  <si>
    <t>User stories from requirements</t>
  </si>
  <si>
    <t>If any file mentioned in the task already exists, read it and improve if necessary. Do not edit "HYS Rise - Documentation.txt". 
Never try to read an entire file at once. Do it in 150 line chunks.</t>
  </si>
  <si>
    <t>Systems Analyst</t>
  </si>
  <si>
    <t>Test Tools</t>
  </si>
  <si>
    <t>The team is testing the built in tools</t>
  </si>
  <si>
    <t>Tools Tester</t>
  </si>
  <si>
    <t xml:space="preserve"> {assignment} - complete travel plan from flights to daily activities, created in minutes without the stress of endless research.</t>
  </si>
  <si>
    <t>DestinationFinder, TripPlanner, FlightAdvisor</t>
  </si>
  <si>
    <t>Agent Role</t>
  </si>
  <si>
    <t>Goal</t>
  </si>
  <si>
    <t>Backstory</t>
  </si>
  <si>
    <t>Tools</t>
  </si>
  <si>
    <t>Allow delegation</t>
  </si>
  <si>
    <t>Max_iter</t>
  </si>
  <si>
    <t>Model Name</t>
  </si>
  <si>
    <t>Temperature</t>
  </si>
  <si>
    <t>Function Calling Model</t>
  </si>
  <si>
    <t>Model provider</t>
  </si>
  <si>
    <t>FC Model provider</t>
  </si>
  <si>
    <t>Senior Email Analyst</t>
  </si>
  <si>
    <t>Filter out non-essential emails like newsletters and promotional content</t>
  </si>
  <si>
    <t>As a Senior Email Analyst, you have extensive experience in email content analysis.
You are adept at distinguishing important emails from spam, newsletters, and other irrelevant content. 
Your expertise lies in identifying key patterns and markers that signify the importance of an email.</t>
  </si>
  <si>
    <t>-</t>
  </si>
  <si>
    <t>Email Action Specialist</t>
  </si>
  <si>
    <t>Identify action-required emails and compile a list of their IDs</t>
  </si>
  <si>
    <t>With a keen eye for detail and a knack for understanding context, you specialize
in identifying emails that require immediate action. Your skill set includes interpreting
the urgency and importance of an email based on its content and context.</t>
  </si>
  <si>
    <t>gmail_get_thread, 
tavility_search_results</t>
  </si>
  <si>
    <t>Email Response Writer</t>
  </si>
  <si>
    <t>Draft responses to action-required emails</t>
  </si>
  <si>
    <t>You are a skilled writer, adept at crafting clear, concise, and effective email responses.
Your strength lies in your ability to communicate effectively, ensuring that each response is
tailored to address the specific needs and context of the email.</t>
  </si>
  <si>
    <t>create_draft_tool, 
gmail_get_thread,
tavility_search_results</t>
  </si>
  <si>
    <t>Website scraper</t>
  </si>
  <si>
    <t>Scrape entore website sections</t>
  </si>
  <si>
    <t xml:space="preserve">You are an experienced website scraper. </t>
  </si>
  <si>
    <t>scrape_website_tool, file_tool</t>
  </si>
  <si>
    <t>Marketing expert</t>
  </si>
  <si>
    <t>Analyze competitor producs</t>
  </si>
  <si>
    <t>You are a senior marketing manager at a company that provides project management software. You ar very skilled at analyzing the competition.</t>
  </si>
  <si>
    <t>file_append_tool, file_count_llines_tool, file_create_tool, file_edit_tool, file_line_read_tool, copy_file_tool</t>
  </si>
  <si>
    <t>Requirements Analyst and Storyteller (RAST)</t>
  </si>
  <si>
    <t>To transform unorganized business requirements into clear, actionable user stories that accurately capture user needs and objectives, facilitating effective software development.</t>
  </si>
  <si>
    <t>RAST began their career as a software engineer, where they quickly discovered a talent for bridging the gap between complex business needs and the development team's work. Noticing how often projects suffered due to poorly understood or communicated requirements, RAST dedicated themselves to mastering the art of requirements analysis and storytelling. They became adept at organizing, clarifying, and translating business needs into user stories that developers could easily understand and implement. Over time, RAST developed a structured approach to handle even the most chaotic or incomplete information, turning it into coherent, actionable plans. With a deep understanding of both the business and technical sides of software development, RAST now thrives in environments where clear communication and creative problem-solving are key to turning visions into reality.</t>
  </si>
  <si>
    <t>file_append_tool, file_count_llines_tool, file_create_tool, file_edit_tool, file_line_read_tool, copy_file_tool, file_tool, human_tools</t>
  </si>
  <si>
    <t>To meticulously analyze and distill complex system requirements from diverse sources, ensuring clarity, consistency, and comprehensiveness in the documentation. The aim is to facilitate the development process by creating detailed, understandable, and actionable user stories and domain models that accurately reflect stakeholder needs and system functionalities.</t>
  </si>
  <si>
    <t>With a strong foundation in both software engineering and business analysis, the Systems Analyst has spent years navigating the challenging waters of requirements gathering and analysis across various industries. Driven by a passion for technology and a knack for bridging the gap between technical and non-technical stakeholders, they have honed their skills in extracting clear, concise, and actionable insights from complex information. The Systems Analyst is particularly adept at identifying and resolving ambiguities, often seen as the go-to person for translating nebulous ideas into structured documents that serve as blueprints for successful project execution. Their journey has been marked by a relentless pursuit of precision, efficiency, and innovation, leading them to embrace advanced tools and methodologies that enhance collaboration and understanding among project teams. You are very good at using tools.</t>
  </si>
  <si>
    <t>file_append_tool, file_count_llines_tool, file_create_tool, file_edit_tool, file_line_read_tool, copy_file_tool, human_tools</t>
  </si>
  <si>
    <t>Autotest</t>
  </si>
  <si>
    <t>To test ease of use and funcitoning of tools.</t>
  </si>
  <si>
    <t>You are an experienced AI Agent with function calling abilities. You execute given tests in order to ensure that agent tooling is working as expected.</t>
  </si>
  <si>
    <t>copy_file_tool, file_append_tool, file_count_llines_tool, file_create_tool, file_edit_tool, file_line_read_tool</t>
  </si>
  <si>
    <t>DestinationFinder</t>
  </si>
  <si>
    <t>Find and select one perfect travel destination based on user's request</t>
  </si>
  <si>
    <t xml:space="preserve">As a travel destination expert, you analyze user requests to extract departure city (after "from") and use web search to find the most suitable location that matches their desires. You consider unique aspects of the request and ensure the destination truly fits the user's vision.
</t>
  </si>
  <si>
    <t>website_search_tool</t>
  </si>
  <si>
    <t>TripPlanner</t>
  </si>
  <si>
    <t>Create a detailed day-by-day itinerary for the selected destination</t>
  </si>
  <si>
    <t>As an experienced travel planner, you craft engaging and balanced itineraries that maximize the destination's potential. You understand how to combine activities, rest, and local experiences to create memorable journeys.</t>
  </si>
  <si>
    <t>scrape_website_tool</t>
  </si>
  <si>
    <t>FlightAdvisor</t>
  </si>
  <si>
    <t>Find flight options between departure city and destination</t>
  </si>
  <si>
    <t>Expert in analyzing flight routes and finding optimal connections between cities</t>
  </si>
  <si>
    <t>flight_price_analyzer</t>
  </si>
  <si>
    <t>Project</t>
  </si>
  <si>
    <t>Task Name</t>
  </si>
  <si>
    <t>Agent</t>
  </si>
  <si>
    <t>Instructions</t>
  </si>
  <si>
    <t>Expected Output</t>
  </si>
  <si>
    <t>Order</t>
  </si>
  <si>
    <t>filter_email_tasks</t>
  </si>
  <si>
    <t>Analyze a batch of emails and filter out non-essential ones such as newsletters, promotional content and notifications.
Use your expertise in email content analysis to important emails from the rest, pay attention to the sender and avoind invalid emails.
Make sure to filter for the messages actually directed at the user and avoid notifications.
EMAILS
-------
{emails}
Your final answer MUST be a the relevant thread_ids and the sender, use bullet points.</t>
  </si>
  <si>
    <t>action_required_emails_task</t>
  </si>
  <si>
    <t>For each email thread, pull and analyze the complete threads using only the actual Thread ID. Understand the context, key points, and the overall sentiment of the conversation.
Identify the main query or concerns that needs to be addressed in the response for each
Your final answer MUST be a list for all emails with:
- the thread_id
- a summary of the email thread
- a highlighting with the main points
- identify the user and who he will be answering to
- communication style in the thread
- the sender's email address</t>
  </si>
  <si>
    <t>draft_responses_task</t>
  </si>
  <si>
    <t>Based on the action-required emails identified, draft responses for each. Ensure that each response is tailored to address the specific needs and context outlined in the email.
- Assume the persona of the user and mimic the communication style in the thread.
- Feel free to do research on the topic to provide a more detailed response, IF NECESSARY.
- IF a research is necessary do it BEFORE drafting the response.
- If you need to pull the thread again do it using only the actual Thread ID.
Use the tool provided to draft each of the responses.
When using the tool pass the following input:
- to (sender to be responded)
- subject
- message
You MUST create all drafts before sending your final answer.
Your final answer MUST be a confirmation that all responses have been drafted.</t>
  </si>
  <si>
    <t>Scrape Website</t>
  </si>
  <si>
    <t>Use the website scrape tool to scrape http://www.epicflow.com.
Save the data from the scrape tool to EpicflowScrape1.txt. If the file already exists - Increment the number in the file name and save it.
Complete the task by sating "Marketing epert, you can use the contex that you already have to do your task.{assignment}</t>
  </si>
  <si>
    <t>It's expected that you have followed all 3 steps diligently. That you got a success message or data from the tools you used.</t>
  </si>
  <si>
    <t>Marketing Analysis Report</t>
  </si>
  <si>
    <t>Based on the context provided by the Website scraper. Create a comprehensive report on the the most competitive features of Epicflow. {assignment}</t>
  </si>
  <si>
    <t>It's expected that you make a thorough and complete report.</t>
  </si>
  <si>
    <t>Make Competotor Analysis Report</t>
  </si>
  <si>
    <t>Preparation</t>
  </si>
  <si>
    <t>Read and understand the "HYS Rise - Documentation.txt" document.{assignment}</t>
  </si>
  <si>
    <t>An initial summary saved under the heading 'Initital Aummary' in "User Stories.txt".</t>
  </si>
  <si>
    <t>Identifying Actors</t>
  </si>
  <si>
    <t>Extract all potential actors from the document. {assignment}</t>
  </si>
  <si>
    <t>A list of actors with preliminary descriptions in "Working_Actors.txt".</t>
  </si>
  <si>
    <t>Clarification of Actor Naming</t>
  </si>
  <si>
    <t>Identify discrepancies in actor naming and ask for clarification. {assignment}</t>
  </si>
  <si>
    <t>Clarified list of actors with standardized names in "Working_Actors.txt".</t>
  </si>
  <si>
    <t>Documenting Actors</t>
  </si>
  <si>
    <t>Formalize the documentation of actors in "User Stories.txt". {assignment}</t>
  </si>
  <si>
    <t>"User Stories.txt" updated under the heading "Actors".</t>
  </si>
  <si>
    <t>Identifying Entities</t>
  </si>
  <si>
    <t>Extract all potential entities from the document. {assignment}</t>
  </si>
  <si>
    <t>A list of entities with preliminary descriptions in "Working_Entities.txt".</t>
  </si>
  <si>
    <t>Clarification of Entity Naming</t>
  </si>
  <si>
    <t>Identify discrepancies in entity naming and ask for clarification. {assignment}</t>
  </si>
  <si>
    <t>Clarified list of entities with standardized names in "Working_Entities.txt".</t>
  </si>
  <si>
    <t>Documenting Entities</t>
  </si>
  <si>
    <t>Formalize the documentation of entities in "User Stories.txt". {assignment}</t>
  </si>
  <si>
    <t>"User Stories.txt" updated under the heading "Entities".</t>
  </si>
  <si>
    <t>Creating the Domain Model</t>
  </si>
  <si>
    <t>Develop a domain model based on documented actors and entities. All elements of the domain model should contain all fields needed by that element, the field type, brief field description as a comment, calculated fields (these are fields that are calulcated based on existing fields. {assignment}</t>
  </si>
  <si>
    <t>Domain model description and possibly diagrams in ASCII appended to 'User Stories.txt' under the heading "Domain Model"</t>
  </si>
  <si>
    <t>Review and Finalization</t>
  </si>
  <si>
    <t>Create all of the user stories based on initial documentation. Story format:
Story: {Brief Name of the Story}
       {Story Text e.g., As a [role], I want to [action], so that [benefit].}
{assignment}</t>
  </si>
  <si>
    <t>User Stories appended in  "User Stories.txt" under the heading "User Stories".</t>
  </si>
  <si>
    <t>Create Use Cases</t>
  </si>
  <si>
    <t xml:space="preserve">Create a well documented 'use case' for each user story. Nest the 'use case' under the story. Use the following structure: 
Story: {Brief Name of the Story}
       {Story Text e.g., As a [role], I want to [action], so that [benefit].}
       Preconditions:
             - {Condition A before the use case begins}
             - {Condition B before the use case begins}
       Trigger:
             - {Specific event initiating the use case}
       Main Success Scenario:
             - Step 1: {First step description}
             - Step 2: {Subsequent step description}
             ...
             Outcome:
                   - {Successful resolution or goal achievement}
       Extensions:
             Alternate Scenarios:
                   - Condition: {When something different happens}
                   - Response: {System's response to this condition}
                   ...
       Technology &amp; Data Variations List:
             - {Specific tech or data consideration A affecting execution/outcome}
             - {Specific tech or data consideration B affecting execution/outcome}
{assignment}     </t>
  </si>
  <si>
    <t>User Stories augmented with use cases in   "User Stories.txt" under the heading "User Stories" with use cases in the correct format.</t>
  </si>
  <si>
    <t>Verify</t>
  </si>
  <si>
    <t>Review the domain model to verify that it accomodates all of the user stories. Verify that the contents of "User Stories.txt" is as expected and void of any formating, logical or missing data mistakes. {assignment}</t>
  </si>
  <si>
    <t>Final and clean updated "User Stories.txt"</t>
  </si>
  <si>
    <t>Test file tools</t>
  </si>
  <si>
    <t>Follow the below instructions. Do not use sequence "\_" in your responces.
1. Create a file called file_tools_test.txt
2. Append "Hello" to the file file_tools_test.txt. 
3. Append "World" to the file file_tools_test.txt.
4. Append "!" to the file file_tools_test.txt.
5. Use the count file lines tool to count the number of lines in file_tools_test.txt
6. Use the line read tool to read line 1 of the file.
7. Use the line read tool to read line 3 of the file.
8. Use the line read tool to read the entire file (all lines).
9. Edit line 1 to say "The test"
10. Edit line 2 to say "was"
11. Edit line 3 to say "succesful!"
12. Copy the file file_tools_test.txt to "success.txt"</t>
  </si>
  <si>
    <t>You are expected follow the instructions step by step and to properly call the functions of the tools.</t>
  </si>
  <si>
    <t>Research and suggest destination option</t>
  </si>
  <si>
    <t>Closer to the warm sea from London</t>
  </si>
  <si>
    <t>{
  "departure": "city_from_query",
  "destination": "single_location_name",
  "type": "location_type",
  "features": ["3 main characteristics"],
  "atmosphere": "overall_mood"
}</t>
  </si>
  <si>
    <t>Create Trip Plan</t>
  </si>
  <si>
    <t>Create a detailed 7-day trip plan for {previous_destination}. Include daily activities, accommodations, and local experiences that maximize the destination's unique atmosphere.</t>
  </si>
  <si>
    <t>{
  "trip_plan": {
    "location": "same_as_destination", "departure": "city_from_first_task",    "duration": "number_of_days",
    "accommodation": {
      "type": "single_accommodation_type",
      "area": "location_description"
    },
   "daily_activities": [
  {
    "day": "number",
    "main_activity": "general_activity_type",
    "additional": "complementary_activity",
    "evening": "evening_activity_type"
  }
],
    "practical_tips": {
  "best_time": "season_or_period",
  "transport": "transport_options",
  "essentials": ["general_items"]
}
  }
}</t>
  </si>
  <si>
    <t>Follow these exact steps:
1. Extract data from trip_plan:
   departure = trip_plan.departure
   destination = trip_plan.location
2. Create dictionary: {"departure": departure, "destination": destination}
3. Use flight_price_analyzer(data=dictionary)
4. Return the result
Do not ask questions - just use the tool directly with the data from trip_plan.</t>
  </si>
  <si>
    <t>{
  "flight_details": {
    "route": {
      "from": "departure_city",
      "to": "destination_city",
      "airports": {
        "departure": "airport_name",
        "arrival": "airport_name"
      }
    },
    "options": {
      "price_range": {
        "min": "number",
        "max": "number",
        "currency": "EUR"
      },
      "best_dates": ["dates"],
      "duration": "flight_time"
    }
  }
}</t>
  </si>
  <si>
    <t xml:space="preserve"> Warning</t>
  </si>
  <si>
    <t>Further tabs contain advanced configuration. 
You have to understand the impact before changing.</t>
  </si>
  <si>
    <t>Model</t>
  </si>
  <si>
    <t>Context size (local only)</t>
  </si>
  <si>
    <t>Provider</t>
  </si>
  <si>
    <t>base_url</t>
  </si>
  <si>
    <t>Deployment</t>
  </si>
  <si>
    <t>Embedings</t>
  </si>
  <si>
    <t>Default for Tools</t>
  </si>
  <si>
    <t>Default for Agent</t>
  </si>
  <si>
    <t>Information</t>
  </si>
  <si>
    <t>gpt-3.5-turbo</t>
  </si>
  <si>
    <t>OpenAI's GPT 3,5 Turbo Model</t>
  </si>
  <si>
    <t xml:space="preserve">These top lines are for your own models. OpenAI, Azure, Groq, Llamacpp, etc. Below are Ollama models automatically scraoed from their website.
No cells are allowed to be empty. Use 0 and None where appropriate.
Do not use sort or filter function.
When copy pasting use "paste special-&gt;paste values only.
---
Tolls have a different configuration approach than the rest. The below providers are supported for tools (embedding):
- openai
- azure_openai
- groq
- openai_compatible (must have a compatable v1 embeddings api
---
</t>
  </si>
  <si>
    <t>OpenAI's GPT 4 Turbo Model. This is the system default.</t>
  </si>
  <si>
    <t>text-embedding-3-small</t>
  </si>
  <si>
    <t>OpenAI's embedding model (for agent and crewmemory and some tools). Default</t>
  </si>
  <si>
    <t>gpt-35-turbo-instruct</t>
  </si>
  <si>
    <t xml:space="preserve">Sample Azure model.  Azure endpoint = base_url;  Deployment = deployment </t>
  </si>
  <si>
    <t>azure_openai</t>
  </si>
  <si>
    <t>https://yuriw-sweden.openai.azure.com/</t>
  </si>
  <si>
    <t>gpt-4-1106-azure</t>
  </si>
  <si>
    <t>text-embedding-ada-002</t>
  </si>
  <si>
    <t xml:space="preserve">Sample Azure embedding model.  Azure endpoint = base_url;  Deployment = deployment </t>
  </si>
  <si>
    <t>claude-3-opus-20240229</t>
  </si>
  <si>
    <t>Anthropic model. Requires ANTHROPIC_API_KEY in .env file</t>
  </si>
  <si>
    <t>anthropic</t>
  </si>
  <si>
    <t>llama3-70b-8192</t>
  </si>
  <si>
    <t>Groq. Requires GROQ_API_KEY in. env file</t>
  </si>
  <si>
    <t>groq</t>
  </si>
  <si>
    <t>gemma-7b-it</t>
  </si>
  <si>
    <t>mixtral-8x7b-32768</t>
  </si>
  <si>
    <t>mixtral:8x7b</t>
  </si>
  <si>
    <t>Sample ollama model. If base_url is provided will attempt to find ollama server there.</t>
  </si>
  <si>
    <t>ollama</t>
  </si>
  <si>
    <t>wizardlm2</t>
  </si>
  <si>
    <t>Wizzardlm</t>
  </si>
  <si>
    <t>nomic-embed-text</t>
  </si>
  <si>
    <t xml:space="preserve">Note: Ollama does not hava a /v1 compatible embeddings api yet. </t>
  </si>
  <si>
    <t>codegemma:instruct</t>
  </si>
  <si>
    <t>mixtral:instruct</t>
  </si>
  <si>
    <t xml:space="preserve">A set of Mixture of Experts (MoE) model with open weights by Mistral AI </t>
  </si>
  <si>
    <t>llama3:instruct</t>
  </si>
  <si>
    <t>apple/OpenELM-3B-Instruct</t>
  </si>
  <si>
    <t>Sample hugginface model. Requires HUGGINGFACEHUB_API_TOKEN in .env file.</t>
  </si>
  <si>
    <t>huggingface</t>
  </si>
  <si>
    <t>google/codegemma-7b-it</t>
  </si>
  <si>
    <t>ds</t>
  </si>
  <si>
    <t>mistralai/Mixtral-8x7B-Instruct-v0.1</t>
  </si>
  <si>
    <t>PavelSchroeder/mistral-community-Mixtral-8x22B-v0.1</t>
  </si>
  <si>
    <t>meta-llama/Meta-Llama-3-70B-Instruct</t>
  </si>
  <si>
    <t>MaziyarPanahi/Mixtral-8x22B-Instruct-v0.1-GGUF</t>
  </si>
  <si>
    <t>meta-llama/Meta-Llama-3-8B-Instruct</t>
  </si>
  <si>
    <t>PrunaAI/Phi-3-mini-128k-instruct-GGUF-Imatrix-smashed</t>
  </si>
  <si>
    <t>CohereForAI/c4ai-command-r-plus</t>
  </si>
  <si>
    <t>Command R+ supports a context length of 128K.</t>
  </si>
  <si>
    <t>phi3:instruct</t>
  </si>
  <si>
    <t>phi3</t>
  </si>
  <si>
    <t>local</t>
  </si>
  <si>
    <t xml:space="preserve">Sample local model e.g. llamacpp, LM studio, etc... Will look for a /v1 api at the base_url. </t>
  </si>
  <si>
    <t>openai_compatible</t>
  </si>
  <si>
    <t>http://localhost:8080</t>
  </si>
  <si>
    <r>
      <rPr>
        <rFont val="Google Sans"/>
        <b/>
        <color rgb="FFFFFFFF"/>
      </rPr>
      <t xml:space="preserve">Below models autmatically scraped from </t>
    </r>
    <r>
      <rPr>
        <rFont val="Google Sans"/>
        <b/>
        <color rgb="FF1155CC"/>
        <u/>
      </rPr>
      <t>https://ollama.com/library.</t>
    </r>
    <r>
      <rPr>
        <rFont val="Google Sans"/>
        <b/>
        <color rgb="FFFFFFFF"/>
      </rPr>
      <t xml:space="preserve"> Formula in A</t>
    </r>
  </si>
  <si>
    <t>Number of pulls</t>
  </si>
  <si>
    <t>Last Update</t>
  </si>
  <si>
    <t>Model link</t>
  </si>
  <si>
    <t>Tool</t>
  </si>
  <si>
    <t>On</t>
  </si>
  <si>
    <t>Description</t>
  </si>
  <si>
    <t>Module</t>
  </si>
  <si>
    <t>Class</t>
  </si>
  <si>
    <t>Args</t>
  </si>
  <si>
    <t>Requires Model</t>
  </si>
  <si>
    <t>Embedding Model</t>
  </si>
  <si>
    <t>Field for tool name that will be given to agents. No spaces allowed.</t>
  </si>
  <si>
    <t xml:space="preserve">You can add Local tools, Crewai tools, langchain tools, langchain community tools without a single line of code!
*experimental. </t>
  </si>
  <si>
    <t>Not used yet</t>
  </si>
  <si>
    <t>Class and args, kwargs. Class is a defined in langchain documentation.</t>
  </si>
  <si>
    <t>Arguments that need to be passed to the tool.</t>
  </si>
  <si>
    <t>file_append_tool</t>
  </si>
  <si>
    <t>Appends text to an existing file</t>
  </si>
  <si>
    <t>AppendFileTool</t>
  </si>
  <si>
    <t>file_count_llines_tool</t>
  </si>
  <si>
    <t>Counts the number of lines in a file</t>
  </si>
  <si>
    <t>FileCountLinesTool</t>
  </si>
  <si>
    <t>file_create_tool</t>
  </si>
  <si>
    <t>Creates a new file if it does not exist</t>
  </si>
  <si>
    <t>CreateFileTool</t>
  </si>
  <si>
    <t>file_edit_tool</t>
  </si>
  <si>
    <t>Edits a file line</t>
  </si>
  <si>
    <t>EditFileTool</t>
  </si>
  <si>
    <t>file_line_read_tool</t>
  </si>
  <si>
    <t>Reads the entire file or slected section of lines</t>
  </si>
  <si>
    <t>LineReadFileTool</t>
  </si>
  <si>
    <t>bs_code_tool</t>
  </si>
  <si>
    <t>Highlights B# code.</t>
  </si>
  <si>
    <t>BSharpCodeTool</t>
  </si>
  <si>
    <t>copy_file_tool</t>
  </si>
  <si>
    <t>Copy a file</t>
  </si>
  <si>
    <t>CopyFileTool</t>
  </si>
  <si>
    <t>code_docs_search_tool</t>
  </si>
  <si>
    <t>A RAG tool optimized for searching through code documentation and related technical documents.</t>
  </si>
  <si>
    <t>CodeDocsSearchTool</t>
  </si>
  <si>
    <t>gmail_get_thread</t>
  </si>
  <si>
    <t>Pulls a thread from Gmail</t>
  </si>
  <si>
    <t>GmailGetThread(api_resource=self.gmail.api_resource</t>
  </si>
  <si>
    <t>create_draft_tool</t>
  </si>
  <si>
    <t>Useful to create an email draft.
      The input to this tool should be a pipe (|) separated text
      of length 3 (three), representing who to send the email to,
      the subject of the email and the actual message.
      For example, `lorem@ipsum.com|Nice To Meet You|Hey it was great to meet you.`.</t>
  </si>
  <si>
    <t>CreateDraftTool</t>
  </si>
  <si>
    <t>csv_search_tool</t>
  </si>
  <si>
    <t>A RAG tool designed for searching within CSV files</t>
  </si>
  <si>
    <t>CSVSearchTool</t>
  </si>
  <si>
    <t>directory_read_tool</t>
  </si>
  <si>
    <t>Facilitates reading and processing of directory structures and their contents.</t>
  </si>
  <si>
    <t>DirectoryReadTool</t>
  </si>
  <si>
    <t>directory_search_tool</t>
  </si>
  <si>
    <t>A RAG tool for searching within directories</t>
  </si>
  <si>
    <t>DirectorySearchTool</t>
  </si>
  <si>
    <t>docx_earch_tool</t>
  </si>
  <si>
    <t>A RAG tool aimed at searching within DOCX documents</t>
  </si>
  <si>
    <t>DOCXSearchTool</t>
  </si>
  <si>
    <t>executor</t>
  </si>
  <si>
    <t>Will run any command on your computer. Dangerous! Should be used only in Docker!</t>
  </si>
  <si>
    <t>CLITool</t>
  </si>
  <si>
    <t>file_read_tool</t>
  </si>
  <si>
    <t>Enables reading and extracting data from files</t>
  </si>
  <si>
    <t>FileReadTool</t>
  </si>
  <si>
    <t>file_tool</t>
  </si>
  <si>
    <t>This tool has been removed in favour of smaller atomic tools.</t>
  </si>
  <si>
    <t>FileTool</t>
  </si>
  <si>
    <t>folder_tool</t>
  </si>
  <si>
    <t>Lists all files into &gt; a file so context is not spammed. Recursive option.</t>
  </si>
  <si>
    <t>FolderTool</t>
  </si>
  <si>
    <t>github_search_tool</t>
  </si>
  <si>
    <t>A RAG tool for searching within GitHub repositories</t>
  </si>
  <si>
    <t>GithubSearchTool(content_types=['code', 'repo', 'pr', 'issue'])</t>
  </si>
  <si>
    <t>human_tools</t>
  </si>
  <si>
    <t>A Tool that allows the Agents to talk to the human.</t>
  </si>
  <si>
    <t>load_tools(["human"])[0]</t>
  </si>
  <si>
    <t>json_search_tool</t>
  </si>
  <si>
    <t>A RAG tool designed for searching within JSON files</t>
  </si>
  <si>
    <t>JSONSearchTool</t>
  </si>
  <si>
    <t>mdx_search_tool</t>
  </si>
  <si>
    <t>A RAG tool tailored for searching within Markdown (MDX) files</t>
  </si>
  <si>
    <t>MDXSearchTool</t>
  </si>
  <si>
    <t>pdf_search_tool</t>
  </si>
  <si>
    <t>A RAG tool aimed at searching within PDF documents</t>
  </si>
  <si>
    <t>PDFSearchTool</t>
  </si>
  <si>
    <t>pg_search_tool</t>
  </si>
  <si>
    <t>A RAG tool optimized for searching within PostgreSQL databases</t>
  </si>
  <si>
    <t>rag_tool</t>
  </si>
  <si>
    <t>A general-purpose RAG tool capable of handling various data sources and types.</t>
  </si>
  <si>
    <t>RagTool</t>
  </si>
  <si>
    <t>scrape_element_from_website_tool</t>
  </si>
  <si>
    <t>Enables scraping specific elements from websites</t>
  </si>
  <si>
    <t>ScrapeElementFromWebsiteTool</t>
  </si>
  <si>
    <t>Facilitates scraping entire websites</t>
  </si>
  <si>
    <t>ScrapeWebsiteTool()</t>
  </si>
  <si>
    <t>search</t>
  </si>
  <si>
    <t>Duck duck go Search</t>
  </si>
  <si>
    <t>DuckDuckGoSearchRun</t>
  </si>
  <si>
    <t>seper_dev_tool</t>
  </si>
  <si>
    <t>A specialized tool for development purposes</t>
  </si>
  <si>
    <t>sleep_tool</t>
  </si>
  <si>
    <t>Make your agent sleep. You can help the agent by clarifying the tool e.g. Sleep for 2 minutes. Argument 'sleep_time=120'</t>
  </si>
  <si>
    <t>SleepTool</t>
  </si>
  <si>
    <t>tavility_search_results</t>
  </si>
  <si>
    <t>Usese tavility api to search</t>
  </si>
  <si>
    <t>TavilySearchResults()</t>
  </si>
  <si>
    <t>txt_search_tool</t>
  </si>
  <si>
    <t>A RAG tool focused on searching within text (.txt) files</t>
  </si>
  <si>
    <t>TXTSearchTool</t>
  </si>
  <si>
    <t>A RAG tool for searching website content</t>
  </si>
  <si>
    <t>WebsiteSearchTool</t>
  </si>
  <si>
    <t>wikipedia</t>
  </si>
  <si>
    <t>W</t>
  </si>
  <si>
    <t>WikipediaQueryRun(api_wrapper=WikipediaAPIWrapper())</t>
  </si>
  <si>
    <t>wolfram_alpha</t>
  </si>
  <si>
    <t>WolframAlphaQueryRun(api_wrapper=WolframAlphaAPIWrapper(wolfram_alpha_appid="123"))</t>
  </si>
  <si>
    <t>xml_search_tool</t>
  </si>
  <si>
    <t>A RAG tool designed for searching within XML files</t>
  </si>
  <si>
    <t>XMLSearchTool</t>
  </si>
  <si>
    <t>youtube_channel_search_tool</t>
  </si>
  <si>
    <t>A RAG tool for searching within YouTube channels</t>
  </si>
  <si>
    <t>YoutubeChannelSearchTool</t>
  </si>
  <si>
    <t>youtube_video_search_tool</t>
  </si>
  <si>
    <t>A RAG tool aimed at searching within YouTube videos</t>
  </si>
  <si>
    <t>YoutubeVideoSearchTool</t>
  </si>
  <si>
    <t>destination</t>
  </si>
  <si>
    <t>A tool to find flight options between departure city and destination</t>
  </si>
  <si>
    <t>FlightPriceAnalyzer</t>
  </si>
  <si>
    <t>{
    "data": {
        "type": "dictionary",
        "description": "Dictionary with departure and destination cities",
        "required": true
    }
}</t>
  </si>
  <si>
    <t>Further tabs contain the calculation sheets that make everything work. Editing will create unpredicted behavior.</t>
  </si>
  <si>
    <t>Providers</t>
  </si>
  <si>
    <t>Supported providers for Tools</t>
  </si>
  <si>
    <t>Tools Models</t>
  </si>
  <si>
    <t>Default</t>
  </si>
  <si>
    <t>Tools Embedings</t>
  </si>
  <si>
    <t>Enabled Tools</t>
  </si>
  <si>
    <t>Projects</t>
  </si>
  <si>
    <t xml:space="preserve">LLM Models </t>
  </si>
  <si>
    <t>Embedding Models</t>
  </si>
  <si>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</sst>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m/d"/>
  </numFmts>
  <fonts count="82">
    <font>
      <sz val="10.0"/>
      <color rgb="FF000000"/>
      <name val="Arial"/>
      <scheme val="minor"/>
    </font>
    <font>
      <color rgb="FF434343"/>
      <name val="Nunito"/>
    </font>
    <font/>
    <font>
      <sz val="15.0"/>
      <color rgb="FF000000"/>
      <name val="Nunito"/>
    </font>
    <font>
      <b/>
      <sz val="11.0"/>
      <color rgb="FF000000"/>
      <name val="Nunito"/>
    </font>
    <font>
      <b/>
      <sz val="13.0"/>
      <color rgb="FF434343"/>
      <name val="Nunito"/>
    </font>
    <font>
      <color theme="1"/>
      <name val="Arial"/>
      <scheme val="minor"/>
    </font>
    <font>
      <color rgb="FF666666"/>
      <name val="Arial"/>
      <scheme val="minor"/>
    </font>
    <font>
      <color rgb="FF666666"/>
      <name val="Nunito"/>
    </font>
    <font>
      <b/>
      <color rgb="FF666666"/>
      <name val="Nunito"/>
    </font>
    <font>
      <u/>
      <color rgb="FF434343"/>
      <name val="Nunito"/>
    </font>
    <font>
      <sz val="12.0"/>
      <color rgb="FF666666"/>
      <name val="Nunito"/>
    </font>
    <font>
      <u/>
      <color rgb="FF6D9EEB"/>
      <name val="Nunito"/>
    </font>
    <font>
      <u/>
      <color rgb="FF434343"/>
      <name val="Nunito"/>
    </font>
    <font>
      <u/>
      <color rgb="FF434343"/>
      <name val="Nunito"/>
    </font>
    <font>
      <u/>
      <color rgb="FF434343"/>
      <name val="Nunito"/>
    </font>
    <font>
      <sz val="17.0"/>
      <color rgb="FF666666"/>
      <name val="Nunito"/>
    </font>
    <font>
      <u/>
      <color rgb="FF434343"/>
      <name val="Nunito"/>
    </font>
    <font>
      <u/>
      <color rgb="FF434343"/>
      <name val="Nunito"/>
    </font>
    <font>
      <u/>
      <color rgb="FF434343"/>
      <name val="Nunito"/>
    </font>
    <font>
      <sz val="11.0"/>
      <color rgb="FF666666"/>
      <name val="Nunito"/>
    </font>
    <font>
      <u/>
      <color rgb="FF434343"/>
      <name val="Nunito"/>
    </font>
    <font>
      <b/>
      <sz val="11.0"/>
      <color rgb="FF434343"/>
      <name val="Nunito"/>
    </font>
    <font>
      <color rgb="FF34A853"/>
      <name val="Nunito"/>
    </font>
    <font>
      <u/>
      <color rgb="FF434343"/>
      <name val="Nunito"/>
    </font>
    <font>
      <u/>
      <color rgb="FF434343"/>
      <name val="Nunito"/>
    </font>
    <font>
      <sz val="12.0"/>
      <color theme="1"/>
      <name val="Nunito"/>
    </font>
    <font>
      <sz val="10.0"/>
      <color rgb="FF434343"/>
      <name val="Nunito"/>
    </font>
    <font>
      <color rgb="FF6D9EEB"/>
      <name val="Arial"/>
      <scheme val="minor"/>
    </font>
    <font>
      <u/>
      <sz val="9.0"/>
      <color rgb="FF000000"/>
      <name val="&quot;Google Sans Mono&quot;"/>
    </font>
    <font>
      <b/>
      <color rgb="FFFFFFFF"/>
      <name val="Google Sans"/>
    </font>
    <font>
      <b/>
      <color theme="0"/>
      <name val="Google Sans"/>
    </font>
    <font>
      <color rgb="FF666666"/>
      <name val="Google Sans"/>
    </font>
    <font>
      <color theme="1"/>
      <name val="Google Sans"/>
    </font>
    <font>
      <color rgb="FF000000"/>
      <name val="Google Sans"/>
    </font>
    <font>
      <b/>
      <sz val="9.0"/>
      <color rgb="FFFFFFFF"/>
      <name val="&quot;Google Sans&quot;"/>
    </font>
    <font>
      <b/>
      <color rgb="FFFFFFFF"/>
      <name val="Arial"/>
      <scheme val="minor"/>
    </font>
    <font>
      <sz val="9.0"/>
      <color rgb="FF666666"/>
      <name val="&quot;Google Sans Mono&quot;"/>
    </font>
    <font>
      <color rgb="FF000000"/>
      <name val="Arial"/>
    </font>
    <font>
      <b/>
      <color rgb="FFFFFFFF"/>
      <name val="Arial"/>
    </font>
    <font>
      <sz val="10.0"/>
      <color rgb="FF33475B"/>
      <name val="Arial"/>
    </font>
    <font>
      <u/>
      <sz val="11.0"/>
      <color rgb="FF0000FF"/>
      <name val="&quot;Söhne Mono&quot;"/>
    </font>
    <font>
      <sz val="11.0"/>
      <color theme="1"/>
      <name val="&quot;Söhne Mono&quot;"/>
    </font>
    <font>
      <sz val="9.0"/>
      <color rgb="FF000000"/>
      <name val="&quot;Google Sans Mono&quot;"/>
    </font>
    <font>
      <sz val="12.0"/>
      <color rgb="FFE06666"/>
      <name val="Arial"/>
      <scheme val="minor"/>
    </font>
    <font>
      <sz val="27.0"/>
      <color rgb="FFFFFFFF"/>
      <name val="Arial"/>
      <scheme val="minor"/>
    </font>
    <font>
      <b/>
      <sz val="10.0"/>
      <color rgb="FFFFFFFF"/>
      <name val="Google Sans"/>
    </font>
    <font>
      <sz val="10.0"/>
      <color rgb="FF000000"/>
      <name val="Google Sans"/>
    </font>
    <font>
      <color rgb="FF999999"/>
      <name val="Google Sans"/>
    </font>
    <font>
      <color rgb="FFFFFFFF"/>
      <name val="Google Sans"/>
    </font>
    <font>
      <sz val="11.0"/>
      <color rgb="FFFFFFFF"/>
      <name val="Google Sans"/>
    </font>
    <font>
      <u/>
      <sz val="9.0"/>
      <color rgb="FF6A9955"/>
      <name val="Google Sans"/>
    </font>
    <font>
      <u/>
      <sz val="9.0"/>
      <color rgb="FF0000FF"/>
      <name val="Google Sans"/>
    </font>
    <font>
      <u/>
      <color rgb="FF0000FF"/>
      <name val="Google Sans"/>
    </font>
    <font>
      <sz val="10.0"/>
      <color rgb="FF1C1917"/>
      <name val="Google Sans"/>
    </font>
    <font>
      <sz val="11.0"/>
      <color rgb="FF0C0A09"/>
      <name val="Google Sans"/>
    </font>
    <font>
      <u/>
      <sz val="11.0"/>
      <color rgb="FFA4C2F4"/>
      <name val="Google Sans"/>
    </font>
    <font>
      <sz val="10.0"/>
      <color theme="1"/>
      <name val="Google Sans"/>
    </font>
    <font>
      <u/>
      <color rgb="FFA4C2F4"/>
      <name val="Google Sans"/>
    </font>
    <font>
      <color rgb="FFD9D9D9"/>
      <name val="Google Sans"/>
    </font>
    <font>
      <u/>
      <color rgb="FFFFFFFF"/>
      <name val="Google Sans"/>
    </font>
    <font>
      <b/>
      <u/>
      <color rgb="FFFFFFFF"/>
      <name val="Google Sans"/>
    </font>
    <font>
      <u/>
      <color rgb="FF666666"/>
      <name val="Google Sans"/>
    </font>
    <font>
      <sz val="10.0"/>
      <color rgb="FFA4C2F4"/>
      <name val="Arial"/>
      <scheme val="minor"/>
    </font>
    <font>
      <sz val="10.0"/>
      <color rgb="FF999999"/>
      <name val="&quot;Google Sans Mono&quot;"/>
    </font>
    <font>
      <sz val="10.0"/>
      <color rgb="FF000000"/>
      <name val="&quot;Google Sans Mono&quot;"/>
    </font>
    <font>
      <sz val="10.0"/>
      <color rgb="FF999999"/>
      <name val="Google Sans"/>
    </font>
    <font>
      <sz val="10.0"/>
      <color rgb="FF073763"/>
      <name val="Google Sans"/>
    </font>
    <font>
      <sz val="10.0"/>
      <color theme="1"/>
      <name val="Arial"/>
      <scheme val="minor"/>
    </font>
    <font>
      <strike/>
      <sz val="10.0"/>
      <color theme="1"/>
      <name val="Google Sans"/>
    </font>
    <font>
      <sz val="11.0"/>
      <color rgb="FF000000"/>
      <name val="Arial"/>
    </font>
    <font>
      <sz val="12.0"/>
      <color rgb="FFFF0000"/>
      <name val="Arial"/>
      <scheme val="minor"/>
    </font>
    <font>
      <b/>
      <sz val="9.0"/>
      <color rgb="FFFFFFFF"/>
      <name val="&quot;Google Sans Mono&quot;"/>
    </font>
    <font>
      <b/>
      <sz val="10.0"/>
      <color rgb="FFFFFFFF"/>
      <name val="&quot;Google Sans&quot;"/>
    </font>
    <font>
      <b/>
      <sz val="10.0"/>
      <color rgb="FFFFFFFF"/>
      <name val="Arial"/>
      <scheme val="minor"/>
    </font>
    <font>
      <sz val="9.0"/>
      <color theme="1"/>
      <name val="Arial"/>
      <scheme val="minor"/>
    </font>
    <font>
      <sz val="9.0"/>
      <color rgb="FFB7B7B7"/>
      <name val="Arial"/>
      <scheme val="minor"/>
    </font>
    <font>
      <sz val="9.0"/>
      <color rgb="FF666666"/>
      <name val="Arial"/>
      <scheme val="minor"/>
    </font>
    <font>
      <sz val="9.0"/>
      <color rgb="FFB7B7B7"/>
      <name val="Google Sans"/>
    </font>
    <font>
      <sz val="9.0"/>
      <color theme="1"/>
      <name val="Google Sans"/>
    </font>
    <font>
      <b/>
      <color theme="0"/>
      <name val="Arial"/>
      <scheme val="minor"/>
    </font>
    <font>
      <sz val="10.0"/>
      <color rgb="FF666666"/>
      <name val="Google Sans"/>
    </font>
  </fonts>
  <fills count="14">
    <fill>
      <patternFill patternType="none"/>
    </fill>
    <fill>
      <patternFill patternType="lightGray"/>
    </fill>
    <fill>
      <patternFill patternType="solid">
        <fgColor rgb="FFFFFFFF"/>
        <bgColor rgb="FFFFFFFF"/>
      </patternFill>
    </fill>
    <fill>
      <patternFill patternType="solid">
        <fgColor rgb="FFC9DAF8"/>
        <bgColor rgb="FFC9DAF8"/>
      </patternFill>
    </fill>
    <fill>
      <patternFill patternType="solid">
        <fgColor rgb="FFF3F3F3"/>
        <bgColor rgb="FFF3F3F3"/>
      </patternFill>
    </fill>
    <fill>
      <patternFill patternType="solid">
        <fgColor rgb="FFCCCCCC"/>
        <bgColor rgb="FFCCCCCC"/>
      </patternFill>
    </fill>
    <fill>
      <patternFill patternType="solid">
        <fgColor rgb="FF6D9EEB"/>
        <bgColor rgb="FF6D9EEB"/>
      </patternFill>
    </fill>
    <fill>
      <patternFill patternType="solid">
        <fgColor rgb="FFEEFFE8"/>
        <bgColor rgb="FFEEFFE8"/>
      </patternFill>
    </fill>
    <fill>
      <patternFill patternType="solid">
        <fgColor rgb="FFF9CB9C"/>
        <bgColor rgb="FFF9CB9C"/>
      </patternFill>
    </fill>
    <fill>
      <patternFill patternType="solid">
        <fgColor rgb="FF1F1F1F"/>
        <bgColor rgb="FF1F1F1F"/>
      </patternFill>
    </fill>
    <fill>
      <patternFill patternType="solid">
        <fgColor rgb="FFEFEFEF"/>
        <bgColor rgb="FFEFEFEF"/>
      </patternFill>
    </fill>
    <fill>
      <patternFill patternType="solid">
        <fgColor rgb="FFD9D9D9"/>
        <bgColor rgb="FFD9D9D9"/>
      </patternFill>
    </fill>
    <fill>
      <patternFill patternType="solid">
        <fgColor rgb="FFFF0000"/>
        <bgColor rgb="FFFF0000"/>
      </patternFill>
    </fill>
    <fill>
      <patternFill patternType="solid">
        <fgColor theme="4"/>
        <bgColor theme="4"/>
      </patternFill>
    </fill>
  </fills>
  <borders count="57">
    <border/>
    <border>
      <left style="thin">
        <color rgb="FFFFFFFF"/>
      </left>
      <right style="thin">
        <color rgb="FFFFFFFF"/>
      </right>
      <top style="thin">
        <color rgb="FFFFFFFF"/>
      </top>
      <bottom style="thin">
        <color rgb="FFFFFFFF"/>
      </bottom>
    </border>
    <border>
      <left style="thin">
        <color rgb="FFFFFFFF"/>
      </left>
      <top style="thin">
        <color rgb="FFFFFFFF"/>
      </top>
      <bottom style="thin">
        <color rgb="FFFFFFFF"/>
      </bottom>
    </border>
    <border>
      <right style="thin">
        <color rgb="FFFFFFFF"/>
      </right>
      <top style="thin">
        <color rgb="FFFFFFFF"/>
      </top>
      <bottom style="thin">
        <color rgb="FFFFFFFF"/>
      </bottom>
    </border>
    <border>
      <left style="thin">
        <color rgb="FFCCCCCC"/>
      </left>
    </border>
    <border>
      <top style="thin">
        <color rgb="FFFFFFFF"/>
      </top>
      <bottom style="thin">
        <color rgb="FFFFFFFF"/>
      </bottom>
    </border>
    <border>
      <right style="thin">
        <color rgb="FFFFFFFF"/>
      </right>
      <top style="thin">
        <color rgb="FFFFFFFF"/>
      </top>
      <bottom style="thin">
        <color rgb="FF000000"/>
      </bottom>
    </border>
    <border>
      <left style="thin">
        <color rgb="FFFFFFFF"/>
      </left>
      <right style="thin">
        <color rgb="FFFFFFFF"/>
      </right>
      <top style="thin">
        <color rgb="FFFFFFFF"/>
      </top>
    </border>
    <border>
      <left style="thin">
        <color rgb="FFFFFFFF"/>
      </left>
      <bottom style="thin">
        <color rgb="FFFFFFFF"/>
      </bottom>
    </border>
    <border>
      <left style="thin">
        <color rgb="FFEFEFEF"/>
      </left>
      <top style="thin">
        <color rgb="FFEFEFEF"/>
      </top>
      <bottom style="medium">
        <color rgb="FFEFEFEF"/>
      </bottom>
    </border>
    <border>
      <right style="medium">
        <color rgb="FFEFEFEF"/>
      </right>
      <top style="thin">
        <color rgb="FFEFEFEF"/>
      </top>
      <bottom style="medium">
        <color rgb="FFEFEFEF"/>
      </bottom>
    </border>
    <border>
      <left style="thin">
        <color rgb="FFFFFFFF"/>
      </left>
      <top style="thin">
        <color rgb="FFFFFFFF"/>
      </top>
    </border>
    <border>
      <top style="thin">
        <color rgb="FFFFFFFF"/>
      </top>
    </border>
    <border>
      <left style="thin">
        <color rgb="FFFFFFFF"/>
      </left>
      <right style="thin">
        <color rgb="FFFFFFFF"/>
      </right>
      <bottom style="thin">
        <color rgb="FFFFFFFF"/>
      </bottom>
    </border>
    <border>
      <left style="thin">
        <color rgb="FFFFFFFF"/>
      </left>
    </border>
    <border>
      <bottom style="thin">
        <color rgb="FFFFFFFF"/>
      </bottom>
    </border>
    <border>
      <right style="thin">
        <color rgb="FFFFFFFF"/>
      </right>
      <bottom style="thin">
        <color rgb="FFFFFFFF"/>
      </bottom>
    </border>
    <border>
      <left style="thin">
        <color rgb="FFEFEFEF"/>
      </left>
      <top style="thin">
        <color rgb="FFEFEFEF"/>
      </top>
      <bottom style="thin">
        <color rgb="FFFFFFFF"/>
      </bottom>
    </border>
    <border>
      <right style="thin">
        <color rgb="FFFFFFFF"/>
      </right>
      <top style="thin">
        <color rgb="FFEFEFEF"/>
      </top>
      <bottom style="thin">
        <color rgb="FFFFFFFF"/>
      </bottom>
    </border>
    <border>
      <left style="thin">
        <color rgb="FFFFFFFF"/>
      </left>
      <right style="thin">
        <color rgb="FFFFFFFF"/>
      </right>
    </border>
    <border>
      <top style="thin">
        <color rgb="FFCCCCCC"/>
      </top>
    </border>
    <border>
      <left style="thin">
        <color rgb="FFFFFFFF"/>
      </left>
      <right style="thin">
        <color rgb="FFFFFFFF"/>
      </right>
      <top style="thin">
        <color rgb="FF999999"/>
      </top>
      <bottom style="thin">
        <color rgb="FFFFFFFF"/>
      </bottom>
    </border>
    <border>
      <left style="thin">
        <color rgb="FFFFFFFF"/>
      </left>
      <right style="thin">
        <color rgb="FFFFFFFF"/>
      </right>
      <top style="thin">
        <color rgb="FFFFFFFF"/>
      </top>
      <bottom style="thin">
        <color rgb="FF999999"/>
      </bottom>
    </border>
    <border>
      <left style="thin">
        <color rgb="FFF9CB9C"/>
      </left>
      <right style="thin">
        <color rgb="FFF9CB9C"/>
      </right>
      <top style="thin">
        <color rgb="FFF9CB9C"/>
      </top>
      <bottom style="thin">
        <color rgb="FFF9CB9C"/>
      </bottom>
    </border>
    <border>
      <left style="thin">
        <color rgb="FFF9CB9C"/>
      </left>
      <right style="thin">
        <color rgb="FFF9CB9C"/>
      </right>
      <top style="thin">
        <color rgb="FFF9CB9C"/>
      </top>
    </border>
    <border>
      <left style="thin">
        <color rgb="FFF9CB9C"/>
      </left>
      <top style="thin">
        <color rgb="FFF9CB9C"/>
      </top>
      <bottom style="thin">
        <color rgb="FFF9CB9C"/>
      </bottom>
    </border>
    <border>
      <left style="thin">
        <color rgb="FFF3F3F3"/>
      </left>
      <top style="thin">
        <color rgb="FFF3F3F3"/>
      </top>
      <bottom style="thin">
        <color rgb="FFF3F3F3"/>
      </bottom>
    </border>
    <border>
      <top style="thin">
        <color rgb="FFF3F3F3"/>
      </top>
      <bottom style="thin">
        <color rgb="FFF3F3F3"/>
      </bottom>
    </border>
    <border>
      <right style="thin">
        <color rgb="FFF3F3F3"/>
      </right>
      <top style="thin">
        <color rgb="FFF3F3F3"/>
      </top>
      <bottom style="thin">
        <color rgb="FFF3F3F3"/>
      </bottom>
    </border>
    <border>
      <right style="thin">
        <color rgb="FFF9CB9C"/>
      </right>
      <top style="thin">
        <color rgb="FFF9CB9C"/>
      </top>
      <bottom style="thin">
        <color rgb="FFF9CB9C"/>
      </bottom>
    </border>
    <border>
      <left style="thin">
        <color rgb="FFF3F3F3"/>
      </left>
      <top style="thin">
        <color rgb="FFF3F3F3"/>
      </top>
    </border>
    <border>
      <top style="thin">
        <color rgb="FFF3F3F3"/>
      </top>
    </border>
    <border>
      <right style="thin">
        <color rgb="FFF3F3F3"/>
      </right>
      <top style="thin">
        <color rgb="FFF3F3F3"/>
      </top>
    </border>
    <border>
      <left style="thin">
        <color rgb="FFF3F3F3"/>
      </left>
    </border>
    <border>
      <right style="thin">
        <color rgb="FFF3F3F3"/>
      </right>
    </border>
    <border>
      <left style="thin">
        <color rgb="FFF3F3F3"/>
      </left>
      <bottom style="thin">
        <color rgb="FFF3F3F3"/>
      </bottom>
    </border>
    <border>
      <bottom style="thin">
        <color rgb="FFF3F3F3"/>
      </bottom>
    </border>
    <border>
      <right style="thin">
        <color rgb="FFF3F3F3"/>
      </right>
      <bottom style="thin">
        <color rgb="FFF3F3F3"/>
      </bottom>
    </border>
    <border>
      <left style="thin">
        <color rgb="FFF9CB9C"/>
      </left>
      <right style="thin">
        <color rgb="FFF9CB9C"/>
      </right>
      <bottom style="thin">
        <color rgb="FFF9CB9C"/>
      </bottom>
    </border>
    <border>
      <left style="thin">
        <color rgb="FF3C78D8"/>
      </left>
      <right style="thin">
        <color rgb="FF3C78D8"/>
      </right>
      <top style="thin">
        <color rgb="FF3C78D8"/>
      </top>
      <bottom style="thin">
        <color rgb="FF3C78D8"/>
      </bottom>
    </border>
    <border>
      <left style="thin">
        <color rgb="FF3C78D8"/>
      </left>
      <top style="thin">
        <color rgb="FF3C78D8"/>
      </top>
      <bottom style="thin">
        <color rgb="FF3C78D8"/>
      </bottom>
    </border>
    <border>
      <left style="thick">
        <color rgb="FF6D9EEB"/>
      </left>
      <right style="thin">
        <color rgb="FF3C78D8"/>
      </right>
      <top style="thin">
        <color rgb="FF3C78D8"/>
      </top>
      <bottom style="thin">
        <color rgb="FF3C78D8"/>
      </bottom>
    </border>
    <border>
      <top style="thin">
        <color rgb="FF3C78D8"/>
      </top>
      <bottom style="thin">
        <color rgb="FF3C78D8"/>
      </bottom>
    </border>
    <border>
      <right style="thin">
        <color rgb="FF3C78D8"/>
      </right>
      <top style="thin">
        <color rgb="FF3C78D8"/>
      </top>
      <bottom style="thin">
        <color rgb="FF3C78D8"/>
      </bottom>
    </border>
    <border>
      <left style="thick">
        <color rgb="FF6D9EEB"/>
      </left>
    </border>
    <border>
      <left style="thin">
        <color rgb="FFCFE2F3"/>
      </left>
      <right style="thin">
        <color rgb="FFCFE2F3"/>
      </right>
      <bottom style="thin">
        <color rgb="FFCFE2F3"/>
      </bottom>
    </border>
    <border>
      <top style="thin">
        <color rgb="FF3C78D8"/>
      </top>
    </border>
    <border>
      <right style="thin">
        <color rgb="FFCFE2F3"/>
      </right>
      <top style="thin">
        <color rgb="FF3C78D8"/>
      </top>
    </border>
    <border>
      <left style="thin">
        <color rgb="FFCFE2F3"/>
      </left>
      <right style="thin">
        <color rgb="FFCFE2F3"/>
      </right>
      <top style="thin">
        <color rgb="FFCFE2F3"/>
      </top>
      <bottom style="thin">
        <color rgb="FFCFE2F3"/>
      </bottom>
    </border>
    <border>
      <right style="thin">
        <color rgb="FFCFE2F3"/>
      </right>
    </border>
    <border>
      <left style="thin">
        <color rgb="FFCFE2F3"/>
      </left>
      <right style="thin">
        <color rgb="FFCFE2F3"/>
      </right>
      <top style="thin">
        <color rgb="FFCFE2F3"/>
      </top>
      <bottom style="thin">
        <color rgb="FF3C78D8"/>
      </bottom>
    </border>
    <border>
      <bottom style="thin">
        <color rgb="FF3C78D8"/>
      </bottom>
    </border>
    <border>
      <right style="thin">
        <color rgb="FFCFE2F3"/>
      </right>
      <bottom style="thin">
        <color rgb="FF3C78D8"/>
      </bottom>
    </border>
    <border>
      <left style="thin">
        <color rgb="FF6D9EEB"/>
      </left>
      <top style="thin">
        <color rgb="FF6D9EEB"/>
      </top>
      <bottom style="thin">
        <color rgb="FF6D9EEB"/>
      </bottom>
    </border>
    <border>
      <top style="thin">
        <color rgb="FF6D9EEB"/>
      </top>
      <bottom style="thin">
        <color rgb="FF6D9EEB"/>
      </bottom>
    </border>
    <border>
      <left style="thick">
        <color rgb="FF6D9EEB"/>
      </left>
      <top style="thin">
        <color rgb="FF6D9EEB"/>
      </top>
      <bottom style="thin">
        <color rgb="FF6D9EEB"/>
      </bottom>
    </border>
    <border>
      <right style="thin">
        <color rgb="FF6D9EEB"/>
      </right>
      <bottom style="thin">
        <color rgb="FF6D9EEB"/>
      </bottom>
    </border>
  </borders>
  <cellStyleXfs count="1">
    <xf borderId="0" fillId="0" fontId="0" numFmtId="0" applyAlignment="1" applyFont="1"/>
  </cellStyleXfs>
  <cellXfs count="385">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1"/>
    </xf>
    <xf borderId="2" fillId="2" fontId="1" numFmtId="0" xfId="0" applyAlignment="1" applyBorder="1" applyFont="1">
      <alignment shrinkToFit="0" vertical="center" wrapText="1"/>
    </xf>
    <xf borderId="3" fillId="3" fontId="1" numFmtId="0" xfId="0" applyAlignment="1" applyBorder="1" applyFill="1" applyFont="1">
      <alignment shrinkToFit="0" vertical="center" wrapText="1"/>
    </xf>
    <xf borderId="1" fillId="2" fontId="1" numFmtId="0" xfId="0" applyAlignment="1" applyBorder="1" applyFont="1">
      <alignment shrinkToFit="0" textRotation="0" vertical="center" wrapText="1"/>
    </xf>
    <xf borderId="1" fillId="2" fontId="1" numFmtId="0" xfId="0" applyAlignment="1" applyBorder="1" applyFont="1">
      <alignment shrinkToFit="0" vertical="bottom" wrapText="1"/>
    </xf>
    <xf borderId="1" fillId="2" fontId="1" numFmtId="0" xfId="0" applyAlignment="1" applyBorder="1" applyFont="1">
      <alignment shrinkToFit="0" vertical="bottom" wrapText="0"/>
    </xf>
    <xf borderId="2" fillId="2" fontId="1" numFmtId="0" xfId="0" applyAlignment="1" applyBorder="1" applyFont="1">
      <alignment shrinkToFit="0" vertical="bottom" wrapText="1"/>
    </xf>
    <xf borderId="4" fillId="2" fontId="1" numFmtId="0" xfId="0" applyAlignment="1" applyBorder="1" applyFont="1">
      <alignment shrinkToFit="0" vertical="bottom" wrapText="1"/>
    </xf>
    <xf borderId="0" fillId="2" fontId="1" numFmtId="0" xfId="0" applyAlignment="1" applyFont="1">
      <alignment shrinkToFit="0" vertical="bottom" wrapText="1"/>
    </xf>
    <xf borderId="0" fillId="2" fontId="1" numFmtId="0" xfId="0" applyAlignment="1" applyFont="1">
      <alignment shrinkToFit="0" vertical="center" wrapText="1"/>
    </xf>
    <xf borderId="3" fillId="0" fontId="2" numFmtId="0" xfId="0" applyBorder="1" applyFont="1"/>
    <xf borderId="2" fillId="2" fontId="1" numFmtId="0" xfId="0" applyAlignment="1" applyBorder="1" applyFont="1">
      <alignment shrinkToFit="0" textRotation="0" vertical="center" wrapText="1"/>
    </xf>
    <xf borderId="2" fillId="2" fontId="3" numFmtId="0" xfId="0" applyAlignment="1" applyBorder="1" applyFont="1">
      <alignment horizontal="left" readingOrder="0" shrinkToFit="0" wrapText="1"/>
    </xf>
    <xf borderId="5" fillId="0" fontId="2" numFmtId="0" xfId="0" applyBorder="1" applyFont="1"/>
    <xf borderId="6" fillId="2" fontId="1" numFmtId="0" xfId="0" applyAlignment="1" applyBorder="1" applyFont="1">
      <alignment shrinkToFit="0" vertical="center" wrapText="1"/>
    </xf>
    <xf borderId="2" fillId="0" fontId="4" numFmtId="0" xfId="0" applyAlignment="1" applyBorder="1" applyFont="1">
      <alignment readingOrder="0" shrinkToFit="0" vertical="bottom" wrapText="0"/>
    </xf>
    <xf borderId="1" fillId="0" fontId="1" numFmtId="0" xfId="0" applyAlignment="1" applyBorder="1" applyFont="1">
      <alignment horizontal="left" shrinkToFit="0" vertical="center" wrapText="1"/>
    </xf>
    <xf borderId="1" fillId="2" fontId="5" numFmtId="0" xfId="0" applyAlignment="1" applyBorder="1" applyFont="1">
      <alignment horizontal="left" readingOrder="0" shrinkToFit="0" vertical="center" wrapText="1"/>
    </xf>
    <xf borderId="1" fillId="0" fontId="6" numFmtId="0" xfId="0" applyBorder="1" applyFont="1"/>
    <xf borderId="3" fillId="2" fontId="1" numFmtId="0" xfId="0" applyAlignment="1" applyBorder="1" applyFont="1">
      <alignment shrinkToFit="0" vertical="bottom" wrapText="1"/>
    </xf>
    <xf borderId="7" fillId="2" fontId="1" numFmtId="0" xfId="0" applyAlignment="1" applyBorder="1" applyFont="1">
      <alignment shrinkToFit="0" vertical="bottom" wrapText="0"/>
    </xf>
    <xf borderId="8" fillId="0" fontId="1" numFmtId="0" xfId="0" applyAlignment="1" applyBorder="1" applyFont="1">
      <alignment horizontal="left" shrinkToFit="0" vertical="center" wrapText="1"/>
    </xf>
    <xf borderId="1" fillId="0" fontId="7" numFmtId="0" xfId="0" applyBorder="1" applyFont="1"/>
    <xf borderId="1" fillId="2" fontId="8" numFmtId="0" xfId="0" applyAlignment="1" applyBorder="1" applyFont="1">
      <alignment shrinkToFit="0" vertical="bottom" wrapText="0"/>
    </xf>
    <xf borderId="3" fillId="2" fontId="8" numFmtId="0" xfId="0" applyAlignment="1" applyBorder="1" applyFont="1">
      <alignment shrinkToFit="0" vertical="bottom" wrapText="1"/>
    </xf>
    <xf borderId="1" fillId="2" fontId="9" numFmtId="0" xfId="0" applyAlignment="1" applyBorder="1" applyFont="1">
      <alignment horizontal="right" readingOrder="0" shrinkToFit="0" vertical="bottom" wrapText="0"/>
    </xf>
    <xf borderId="2" fillId="2" fontId="8" numFmtId="0" xfId="0" applyAlignment="1" applyBorder="1" applyFont="1">
      <alignment shrinkToFit="0" vertical="bottom" wrapText="0"/>
    </xf>
    <xf borderId="2" fillId="2" fontId="10" numFmtId="0" xfId="0" applyAlignment="1" applyBorder="1" applyFont="1">
      <alignment horizontal="left" readingOrder="0" shrinkToFit="0" vertical="center" wrapText="1"/>
    </xf>
    <xf borderId="2" fillId="2" fontId="1" numFmtId="0" xfId="0" applyAlignment="1" applyBorder="1" applyFont="1">
      <alignment horizontal="left" shrinkToFit="0" vertical="center" wrapText="1"/>
    </xf>
    <xf borderId="7" fillId="2" fontId="1" numFmtId="0" xfId="0" applyAlignment="1" applyBorder="1" applyFont="1">
      <alignment horizontal="left" shrinkToFit="0" textRotation="0" vertical="center" wrapText="1"/>
    </xf>
    <xf borderId="2" fillId="2" fontId="1" numFmtId="0" xfId="0" applyAlignment="1" applyBorder="1" applyFont="1">
      <alignment horizontal="left" shrinkToFit="0" vertical="bottom" wrapText="1"/>
    </xf>
    <xf borderId="1" fillId="2" fontId="8" numFmtId="0" xfId="0" applyAlignment="1" applyBorder="1" applyFont="1">
      <alignment readingOrder="0" shrinkToFit="0" vertical="bottom" wrapText="0"/>
    </xf>
    <xf borderId="2" fillId="2" fontId="11" numFmtId="0" xfId="0" applyAlignment="1" applyBorder="1" applyFont="1">
      <alignment readingOrder="0" shrinkToFit="0" wrapText="1"/>
    </xf>
    <xf borderId="9" fillId="2" fontId="12" numFmtId="0" xfId="0" applyAlignment="1" applyBorder="1" applyFont="1">
      <alignment horizontal="left" readingOrder="0" shrinkToFit="0" textRotation="0" wrapText="1"/>
    </xf>
    <xf borderId="10" fillId="0" fontId="2" numFmtId="0" xfId="0" applyBorder="1" applyFont="1"/>
    <xf borderId="0" fillId="0" fontId="6" numFmtId="0" xfId="0" applyAlignment="1" applyFont="1">
      <alignment horizontal="left"/>
    </xf>
    <xf borderId="1" fillId="2" fontId="9" numFmtId="0" xfId="0" applyAlignment="1" applyBorder="1" applyFont="1">
      <alignment readingOrder="0" shrinkToFit="0" vertical="bottom" wrapText="0"/>
    </xf>
    <xf borderId="1" fillId="2" fontId="8" numFmtId="0" xfId="0" applyAlignment="1" applyBorder="1" applyFont="1">
      <alignment horizontal="center" shrinkToFit="0" vertical="center" wrapText="1"/>
    </xf>
    <xf borderId="11" fillId="0" fontId="1" numFmtId="0" xfId="0" applyAlignment="1" applyBorder="1" applyFont="1">
      <alignment horizontal="left" readingOrder="0" shrinkToFit="0" vertical="center" wrapText="1"/>
    </xf>
    <xf borderId="12" fillId="0" fontId="2" numFmtId="0" xfId="0" applyBorder="1" applyFont="1"/>
    <xf borderId="13" fillId="2" fontId="1" numFmtId="0" xfId="0" applyAlignment="1" applyBorder="1" applyFont="1">
      <alignment horizontal="left" shrinkToFit="0" textRotation="0" vertical="center" wrapText="1"/>
    </xf>
    <xf borderId="2" fillId="2" fontId="13" numFmtId="0" xfId="0" applyAlignment="1" applyBorder="1" applyFont="1">
      <alignment horizontal="left" readingOrder="0" shrinkToFit="0" textRotation="0" vertical="bottom" wrapText="1"/>
    </xf>
    <xf borderId="14" fillId="0" fontId="2" numFmtId="0" xfId="0" applyBorder="1" applyFont="1"/>
    <xf borderId="1" fillId="2" fontId="1" numFmtId="0" xfId="0" applyAlignment="1" applyBorder="1" applyFont="1">
      <alignment horizontal="left" shrinkToFit="0" textRotation="0" vertical="center" wrapText="1"/>
    </xf>
    <xf borderId="8" fillId="2" fontId="8" numFmtId="0" xfId="0" applyAlignment="1" applyBorder="1" applyFont="1">
      <alignment horizontal="left" readingOrder="0" shrinkToFit="0" vertical="center" wrapText="1"/>
    </xf>
    <xf borderId="15" fillId="0" fontId="2" numFmtId="0" xfId="0" applyBorder="1" applyFont="1"/>
    <xf borderId="16" fillId="0" fontId="2" numFmtId="0" xfId="0" applyBorder="1" applyFont="1"/>
    <xf borderId="1" fillId="2" fontId="9" numFmtId="0" xfId="0" applyAlignment="1" applyBorder="1" applyFont="1">
      <alignment horizontal="center" readingOrder="0" shrinkToFit="0" vertical="bottom" wrapText="0"/>
    </xf>
    <xf borderId="1" fillId="2" fontId="9" numFmtId="0" xfId="0" applyAlignment="1" applyBorder="1" applyFont="1">
      <alignment horizontal="center" shrinkToFit="0" vertical="bottom" wrapText="0"/>
    </xf>
    <xf borderId="1" fillId="2" fontId="8" numFmtId="0" xfId="0" applyAlignment="1" applyBorder="1" applyFont="1">
      <alignment horizontal="center" readingOrder="0" shrinkToFit="0" vertical="bottom" wrapText="0"/>
    </xf>
    <xf borderId="1" fillId="2" fontId="8" numFmtId="0" xfId="0" applyAlignment="1" applyBorder="1" applyFont="1">
      <alignment horizontal="center" shrinkToFit="0" vertical="bottom" wrapText="0"/>
    </xf>
    <xf borderId="8" fillId="0" fontId="2" numFmtId="0" xfId="0" applyBorder="1" applyFont="1"/>
    <xf borderId="1" fillId="2" fontId="8" numFmtId="0" xfId="0" applyAlignment="1" applyBorder="1" applyFont="1">
      <alignment horizontal="right" shrinkToFit="0" vertical="bottom" wrapText="0"/>
    </xf>
    <xf borderId="1" fillId="2" fontId="8" numFmtId="164" xfId="0" applyAlignment="1" applyBorder="1" applyFont="1" applyNumberFormat="1">
      <alignment horizontal="center" readingOrder="0" shrinkToFit="0" vertical="bottom" wrapText="0"/>
    </xf>
    <xf borderId="3" fillId="2" fontId="8" numFmtId="0" xfId="0" applyAlignment="1" applyBorder="1" applyFont="1">
      <alignment readingOrder="0" shrinkToFit="0" vertical="bottom" wrapText="1"/>
    </xf>
    <xf borderId="0" fillId="0" fontId="6" numFmtId="0" xfId="0" applyAlignment="1" applyFont="1">
      <alignment horizontal="left" shrinkToFit="0" vertical="bottom" wrapText="1"/>
    </xf>
    <xf borderId="1" fillId="2" fontId="14" numFmtId="0" xfId="0" applyAlignment="1" applyBorder="1" applyFont="1">
      <alignment horizontal="left" readingOrder="0" shrinkToFit="0" textRotation="0" wrapText="1"/>
    </xf>
    <xf borderId="1" fillId="2" fontId="15" numFmtId="0" xfId="0" applyAlignment="1" applyBorder="1" applyFont="1">
      <alignment horizontal="left" readingOrder="0" shrinkToFit="0" textRotation="0" vertical="bottom" wrapText="1"/>
    </xf>
    <xf borderId="13" fillId="2" fontId="8" numFmtId="0" xfId="0" applyAlignment="1" applyBorder="1" applyFont="1">
      <alignment shrinkToFit="0" vertical="bottom" wrapText="0"/>
    </xf>
    <xf borderId="13" fillId="2" fontId="9" numFmtId="0" xfId="0" applyAlignment="1" applyBorder="1" applyFont="1">
      <alignment shrinkToFit="0" vertical="bottom" wrapText="0"/>
    </xf>
    <xf borderId="1" fillId="2" fontId="8" numFmtId="0" xfId="0" applyAlignment="1" applyBorder="1" applyFont="1">
      <alignment shrinkToFit="0" vertical="bottom" wrapText="1"/>
    </xf>
    <xf borderId="1" fillId="2" fontId="8" numFmtId="0" xfId="0" applyAlignment="1" applyBorder="1" applyFont="1">
      <alignment shrinkToFit="0" vertical="bottom" wrapText="0"/>
    </xf>
    <xf borderId="1" fillId="2" fontId="8" numFmtId="1" xfId="0" applyAlignment="1" applyBorder="1" applyFont="1" applyNumberFormat="1">
      <alignment horizontal="center" shrinkToFit="0" vertical="center" wrapText="0"/>
    </xf>
    <xf borderId="1" fillId="2" fontId="8" numFmtId="0" xfId="0" applyAlignment="1" applyBorder="1" applyFont="1">
      <alignment shrinkToFit="0" vertical="center" wrapText="1"/>
    </xf>
    <xf borderId="1" fillId="2" fontId="8" numFmtId="0" xfId="0" applyAlignment="1" applyBorder="1" applyFont="1">
      <alignment horizontal="center" shrinkToFit="0" vertical="center" wrapText="0"/>
    </xf>
    <xf borderId="1" fillId="2" fontId="8" numFmtId="0" xfId="0" applyAlignment="1" applyBorder="1" applyFont="1">
      <alignment shrinkToFit="0" vertical="center" wrapText="0"/>
    </xf>
    <xf borderId="4" fillId="2" fontId="1" numFmtId="0" xfId="0" applyAlignment="1" applyBorder="1" applyFont="1">
      <alignment shrinkToFit="0" vertical="center" wrapText="1"/>
    </xf>
    <xf borderId="1" fillId="2" fontId="16" numFmtId="0" xfId="0" applyAlignment="1" applyBorder="1" applyFont="1">
      <alignment shrinkToFit="0" vertical="center" wrapText="0"/>
    </xf>
    <xf borderId="11" fillId="0" fontId="1" numFmtId="0" xfId="0" applyAlignment="1" applyBorder="1" applyFont="1">
      <alignment readingOrder="0" shrinkToFit="0" vertical="center" wrapText="1"/>
    </xf>
    <xf borderId="2" fillId="2" fontId="9" numFmtId="0" xfId="0" applyAlignment="1" applyBorder="1" applyFont="1">
      <alignment horizontal="left" shrinkToFit="0" vertical="center" wrapText="0"/>
    </xf>
    <xf borderId="1" fillId="2" fontId="17" numFmtId="0" xfId="0" applyAlignment="1" applyBorder="1" applyFont="1">
      <alignment horizontal="center" readingOrder="0" shrinkToFit="0" textRotation="0" wrapText="1"/>
    </xf>
    <xf borderId="11" fillId="2" fontId="18" numFmtId="0" xfId="0" applyAlignment="1" applyBorder="1" applyFont="1">
      <alignment horizontal="left" readingOrder="0" shrinkToFit="0" vertical="center" wrapText="1"/>
    </xf>
    <xf borderId="7" fillId="2" fontId="1" numFmtId="0" xfId="0" applyAlignment="1" applyBorder="1" applyFont="1">
      <alignment horizontal="left" shrinkToFit="0" vertical="center" wrapText="1"/>
    </xf>
    <xf borderId="1" fillId="2" fontId="19" numFmtId="0" xfId="0" applyAlignment="1" applyBorder="1" applyFont="1">
      <alignment horizontal="left" readingOrder="0" shrinkToFit="0" vertical="center" wrapText="1"/>
    </xf>
    <xf borderId="1" fillId="2" fontId="1" numFmtId="0" xfId="0" applyAlignment="1" applyBorder="1" applyFont="1">
      <alignment horizontal="left" shrinkToFit="0" vertical="center" wrapText="1"/>
    </xf>
    <xf borderId="5" fillId="2" fontId="20" numFmtId="0" xfId="0" applyAlignment="1" applyBorder="1" applyFont="1">
      <alignment readingOrder="0" shrinkToFit="0" wrapText="1"/>
    </xf>
    <xf borderId="7" fillId="2" fontId="21" numFmtId="0" xfId="0" applyAlignment="1" applyBorder="1" applyFont="1">
      <alignment horizontal="center" readingOrder="0" shrinkToFit="0" textRotation="0" wrapText="1"/>
    </xf>
    <xf borderId="5" fillId="2" fontId="1" numFmtId="0" xfId="0" applyAlignment="1" applyBorder="1" applyFont="1">
      <alignment horizontal="left" shrinkToFit="0" vertical="center" wrapText="1"/>
    </xf>
    <xf borderId="2" fillId="2" fontId="22" numFmtId="0" xfId="0" applyAlignment="1" applyBorder="1" applyFont="1">
      <alignment horizontal="left" readingOrder="0" shrinkToFit="0" vertical="center" wrapText="1"/>
    </xf>
    <xf borderId="17" fillId="2" fontId="23" numFmtId="0" xfId="0" applyAlignment="1" applyBorder="1" applyFont="1">
      <alignment horizontal="center" readingOrder="0" shrinkToFit="0" textRotation="0" vertical="center" wrapText="1"/>
    </xf>
    <xf borderId="18" fillId="0" fontId="2" numFmtId="0" xfId="0" applyBorder="1" applyFont="1"/>
    <xf borderId="3" fillId="2" fontId="1" numFmtId="0" xfId="0" applyAlignment="1" applyBorder="1" applyFont="1">
      <alignment horizontal="left" shrinkToFit="0" vertical="center" wrapText="1"/>
    </xf>
    <xf borderId="2" fillId="2" fontId="24" numFmtId="0" xfId="0" applyAlignment="1" applyBorder="1" applyFont="1">
      <alignment horizontal="center" readingOrder="0" shrinkToFit="0" textRotation="0" wrapText="1"/>
    </xf>
    <xf borderId="1" fillId="2" fontId="1" numFmtId="0" xfId="0" applyAlignment="1" applyBorder="1" applyFont="1">
      <alignment horizontal="left" readingOrder="0" shrinkToFit="0" vertical="center" wrapText="1"/>
    </xf>
    <xf borderId="1" fillId="2" fontId="1" numFmtId="0" xfId="0" applyAlignment="1" applyBorder="1" applyFont="1">
      <alignment shrinkToFit="0" textRotation="180" vertical="center" wrapText="1"/>
    </xf>
    <xf borderId="8" fillId="2" fontId="25" numFmtId="0" xfId="0" applyAlignment="1" applyBorder="1" applyFont="1">
      <alignment horizontal="left" readingOrder="0" shrinkToFit="0" vertical="center" wrapText="1"/>
    </xf>
    <xf borderId="1" fillId="0" fontId="1" numFmtId="0" xfId="0" applyAlignment="1" applyBorder="1" applyFont="1">
      <alignment shrinkToFit="0" wrapText="1"/>
    </xf>
    <xf borderId="1" fillId="0" fontId="1" numFmtId="0" xfId="0" applyAlignment="1" applyBorder="1" applyFont="1">
      <alignment shrinkToFit="0" textRotation="180" wrapText="1"/>
    </xf>
    <xf borderId="1" fillId="0" fontId="1" numFmtId="0" xfId="0" applyAlignment="1" applyBorder="1" applyFont="1">
      <alignment horizontal="center" shrinkToFit="0" textRotation="180" vertical="center" wrapText="1"/>
    </xf>
    <xf borderId="1" fillId="0" fontId="1" numFmtId="0" xfId="0" applyAlignment="1" applyBorder="1" applyFont="1">
      <alignment horizontal="center" shrinkToFit="0" textRotation="0" wrapText="1"/>
    </xf>
    <xf borderId="13" fillId="0" fontId="1" numFmtId="0" xfId="0" applyAlignment="1" applyBorder="1" applyFont="1">
      <alignment horizontal="left" shrinkToFit="0" vertical="center" wrapText="1"/>
    </xf>
    <xf borderId="13" fillId="0" fontId="1" numFmtId="0" xfId="0" applyAlignment="1" applyBorder="1" applyFont="1">
      <alignment shrinkToFit="0" textRotation="180" wrapText="1"/>
    </xf>
    <xf borderId="13" fillId="0" fontId="1" numFmtId="0" xfId="0" applyAlignment="1" applyBorder="1" applyFont="1">
      <alignment horizontal="center" shrinkToFit="0" textRotation="180" vertical="center" wrapText="1"/>
    </xf>
    <xf borderId="8" fillId="0" fontId="1" numFmtId="0" xfId="0" applyAlignment="1" applyBorder="1" applyFont="1">
      <alignment horizontal="center" shrinkToFit="0" textRotation="0" vertical="center" wrapText="1"/>
    </xf>
    <xf borderId="16" fillId="0" fontId="1" numFmtId="0" xfId="0" applyAlignment="1" applyBorder="1" applyFont="1">
      <alignment horizontal="left" shrinkToFit="0" vertical="center" wrapText="1"/>
    </xf>
    <xf borderId="13" fillId="0" fontId="1" numFmtId="0" xfId="0" applyAlignment="1" applyBorder="1" applyFont="1">
      <alignment horizontal="center" shrinkToFit="0" textRotation="0" vertical="center" wrapText="1"/>
    </xf>
    <xf borderId="1" fillId="0" fontId="1" numFmtId="0" xfId="0" applyAlignment="1" applyBorder="1" applyFont="1">
      <alignment horizontal="center" shrinkToFit="0" textRotation="0" vertical="center" wrapText="1"/>
    </xf>
    <xf borderId="1" fillId="0" fontId="1" numFmtId="0" xfId="0" applyAlignment="1" applyBorder="1" applyFont="1">
      <alignment shrinkToFit="0" vertical="center" wrapText="1"/>
    </xf>
    <xf borderId="1" fillId="0" fontId="1" numFmtId="0" xfId="0" applyAlignment="1" applyBorder="1" applyFont="1">
      <alignment horizontal="center" shrinkToFit="0" vertical="center" wrapText="1"/>
    </xf>
    <xf borderId="2" fillId="0" fontId="1" numFmtId="0" xfId="0" applyAlignment="1" applyBorder="1" applyFont="1">
      <alignment shrinkToFit="0" vertical="center" wrapText="1"/>
    </xf>
    <xf borderId="4" fillId="0" fontId="1" numFmtId="0" xfId="0" applyAlignment="1" applyBorder="1" applyFont="1">
      <alignment shrinkToFit="0" vertical="center" wrapText="1"/>
    </xf>
    <xf borderId="0" fillId="0" fontId="1" numFmtId="0" xfId="0" applyAlignment="1" applyFont="1">
      <alignment shrinkToFit="0" vertical="center" wrapText="1"/>
    </xf>
    <xf borderId="19" fillId="0" fontId="1" numFmtId="0" xfId="0" applyAlignment="1" applyBorder="1" applyFont="1">
      <alignment shrinkToFit="0" textRotation="0" wrapText="1"/>
    </xf>
    <xf borderId="14" fillId="0" fontId="1" numFmtId="0" xfId="0" applyAlignment="1" applyBorder="1" applyFont="1">
      <alignment horizontal="center" shrinkToFit="0" textRotation="180" vertical="center" wrapText="1"/>
    </xf>
    <xf borderId="19" fillId="0" fontId="1" numFmtId="0" xfId="0" applyAlignment="1" applyBorder="1" applyFont="1">
      <alignment shrinkToFit="0" textRotation="180" wrapText="1"/>
    </xf>
    <xf borderId="7" fillId="0" fontId="1" numFmtId="0" xfId="0" applyAlignment="1" applyBorder="1" applyFont="1">
      <alignment horizontal="center" shrinkToFit="0" textRotation="0" vertical="center" wrapText="1"/>
    </xf>
    <xf borderId="7" fillId="0" fontId="1" numFmtId="0" xfId="0" applyAlignment="1" applyBorder="1" applyFont="1">
      <alignment shrinkToFit="0" vertical="center" wrapText="1"/>
    </xf>
    <xf borderId="7" fillId="0" fontId="1" numFmtId="0" xfId="0" applyAlignment="1" applyBorder="1" applyFont="1">
      <alignment horizontal="center" shrinkToFit="0" vertical="center" wrapText="1"/>
    </xf>
    <xf borderId="11" fillId="0" fontId="1" numFmtId="0" xfId="0" applyAlignment="1" applyBorder="1" applyFont="1">
      <alignment shrinkToFit="0" vertical="center" wrapText="1"/>
    </xf>
    <xf borderId="20" fillId="0" fontId="1" numFmtId="0" xfId="0" applyAlignment="1" applyBorder="1" applyFont="1">
      <alignment shrinkToFit="0" vertical="center" wrapText="1"/>
    </xf>
    <xf borderId="20" fillId="0" fontId="2" numFmtId="0" xfId="0" applyBorder="1" applyFont="1"/>
    <xf borderId="20" fillId="0" fontId="1" numFmtId="0" xfId="0" applyAlignment="1" applyBorder="1" applyFont="1">
      <alignment shrinkToFit="0" textRotation="180" vertical="center" wrapText="1"/>
    </xf>
    <xf borderId="0" fillId="0" fontId="1" numFmtId="0" xfId="0" applyAlignment="1" applyFont="1">
      <alignment shrinkToFit="0" textRotation="180" vertical="center" wrapText="1"/>
    </xf>
    <xf borderId="0" fillId="0" fontId="1" numFmtId="164" xfId="0" applyAlignment="1" applyFont="1" applyNumberFormat="1">
      <alignment shrinkToFit="0" vertical="center" wrapText="1"/>
    </xf>
    <xf borderId="0" fillId="0" fontId="1" numFmtId="1" xfId="0" applyAlignment="1" applyFont="1" applyNumberFormat="1">
      <alignment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shrinkToFit="0" textRotation="180" vertical="center" wrapText="1"/>
    </xf>
    <xf borderId="20" fillId="0" fontId="1" numFmtId="0" xfId="0" applyAlignment="1" applyBorder="1" applyFont="1">
      <alignment readingOrder="0" shrinkToFit="0" vertical="center" wrapText="1"/>
    </xf>
    <xf borderId="0" fillId="0" fontId="1" numFmtId="0" xfId="0" applyAlignment="1" applyFont="1">
      <alignment horizontal="left" shrinkToFit="0" textRotation="0" vertical="center" wrapText="1"/>
    </xf>
    <xf borderId="0" fillId="0" fontId="1" numFmtId="0" xfId="0" applyAlignment="1" applyFont="1">
      <alignment horizontal="center" shrinkToFit="0" textRotation="0" vertical="center" wrapText="1"/>
    </xf>
    <xf borderId="1" fillId="3" fontId="6" numFmtId="0" xfId="0" applyBorder="1" applyFont="1"/>
    <xf borderId="1" fillId="0" fontId="6" numFmtId="0" xfId="0" applyAlignment="1" applyBorder="1" applyFont="1">
      <alignment horizontal="center"/>
    </xf>
    <xf borderId="7" fillId="0" fontId="6" numFmtId="0" xfId="0" applyAlignment="1" applyBorder="1" applyFont="1">
      <alignment horizontal="center"/>
    </xf>
    <xf borderId="19" fillId="0" fontId="2" numFmtId="0" xfId="0" applyBorder="1" applyFont="1"/>
    <xf borderId="13" fillId="0" fontId="2" numFmtId="0" xfId="0" applyBorder="1" applyFont="1"/>
    <xf borderId="7" fillId="0" fontId="26" numFmtId="0" xfId="0" applyAlignment="1" applyBorder="1" applyFont="1">
      <alignment horizontal="center" readingOrder="0"/>
    </xf>
    <xf borderId="1" fillId="0" fontId="26" numFmtId="0" xfId="0" applyBorder="1" applyFont="1"/>
    <xf borderId="21" fillId="0" fontId="6" numFmtId="0" xfId="0" applyAlignment="1" applyBorder="1" applyFont="1">
      <alignment horizontal="center" shrinkToFit="0" wrapText="1"/>
    </xf>
    <xf borderId="22" fillId="0" fontId="6" numFmtId="0" xfId="0" applyBorder="1" applyFont="1"/>
    <xf borderId="22" fillId="0" fontId="6" numFmtId="0" xfId="0" applyAlignment="1" applyBorder="1" applyFont="1">
      <alignment horizontal="center" shrinkToFit="0" wrapText="1"/>
    </xf>
    <xf borderId="13" fillId="0" fontId="6" numFmtId="0" xfId="0" applyBorder="1" applyFont="1"/>
    <xf borderId="13" fillId="0" fontId="6" numFmtId="0" xfId="0" applyAlignment="1" applyBorder="1" applyFont="1">
      <alignment horizontal="center" shrinkToFit="0" wrapText="1"/>
    </xf>
    <xf borderId="1" fillId="0" fontId="6" numFmtId="0" xfId="0" applyAlignment="1" applyBorder="1" applyFont="1">
      <alignment horizontal="center" shrinkToFit="0" wrapText="1"/>
    </xf>
    <xf borderId="1" fillId="0" fontId="6" numFmtId="0" xfId="0" applyAlignment="1" applyBorder="1" applyFont="1">
      <alignment horizontal="center" vertical="center"/>
    </xf>
    <xf borderId="1" fillId="0" fontId="27" numFmtId="0" xfId="0" applyAlignment="1" applyBorder="1" applyFont="1">
      <alignment horizontal="center" readingOrder="0" shrinkToFit="0" vertical="center" wrapText="1"/>
    </xf>
    <xf borderId="22" fillId="0" fontId="6" numFmtId="0" xfId="0" applyAlignment="1" applyBorder="1" applyFont="1">
      <alignment horizontal="center"/>
    </xf>
    <xf borderId="13" fillId="0" fontId="6" numFmtId="0" xfId="0" applyAlignment="1" applyBorder="1" applyFont="1">
      <alignment horizontal="center"/>
    </xf>
    <xf borderId="1" fillId="0" fontId="8" numFmtId="0" xfId="0" applyAlignment="1" applyBorder="1" applyFont="1">
      <alignment horizontal="center" readingOrder="0"/>
    </xf>
    <xf borderId="1" fillId="0" fontId="28" numFmtId="0" xfId="0" applyBorder="1" applyFont="1"/>
    <xf borderId="1" fillId="0" fontId="28" numFmtId="0" xfId="0" applyAlignment="1" applyBorder="1" applyFont="1">
      <alignment horizontal="center" readingOrder="0"/>
    </xf>
    <xf borderId="1" fillId="0" fontId="6" numFmtId="0" xfId="0" applyAlignment="1" applyBorder="1" applyFont="1">
      <alignment horizontal="center" readingOrder="0"/>
    </xf>
    <xf borderId="1" fillId="0" fontId="7" numFmtId="0" xfId="0" applyAlignment="1" applyBorder="1" applyFont="1">
      <alignment horizontal="center"/>
    </xf>
    <xf borderId="1" fillId="3" fontId="6" numFmtId="0" xfId="0" applyAlignment="1" applyBorder="1" applyFont="1">
      <alignment horizontal="center"/>
    </xf>
    <xf borderId="1" fillId="0" fontId="29" numFmtId="0" xfId="0" applyAlignment="1" applyBorder="1" applyFont="1">
      <alignment readingOrder="0"/>
    </xf>
    <xf borderId="0" fillId="3" fontId="30" numFmtId="0" xfId="0" applyAlignment="1" applyFont="1">
      <alignment readingOrder="0" shrinkToFit="0" wrapText="1"/>
    </xf>
    <xf borderId="0" fillId="3" fontId="30" numFmtId="0" xfId="0" applyAlignment="1" applyFont="1">
      <alignment readingOrder="0" shrinkToFit="0" vertical="bottom" wrapText="1"/>
    </xf>
    <xf borderId="0" fillId="3" fontId="31" numFmtId="0" xfId="0" applyAlignment="1" applyFont="1">
      <alignment readingOrder="0"/>
    </xf>
    <xf borderId="0" fillId="3" fontId="31" numFmtId="0" xfId="0" applyAlignment="1" applyFont="1">
      <alignment readingOrder="0" textRotation="180"/>
    </xf>
    <xf borderId="0" fillId="3" fontId="31" numFmtId="0" xfId="0" applyAlignment="1" applyFont="1">
      <alignment readingOrder="0" shrinkToFit="0" wrapText="1"/>
    </xf>
    <xf borderId="0" fillId="3" fontId="30" numFmtId="0" xfId="0" applyAlignment="1" applyFont="1">
      <alignment readingOrder="0"/>
    </xf>
    <xf borderId="0" fillId="3" fontId="30" numFmtId="164" xfId="0" applyAlignment="1" applyFont="1" applyNumberFormat="1">
      <alignment readingOrder="0"/>
    </xf>
    <xf borderId="0" fillId="3" fontId="30" numFmtId="1" xfId="0" applyAlignment="1" applyFont="1" applyNumberFormat="1">
      <alignment readingOrder="0" textRotation="180"/>
    </xf>
    <xf borderId="0" fillId="4" fontId="32" numFmtId="0" xfId="0" applyAlignment="1" applyFill="1" applyFont="1">
      <alignment readingOrder="0" vertical="top"/>
    </xf>
    <xf borderId="0" fillId="0" fontId="33" numFmtId="0" xfId="0" applyAlignment="1" applyFont="1">
      <alignment readingOrder="0" vertical="center"/>
    </xf>
    <xf borderId="0" fillId="0" fontId="33" numFmtId="0" xfId="0" applyAlignment="1" applyFont="1">
      <alignment readingOrder="0" shrinkToFit="0" vertical="center" wrapText="1"/>
    </xf>
    <xf borderId="0" fillId="5" fontId="32" numFmtId="0" xfId="0" applyAlignment="1" applyFill="1" applyFont="1">
      <alignment shrinkToFit="0" vertical="center" wrapText="1"/>
    </xf>
    <xf borderId="0" fillId="2" fontId="33" numFmtId="164" xfId="0" applyAlignment="1" applyFont="1" applyNumberFormat="1">
      <alignment readingOrder="0" vertical="center"/>
    </xf>
    <xf borderId="0" fillId="5" fontId="32" numFmtId="1" xfId="0" applyAlignment="1" applyFont="1" applyNumberFormat="1">
      <alignment readingOrder="0" vertical="center"/>
    </xf>
    <xf borderId="0" fillId="5" fontId="32" numFmtId="49" xfId="0" applyAlignment="1" applyFont="1" applyNumberFormat="1">
      <alignment shrinkToFit="0" vertical="center" wrapText="1"/>
    </xf>
    <xf borderId="0" fillId="5" fontId="32" numFmtId="49" xfId="0" applyAlignment="1" applyFont="1" applyNumberFormat="1">
      <alignment vertical="center"/>
    </xf>
    <xf borderId="0" fillId="4" fontId="32" numFmtId="0" xfId="0" applyAlignment="1" applyFont="1">
      <alignment readingOrder="0"/>
    </xf>
    <xf borderId="0" fillId="0" fontId="33" numFmtId="0" xfId="0" applyAlignment="1" applyFont="1">
      <alignment readingOrder="0"/>
    </xf>
    <xf borderId="0" fillId="0" fontId="33" numFmtId="0" xfId="0" applyAlignment="1" applyFont="1">
      <alignment readingOrder="0" shrinkToFit="0" vertical="bottom" wrapText="1"/>
    </xf>
    <xf borderId="0" fillId="0" fontId="33" numFmtId="0" xfId="0" applyAlignment="1" applyFont="1">
      <alignment readingOrder="0" shrinkToFit="0" vertical="top" wrapText="1"/>
    </xf>
    <xf borderId="0" fillId="0" fontId="33" numFmtId="0" xfId="0" applyAlignment="1" applyFont="1">
      <alignment readingOrder="0" vertical="top"/>
    </xf>
    <xf borderId="0" fillId="5" fontId="32" numFmtId="49" xfId="0" applyAlignment="1" applyFont="1" applyNumberFormat="1">
      <alignment shrinkToFit="0" vertical="top" wrapText="1"/>
    </xf>
    <xf borderId="0" fillId="5" fontId="32" numFmtId="1" xfId="0" applyAlignment="1" applyFont="1" applyNumberFormat="1">
      <alignment readingOrder="0" vertical="top"/>
    </xf>
    <xf borderId="0" fillId="5" fontId="32" numFmtId="49" xfId="0" applyAlignment="1" applyFont="1" applyNumberFormat="1">
      <alignment vertical="top"/>
    </xf>
    <xf borderId="0" fillId="0" fontId="33" numFmtId="0" xfId="0" applyAlignment="1" applyFont="1">
      <alignment readingOrder="0" shrinkToFit="0" wrapText="1"/>
    </xf>
    <xf borderId="0" fillId="0" fontId="6" numFmtId="0" xfId="0" applyAlignment="1" applyFont="1">
      <alignment readingOrder="0"/>
    </xf>
    <xf borderId="0" fillId="0" fontId="34" numFmtId="0" xfId="0" applyAlignment="1" applyFont="1">
      <alignment readingOrder="0" vertical="center"/>
    </xf>
    <xf borderId="0" fillId="6" fontId="35" numFmtId="0" xfId="0" applyAlignment="1" applyFill="1" applyFont="1">
      <alignment readingOrder="0" shrinkToFit="0" wrapText="1"/>
    </xf>
    <xf borderId="0" fillId="6" fontId="35" numFmtId="0" xfId="0" applyAlignment="1" applyFont="1">
      <alignment readingOrder="0" shrinkToFit="0" textRotation="0" wrapText="1"/>
    </xf>
    <xf borderId="0" fillId="6" fontId="35" numFmtId="0" xfId="0" applyAlignment="1" applyFont="1">
      <alignment readingOrder="0" shrinkToFit="0" textRotation="180" wrapText="1"/>
    </xf>
    <xf borderId="0" fillId="6" fontId="36" numFmtId="0" xfId="0" applyAlignment="1" applyFont="1">
      <alignment readingOrder="0" shrinkToFit="0" wrapText="1"/>
    </xf>
    <xf borderId="0" fillId="6" fontId="36" numFmtId="0" xfId="0" applyAlignment="1" applyFont="1">
      <alignment readingOrder="0" shrinkToFit="0" textRotation="180" wrapText="1"/>
    </xf>
    <xf borderId="0" fillId="7" fontId="6" numFmtId="0" xfId="0" applyAlignment="1" applyFill="1" applyFont="1">
      <alignment readingOrder="0" textRotation="15"/>
    </xf>
    <xf borderId="0" fillId="0" fontId="6" numFmtId="0" xfId="0" applyAlignment="1" applyFont="1">
      <alignment readingOrder="0" shrinkToFit="0" textRotation="0" wrapText="1"/>
    </xf>
    <xf borderId="0" fillId="0" fontId="6" numFmtId="0" xfId="0" applyAlignment="1" applyFont="1">
      <alignment readingOrder="0" shrinkToFit="0" wrapText="1"/>
    </xf>
    <xf borderId="0" fillId="0" fontId="6" numFmtId="0" xfId="0" applyAlignment="1" applyFont="1">
      <alignment readingOrder="0" textRotation="180"/>
    </xf>
    <xf borderId="0" fillId="5" fontId="7" numFmtId="0" xfId="0" applyFont="1"/>
    <xf borderId="0" fillId="5" fontId="37" numFmtId="0" xfId="0" applyFont="1"/>
    <xf borderId="0" fillId="7" fontId="6" numFmtId="49" xfId="0" applyAlignment="1" applyFont="1" applyNumberFormat="1">
      <alignment readingOrder="0" textRotation="15"/>
    </xf>
    <xf borderId="0" fillId="0" fontId="6" numFmtId="49" xfId="0" applyAlignment="1" applyFont="1" applyNumberFormat="1">
      <alignment readingOrder="0" shrinkToFit="0" textRotation="0" wrapText="1"/>
    </xf>
    <xf borderId="0" fillId="0" fontId="6" numFmtId="49" xfId="0" applyAlignment="1" applyFont="1" applyNumberFormat="1">
      <alignment readingOrder="0" shrinkToFit="0" wrapText="1"/>
    </xf>
    <xf borderId="0" fillId="0" fontId="6" numFmtId="49" xfId="0" applyAlignment="1" applyFont="1" applyNumberFormat="1">
      <alignment readingOrder="0"/>
    </xf>
    <xf borderId="0" fillId="0" fontId="6" numFmtId="1" xfId="0" applyAlignment="1" applyFont="1" applyNumberFormat="1">
      <alignment readingOrder="0"/>
    </xf>
    <xf borderId="0" fillId="2" fontId="38" numFmtId="0" xfId="0" applyAlignment="1" applyFont="1">
      <alignment horizontal="left" readingOrder="0" shrinkToFit="0" textRotation="0" wrapText="1"/>
    </xf>
    <xf borderId="0" fillId="7" fontId="6" numFmtId="0" xfId="0" applyAlignment="1" applyFont="1">
      <alignment textRotation="15"/>
    </xf>
    <xf borderId="0" fillId="0" fontId="6" numFmtId="0" xfId="0" applyAlignment="1" applyFont="1">
      <alignment textRotation="180"/>
    </xf>
    <xf borderId="0" fillId="0" fontId="6" numFmtId="0" xfId="0" applyAlignment="1" applyFont="1">
      <alignment shrinkToFit="0" textRotation="0" wrapText="1"/>
    </xf>
    <xf borderId="0" fillId="0" fontId="6" numFmtId="0" xfId="0" applyAlignment="1" applyFont="1">
      <alignment shrinkToFit="0" wrapText="1"/>
    </xf>
    <xf borderId="0" fillId="0" fontId="33" numFmtId="0" xfId="0" applyAlignment="1" applyFont="1">
      <alignment readingOrder="0" textRotation="180"/>
    </xf>
    <xf borderId="0" fillId="6" fontId="39" numFmtId="0" xfId="0" applyAlignment="1" applyFont="1">
      <alignment horizontal="left" readingOrder="0"/>
    </xf>
    <xf borderId="0" fillId="2" fontId="6" numFmtId="0" xfId="0" applyAlignment="1" applyFont="1">
      <alignment readingOrder="0"/>
    </xf>
    <xf borderId="0" fillId="2" fontId="6" numFmtId="0" xfId="0" applyAlignment="1" applyFont="1">
      <alignment readingOrder="0" shrinkToFit="0" wrapText="1"/>
    </xf>
    <xf borderId="0" fillId="4" fontId="6" numFmtId="0" xfId="0" applyAlignment="1" applyFont="1">
      <alignment readingOrder="0"/>
    </xf>
    <xf borderId="0" fillId="4" fontId="6" numFmtId="0" xfId="0" applyAlignment="1" applyFont="1">
      <alignment readingOrder="0" shrinkToFit="0" wrapText="1"/>
    </xf>
    <xf borderId="0" fillId="2" fontId="38" numFmtId="0" xfId="0" applyAlignment="1" applyFont="1">
      <alignment horizontal="left" readingOrder="0" shrinkToFit="0" wrapText="1"/>
    </xf>
    <xf borderId="0" fillId="2" fontId="6" numFmtId="0" xfId="0" applyAlignment="1" applyFont="1">
      <alignment readingOrder="0" shrinkToFit="0" wrapText="1"/>
    </xf>
    <xf borderId="0" fillId="2" fontId="40" numFmtId="0" xfId="0" applyAlignment="1" applyFont="1">
      <alignment horizontal="left" readingOrder="0" shrinkToFit="0" wrapText="1"/>
    </xf>
    <xf borderId="0" fillId="2" fontId="38" numFmtId="0" xfId="0" applyAlignment="1" applyFont="1">
      <alignment horizontal="left" readingOrder="0" shrinkToFit="0" wrapText="1"/>
    </xf>
    <xf borderId="0" fillId="4" fontId="6" numFmtId="0" xfId="0" applyAlignment="1" applyFont="1">
      <alignment shrinkToFit="0" wrapText="1"/>
    </xf>
    <xf borderId="0" fillId="2" fontId="6" numFmtId="0" xfId="0" applyAlignment="1" applyFont="1">
      <alignment shrinkToFit="0" wrapText="1"/>
    </xf>
    <xf borderId="0" fillId="0" fontId="41" numFmtId="0" xfId="0" applyAlignment="1" applyFont="1">
      <alignment horizontal="left" readingOrder="0"/>
    </xf>
    <xf borderId="0" fillId="0" fontId="42" numFmtId="0" xfId="0" applyAlignment="1" applyFont="1">
      <alignment horizontal="left" readingOrder="0"/>
    </xf>
    <xf borderId="0" fillId="0" fontId="43" numFmtId="0" xfId="0" applyFont="1"/>
    <xf borderId="0" fillId="2" fontId="38" numFmtId="0" xfId="0" applyAlignment="1" applyFont="1">
      <alignment horizontal="left" readingOrder="0"/>
    </xf>
    <xf borderId="0" fillId="2" fontId="38" numFmtId="0" xfId="0" applyAlignment="1" applyFont="1">
      <alignment horizontal="left" readingOrder="0"/>
    </xf>
    <xf borderId="0" fillId="0" fontId="6" numFmtId="0" xfId="0" applyAlignment="1" applyFont="1">
      <alignment readingOrder="0"/>
    </xf>
    <xf borderId="0" fillId="0" fontId="6" numFmtId="165" xfId="0" applyAlignment="1" applyFont="1" applyNumberFormat="1">
      <alignment readingOrder="0"/>
    </xf>
    <xf borderId="23" fillId="8" fontId="6" numFmtId="0" xfId="0" applyBorder="1" applyFill="1" applyFont="1"/>
    <xf borderId="24" fillId="8" fontId="6" numFmtId="0" xfId="0" applyBorder="1" applyFont="1"/>
    <xf borderId="25" fillId="8" fontId="6" numFmtId="0" xfId="0" applyBorder="1" applyFont="1"/>
    <xf borderId="26" fillId="2" fontId="44" numFmtId="0" xfId="0" applyAlignment="1" applyBorder="1" applyFont="1">
      <alignment readingOrder="0" vertical="center"/>
    </xf>
    <xf borderId="27" fillId="0" fontId="2" numFmtId="0" xfId="0" applyBorder="1" applyFont="1"/>
    <xf borderId="28" fillId="0" fontId="2" numFmtId="0" xfId="0" applyBorder="1" applyFont="1"/>
    <xf borderId="29" fillId="8" fontId="6" numFmtId="0" xfId="0" applyBorder="1" applyFont="1"/>
    <xf borderId="30" fillId="8" fontId="45" numFmtId="0" xfId="0" applyAlignment="1" applyBorder="1" applyFont="1">
      <alignment horizontal="center" readingOrder="0" vertical="center"/>
    </xf>
    <xf borderId="31" fillId="0" fontId="2" numFmtId="0" xfId="0" applyBorder="1" applyFont="1"/>
    <xf borderId="32" fillId="0" fontId="2" numFmtId="0" xfId="0" applyBorder="1" applyFont="1"/>
    <xf borderId="33" fillId="0" fontId="2" numFmtId="0" xfId="0" applyBorder="1" applyFont="1"/>
    <xf borderId="34" fillId="0" fontId="2" numFmtId="0" xfId="0" applyBorder="1" applyFont="1"/>
    <xf borderId="35" fillId="0" fontId="2" numFmtId="0" xfId="0" applyBorder="1" applyFont="1"/>
    <xf borderId="36" fillId="0" fontId="2" numFmtId="0" xfId="0" applyBorder="1" applyFont="1"/>
    <xf borderId="37" fillId="0" fontId="2" numFmtId="0" xfId="0" applyBorder="1" applyFont="1"/>
    <xf borderId="38" fillId="8" fontId="6" numFmtId="0" xfId="0" applyBorder="1" applyFont="1"/>
    <xf borderId="39" fillId="6" fontId="46" numFmtId="49" xfId="0" applyAlignment="1" applyBorder="1" applyFont="1" applyNumberFormat="1">
      <alignment readingOrder="0" shrinkToFit="0" wrapText="1"/>
    </xf>
    <xf borderId="39" fillId="6" fontId="30" numFmtId="49" xfId="0" applyAlignment="1" applyBorder="1" applyFont="1" applyNumberFormat="1">
      <alignment readingOrder="0" shrinkToFit="0" wrapText="1"/>
    </xf>
    <xf borderId="39" fillId="6" fontId="30" numFmtId="1" xfId="0" applyAlignment="1" applyBorder="1" applyFont="1" applyNumberFormat="1">
      <alignment readingOrder="0" shrinkToFit="0" wrapText="1"/>
    </xf>
    <xf borderId="39" fillId="6" fontId="30" numFmtId="0" xfId="0" applyAlignment="1" applyBorder="1" applyFont="1">
      <alignment horizontal="left" readingOrder="0" shrinkToFit="0" wrapText="1"/>
    </xf>
    <xf borderId="39" fillId="6" fontId="30" numFmtId="49" xfId="0" applyAlignment="1" applyBorder="1" applyFont="1" applyNumberFormat="1">
      <alignment readingOrder="0" shrinkToFit="0" textRotation="180" wrapText="1"/>
    </xf>
    <xf borderId="40" fillId="6" fontId="30" numFmtId="49" xfId="0" applyAlignment="1" applyBorder="1" applyFont="1" applyNumberFormat="1">
      <alignment horizontal="left" readingOrder="0" shrinkToFit="0" textRotation="180" wrapText="1"/>
    </xf>
    <xf borderId="41" fillId="6" fontId="30" numFmtId="0" xfId="0" applyAlignment="1" applyBorder="1" applyFont="1">
      <alignment horizontal="left" readingOrder="0" shrinkToFit="0" textRotation="180" wrapText="1"/>
    </xf>
    <xf borderId="39" fillId="6" fontId="30" numFmtId="0" xfId="0" applyAlignment="1" applyBorder="1" applyFont="1">
      <alignment horizontal="left" readingOrder="0" shrinkToFit="0" textRotation="180" wrapText="1"/>
    </xf>
    <xf borderId="40" fillId="6" fontId="30" numFmtId="0" xfId="0" applyAlignment="1" applyBorder="1" applyFont="1">
      <alignment horizontal="center" readingOrder="0" shrinkToFit="0" vertical="center" wrapText="1"/>
    </xf>
    <xf borderId="42" fillId="0" fontId="2" numFmtId="0" xfId="0" applyBorder="1" applyFont="1"/>
    <xf borderId="43" fillId="0" fontId="2" numFmtId="0" xfId="0" applyBorder="1" applyFont="1"/>
    <xf borderId="0" fillId="2" fontId="47" numFmtId="49" xfId="0" applyFont="1" applyNumberFormat="1"/>
    <xf borderId="0" fillId="2" fontId="32" numFmtId="49" xfId="0" applyAlignment="1" applyFont="1" applyNumberFormat="1">
      <alignment readingOrder="0"/>
    </xf>
    <xf borderId="0" fillId="0" fontId="48" numFmtId="1" xfId="0" applyAlignment="1" applyFont="1" applyNumberFormat="1">
      <alignment readingOrder="0"/>
    </xf>
    <xf borderId="0" fillId="0" fontId="33" numFmtId="0" xfId="0" applyAlignment="1" applyFont="1">
      <alignment horizontal="left" readingOrder="0"/>
    </xf>
    <xf borderId="0" fillId="0" fontId="34" numFmtId="49" xfId="0" applyAlignment="1" applyFont="1" applyNumberFormat="1">
      <alignment readingOrder="0"/>
    </xf>
    <xf borderId="0" fillId="0" fontId="48" numFmtId="49" xfId="0" applyAlignment="1" applyFont="1" applyNumberFormat="1">
      <alignment horizontal="left" readingOrder="0"/>
    </xf>
    <xf borderId="44" fillId="5" fontId="33" numFmtId="0" xfId="0" applyAlignment="1" applyBorder="1" applyFont="1">
      <alignment horizontal="left" readingOrder="0"/>
    </xf>
    <xf borderId="0" fillId="5" fontId="33" numFmtId="0" xfId="0" applyAlignment="1" applyFont="1">
      <alignment horizontal="left" readingOrder="0"/>
    </xf>
    <xf borderId="45" fillId="3" fontId="49" numFmtId="0" xfId="0" applyAlignment="1" applyBorder="1" applyFont="1">
      <alignment horizontal="left" readingOrder="0"/>
    </xf>
    <xf borderId="46" fillId="3" fontId="50" numFmtId="0" xfId="0" applyAlignment="1" applyBorder="1" applyFont="1">
      <alignment horizontal="left" readingOrder="0" shrinkToFit="0" vertical="center" wrapText="1"/>
    </xf>
    <xf borderId="46" fillId="0" fontId="2" numFmtId="0" xfId="0" applyBorder="1" applyFont="1"/>
    <xf borderId="47" fillId="0" fontId="2" numFmtId="0" xfId="0" applyBorder="1" applyFont="1"/>
    <xf borderId="48" fillId="3" fontId="49" numFmtId="0" xfId="0" applyAlignment="1" applyBorder="1" applyFont="1">
      <alignment horizontal="left" readingOrder="0"/>
    </xf>
    <xf borderId="49" fillId="0" fontId="2" numFmtId="0" xfId="0" applyBorder="1" applyFont="1"/>
    <xf borderId="0" fillId="2" fontId="47" numFmtId="49" xfId="0" applyAlignment="1" applyFont="1" applyNumberFormat="1">
      <alignment readingOrder="0"/>
    </xf>
    <xf borderId="0" fillId="0" fontId="33" numFmtId="0" xfId="0" applyAlignment="1" applyFont="1">
      <alignment horizontal="left" readingOrder="0" shrinkToFit="0" wrapText="0"/>
    </xf>
    <xf borderId="0" fillId="9" fontId="51" numFmtId="49" xfId="0" applyAlignment="1" applyFill="1" applyFont="1" applyNumberFormat="1">
      <alignment readingOrder="0"/>
    </xf>
    <xf borderId="0" fillId="9" fontId="52" numFmtId="49" xfId="0" applyAlignment="1" applyFont="1" applyNumberFormat="1">
      <alignment readingOrder="0"/>
    </xf>
    <xf borderId="0" fillId="2" fontId="47" numFmtId="49" xfId="0" applyAlignment="1" applyFont="1" applyNumberFormat="1">
      <alignment horizontal="left" readingOrder="0"/>
    </xf>
    <xf borderId="0" fillId="0" fontId="53" numFmtId="49" xfId="0" applyAlignment="1" applyFont="1" applyNumberFormat="1">
      <alignment readingOrder="0"/>
    </xf>
    <xf borderId="0" fillId="2" fontId="34" numFmtId="0" xfId="0" applyAlignment="1" applyFont="1">
      <alignment horizontal="left" readingOrder="0"/>
    </xf>
    <xf borderId="0" fillId="0" fontId="33" numFmtId="49" xfId="0" applyAlignment="1" applyFont="1" applyNumberFormat="1">
      <alignment readingOrder="0"/>
    </xf>
    <xf borderId="0" fillId="2" fontId="54" numFmtId="49" xfId="0" applyAlignment="1" applyFont="1" applyNumberFormat="1">
      <alignment horizontal="left" readingOrder="0" shrinkToFit="0" wrapText="0"/>
    </xf>
    <xf borderId="0" fillId="2" fontId="55" numFmtId="49" xfId="0" applyAlignment="1" applyFont="1" applyNumberFormat="1">
      <alignment readingOrder="0"/>
    </xf>
    <xf borderId="0" fillId="2" fontId="56" numFmtId="49" xfId="0" applyAlignment="1" applyFont="1" applyNumberFormat="1">
      <alignment readingOrder="0"/>
    </xf>
    <xf borderId="0" fillId="2" fontId="57" numFmtId="49" xfId="0" applyAlignment="1" applyFont="1" applyNumberFormat="1">
      <alignment readingOrder="0"/>
    </xf>
    <xf borderId="0" fillId="0" fontId="34" numFmtId="0" xfId="0" applyAlignment="1" applyFont="1">
      <alignment horizontal="left" readingOrder="0"/>
    </xf>
    <xf borderId="0" fillId="0" fontId="58" numFmtId="49" xfId="0" applyAlignment="1" applyFont="1" applyNumberFormat="1">
      <alignment readingOrder="0"/>
    </xf>
    <xf borderId="44" fillId="5" fontId="34" numFmtId="0" xfId="0" applyAlignment="1" applyBorder="1" applyFont="1">
      <alignment horizontal="left" readingOrder="0"/>
    </xf>
    <xf borderId="0" fillId="2" fontId="48" numFmtId="1" xfId="0" applyAlignment="1" applyFont="1" applyNumberFormat="1">
      <alignment readingOrder="0"/>
    </xf>
    <xf borderId="0" fillId="2" fontId="49" numFmtId="49" xfId="0" applyAlignment="1" applyFont="1" applyNumberFormat="1">
      <alignment readingOrder="0"/>
    </xf>
    <xf borderId="0" fillId="2" fontId="48" numFmtId="49" xfId="0" applyAlignment="1" applyFont="1" applyNumberFormat="1">
      <alignment horizontal="left" readingOrder="0"/>
    </xf>
    <xf borderId="44" fillId="5" fontId="49" numFmtId="0" xfId="0" applyAlignment="1" applyBorder="1" applyFont="1">
      <alignment horizontal="left" readingOrder="0"/>
    </xf>
    <xf borderId="44" fillId="5" fontId="49" numFmtId="0" xfId="0" applyAlignment="1" applyBorder="1" applyFont="1">
      <alignment horizontal="left"/>
    </xf>
    <xf borderId="0" fillId="6" fontId="30" numFmtId="0" xfId="0" applyAlignment="1" applyFont="1">
      <alignment horizontal="left" readingOrder="0"/>
    </xf>
    <xf borderId="44" fillId="5" fontId="59" numFmtId="0" xfId="0" applyAlignment="1" applyBorder="1" applyFont="1">
      <alignment horizontal="left" readingOrder="0"/>
    </xf>
    <xf borderId="0" fillId="2" fontId="60" numFmtId="49" xfId="0" applyAlignment="1" applyFont="1" applyNumberFormat="1">
      <alignment readingOrder="0"/>
    </xf>
    <xf borderId="50" fillId="3" fontId="49" numFmtId="0" xfId="0" applyAlignment="1" applyBorder="1" applyFont="1">
      <alignment horizontal="left" readingOrder="0"/>
    </xf>
    <xf borderId="51" fillId="0" fontId="2" numFmtId="0" xfId="0" applyBorder="1" applyFont="1"/>
    <xf borderId="52" fillId="0" fontId="2" numFmtId="0" xfId="0" applyBorder="1" applyFont="1"/>
    <xf borderId="53" fillId="6" fontId="30" numFmtId="49" xfId="0" applyAlignment="1" applyBorder="1" applyFont="1" applyNumberFormat="1">
      <alignment readingOrder="0"/>
    </xf>
    <xf borderId="54" fillId="6" fontId="61" numFmtId="49" xfId="0" applyAlignment="1" applyBorder="1" applyFont="1" applyNumberFormat="1">
      <alignment readingOrder="0"/>
    </xf>
    <xf borderId="54" fillId="6" fontId="30" numFmtId="1" xfId="0" applyAlignment="1" applyBorder="1" applyFont="1" applyNumberFormat="1">
      <alignment readingOrder="0"/>
    </xf>
    <xf borderId="54" fillId="6" fontId="30" numFmtId="0" xfId="0" applyAlignment="1" applyBorder="1" applyFont="1">
      <alignment horizontal="left" readingOrder="0"/>
    </xf>
    <xf borderId="54" fillId="6" fontId="30" numFmtId="49" xfId="0" applyAlignment="1" applyBorder="1" applyFont="1" applyNumberFormat="1">
      <alignment readingOrder="0"/>
    </xf>
    <xf borderId="54" fillId="6" fontId="30" numFmtId="49" xfId="0" applyAlignment="1" applyBorder="1" applyFont="1" applyNumberFormat="1">
      <alignment horizontal="left" readingOrder="0"/>
    </xf>
    <xf borderId="55" fillId="5" fontId="30" numFmtId="49" xfId="0" applyAlignment="1" applyBorder="1" applyFont="1" applyNumberFormat="1">
      <alignment horizontal="left" readingOrder="0"/>
    </xf>
    <xf borderId="54" fillId="5" fontId="30" numFmtId="49" xfId="0" applyAlignment="1" applyBorder="1" applyFont="1" applyNumberFormat="1">
      <alignment horizontal="left" readingOrder="0"/>
    </xf>
    <xf borderId="56" fillId="6" fontId="30" numFmtId="49" xfId="0" applyAlignment="1" applyBorder="1" applyFont="1" applyNumberFormat="1">
      <alignment horizontal="left" readingOrder="0"/>
    </xf>
    <xf borderId="0" fillId="10" fontId="32" numFmtId="49" xfId="0" applyAlignment="1" applyFill="1" applyFont="1" applyNumberFormat="1">
      <alignment readingOrder="0"/>
    </xf>
    <xf borderId="44" fillId="5" fontId="33" numFmtId="0" xfId="0" applyAlignment="1" applyBorder="1" applyFont="1">
      <alignment horizontal="left"/>
    </xf>
    <xf borderId="0" fillId="10" fontId="62" numFmtId="49" xfId="0" applyAlignment="1" applyFont="1" applyNumberFormat="1">
      <alignment readingOrder="0"/>
    </xf>
    <xf borderId="0" fillId="10" fontId="32" numFmtId="49" xfId="0" applyFont="1" applyNumberFormat="1"/>
    <xf borderId="0" fillId="5" fontId="48" numFmtId="1" xfId="0" applyAlignment="1" applyFont="1" applyNumberFormat="1">
      <alignment readingOrder="0"/>
    </xf>
    <xf borderId="0" fillId="0" fontId="32" numFmtId="49" xfId="0" applyFont="1" applyNumberFormat="1"/>
    <xf borderId="0" fillId="6" fontId="46" numFmtId="49" xfId="0" applyAlignment="1" applyFont="1" applyNumberFormat="1">
      <alignment readingOrder="0"/>
    </xf>
    <xf borderId="0" fillId="6" fontId="46" numFmtId="49" xfId="0" applyAlignment="1" applyFont="1" applyNumberFormat="1">
      <alignment readingOrder="0" shrinkToFit="0" wrapText="0"/>
    </xf>
    <xf borderId="0" fillId="6" fontId="46" numFmtId="49" xfId="0" applyAlignment="1" applyFont="1" applyNumberFormat="1">
      <alignment readingOrder="0" shrinkToFit="0" textRotation="180" wrapText="1"/>
    </xf>
    <xf borderId="0" fillId="3" fontId="47" numFmtId="0" xfId="0" applyAlignment="1" applyFont="1">
      <alignment horizontal="left" readingOrder="0" shrinkToFit="0" wrapText="1"/>
    </xf>
    <xf borderId="0" fillId="3" fontId="63" numFmtId="0" xfId="0" applyAlignment="1" applyFont="1">
      <alignment shrinkToFit="0" wrapText="1"/>
    </xf>
    <xf borderId="0" fillId="3" fontId="57" numFmtId="0" xfId="0" applyAlignment="1" applyFont="1">
      <alignment readingOrder="0" shrinkToFit="0" wrapText="1"/>
    </xf>
    <xf borderId="0" fillId="0" fontId="57" numFmtId="0" xfId="0" applyAlignment="1" applyFont="1">
      <alignment readingOrder="0"/>
    </xf>
    <xf borderId="0" fillId="0" fontId="64" numFmtId="0" xfId="0" applyFont="1"/>
    <xf borderId="0" fillId="0" fontId="65" numFmtId="0" xfId="0" applyFont="1"/>
    <xf borderId="0" fillId="11" fontId="66" numFmtId="0" xfId="0" applyFill="1" applyFont="1"/>
    <xf borderId="0" fillId="2" fontId="67" numFmtId="0" xfId="0" applyAlignment="1" applyFont="1">
      <alignment horizontal="left" readingOrder="0"/>
    </xf>
    <xf borderId="0" fillId="0" fontId="68" numFmtId="0" xfId="0" applyAlignment="1" applyFont="1">
      <alignment readingOrder="0"/>
    </xf>
    <xf borderId="0" fillId="0" fontId="57" numFmtId="0" xfId="0" applyAlignment="1" applyFont="1">
      <alignment readingOrder="0" shrinkToFit="0" wrapText="0"/>
    </xf>
    <xf borderId="0" fillId="2" fontId="47" numFmtId="0" xfId="0" applyAlignment="1" applyFont="1">
      <alignment horizontal="left" readingOrder="0"/>
    </xf>
    <xf borderId="0" fillId="0" fontId="68" numFmtId="0" xfId="0" applyFont="1"/>
    <xf borderId="0" fillId="0" fontId="67" numFmtId="0" xfId="0" applyAlignment="1" applyFont="1">
      <alignment readingOrder="0"/>
    </xf>
    <xf borderId="0" fillId="0" fontId="57" numFmtId="0" xfId="0" applyFont="1"/>
    <xf borderId="0" fillId="0" fontId="57" numFmtId="0" xfId="0" applyAlignment="1" applyFont="1">
      <alignment shrinkToFit="0" wrapText="0"/>
    </xf>
    <xf borderId="0" fillId="0" fontId="57" numFmtId="0" xfId="0" applyAlignment="1" applyFont="1">
      <alignment readingOrder="0" shrinkToFit="0" vertical="bottom" wrapText="0"/>
    </xf>
    <xf borderId="0" fillId="0" fontId="57" numFmtId="0" xfId="0" applyAlignment="1" applyFont="1">
      <alignment readingOrder="0" vertical="bottom"/>
    </xf>
    <xf borderId="0" fillId="0" fontId="57" numFmtId="0" xfId="0" applyAlignment="1" applyFont="1">
      <alignment vertical="bottom"/>
    </xf>
    <xf borderId="0" fillId="0" fontId="69" numFmtId="0" xfId="0" applyAlignment="1" applyFont="1">
      <alignment readingOrder="0"/>
    </xf>
    <xf borderId="0" fillId="0" fontId="69" numFmtId="0" xfId="0" applyAlignment="1" applyFont="1">
      <alignment shrinkToFit="0" wrapText="0"/>
    </xf>
    <xf borderId="0" fillId="0" fontId="69" numFmtId="0" xfId="0" applyFont="1"/>
    <xf borderId="0" fillId="0" fontId="57" numFmtId="0" xfId="0" applyAlignment="1" applyFont="1">
      <alignment vertical="bottom"/>
    </xf>
    <xf borderId="0" fillId="11" fontId="66" numFmtId="0" xfId="0" applyAlignment="1" applyFont="1">
      <alignment vertical="bottom"/>
    </xf>
    <xf borderId="0" fillId="2" fontId="70" numFmtId="0" xfId="0" applyAlignment="1" applyFont="1">
      <alignment readingOrder="0"/>
    </xf>
    <xf borderId="0" fillId="0" fontId="57" numFmtId="0" xfId="0" applyFont="1"/>
    <xf borderId="0" fillId="0" fontId="68" numFmtId="0" xfId="0" applyFont="1"/>
    <xf borderId="0" fillId="0" fontId="57" numFmtId="0" xfId="0" applyAlignment="1" applyFont="1">
      <alignment shrinkToFit="0" vertical="bottom" wrapText="0"/>
    </xf>
    <xf borderId="23" fillId="12" fontId="6" numFmtId="0" xfId="0" applyBorder="1" applyFill="1" applyFont="1"/>
    <xf borderId="24" fillId="12" fontId="6" numFmtId="0" xfId="0" applyBorder="1" applyFont="1"/>
    <xf borderId="25" fillId="12" fontId="6" numFmtId="0" xfId="0" applyBorder="1" applyFont="1"/>
    <xf borderId="26" fillId="2" fontId="71" numFmtId="0" xfId="0" applyAlignment="1" applyBorder="1" applyFont="1">
      <alignment readingOrder="0" vertical="center"/>
    </xf>
    <xf borderId="29" fillId="12" fontId="6" numFmtId="0" xfId="0" applyBorder="1" applyFont="1"/>
    <xf borderId="30" fillId="12" fontId="45" numFmtId="0" xfId="0" applyAlignment="1" applyBorder="1" applyFont="1">
      <alignment horizontal="center" readingOrder="0" shrinkToFit="0" vertical="center" wrapText="1"/>
    </xf>
    <xf borderId="38" fillId="12" fontId="6" numFmtId="0" xfId="0" applyBorder="1" applyFont="1"/>
    <xf borderId="0" fillId="12" fontId="6" numFmtId="0" xfId="0" applyFont="1"/>
    <xf borderId="0" fillId="6" fontId="36" numFmtId="0" xfId="0" applyFont="1"/>
    <xf borderId="0" fillId="0" fontId="6" numFmtId="0" xfId="0" applyFont="1"/>
    <xf borderId="0" fillId="0" fontId="6" numFmtId="1" xfId="0" applyFont="1" applyNumberFormat="1"/>
    <xf borderId="0" fillId="0" fontId="43" numFmtId="0" xfId="0" applyFont="1"/>
    <xf borderId="0" fillId="6" fontId="72" numFmtId="0" xfId="0" applyFont="1"/>
    <xf borderId="0" fillId="0" fontId="6" numFmtId="0" xfId="0" applyAlignment="1" applyFont="1">
      <alignment readingOrder="0" vertical="top"/>
    </xf>
    <xf borderId="0" fillId="0" fontId="6" numFmtId="164" xfId="0" applyFont="1" applyNumberFormat="1"/>
    <xf borderId="0" fillId="6" fontId="73" numFmtId="49" xfId="0" applyAlignment="1" applyFont="1" applyNumberFormat="1">
      <alignment readingOrder="0" shrinkToFit="0" wrapText="1"/>
    </xf>
    <xf borderId="0" fillId="6" fontId="73" numFmtId="0" xfId="0" applyAlignment="1" applyFont="1">
      <alignment readingOrder="0" shrinkToFit="0" textRotation="180" wrapText="1"/>
    </xf>
    <xf borderId="0" fillId="6" fontId="73" numFmtId="1" xfId="0" applyAlignment="1" applyFont="1" applyNumberFormat="1">
      <alignment readingOrder="0" shrinkToFit="0" textRotation="180" wrapText="1"/>
    </xf>
    <xf borderId="0" fillId="6" fontId="74" numFmtId="49" xfId="0" applyAlignment="1" applyFont="1" applyNumberFormat="1">
      <alignment readingOrder="0" shrinkToFit="0" wrapText="1"/>
    </xf>
    <xf borderId="0" fillId="6" fontId="74" numFmtId="0" xfId="0" applyAlignment="1" applyFont="1">
      <alignment readingOrder="0" shrinkToFit="0" textRotation="180" wrapText="1"/>
    </xf>
    <xf borderId="0" fillId="6" fontId="74" numFmtId="0" xfId="0" applyAlignment="1" applyFont="1">
      <alignment readingOrder="0" shrinkToFit="0" wrapText="1"/>
    </xf>
    <xf borderId="0" fillId="0" fontId="75" numFmtId="49" xfId="0" applyAlignment="1" applyFont="1" applyNumberFormat="1">
      <alignment readingOrder="0" shrinkToFit="0" textRotation="15" wrapText="1"/>
    </xf>
    <xf borderId="0" fillId="0" fontId="75" numFmtId="49" xfId="0" applyAlignment="1" applyFont="1" applyNumberFormat="1">
      <alignment readingOrder="0" shrinkToFit="0" wrapText="1"/>
    </xf>
    <xf borderId="0" fillId="0" fontId="76" numFmtId="0" xfId="0" applyAlignment="1" applyFont="1">
      <alignment readingOrder="0" textRotation="180"/>
    </xf>
    <xf borderId="0" fillId="0" fontId="75" numFmtId="1" xfId="0" applyAlignment="1" applyFont="1" applyNumberFormat="1">
      <alignment readingOrder="0"/>
    </xf>
    <xf borderId="0" fillId="0" fontId="75" numFmtId="49" xfId="0" applyAlignment="1" applyFont="1" applyNumberFormat="1">
      <alignment readingOrder="0"/>
    </xf>
    <xf borderId="0" fillId="0" fontId="75" numFmtId="0" xfId="0" applyAlignment="1" applyFont="1">
      <alignment readingOrder="0"/>
    </xf>
    <xf borderId="0" fillId="5" fontId="77" numFmtId="0" xfId="0" applyFont="1"/>
    <xf borderId="0" fillId="0" fontId="75" numFmtId="0" xfId="0" applyFont="1"/>
    <xf borderId="0" fillId="0" fontId="75" numFmtId="49" xfId="0" applyAlignment="1" applyFont="1" applyNumberFormat="1">
      <alignment shrinkToFit="0" textRotation="15" wrapText="1"/>
    </xf>
    <xf borderId="0" fillId="0" fontId="75" numFmtId="49" xfId="0" applyAlignment="1" applyFont="1" applyNumberFormat="1">
      <alignment shrinkToFit="0" wrapText="1"/>
    </xf>
    <xf borderId="0" fillId="0" fontId="76" numFmtId="0" xfId="0" applyAlignment="1" applyFont="1">
      <alignment textRotation="180"/>
    </xf>
    <xf borderId="0" fillId="0" fontId="75" numFmtId="49" xfId="0" applyFont="1" applyNumberFormat="1"/>
    <xf borderId="0" fillId="0" fontId="75" numFmtId="0" xfId="0" applyFont="1"/>
    <xf borderId="0" fillId="0" fontId="75" numFmtId="1" xfId="0" applyFont="1" applyNumberFormat="1"/>
    <xf borderId="0" fillId="0" fontId="78" numFmtId="0" xfId="0" applyAlignment="1" applyFont="1">
      <alignment readingOrder="0" textRotation="180"/>
    </xf>
    <xf borderId="0" fillId="0" fontId="79" numFmtId="1" xfId="0" applyAlignment="1" applyFont="1" applyNumberFormat="1">
      <alignment readingOrder="0"/>
    </xf>
    <xf borderId="0" fillId="6" fontId="36" numFmtId="0" xfId="0" applyAlignment="1" applyFont="1">
      <alignment readingOrder="0"/>
    </xf>
    <xf borderId="0" fillId="6" fontId="80" numFmtId="0" xfId="0" applyAlignment="1" applyFont="1">
      <alignment readingOrder="0" shrinkToFit="0" wrapText="1"/>
    </xf>
    <xf borderId="0" fillId="6" fontId="80" numFmtId="0" xfId="0" applyAlignment="1" applyFont="1">
      <alignment readingOrder="0"/>
    </xf>
    <xf borderId="0" fillId="6" fontId="80" numFmtId="0" xfId="0" applyAlignment="1" applyFont="1">
      <alignment readingOrder="0" textRotation="180"/>
    </xf>
    <xf borderId="0" fillId="6" fontId="36" numFmtId="2" xfId="0" applyAlignment="1" applyFont="1" applyNumberFormat="1">
      <alignment readingOrder="0"/>
    </xf>
    <xf borderId="0" fillId="6" fontId="36" numFmtId="1" xfId="0" applyAlignment="1" applyFont="1" applyNumberFormat="1">
      <alignment readingOrder="0" textRotation="180"/>
    </xf>
    <xf borderId="0" fillId="0" fontId="6" numFmtId="0" xfId="0" applyAlignment="1" applyFont="1">
      <alignment readingOrder="0" textRotation="0" vertical="top"/>
    </xf>
    <xf borderId="0" fillId="0" fontId="6" numFmtId="0" xfId="0" applyAlignment="1" applyFont="1">
      <alignment readingOrder="0" shrinkToFit="0" textRotation="0" vertical="top" wrapText="1"/>
    </xf>
    <xf borderId="0" fillId="0" fontId="6" numFmtId="49" xfId="0" applyAlignment="1" applyFont="1" applyNumberFormat="1">
      <alignment readingOrder="0" textRotation="0" vertical="top"/>
    </xf>
    <xf borderId="0" fillId="5" fontId="6" numFmtId="0" xfId="0" applyAlignment="1" applyFont="1">
      <alignment shrinkToFit="0" textRotation="0" vertical="top" wrapText="1"/>
    </xf>
    <xf borderId="0" fillId="5" fontId="6" numFmtId="2" xfId="0" applyAlignment="1" applyFont="1" applyNumberFormat="1">
      <alignment readingOrder="0" textRotation="0" vertical="top"/>
    </xf>
    <xf borderId="0" fillId="5" fontId="6" numFmtId="1" xfId="0" applyAlignment="1" applyFont="1" applyNumberFormat="1">
      <alignment readingOrder="0" textRotation="0" vertical="top"/>
    </xf>
    <xf borderId="0" fillId="5" fontId="6" numFmtId="0" xfId="0" applyAlignment="1" applyFont="1">
      <alignment textRotation="0" vertical="top"/>
    </xf>
    <xf borderId="0" fillId="0" fontId="6" numFmtId="0" xfId="0" applyAlignment="1" applyFont="1">
      <alignment readingOrder="0" shrinkToFit="0" wrapText="1"/>
    </xf>
    <xf borderId="0" fillId="13" fontId="46" numFmtId="0" xfId="0" applyAlignment="1" applyFill="1" applyFont="1">
      <alignment readingOrder="0"/>
    </xf>
    <xf borderId="0" fillId="13" fontId="46" numFmtId="49" xfId="0" applyAlignment="1" applyFont="1" applyNumberFormat="1">
      <alignment readingOrder="0"/>
    </xf>
    <xf borderId="0" fillId="13" fontId="46" numFmtId="0" xfId="0" applyFont="1"/>
    <xf borderId="0" fillId="0" fontId="57" numFmtId="0" xfId="0" applyAlignment="1" applyFont="1">
      <alignment readingOrder="0"/>
    </xf>
    <xf borderId="0" fillId="5" fontId="57" numFmtId="0" xfId="0" applyFont="1"/>
    <xf borderId="0" fillId="5" fontId="47" numFmtId="0" xfId="0" applyFont="1"/>
    <xf borderId="0" fillId="5" fontId="81" numFmtId="0" xfId="0" applyFont="1"/>
    <xf borderId="0" fillId="5" fontId="47" numFmtId="49" xfId="0" applyFont="1" applyNumberFormat="1"/>
    <xf borderId="0" fillId="0" fontId="57" numFmtId="0" xfId="0" applyFont="1"/>
    <xf borderId="0" fillId="0" fontId="57" numFmtId="49" xfId="0" applyFont="1" applyNumberFormat="1"/>
  </cellXfs>
  <cellStyles count="1">
    <cellStyle xfId="0" name="Normal" builtinId="0"/>
  </cellStyles>
  <dxfs count="34">
    <dxf>
      <font>
        <b/>
        <color rgb="FFFFFFFF"/>
      </font>
      <fill>
        <patternFill patternType="solid">
          <fgColor rgb="FFC9DAF8"/>
          <bgColor rgb="FFC9DAF8"/>
        </patternFill>
      </fill>
      <border/>
    </dxf>
    <dxf>
      <font>
        <b/>
        <color rgb="FF434343"/>
      </font>
      <fill>
        <patternFill patternType="solid">
          <fgColor rgb="FFFF9900"/>
          <bgColor rgb="FFFF9900"/>
        </patternFill>
      </fill>
      <border/>
    </dxf>
    <dxf>
      <font>
        <b/>
        <color rgb="FF000000"/>
      </font>
      <fill>
        <patternFill patternType="solid">
          <fgColor rgb="FFFFFFFF"/>
          <bgColor rgb="FFFFFFFF"/>
        </patternFill>
      </fill>
      <border/>
    </dxf>
    <dxf>
      <font>
        <color theme="7"/>
      </font>
      <fill>
        <patternFill patternType="solid">
          <fgColor rgb="FFFFFFFF"/>
          <bgColor rgb="FFFFFFFF"/>
        </patternFill>
      </fill>
      <border/>
    </dxf>
    <dxf>
      <font>
        <color rgb="FFFF0000"/>
      </font>
      <fill>
        <patternFill patternType="solid">
          <fgColor rgb="FFFFFFFF"/>
          <bgColor rgb="FFFFFFFF"/>
        </patternFill>
      </fill>
      <border/>
    </dxf>
    <dxf>
      <font>
        <color rgb="FF434343"/>
      </font>
      <fill>
        <patternFill patternType="solid">
          <fgColor rgb="FFF3F3F3"/>
          <bgColor rgb="FFF3F3F3"/>
        </patternFill>
      </fill>
      <border/>
    </dxf>
    <dxf>
      <font>
        <color rgb="FFFFFFFF"/>
      </font>
      <fill>
        <patternFill patternType="solid">
          <fgColor rgb="FFFFFFFF"/>
          <bgColor rgb="FFFFFFFF"/>
        </patternFill>
      </fill>
      <border/>
    </dxf>
    <dxf>
      <font>
        <color rgb="FF34A853"/>
      </font>
      <fill>
        <patternFill patternType="solid">
          <fgColor rgb="FFFFFFFF"/>
          <bgColor rgb="FFFFFFFF"/>
        </patternFill>
      </fill>
      <border/>
    </dxf>
    <dxf>
      <font>
        <color rgb="FFE6B8AF"/>
      </font>
      <fill>
        <patternFill patternType="solid">
          <fgColor rgb="FFF4CCCC"/>
          <bgColor rgb="FFF4CCCC"/>
        </patternFill>
      </fill>
      <border/>
    </dxf>
    <dxf>
      <font/>
      <fill>
        <patternFill patternType="solid">
          <fgColor rgb="FFF4CCCC"/>
          <bgColor rgb="FFF4CCCC"/>
        </patternFill>
      </fill>
      <border/>
    </dxf>
    <dxf>
      <font>
        <color rgb="FF34A853"/>
      </font>
      <fill>
        <patternFill patternType="none"/>
      </fill>
      <border/>
    </dxf>
    <dxf>
      <font>
        <color rgb="FF980000"/>
      </font>
      <fill>
        <patternFill patternType="none"/>
      </fill>
      <border/>
    </dxf>
    <dxf>
      <font>
        <color rgb="FF6AA84F"/>
      </font>
      <fill>
        <patternFill patternType="solid">
          <fgColor rgb="FFFFFFFF"/>
          <bgColor rgb="FFFFFFFF"/>
        </patternFill>
      </fill>
      <border/>
    </dxf>
    <dxf>
      <font>
        <color rgb="FFF4CCCC"/>
      </font>
      <fill>
        <patternFill patternType="solid">
          <fgColor rgb="FFF4CCCC"/>
          <bgColor rgb="FFF4CCCC"/>
        </patternFill>
      </fill>
      <border/>
    </dxf>
    <dxf>
      <font/>
      <fill>
        <patternFill patternType="none"/>
      </fill>
      <border/>
    </dxf>
    <dxf>
      <font/>
      <fill>
        <patternFill patternType="solid">
          <fgColor rgb="FFF8F8F8"/>
          <bgColor rgb="FFF8F8F8"/>
        </patternFill>
      </fill>
      <border/>
    </dxf>
    <dxf>
      <font>
        <color rgb="FF999999"/>
      </font>
      <fill>
        <patternFill patternType="solid">
          <fgColor rgb="FFD9EAD3"/>
          <bgColor rgb="FFD9EAD3"/>
        </patternFill>
      </fill>
      <border/>
    </dxf>
    <dxf>
      <font/>
      <fill>
        <patternFill patternType="solid">
          <fgColor rgb="FFFF0000"/>
          <bgColor rgb="FFFF0000"/>
        </patternFill>
      </fill>
      <border/>
    </dxf>
    <dxf>
      <font>
        <color rgb="FFD9D9D9"/>
      </font>
      <fill>
        <patternFill patternType="none"/>
      </fill>
      <border/>
    </dxf>
    <dxf>
      <font>
        <color rgb="FFA4C2F4"/>
      </font>
      <fill>
        <patternFill patternType="solid">
          <fgColor rgb="FFFFFFFF"/>
          <bgColor rgb="FFFFFFFF"/>
        </patternFill>
      </fill>
      <border/>
    </dxf>
    <dxf>
      <font>
        <color rgb="FF999999"/>
      </font>
      <fill>
        <patternFill patternType="solid">
          <fgColor rgb="FFC9DAF8"/>
          <bgColor rgb="FFC9DAF8"/>
        </patternFill>
      </fill>
      <border/>
    </dxf>
    <dxf>
      <font>
        <color rgb="FF999999"/>
      </font>
      <fill>
        <patternFill patternType="solid">
          <fgColor rgb="FFB7E1CD"/>
          <bgColor rgb="FFB7E1CD"/>
        </patternFill>
      </fill>
      <border/>
    </dxf>
    <dxf>
      <font>
        <color rgb="FF666666"/>
      </font>
      <fill>
        <patternFill patternType="solid">
          <fgColor rgb="FFD9D9D9"/>
          <bgColor rgb="FFD9D9D9"/>
        </patternFill>
      </fill>
      <border/>
    </dxf>
    <dxf>
      <font>
        <color rgb="FF666666"/>
      </font>
      <fill>
        <patternFill patternType="solid">
          <fgColor rgb="FFF4CCCC"/>
          <bgColor rgb="FFF4CCCC"/>
        </patternFill>
      </fill>
      <border/>
    </dxf>
    <dxf>
      <font>
        <color rgb="FF434343"/>
      </font>
      <fill>
        <patternFill patternType="solid">
          <fgColor rgb="FFDD7E6B"/>
          <bgColor rgb="FFDD7E6B"/>
        </patternFill>
      </fill>
      <border/>
    </dxf>
    <dxf>
      <font>
        <color rgb="FF666666"/>
      </font>
      <fill>
        <patternFill patternType="solid">
          <fgColor rgb="FFFFF8E4"/>
          <bgColor rgb="FFFFF8E4"/>
        </patternFill>
      </fill>
      <border/>
    </dxf>
    <dxf>
      <font/>
      <fill>
        <patternFill patternType="solid">
          <fgColor rgb="FFB6D7A8"/>
          <bgColor rgb="FFB6D7A8"/>
        </patternFill>
      </fill>
      <border/>
    </dxf>
    <dxf>
      <font>
        <color rgb="FFCC4125"/>
      </font>
      <fill>
        <patternFill patternType="none"/>
      </fill>
      <border/>
    </dxf>
    <dxf>
      <font>
        <color rgb="FFCCCCCC"/>
      </font>
      <fill>
        <patternFill patternType="none"/>
      </fill>
      <border/>
    </dxf>
    <dxf>
      <font/>
      <fill>
        <patternFill patternType="solid">
          <fgColor rgb="FF6D9EEB"/>
          <bgColor rgb="FF6D9EEB"/>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CC0000"/>
          <bgColor rgb="FFCC0000"/>
        </patternFill>
      </fill>
      <border/>
    </dxf>
    <dxf>
      <font>
        <color rgb="FF38761D"/>
      </font>
      <fill>
        <patternFill patternType="solid">
          <fgColor rgb="FFFFFFFF"/>
          <bgColor rgb="FFFFFFFF"/>
        </patternFill>
      </fill>
      <border/>
    </dxf>
  </dxfs>
  <tableStyles count="1">
    <tableStyle count="3" pivot="0" name="Tools-style">
      <tableStyleElement dxfId="29" type="headerRow"/>
      <tableStyleElement dxfId="30" type="firstRowStripe"/>
      <tableStyleElement dxfId="3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1.png"/><Relationship Id="rId5" Type="http://schemas.openxmlformats.org/officeDocument/2006/relationships/image" Target="../media/image6.png"/><Relationship Id="rId6"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4</xdr:row>
      <xdr:rowOff>0</xdr:rowOff>
    </xdr:from>
    <xdr:ext cx="200025" cy="2000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0</xdr:colOff>
      <xdr:row>4</xdr:row>
      <xdr:rowOff>0</xdr:rowOff>
    </xdr:from>
    <xdr:ext cx="200025" cy="2000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4</xdr:row>
      <xdr:rowOff>0</xdr:rowOff>
    </xdr:from>
    <xdr:ext cx="200025" cy="2000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4</xdr:row>
      <xdr:rowOff>0</xdr:rowOff>
    </xdr:from>
    <xdr:ext cx="200025" cy="20002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0</xdr:colOff>
      <xdr:row>4</xdr:row>
      <xdr:rowOff>0</xdr:rowOff>
    </xdr:from>
    <xdr:ext cx="200025" cy="200025"/>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23</xdr:col>
      <xdr:colOff>0</xdr:colOff>
      <xdr:row>4</xdr:row>
      <xdr:rowOff>0</xdr:rowOff>
    </xdr:from>
    <xdr:ext cx="200025" cy="200025"/>
    <xdr:pic>
      <xdr:nvPicPr>
        <xdr:cNvPr id="0" name="image3.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K1004" displayName="Table_1" name="Table_1" id="1">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Tool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40" Type="http://schemas.openxmlformats.org/officeDocument/2006/relationships/hyperlink" Target="http://ollama.com/library/llava-llama3" TargetMode="External"/><Relationship Id="rId42" Type="http://schemas.openxmlformats.org/officeDocument/2006/relationships/hyperlink" Target="http://ollama.com/library/smollm2" TargetMode="External"/><Relationship Id="rId41" Type="http://schemas.openxmlformats.org/officeDocument/2006/relationships/hyperlink" Target="http://ollama.com/library/wizardlm2" TargetMode="External"/><Relationship Id="rId44" Type="http://schemas.openxmlformats.org/officeDocument/2006/relationships/hyperlink" Target="http://ollama.com/library/all-minilm" TargetMode="External"/><Relationship Id="rId43" Type="http://schemas.openxmlformats.org/officeDocument/2006/relationships/hyperlink" Target="http://ollama.com/library/dolphin-mistral" TargetMode="External"/><Relationship Id="rId46" Type="http://schemas.openxmlformats.org/officeDocument/2006/relationships/hyperlink" Target="http://ollama.com/library/dolphin-llama3" TargetMode="External"/><Relationship Id="rId45" Type="http://schemas.openxmlformats.org/officeDocument/2006/relationships/hyperlink" Target="http://ollama.com/library/dolphin3" TargetMode="External"/><Relationship Id="rId107" Type="http://schemas.openxmlformats.org/officeDocument/2006/relationships/hyperlink" Target="http://ollama.com/library/deepscaler" TargetMode="External"/><Relationship Id="rId106" Type="http://schemas.openxmlformats.org/officeDocument/2006/relationships/hyperlink" Target="http://ollama.com/library/dolphin-phi" TargetMode="External"/><Relationship Id="rId105" Type="http://schemas.openxmlformats.org/officeDocument/2006/relationships/hyperlink" Target="http://ollama.com/library/nemotron" TargetMode="External"/><Relationship Id="rId104" Type="http://schemas.openxmlformats.org/officeDocument/2006/relationships/hyperlink" Target="http://ollama.com/library/nemotron-mini" TargetMode="External"/><Relationship Id="rId109" Type="http://schemas.openxmlformats.org/officeDocument/2006/relationships/hyperlink" Target="http://ollama.com/library/wizardlm-uncensored" TargetMode="External"/><Relationship Id="rId108" Type="http://schemas.openxmlformats.org/officeDocument/2006/relationships/hyperlink" Target="http://ollama.com/library/orca2" TargetMode="External"/><Relationship Id="rId48" Type="http://schemas.openxmlformats.org/officeDocument/2006/relationships/hyperlink" Target="http://ollama.com/library/orca-mini" TargetMode="External"/><Relationship Id="rId47" Type="http://schemas.openxmlformats.org/officeDocument/2006/relationships/hyperlink" Target="http://ollama.com/library/command-r" TargetMode="External"/><Relationship Id="rId49" Type="http://schemas.openxmlformats.org/officeDocument/2006/relationships/hyperlink" Target="http://ollama.com/library/olmo2" TargetMode="External"/><Relationship Id="rId103" Type="http://schemas.openxmlformats.org/officeDocument/2006/relationships/hyperlink" Target="http://ollama.com/library/falcon" TargetMode="External"/><Relationship Id="rId102" Type="http://schemas.openxmlformats.org/officeDocument/2006/relationships/hyperlink" Target="http://ollama.com/library/internlm2" TargetMode="External"/><Relationship Id="rId101" Type="http://schemas.openxmlformats.org/officeDocument/2006/relationships/hyperlink" Target="http://ollama.com/library/wizardlm" TargetMode="External"/><Relationship Id="rId100" Type="http://schemas.openxmlformats.org/officeDocument/2006/relationships/hyperlink" Target="http://ollama.com/library/yi-coder" TargetMode="External"/><Relationship Id="rId31" Type="http://schemas.openxmlformats.org/officeDocument/2006/relationships/hyperlink" Target="http://ollama.com/library/llama2-uncensored" TargetMode="External"/><Relationship Id="rId30" Type="http://schemas.openxmlformats.org/officeDocument/2006/relationships/hyperlink" Target="http://ollama.com/library/snowflake-arctic-embed" TargetMode="External"/><Relationship Id="rId33" Type="http://schemas.openxmlformats.org/officeDocument/2006/relationships/hyperlink" Target="http://ollama.com/library/mixtral" TargetMode="External"/><Relationship Id="rId32" Type="http://schemas.openxmlformats.org/officeDocument/2006/relationships/hyperlink" Target="http://ollama.com/library/deepseek-coder" TargetMode="External"/><Relationship Id="rId35" Type="http://schemas.openxmlformats.org/officeDocument/2006/relationships/hyperlink" Target="http://ollama.com/library/codegemma" TargetMode="External"/><Relationship Id="rId34" Type="http://schemas.openxmlformats.org/officeDocument/2006/relationships/hyperlink" Target="http://ollama.com/library/dolphin-mixtral" TargetMode="External"/><Relationship Id="rId37" Type="http://schemas.openxmlformats.org/officeDocument/2006/relationships/hyperlink" Target="http://ollama.com/library/openthinker" TargetMode="External"/><Relationship Id="rId36" Type="http://schemas.openxmlformats.org/officeDocument/2006/relationships/hyperlink" Target="http://ollama.com/library/bge-m3" TargetMode="External"/><Relationship Id="rId39" Type="http://schemas.openxmlformats.org/officeDocument/2006/relationships/hyperlink" Target="http://ollama.com/library/minicpm-v" TargetMode="External"/><Relationship Id="rId38" Type="http://schemas.openxmlformats.org/officeDocument/2006/relationships/hyperlink" Target="http://ollama.com/library/phi" TargetMode="External"/><Relationship Id="rId20" Type="http://schemas.openxmlformats.org/officeDocument/2006/relationships/hyperlink" Target="http://ollama.com/library/llama2" TargetMode="External"/><Relationship Id="rId22" Type="http://schemas.openxmlformats.org/officeDocument/2006/relationships/hyperlink" Target="http://ollama.com/library/codellama" TargetMode="External"/><Relationship Id="rId21" Type="http://schemas.openxmlformats.org/officeDocument/2006/relationships/hyperlink" Target="http://ollama.com/library/phi3" TargetMode="External"/><Relationship Id="rId24" Type="http://schemas.openxmlformats.org/officeDocument/2006/relationships/hyperlink" Target="http://ollama.com/library/llama3.2-vision" TargetMode="External"/><Relationship Id="rId23" Type="http://schemas.openxmlformats.org/officeDocument/2006/relationships/hyperlink" Target="http://ollama.com/library/mxbai-embed-large" TargetMode="External"/><Relationship Id="rId129" Type="http://schemas.openxmlformats.org/officeDocument/2006/relationships/hyperlink" Target="http://ollama.com/library/snowflake-arctic-embed2" TargetMode="External"/><Relationship Id="rId128" Type="http://schemas.openxmlformats.org/officeDocument/2006/relationships/hyperlink" Target="http://ollama.com/library/granite3.1-moe" TargetMode="External"/><Relationship Id="rId127" Type="http://schemas.openxmlformats.org/officeDocument/2006/relationships/hyperlink" Target="http://ollama.com/library/shieldgemma" TargetMode="External"/><Relationship Id="rId126" Type="http://schemas.openxmlformats.org/officeDocument/2006/relationships/hyperlink" Target="http://ollama.com/library/everythinglm" TargetMode="External"/><Relationship Id="rId26" Type="http://schemas.openxmlformats.org/officeDocument/2006/relationships/hyperlink" Target="http://ollama.com/library/mistral-nemo" TargetMode="External"/><Relationship Id="rId121" Type="http://schemas.openxmlformats.org/officeDocument/2006/relationships/hyperlink" Target="http://ollama.com/library/granite3-moe" TargetMode="External"/><Relationship Id="rId25" Type="http://schemas.openxmlformats.org/officeDocument/2006/relationships/hyperlink" Target="http://ollama.com/library/tinyllama" TargetMode="External"/><Relationship Id="rId120" Type="http://schemas.openxmlformats.org/officeDocument/2006/relationships/hyperlink" Target="http://ollama.com/library/yarn-mistral" TargetMode="External"/><Relationship Id="rId28" Type="http://schemas.openxmlformats.org/officeDocument/2006/relationships/hyperlink" Target="http://ollama.com/library/deepseek-v3" TargetMode="External"/><Relationship Id="rId27" Type="http://schemas.openxmlformats.org/officeDocument/2006/relationships/hyperlink" Target="http://ollama.com/library/starcoder2" TargetMode="External"/><Relationship Id="rId125" Type="http://schemas.openxmlformats.org/officeDocument/2006/relationships/hyperlink" Target="http://ollama.com/library/nous-hermes2-mixtral" TargetMode="External"/><Relationship Id="rId29" Type="http://schemas.openxmlformats.org/officeDocument/2006/relationships/hyperlink" Target="http://ollama.com/library/deepseek-coder-v2" TargetMode="External"/><Relationship Id="rId124" Type="http://schemas.openxmlformats.org/officeDocument/2006/relationships/hyperlink" Target="http://ollama.com/library/codeup" TargetMode="External"/><Relationship Id="rId123" Type="http://schemas.openxmlformats.org/officeDocument/2006/relationships/hyperlink" Target="http://ollama.com/library/falcon3" TargetMode="External"/><Relationship Id="rId122" Type="http://schemas.openxmlformats.org/officeDocument/2006/relationships/hyperlink" Target="http://ollama.com/library/nexusraven" TargetMode="External"/><Relationship Id="rId95" Type="http://schemas.openxmlformats.org/officeDocument/2006/relationships/hyperlink" Target="http://ollama.com/library/granite3.1-dense" TargetMode="External"/><Relationship Id="rId94" Type="http://schemas.openxmlformats.org/officeDocument/2006/relationships/hyperlink" Target="http://ollama.com/library/samantha-mistral" TargetMode="External"/><Relationship Id="rId97" Type="http://schemas.openxmlformats.org/officeDocument/2006/relationships/hyperlink" Target="http://ollama.com/library/yarn-llama2" TargetMode="External"/><Relationship Id="rId96" Type="http://schemas.openxmlformats.org/officeDocument/2006/relationships/hyperlink" Target="http://ollama.com/library/solar" TargetMode="External"/><Relationship Id="rId11" Type="http://schemas.openxmlformats.org/officeDocument/2006/relationships/hyperlink" Target="http://ollama.com/library/mistral" TargetMode="External"/><Relationship Id="rId99" Type="http://schemas.openxmlformats.org/officeDocument/2006/relationships/hyperlink" Target="http://ollama.com/library/athene-v2" TargetMode="External"/><Relationship Id="rId10" Type="http://schemas.openxmlformats.org/officeDocument/2006/relationships/hyperlink" Target="http://ollama.com/library/nomic-embed-text" TargetMode="External"/><Relationship Id="rId98" Type="http://schemas.openxmlformats.org/officeDocument/2006/relationships/hyperlink" Target="http://ollama.com/library/starling-lm" TargetMode="External"/><Relationship Id="rId13" Type="http://schemas.openxmlformats.org/officeDocument/2006/relationships/hyperlink" Target="http://ollama.com/library/qwen2.5" TargetMode="External"/><Relationship Id="rId12" Type="http://schemas.openxmlformats.org/officeDocument/2006/relationships/hyperlink" Target="http://ollama.com/library/llama3" TargetMode="External"/><Relationship Id="rId91" Type="http://schemas.openxmlformats.org/officeDocument/2006/relationships/hyperlink" Target="http://ollama.com/library/nous-hermes" TargetMode="External"/><Relationship Id="rId90" Type="http://schemas.openxmlformats.org/officeDocument/2006/relationships/hyperlink" Target="http://ollama.com/library/dolphincoder" TargetMode="External"/><Relationship Id="rId93" Type="http://schemas.openxmlformats.org/officeDocument/2006/relationships/hyperlink" Target="http://ollama.com/library/llava-phi3" TargetMode="External"/><Relationship Id="rId92" Type="http://schemas.openxmlformats.org/officeDocument/2006/relationships/hyperlink" Target="http://ollama.com/library/phind-codellama" TargetMode="External"/><Relationship Id="rId118" Type="http://schemas.openxmlformats.org/officeDocument/2006/relationships/hyperlink" Target="http://ollama.com/library/llama-pro" TargetMode="External"/><Relationship Id="rId117" Type="http://schemas.openxmlformats.org/officeDocument/2006/relationships/hyperlink" Target="http://ollama.com/library/smallthinker" TargetMode="External"/><Relationship Id="rId116" Type="http://schemas.openxmlformats.org/officeDocument/2006/relationships/hyperlink" Target="http://ollama.com/library/meditron" TargetMode="External"/><Relationship Id="rId115" Type="http://schemas.openxmlformats.org/officeDocument/2006/relationships/hyperlink" Target="http://ollama.com/library/medllama2" TargetMode="External"/><Relationship Id="rId119" Type="http://schemas.openxmlformats.org/officeDocument/2006/relationships/hyperlink" Target="http://ollama.com/library/aya-expanse" TargetMode="External"/><Relationship Id="rId15" Type="http://schemas.openxmlformats.org/officeDocument/2006/relationships/hyperlink" Target="http://ollama.com/library/qwen2.5-coder" TargetMode="External"/><Relationship Id="rId110" Type="http://schemas.openxmlformats.org/officeDocument/2006/relationships/hyperlink" Target="http://ollama.com/library/stable-beluga" TargetMode="External"/><Relationship Id="rId14" Type="http://schemas.openxmlformats.org/officeDocument/2006/relationships/hyperlink" Target="http://ollama.com/library/qwen" TargetMode="External"/><Relationship Id="rId17" Type="http://schemas.openxmlformats.org/officeDocument/2006/relationships/hyperlink" Target="http://ollama.com/library/qwen2" TargetMode="External"/><Relationship Id="rId16" Type="http://schemas.openxmlformats.org/officeDocument/2006/relationships/hyperlink" Target="http://ollama.com/library/gemma" TargetMode="External"/><Relationship Id="rId19" Type="http://schemas.openxmlformats.org/officeDocument/2006/relationships/hyperlink" Target="http://ollama.com/library/gemma2" TargetMode="External"/><Relationship Id="rId114" Type="http://schemas.openxmlformats.org/officeDocument/2006/relationships/hyperlink" Target="http://ollama.com/library/deepseek-v2.5" TargetMode="External"/><Relationship Id="rId18" Type="http://schemas.openxmlformats.org/officeDocument/2006/relationships/hyperlink" Target="http://ollama.com/library/llava" TargetMode="External"/><Relationship Id="rId113" Type="http://schemas.openxmlformats.org/officeDocument/2006/relationships/hyperlink" Target="http://ollama.com/library/paraphrase-multilingual" TargetMode="External"/><Relationship Id="rId112" Type="http://schemas.openxmlformats.org/officeDocument/2006/relationships/hyperlink" Target="http://ollama.com/library/llama3-groq-tool-use" TargetMode="External"/><Relationship Id="rId111" Type="http://schemas.openxmlformats.org/officeDocument/2006/relationships/hyperlink" Target="http://ollama.com/library/granite3-dense" TargetMode="External"/><Relationship Id="rId84" Type="http://schemas.openxmlformats.org/officeDocument/2006/relationships/hyperlink" Target="http://ollama.com/library/wizard-math" TargetMode="External"/><Relationship Id="rId83" Type="http://schemas.openxmlformats.org/officeDocument/2006/relationships/hyperlink" Target="http://ollama.com/library/reflection" TargetMode="External"/><Relationship Id="rId86" Type="http://schemas.openxmlformats.org/officeDocument/2006/relationships/hyperlink" Target="http://ollama.com/library/llama3-chatqa" TargetMode="External"/><Relationship Id="rId85" Type="http://schemas.openxmlformats.org/officeDocument/2006/relationships/hyperlink" Target="http://ollama.com/library/llama3-gradient" TargetMode="External"/><Relationship Id="rId88" Type="http://schemas.openxmlformats.org/officeDocument/2006/relationships/hyperlink" Target="http://ollama.com/library/bge-large" TargetMode="External"/><Relationship Id="rId150" Type="http://schemas.openxmlformats.org/officeDocument/2006/relationships/hyperlink" Target="http://ollama.com/library/goliath" TargetMode="External"/><Relationship Id="rId87" Type="http://schemas.openxmlformats.org/officeDocument/2006/relationships/hyperlink" Target="http://ollama.com/library/sqlcoder" TargetMode="External"/><Relationship Id="rId89" Type="http://schemas.openxmlformats.org/officeDocument/2006/relationships/hyperlink" Target="http://ollama.com/library/xwinlm" TargetMode="External"/><Relationship Id="rId80" Type="http://schemas.openxmlformats.org/officeDocument/2006/relationships/hyperlink" Target="http://ollama.com/library/bakllava" TargetMode="External"/><Relationship Id="rId82" Type="http://schemas.openxmlformats.org/officeDocument/2006/relationships/hyperlink" Target="http://ollama.com/library/neural-chat" TargetMode="External"/><Relationship Id="rId81" Type="http://schemas.openxmlformats.org/officeDocument/2006/relationships/hyperlink" Target="http://ollama.com/library/stablelm2" TargetMode="External"/><Relationship Id="rId1" Type="http://schemas.openxmlformats.org/officeDocument/2006/relationships/hyperlink" Target="https://yuriw-sweden.openai.azure.com/" TargetMode="External"/><Relationship Id="rId2" Type="http://schemas.openxmlformats.org/officeDocument/2006/relationships/hyperlink" Target="https://yuriw-sweden.openai.azure.com/" TargetMode="External"/><Relationship Id="rId3" Type="http://schemas.openxmlformats.org/officeDocument/2006/relationships/hyperlink" Target="https://yuriw-sweden.openai.azure.com/" TargetMode="External"/><Relationship Id="rId149" Type="http://schemas.openxmlformats.org/officeDocument/2006/relationships/hyperlink" Target="http://ollama.com/library/command-r7b" TargetMode="External"/><Relationship Id="rId4" Type="http://schemas.openxmlformats.org/officeDocument/2006/relationships/hyperlink" Target="http://localhost/v1:8080" TargetMode="External"/><Relationship Id="rId148" Type="http://schemas.openxmlformats.org/officeDocument/2006/relationships/hyperlink" Target="http://ollama.com/library/notus" TargetMode="External"/><Relationship Id="rId9" Type="http://schemas.openxmlformats.org/officeDocument/2006/relationships/hyperlink" Target="http://ollama.com/library/llama3.1" TargetMode="External"/><Relationship Id="rId143" Type="http://schemas.openxmlformats.org/officeDocument/2006/relationships/hyperlink" Target="http://ollama.com/library/opencoder" TargetMode="External"/><Relationship Id="rId142" Type="http://schemas.openxmlformats.org/officeDocument/2006/relationships/hyperlink" Target="http://ollama.com/library/exaone3.5" TargetMode="External"/><Relationship Id="rId141" Type="http://schemas.openxmlformats.org/officeDocument/2006/relationships/hyperlink" Target="http://ollama.com/library/wizard-vicuna" TargetMode="External"/><Relationship Id="rId140" Type="http://schemas.openxmlformats.org/officeDocument/2006/relationships/hyperlink" Target="http://ollama.com/library/mistrallite" TargetMode="External"/><Relationship Id="rId5" Type="http://schemas.openxmlformats.org/officeDocument/2006/relationships/hyperlink" Target="https://ollama.com/library." TargetMode="External"/><Relationship Id="rId147" Type="http://schemas.openxmlformats.org/officeDocument/2006/relationships/hyperlink" Target="http://ollama.com/library/open-orca-platypus2" TargetMode="External"/><Relationship Id="rId6" Type="http://schemas.openxmlformats.org/officeDocument/2006/relationships/hyperlink" Target="http://ollama.com/library/llama3.3" TargetMode="External"/><Relationship Id="rId146" Type="http://schemas.openxmlformats.org/officeDocument/2006/relationships/hyperlink" Target="http://ollama.com/library/notux" TargetMode="External"/><Relationship Id="rId7" Type="http://schemas.openxmlformats.org/officeDocument/2006/relationships/hyperlink" Target="http://ollama.com/library/phi4" TargetMode="External"/><Relationship Id="rId145" Type="http://schemas.openxmlformats.org/officeDocument/2006/relationships/hyperlink" Target="http://ollama.com/library/megadolphin" TargetMode="External"/><Relationship Id="rId8" Type="http://schemas.openxmlformats.org/officeDocument/2006/relationships/hyperlink" Target="http://ollama.com/library/llama3.2" TargetMode="External"/><Relationship Id="rId144" Type="http://schemas.openxmlformats.org/officeDocument/2006/relationships/hyperlink" Target="http://ollama.com/library/nuextract" TargetMode="External"/><Relationship Id="rId73" Type="http://schemas.openxmlformats.org/officeDocument/2006/relationships/hyperlink" Target="http://ollama.com/library/stable-code" TargetMode="External"/><Relationship Id="rId72" Type="http://schemas.openxmlformats.org/officeDocument/2006/relationships/hyperlink" Target="http://ollama.com/library/nous-hermes2" TargetMode="External"/><Relationship Id="rId75" Type="http://schemas.openxmlformats.org/officeDocument/2006/relationships/hyperlink" Target="http://ollama.com/library/qwen2-math" TargetMode="External"/><Relationship Id="rId74" Type="http://schemas.openxmlformats.org/officeDocument/2006/relationships/hyperlink" Target="http://ollama.com/library/openhermes" TargetMode="External"/><Relationship Id="rId77" Type="http://schemas.openxmlformats.org/officeDocument/2006/relationships/hyperlink" Target="http://ollama.com/library/command-r-plus" TargetMode="External"/><Relationship Id="rId76" Type="http://schemas.openxmlformats.org/officeDocument/2006/relationships/hyperlink" Target="http://ollama.com/library/tinydolphin" TargetMode="External"/><Relationship Id="rId79" Type="http://schemas.openxmlformats.org/officeDocument/2006/relationships/hyperlink" Target="http://ollama.com/library/moondream" TargetMode="External"/><Relationship Id="rId78" Type="http://schemas.openxmlformats.org/officeDocument/2006/relationships/hyperlink" Target="http://ollama.com/library/wizardcoder" TargetMode="External"/><Relationship Id="rId71" Type="http://schemas.openxmlformats.org/officeDocument/2006/relationships/hyperlink" Target="http://ollama.com/library/glm4" TargetMode="External"/><Relationship Id="rId70" Type="http://schemas.openxmlformats.org/officeDocument/2006/relationships/hyperlink" Target="http://ollama.com/library/mistral-large" TargetMode="External"/><Relationship Id="rId139" Type="http://schemas.openxmlformats.org/officeDocument/2006/relationships/hyperlink" Target="http://ollama.com/library/llama-guard3" TargetMode="External"/><Relationship Id="rId138" Type="http://schemas.openxmlformats.org/officeDocument/2006/relationships/hyperlink" Target="http://ollama.com/library/duckdb-nsql" TargetMode="External"/><Relationship Id="rId137" Type="http://schemas.openxmlformats.org/officeDocument/2006/relationships/hyperlink" Target="http://ollama.com/library/codebooga" TargetMode="External"/><Relationship Id="rId132" Type="http://schemas.openxmlformats.org/officeDocument/2006/relationships/hyperlink" Target="http://ollama.com/library/falcon2" TargetMode="External"/><Relationship Id="rId131" Type="http://schemas.openxmlformats.org/officeDocument/2006/relationships/hyperlink" Target="http://ollama.com/library/mathstral" TargetMode="External"/><Relationship Id="rId130" Type="http://schemas.openxmlformats.org/officeDocument/2006/relationships/hyperlink" Target="http://ollama.com/library/marco-o1" TargetMode="External"/><Relationship Id="rId136" Type="http://schemas.openxmlformats.org/officeDocument/2006/relationships/hyperlink" Target="http://ollama.com/library/solar-pro" TargetMode="External"/><Relationship Id="rId135" Type="http://schemas.openxmlformats.org/officeDocument/2006/relationships/hyperlink" Target="http://ollama.com/library/reader-lm" TargetMode="External"/><Relationship Id="rId134" Type="http://schemas.openxmlformats.org/officeDocument/2006/relationships/hyperlink" Target="http://ollama.com/library/stablelm-zephyr" TargetMode="External"/><Relationship Id="rId133" Type="http://schemas.openxmlformats.org/officeDocument/2006/relationships/hyperlink" Target="http://ollama.com/library/magicoder" TargetMode="External"/><Relationship Id="rId62" Type="http://schemas.openxmlformats.org/officeDocument/2006/relationships/hyperlink" Target="http://ollama.com/library/qwq" TargetMode="External"/><Relationship Id="rId61" Type="http://schemas.openxmlformats.org/officeDocument/2006/relationships/hyperlink" Target="http://ollama.com/library/mistral-openorca" TargetMode="External"/><Relationship Id="rId64" Type="http://schemas.openxmlformats.org/officeDocument/2006/relationships/hyperlink" Target="http://ollama.com/library/openchat" TargetMode="External"/><Relationship Id="rId63" Type="http://schemas.openxmlformats.org/officeDocument/2006/relationships/hyperlink" Target="http://ollama.com/library/llama2-chinese" TargetMode="External"/><Relationship Id="rId66" Type="http://schemas.openxmlformats.org/officeDocument/2006/relationships/hyperlink" Target="http://ollama.com/library/aya" TargetMode="External"/><Relationship Id="rId65" Type="http://schemas.openxmlformats.org/officeDocument/2006/relationships/hyperlink" Target="http://ollama.com/library/codegeex4" TargetMode="External"/><Relationship Id="rId68" Type="http://schemas.openxmlformats.org/officeDocument/2006/relationships/hyperlink" Target="http://ollama.com/library/deepseek-llm" TargetMode="External"/><Relationship Id="rId67" Type="http://schemas.openxmlformats.org/officeDocument/2006/relationships/hyperlink" Target="http://ollama.com/library/codeqwen" TargetMode="External"/><Relationship Id="rId60" Type="http://schemas.openxmlformats.org/officeDocument/2006/relationships/hyperlink" Target="http://ollama.com/library/vicuna" TargetMode="External"/><Relationship Id="rId69" Type="http://schemas.openxmlformats.org/officeDocument/2006/relationships/hyperlink" Target="http://ollama.com/library/deepseek-v2" TargetMode="External"/><Relationship Id="rId164" Type="http://schemas.openxmlformats.org/officeDocument/2006/relationships/drawing" Target="../drawings/drawing8.xml"/><Relationship Id="rId163" Type="http://schemas.openxmlformats.org/officeDocument/2006/relationships/hyperlink" Target="http://ollama.com/library/command-r7b-arabic" TargetMode="External"/><Relationship Id="rId162" Type="http://schemas.openxmlformats.org/officeDocument/2006/relationships/hyperlink" Target="http://ollama.com/library/granite3.2-vision" TargetMode="External"/><Relationship Id="rId51" Type="http://schemas.openxmlformats.org/officeDocument/2006/relationships/hyperlink" Target="http://ollama.com/library/hermes3" TargetMode="External"/><Relationship Id="rId50" Type="http://schemas.openxmlformats.org/officeDocument/2006/relationships/hyperlink" Target="http://ollama.com/library/yi" TargetMode="External"/><Relationship Id="rId53" Type="http://schemas.openxmlformats.org/officeDocument/2006/relationships/hyperlink" Target="http://ollama.com/library/phi3.5" TargetMode="External"/><Relationship Id="rId52" Type="http://schemas.openxmlformats.org/officeDocument/2006/relationships/hyperlink" Target="http://ollama.com/library/mistral-small" TargetMode="External"/><Relationship Id="rId55" Type="http://schemas.openxmlformats.org/officeDocument/2006/relationships/hyperlink" Target="http://ollama.com/library/codestral" TargetMode="External"/><Relationship Id="rId161" Type="http://schemas.openxmlformats.org/officeDocument/2006/relationships/hyperlink" Target="http://ollama.com/library/sailor2" TargetMode="External"/><Relationship Id="rId54" Type="http://schemas.openxmlformats.org/officeDocument/2006/relationships/hyperlink" Target="http://ollama.com/library/zephyr" TargetMode="External"/><Relationship Id="rId160" Type="http://schemas.openxmlformats.org/officeDocument/2006/relationships/hyperlink" Target="http://ollama.com/library/granite3.2" TargetMode="External"/><Relationship Id="rId57" Type="http://schemas.openxmlformats.org/officeDocument/2006/relationships/hyperlink" Target="http://ollama.com/library/starcoder" TargetMode="External"/><Relationship Id="rId56" Type="http://schemas.openxmlformats.org/officeDocument/2006/relationships/hyperlink" Target="http://ollama.com/library/granite-code" TargetMode="External"/><Relationship Id="rId159" Type="http://schemas.openxmlformats.org/officeDocument/2006/relationships/hyperlink" Target="http://ollama.com/library/r1-1776" TargetMode="External"/><Relationship Id="rId59" Type="http://schemas.openxmlformats.org/officeDocument/2006/relationships/hyperlink" Target="http://ollama.com/library/wizard-vicuna-uncensored" TargetMode="External"/><Relationship Id="rId154" Type="http://schemas.openxmlformats.org/officeDocument/2006/relationships/hyperlink" Target="http://ollama.com/library/firefunction-v2" TargetMode="External"/><Relationship Id="rId58" Type="http://schemas.openxmlformats.org/officeDocument/2006/relationships/hyperlink" Target="http://ollama.com/library/smollm" TargetMode="External"/><Relationship Id="rId153" Type="http://schemas.openxmlformats.org/officeDocument/2006/relationships/hyperlink" Target="http://ollama.com/library/tulu3" TargetMode="External"/><Relationship Id="rId152" Type="http://schemas.openxmlformats.org/officeDocument/2006/relationships/hyperlink" Target="http://ollama.com/library/granite-embedding" TargetMode="External"/><Relationship Id="rId151" Type="http://schemas.openxmlformats.org/officeDocument/2006/relationships/hyperlink" Target="http://ollama.com/library/bespoke-minicheck" TargetMode="External"/><Relationship Id="rId158" Type="http://schemas.openxmlformats.org/officeDocument/2006/relationships/hyperlink" Target="http://ollama.com/library/phi4-mini" TargetMode="External"/><Relationship Id="rId157" Type="http://schemas.openxmlformats.org/officeDocument/2006/relationships/hyperlink" Target="http://ollama.com/library/alfred" TargetMode="External"/><Relationship Id="rId156" Type="http://schemas.openxmlformats.org/officeDocument/2006/relationships/hyperlink" Target="http://ollama.com/library/granite3-guardian" TargetMode="External"/><Relationship Id="rId155" Type="http://schemas.openxmlformats.org/officeDocument/2006/relationships/hyperlink" Target="http://ollama.com/library/dbrx"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3"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88"/>
    <col customWidth="1" min="2" max="2" width="26.63"/>
    <col customWidth="1" min="3" max="3" width="4.38"/>
    <col customWidth="1" min="4" max="4" width="90.25"/>
    <col customWidth="1" min="5" max="6" width="5.25"/>
    <col customWidth="1" min="7" max="7" width="14.13"/>
    <col customWidth="1" min="8" max="8" width="11.88"/>
    <col customWidth="1" min="9" max="9" width="11.25"/>
    <col customWidth="1" min="10" max="10" width="16.63"/>
    <col customWidth="1" min="11" max="11" width="18.5"/>
    <col customWidth="1" min="12" max="12" width="17.0"/>
    <col customWidth="1" min="13" max="13" width="15.63"/>
    <col customWidth="1" min="14" max="15" width="10.25"/>
  </cols>
  <sheetData>
    <row r="1">
      <c r="A1" s="1"/>
      <c r="B1" s="1"/>
      <c r="C1" s="2"/>
      <c r="D1" s="3"/>
      <c r="E1" s="4"/>
      <c r="F1" s="4"/>
      <c r="G1" s="5"/>
      <c r="H1" s="6"/>
      <c r="I1" s="6"/>
      <c r="J1" s="6"/>
      <c r="K1" s="6"/>
      <c r="L1" s="6"/>
      <c r="M1" s="5"/>
      <c r="N1" s="5"/>
      <c r="O1" s="5"/>
      <c r="P1" s="7"/>
      <c r="Q1" s="8"/>
      <c r="R1" s="9"/>
      <c r="S1" s="10"/>
      <c r="T1" s="10"/>
      <c r="U1" s="10"/>
      <c r="V1" s="10"/>
      <c r="W1" s="10"/>
      <c r="X1" s="10"/>
      <c r="Y1" s="10"/>
      <c r="Z1" s="10"/>
      <c r="AA1" s="10"/>
      <c r="AB1" s="10"/>
    </row>
    <row r="2">
      <c r="A2" s="1"/>
      <c r="B2" s="1"/>
      <c r="C2" s="2"/>
      <c r="D2" s="11"/>
      <c r="E2" s="12"/>
      <c r="F2" s="11"/>
      <c r="G2" s="5"/>
      <c r="H2" s="6"/>
      <c r="I2" s="6"/>
      <c r="J2" s="6"/>
      <c r="K2" s="6"/>
      <c r="L2" s="6"/>
      <c r="M2" s="5"/>
      <c r="N2" s="5"/>
      <c r="O2" s="5"/>
      <c r="P2" s="7"/>
      <c r="Q2" s="8"/>
      <c r="R2" s="9"/>
      <c r="S2" s="10"/>
      <c r="T2" s="10"/>
      <c r="U2" s="10"/>
      <c r="V2" s="10"/>
      <c r="W2" s="10"/>
      <c r="X2" s="10"/>
      <c r="Y2" s="10"/>
      <c r="Z2" s="10"/>
      <c r="AA2" s="10"/>
      <c r="AB2" s="10"/>
    </row>
    <row r="3">
      <c r="A3" s="1"/>
      <c r="B3" s="1"/>
      <c r="C3" s="1"/>
      <c r="D3" s="1"/>
      <c r="E3" s="4"/>
      <c r="F3" s="4"/>
      <c r="G3" s="5"/>
      <c r="H3" s="6"/>
      <c r="I3" s="6"/>
      <c r="J3" s="6"/>
      <c r="K3" s="6"/>
      <c r="L3" s="6"/>
      <c r="M3" s="5"/>
      <c r="N3" s="5"/>
      <c r="O3" s="5"/>
      <c r="P3" s="7"/>
      <c r="Q3" s="8"/>
      <c r="R3" s="9"/>
      <c r="S3" s="10"/>
      <c r="T3" s="10"/>
      <c r="U3" s="10"/>
      <c r="V3" s="10"/>
      <c r="W3" s="10"/>
      <c r="X3" s="10"/>
      <c r="Y3" s="10"/>
      <c r="Z3" s="10"/>
      <c r="AA3" s="10"/>
      <c r="AB3" s="10"/>
    </row>
    <row r="4">
      <c r="A4" s="1"/>
      <c r="B4" s="1"/>
      <c r="C4" s="1"/>
      <c r="D4" s="1"/>
      <c r="E4" s="4"/>
      <c r="F4" s="4"/>
      <c r="G4" s="5"/>
      <c r="H4" s="6"/>
      <c r="I4" s="6"/>
      <c r="J4" s="6"/>
      <c r="K4" s="6"/>
      <c r="L4" s="6"/>
      <c r="M4" s="5"/>
      <c r="N4" s="5"/>
      <c r="O4" s="5"/>
      <c r="P4" s="7"/>
      <c r="Q4" s="8"/>
      <c r="R4" s="9"/>
      <c r="S4" s="10"/>
      <c r="T4" s="10"/>
      <c r="U4" s="10"/>
      <c r="V4" s="10"/>
      <c r="W4" s="10"/>
      <c r="X4" s="10"/>
      <c r="Y4" s="10"/>
      <c r="Z4" s="10"/>
      <c r="AA4" s="10"/>
      <c r="AB4" s="10"/>
    </row>
    <row r="5">
      <c r="A5" s="1"/>
      <c r="B5" s="1"/>
      <c r="C5" s="13" t="s">
        <v>0</v>
      </c>
      <c r="D5" s="14"/>
      <c r="E5" s="4"/>
      <c r="F5" s="4"/>
      <c r="G5" s="5"/>
      <c r="H5" s="6"/>
      <c r="I5" s="6"/>
      <c r="J5" s="6"/>
      <c r="K5" s="6"/>
      <c r="L5" s="6"/>
      <c r="M5" s="5"/>
      <c r="N5" s="5"/>
      <c r="O5" s="5"/>
      <c r="P5" s="7"/>
      <c r="Q5" s="8"/>
      <c r="R5" s="9"/>
      <c r="S5" s="10"/>
      <c r="T5" s="10"/>
      <c r="U5" s="10"/>
      <c r="V5" s="10"/>
      <c r="W5" s="10"/>
      <c r="X5" s="10"/>
      <c r="Y5" s="10"/>
      <c r="Z5" s="10"/>
      <c r="AA5" s="10"/>
      <c r="AB5" s="10"/>
    </row>
    <row r="6">
      <c r="A6" s="1"/>
      <c r="B6" s="1"/>
      <c r="C6" s="1"/>
      <c r="D6" s="15"/>
      <c r="E6" s="12"/>
      <c r="F6" s="11"/>
      <c r="G6" s="5"/>
      <c r="H6" s="16" t="str">
        <f>IFERROR(__xludf.DUMMYFUNCTION("IF($D$35 = ""Name"", """", 
{
{""Your Project"","""","""","""",""""};
{"""","""","""","""",""""};
{"""","""","""","""",""""};
  TRANSPOSE(QUERY('Crew View'!A:O, ""SELECT A  WHERE A is not NULL"", 1)), """", """", """";
{"""","""","""","""",""""};
{"""","""&amp;""","""","""",""""};
{"""","""","""","""",""""};
  TRANSPOSE(QUERY('Crew View'!A:O, ""SELECT B WHERE A is not NULL"", 1)), """", """", """";
{"""","""","""","""",""""};
{"""","""","""","""",""""};
{"""","""","""","""",""""};
  QUERY('Crew View'!A:O, ""SELE"&amp;"CT C, E, H, K, I WHERE A is not NULL"", 1);
{"""","""","""","""",""""};
{"""","""","""","""",""""};
{"""","""","""","""",""""};
  QUERY('Crew View'!A:O, ""SELECT  L, J, F, G, N WHERE A is not NULL"", 1);
{"""","""","""","""",""""};
{"""","""","""","""","""&amp;"""};
{"""","""","""","""",""""};
{"""","""","""","""",""""};
{""See remaining project details below..."","""","""","""",""""};
{""Check your data and run this project by going to the termnal or docker"","""","""","""",""""}
})"),"Your Project")</f>
        <v>Your Project</v>
      </c>
      <c r="I6" s="14"/>
      <c r="J6" s="14"/>
      <c r="K6" s="14"/>
      <c r="L6" s="11"/>
      <c r="M6" s="5"/>
      <c r="N6" s="5"/>
      <c r="O6" s="5"/>
      <c r="P6" s="7"/>
      <c r="Q6" s="8"/>
      <c r="R6" s="9"/>
      <c r="S6" s="10"/>
      <c r="T6" s="10"/>
      <c r="U6" s="10"/>
      <c r="V6" s="10"/>
      <c r="W6" s="10"/>
      <c r="X6" s="10"/>
      <c r="Y6" s="10"/>
      <c r="Z6" s="10"/>
      <c r="AA6" s="10"/>
      <c r="AB6" s="10"/>
    </row>
    <row r="7">
      <c r="A7" s="17"/>
      <c r="B7" s="18"/>
      <c r="C7" s="19"/>
      <c r="E7" s="12"/>
      <c r="F7" s="11"/>
      <c r="G7" s="20"/>
      <c r="H7" s="21" t="str">
        <f>IFERROR(__xludf.DUMMYFUNCTION("""COMPUTED_VALUE"""),"")</f>
        <v/>
      </c>
      <c r="I7" s="21" t="str">
        <f>IFERROR(__xludf.DUMMYFUNCTION("""COMPUTED_VALUE"""),"")</f>
        <v/>
      </c>
      <c r="J7" s="21" t="str">
        <f>IFERROR(__xludf.DUMMYFUNCTION("""COMPUTED_VALUE"""),"")</f>
        <v/>
      </c>
      <c r="K7" s="21" t="str">
        <f>IFERROR(__xludf.DUMMYFUNCTION("""COMPUTED_VALUE"""),"")</f>
        <v/>
      </c>
      <c r="L7" s="21" t="str">
        <f>IFERROR(__xludf.DUMMYFUNCTION("""COMPUTED_VALUE"""),"")</f>
        <v/>
      </c>
      <c r="M7" s="5"/>
      <c r="N7" s="5"/>
      <c r="O7" s="5"/>
      <c r="P7" s="7"/>
      <c r="Q7" s="8"/>
      <c r="R7" s="9"/>
      <c r="S7" s="10"/>
      <c r="T7" s="10"/>
      <c r="U7" s="10"/>
      <c r="V7" s="10"/>
      <c r="W7" s="10"/>
      <c r="X7" s="10"/>
      <c r="Y7" s="10"/>
      <c r="Z7" s="10"/>
      <c r="AA7" s="10"/>
      <c r="AB7" s="10"/>
    </row>
    <row r="8">
      <c r="A8" s="22"/>
      <c r="B8" s="1"/>
      <c r="C8" s="1"/>
      <c r="D8" s="19"/>
      <c r="E8" s="12"/>
      <c r="F8" s="11"/>
      <c r="G8" s="7"/>
      <c r="H8" s="23" t="str">
        <f>IFERROR(__xludf.DUMMYFUNCTION("""COMPUTED_VALUE"""),"")</f>
        <v/>
      </c>
      <c r="I8" s="24" t="str">
        <f>IFERROR(__xludf.DUMMYFUNCTION("""COMPUTED_VALUE"""),"")</f>
        <v/>
      </c>
      <c r="J8" s="24" t="str">
        <f>IFERROR(__xludf.DUMMYFUNCTION("""COMPUTED_VALUE"""),"")</f>
        <v/>
      </c>
      <c r="K8" s="24" t="str">
        <f>IFERROR(__xludf.DUMMYFUNCTION("""COMPUTED_VALUE"""),"")</f>
        <v/>
      </c>
      <c r="L8" s="24" t="str">
        <f>IFERROR(__xludf.DUMMYFUNCTION("""COMPUTED_VALUE"""),"")</f>
        <v/>
      </c>
      <c r="M8" s="25"/>
      <c r="N8" s="5"/>
      <c r="O8" s="5"/>
      <c r="P8" s="7"/>
      <c r="Q8" s="8"/>
      <c r="R8" s="9"/>
      <c r="S8" s="10"/>
      <c r="T8" s="10"/>
      <c r="U8" s="10"/>
      <c r="V8" s="10"/>
      <c r="W8" s="10"/>
      <c r="X8" s="10"/>
      <c r="Y8" s="10"/>
      <c r="Z8" s="10"/>
      <c r="AA8" s="10"/>
      <c r="AB8" s="10"/>
    </row>
    <row r="9">
      <c r="A9" s="22"/>
      <c r="B9" s="1"/>
      <c r="C9" s="1"/>
      <c r="D9" s="19"/>
      <c r="E9" s="4"/>
      <c r="F9" s="4"/>
      <c r="G9" s="7"/>
      <c r="H9" s="26" t="str">
        <f>IFERROR(__xludf.DUMMYFUNCTION("""COMPUTED_VALUE"""),"Team Name")</f>
        <v>Team Name</v>
      </c>
      <c r="I9" s="27" t="str">
        <f>IFERROR(__xludf.DUMMYFUNCTION("""COMPUTED_VALUE"""),"Turn-key Travel Assistant")</f>
        <v>Turn-key Travel Assistant</v>
      </c>
      <c r="J9" s="14"/>
      <c r="K9" s="14"/>
      <c r="L9" s="11"/>
      <c r="M9" s="25"/>
      <c r="N9" s="5"/>
      <c r="O9" s="5"/>
      <c r="P9" s="7"/>
      <c r="Q9" s="8"/>
      <c r="R9" s="9"/>
      <c r="S9" s="10"/>
      <c r="T9" s="10"/>
      <c r="U9" s="10"/>
      <c r="V9" s="10"/>
      <c r="W9" s="10"/>
      <c r="X9" s="10"/>
      <c r="Y9" s="10"/>
      <c r="Z9" s="10"/>
      <c r="AA9" s="10"/>
      <c r="AB9" s="10"/>
    </row>
    <row r="10">
      <c r="A10" s="28"/>
      <c r="B10" s="29"/>
      <c r="C10" s="2"/>
      <c r="D10" s="11"/>
      <c r="E10" s="30"/>
      <c r="F10" s="30"/>
      <c r="G10" s="31"/>
      <c r="H10" s="32" t="str">
        <f>IFERROR(__xludf.DUMMYFUNCTION("""COMPUTED_VALUE"""),"")</f>
        <v/>
      </c>
      <c r="I10" s="24" t="str">
        <f>IFERROR(__xludf.DUMMYFUNCTION("""COMPUTED_VALUE"""),"")</f>
        <v/>
      </c>
      <c r="J10" s="24" t="str">
        <f>IFERROR(__xludf.DUMMYFUNCTION("""COMPUTED_VALUE"""),"")</f>
        <v/>
      </c>
      <c r="K10" s="24" t="str">
        <f>IFERROR(__xludf.DUMMYFUNCTION("""COMPUTED_VALUE"""),"")</f>
        <v/>
      </c>
      <c r="L10" s="32" t="str">
        <f>IFERROR(__xludf.DUMMYFUNCTION("""COMPUTED_VALUE"""),"")</f>
        <v/>
      </c>
      <c r="M10" s="25"/>
      <c r="N10" s="5"/>
      <c r="O10" s="5"/>
      <c r="P10" s="7"/>
      <c r="Q10" s="8"/>
      <c r="R10" s="9"/>
      <c r="S10" s="10"/>
      <c r="T10" s="10"/>
      <c r="U10" s="10"/>
      <c r="V10" s="10"/>
      <c r="W10" s="10"/>
      <c r="X10" s="10"/>
      <c r="Y10" s="10"/>
      <c r="Z10" s="10"/>
      <c r="AA10" s="10"/>
      <c r="AB10" s="10"/>
    </row>
    <row r="11">
      <c r="A11" s="28"/>
      <c r="B11" s="29"/>
      <c r="C11" s="33" t="s">
        <v>1</v>
      </c>
      <c r="D11" s="14"/>
      <c r="E11" s="34" t="s">
        <v>2</v>
      </c>
      <c r="F11" s="35"/>
      <c r="G11" s="36"/>
      <c r="H11" s="37" t="str">
        <f>IFERROR(__xludf.DUMMYFUNCTION("""COMPUTED_VALUE"""),"")</f>
        <v/>
      </c>
      <c r="I11" s="38" t="str">
        <f>IFERROR(__xludf.DUMMYFUNCTION("""COMPUTED_VALUE"""),"")</f>
        <v/>
      </c>
      <c r="J11" s="38" t="str">
        <f>IFERROR(__xludf.DUMMYFUNCTION("""COMPUTED_VALUE"""),"")</f>
        <v/>
      </c>
      <c r="K11" s="38" t="str">
        <f>IFERROR(__xludf.DUMMYFUNCTION("""COMPUTED_VALUE"""),"")</f>
        <v/>
      </c>
      <c r="L11" s="38" t="str">
        <f>IFERROR(__xludf.DUMMYFUNCTION("""COMPUTED_VALUE"""),"")</f>
        <v/>
      </c>
      <c r="M11" s="25"/>
      <c r="N11" s="5"/>
      <c r="O11" s="5"/>
      <c r="P11" s="7"/>
      <c r="Q11" s="8"/>
      <c r="R11" s="9"/>
      <c r="S11" s="10"/>
      <c r="T11" s="10"/>
      <c r="U11" s="10"/>
      <c r="V11" s="10"/>
      <c r="W11" s="10"/>
      <c r="X11" s="10"/>
      <c r="Y11" s="10"/>
      <c r="Z11" s="10"/>
      <c r="AA11" s="10"/>
      <c r="AB11" s="10"/>
    </row>
    <row r="12">
      <c r="A12" s="28"/>
      <c r="B12" s="29"/>
      <c r="C12" s="39" t="s">
        <v>3</v>
      </c>
      <c r="D12" s="40"/>
      <c r="E12" s="41"/>
      <c r="F12" s="41"/>
      <c r="G12" s="42"/>
      <c r="H12" s="32" t="str">
        <f>IFERROR(__xludf.DUMMYFUNCTION("""COMPUTED_VALUE"""),"")</f>
        <v/>
      </c>
      <c r="I12" s="38" t="str">
        <f>IFERROR(__xludf.DUMMYFUNCTION("""COMPUTED_VALUE"""),"")</f>
        <v/>
      </c>
      <c r="J12" s="38" t="str">
        <f>IFERROR(__xludf.DUMMYFUNCTION("""COMPUTED_VALUE"""),"")</f>
        <v/>
      </c>
      <c r="K12" s="38" t="str">
        <f>IFERROR(__xludf.DUMMYFUNCTION("""COMPUTED_VALUE"""),"")</f>
        <v/>
      </c>
      <c r="L12" s="38" t="str">
        <f>IFERROR(__xludf.DUMMYFUNCTION("""COMPUTED_VALUE"""),"")</f>
        <v/>
      </c>
      <c r="M12" s="25"/>
      <c r="N12" s="5"/>
      <c r="O12" s="5"/>
      <c r="P12" s="7"/>
      <c r="Q12" s="8"/>
      <c r="R12" s="9"/>
      <c r="S12" s="10"/>
      <c r="T12" s="10"/>
      <c r="U12" s="10"/>
      <c r="V12" s="10"/>
      <c r="W12" s="10"/>
      <c r="X12" s="10"/>
      <c r="Y12" s="10"/>
      <c r="Z12" s="10"/>
      <c r="AA12" s="10"/>
      <c r="AB12" s="10"/>
    </row>
    <row r="13">
      <c r="A13" s="28"/>
      <c r="B13" s="29"/>
      <c r="C13" s="43"/>
      <c r="E13" s="44"/>
      <c r="F13" s="44"/>
      <c r="G13" s="42"/>
      <c r="H13" s="26" t="str">
        <f>IFERROR(__xludf.DUMMYFUNCTION("""COMPUTED_VALUE"""),"Assignment")</f>
        <v>Assignment</v>
      </c>
      <c r="I13" s="45" t="str">
        <f>IFERROR(__xludf.DUMMYFUNCTION("""COMPUTED_VALUE""")," {assignment} - complete travel plan from flights to daily activities, created in minutes without the stress of endless research.")</f>
        <v> {assignment} - complete travel plan from flights to daily activities, created in minutes without the stress of endless research.</v>
      </c>
      <c r="J13" s="46"/>
      <c r="K13" s="46"/>
      <c r="L13" s="46"/>
      <c r="M13" s="47"/>
      <c r="N13" s="5"/>
      <c r="O13" s="5"/>
      <c r="P13" s="7"/>
      <c r="Q13" s="8"/>
      <c r="R13" s="9"/>
      <c r="S13" s="10"/>
      <c r="T13" s="10"/>
      <c r="U13" s="10"/>
      <c r="V13" s="10"/>
      <c r="W13" s="10"/>
      <c r="X13" s="10"/>
      <c r="Y13" s="10"/>
      <c r="Z13" s="10"/>
      <c r="AA13" s="10"/>
      <c r="AB13" s="10"/>
    </row>
    <row r="14">
      <c r="A14" s="28"/>
      <c r="B14" s="29"/>
      <c r="C14" s="43"/>
      <c r="E14" s="44"/>
      <c r="F14" s="44"/>
      <c r="G14" s="42"/>
      <c r="H14" s="48" t="str">
        <f>IFERROR(__xludf.DUMMYFUNCTION("""COMPUTED_VALUE"""),"")</f>
        <v/>
      </c>
      <c r="I14" s="49" t="str">
        <f>IFERROR(__xludf.DUMMYFUNCTION("""COMPUTED_VALUE"""),"")</f>
        <v/>
      </c>
      <c r="J14" s="49" t="str">
        <f>IFERROR(__xludf.DUMMYFUNCTION("""COMPUTED_VALUE"""),"")</f>
        <v/>
      </c>
      <c r="K14" s="49" t="str">
        <f>IFERROR(__xludf.DUMMYFUNCTION("""COMPUTED_VALUE"""),"")</f>
        <v/>
      </c>
      <c r="L14" s="48" t="str">
        <f>IFERROR(__xludf.DUMMYFUNCTION("""COMPUTED_VALUE"""),"")</f>
        <v/>
      </c>
      <c r="M14" s="25"/>
      <c r="N14" s="5"/>
      <c r="O14" s="5"/>
      <c r="P14" s="7"/>
      <c r="Q14" s="8"/>
      <c r="R14" s="9"/>
      <c r="S14" s="10"/>
      <c r="T14" s="10"/>
      <c r="U14" s="10"/>
      <c r="V14" s="10"/>
      <c r="W14" s="10"/>
      <c r="X14" s="10"/>
      <c r="Y14" s="10"/>
      <c r="Z14" s="10"/>
      <c r="AA14" s="10"/>
      <c r="AB14" s="10"/>
    </row>
    <row r="15">
      <c r="A15" s="28"/>
      <c r="B15" s="29"/>
      <c r="C15" s="43"/>
      <c r="E15" s="44"/>
      <c r="F15" s="44"/>
      <c r="G15" s="42"/>
      <c r="H15" s="50" t="str">
        <f>IFERROR(__xludf.DUMMYFUNCTION("""COMPUTED_VALUE"""),"")</f>
        <v/>
      </c>
      <c r="I15" s="51" t="str">
        <f>IFERROR(__xludf.DUMMYFUNCTION("""COMPUTED_VALUE"""),"")</f>
        <v/>
      </c>
      <c r="J15" s="51" t="str">
        <f>IFERROR(__xludf.DUMMYFUNCTION("""COMPUTED_VALUE"""),"")</f>
        <v/>
      </c>
      <c r="K15" s="51" t="str">
        <f>IFERROR(__xludf.DUMMYFUNCTION("""COMPUTED_VALUE"""),"")</f>
        <v/>
      </c>
      <c r="L15" s="50" t="str">
        <f>IFERROR(__xludf.DUMMYFUNCTION("""COMPUTED_VALUE"""),"")</f>
        <v/>
      </c>
      <c r="M15" s="25"/>
      <c r="N15" s="5"/>
      <c r="O15" s="5"/>
      <c r="P15" s="7"/>
      <c r="Q15" s="8"/>
      <c r="R15" s="9"/>
      <c r="S15" s="10"/>
      <c r="T15" s="10"/>
      <c r="U15" s="10"/>
      <c r="V15" s="10"/>
      <c r="W15" s="10"/>
      <c r="X15" s="10"/>
      <c r="Y15" s="10"/>
      <c r="Z15" s="10"/>
      <c r="AA15" s="10"/>
      <c r="AB15" s="10"/>
    </row>
    <row r="16">
      <c r="A16" s="28"/>
      <c r="B16" s="29"/>
      <c r="C16" s="43"/>
      <c r="E16" s="44"/>
      <c r="F16" s="44"/>
      <c r="G16" s="42"/>
      <c r="H16" s="50" t="str">
        <f>IFERROR(__xludf.DUMMYFUNCTION("""COMPUTED_VALUE"""),"")</f>
        <v/>
      </c>
      <c r="I16" s="49" t="str">
        <f>IFERROR(__xludf.DUMMYFUNCTION("""COMPUTED_VALUE"""),"")</f>
        <v/>
      </c>
      <c r="J16" s="49" t="str">
        <f>IFERROR(__xludf.DUMMYFUNCTION("""COMPUTED_VALUE"""),"")</f>
        <v/>
      </c>
      <c r="K16" s="49" t="str">
        <f>IFERROR(__xludf.DUMMYFUNCTION("""COMPUTED_VALUE"""),"")</f>
        <v/>
      </c>
      <c r="L16" s="50" t="str">
        <f>IFERROR(__xludf.DUMMYFUNCTION("""COMPUTED_VALUE"""),"")</f>
        <v/>
      </c>
      <c r="M16" s="25"/>
      <c r="N16" s="5"/>
      <c r="O16" s="5"/>
      <c r="P16" s="7"/>
      <c r="Q16" s="8"/>
      <c r="R16" s="9"/>
      <c r="S16" s="10"/>
      <c r="T16" s="10"/>
      <c r="U16" s="10"/>
      <c r="V16" s="10"/>
      <c r="W16" s="10"/>
      <c r="X16" s="10"/>
      <c r="Y16" s="10"/>
      <c r="Z16" s="10"/>
      <c r="AA16" s="10"/>
      <c r="AB16" s="10"/>
    </row>
    <row r="17">
      <c r="A17" s="28"/>
      <c r="B17" s="29"/>
      <c r="C17" s="43"/>
      <c r="E17" s="44"/>
      <c r="F17" s="44"/>
      <c r="G17" s="42"/>
      <c r="H17" s="26" t="str">
        <f>IFERROR(__xludf.DUMMYFUNCTION("""COMPUTED_VALUE"""),"Process")</f>
        <v>Process</v>
      </c>
      <c r="I17" s="49" t="str">
        <f>IFERROR(__xludf.DUMMYFUNCTION("""COMPUTED_VALUE"""),"Memory")</f>
        <v>Memory</v>
      </c>
      <c r="J17" s="49" t="str">
        <f>IFERROR(__xludf.DUMMYFUNCTION("""COMPUTED_VALUE"""),"Manager LLM")</f>
        <v>Manager LLM</v>
      </c>
      <c r="K17" s="49" t="str">
        <f>IFERROR(__xludf.DUMMYFUNCTION("""COMPUTED_VALUE"""),"Manager LLM Provider")</f>
        <v>Manager LLM Provider</v>
      </c>
      <c r="L17" s="48" t="str">
        <f>IFERROR(__xludf.DUMMYFUNCTION("""COMPUTED_VALUE"""),"t")</f>
        <v>t</v>
      </c>
      <c r="M17" s="25"/>
      <c r="N17" s="5"/>
      <c r="O17" s="5"/>
      <c r="P17" s="7"/>
      <c r="Q17" s="8"/>
      <c r="R17" s="9"/>
      <c r="S17" s="10"/>
      <c r="T17" s="10"/>
      <c r="U17" s="10"/>
      <c r="V17" s="10"/>
      <c r="W17" s="10"/>
      <c r="X17" s="10"/>
      <c r="Y17" s="10"/>
      <c r="Z17" s="10"/>
      <c r="AA17" s="10"/>
      <c r="AB17" s="10"/>
    </row>
    <row r="18">
      <c r="A18" s="28"/>
      <c r="B18" s="29"/>
      <c r="C18" s="52"/>
      <c r="D18" s="46"/>
      <c r="E18" s="44"/>
      <c r="F18" s="44"/>
      <c r="G18" s="42"/>
      <c r="H18" s="53" t="str">
        <f>IFERROR(__xludf.DUMMYFUNCTION("""COMPUTED_VALUE"""),"sequential")</f>
        <v>sequential</v>
      </c>
      <c r="I18" s="51" t="b">
        <f>IFERROR(__xludf.DUMMYFUNCTION("""COMPUTED_VALUE"""),TRUE)</f>
        <v>1</v>
      </c>
      <c r="J18" s="51" t="str">
        <f>IFERROR(__xludf.DUMMYFUNCTION("""COMPUTED_VALUE"""),"gpt-4-turbo-preview")</f>
        <v>gpt-4-turbo-preview</v>
      </c>
      <c r="K18" s="51" t="str">
        <f>IFERROR(__xludf.DUMMYFUNCTION("""COMPUTED_VALUE"""),"openai")</f>
        <v>openai</v>
      </c>
      <c r="L18" s="54">
        <f>IFERROR(__xludf.DUMMYFUNCTION("""COMPUTED_VALUE"""),0.1)</f>
        <v>0.1</v>
      </c>
      <c r="M18" s="55"/>
      <c r="N18" s="5"/>
      <c r="O18" s="5"/>
      <c r="P18" s="7"/>
      <c r="Q18" s="8"/>
      <c r="R18" s="9"/>
      <c r="S18" s="10"/>
      <c r="T18" s="10"/>
      <c r="U18" s="10"/>
      <c r="V18" s="10"/>
      <c r="W18" s="10"/>
      <c r="X18" s="10"/>
      <c r="Y18" s="10"/>
      <c r="Z18" s="10"/>
      <c r="AA18" s="10"/>
      <c r="AB18" s="10"/>
    </row>
    <row r="19">
      <c r="A19" s="28"/>
      <c r="B19" s="29"/>
      <c r="C19" s="33" t="s">
        <v>4</v>
      </c>
      <c r="D19" s="14"/>
      <c r="E19" s="34" t="s">
        <v>5</v>
      </c>
      <c r="F19" s="35"/>
      <c r="G19" s="56"/>
      <c r="H19" s="51" t="str">
        <f>IFERROR(__xludf.DUMMYFUNCTION("""COMPUTED_VALUE"""),"")</f>
        <v/>
      </c>
      <c r="I19" s="51" t="str">
        <f>IFERROR(__xludf.DUMMYFUNCTION("""COMPUTED_VALUE"""),"")</f>
        <v/>
      </c>
      <c r="J19" s="51" t="str">
        <f>IFERROR(__xludf.DUMMYFUNCTION("""COMPUTED_VALUE"""),"")</f>
        <v/>
      </c>
      <c r="K19" s="51" t="str">
        <f>IFERROR(__xludf.DUMMYFUNCTION("""COMPUTED_VALUE"""),"")</f>
        <v/>
      </c>
      <c r="L19" s="50" t="str">
        <f>IFERROR(__xludf.DUMMYFUNCTION("""COMPUTED_VALUE"""),"")</f>
        <v/>
      </c>
      <c r="M19" s="25"/>
      <c r="N19" s="5"/>
      <c r="O19" s="5"/>
      <c r="P19" s="7"/>
      <c r="Q19" s="8"/>
      <c r="R19" s="9"/>
      <c r="S19" s="10"/>
      <c r="T19" s="10"/>
      <c r="U19" s="10"/>
      <c r="V19" s="10"/>
      <c r="W19" s="10"/>
      <c r="X19" s="10"/>
      <c r="Y19" s="10"/>
      <c r="Z19" s="10"/>
      <c r="AA19" s="10"/>
      <c r="AB19" s="10"/>
    </row>
    <row r="20">
      <c r="A20" s="28"/>
      <c r="B20" s="29"/>
      <c r="C20" s="39" t="s">
        <v>6</v>
      </c>
      <c r="D20" s="40"/>
      <c r="E20" s="44"/>
      <c r="F20" s="44"/>
      <c r="G20" s="42"/>
      <c r="H20" s="50" t="str">
        <f>IFERROR(__xludf.DUMMYFUNCTION("""COMPUTED_VALUE"""),"")</f>
        <v/>
      </c>
      <c r="I20" s="51" t="str">
        <f>IFERROR(__xludf.DUMMYFUNCTION("""COMPUTED_VALUE"""),"")</f>
        <v/>
      </c>
      <c r="J20" s="50" t="str">
        <f>IFERROR(__xludf.DUMMYFUNCTION("""COMPUTED_VALUE"""),"")</f>
        <v/>
      </c>
      <c r="K20" s="51" t="str">
        <f>IFERROR(__xludf.DUMMYFUNCTION("""COMPUTED_VALUE"""),"")</f>
        <v/>
      </c>
      <c r="L20" s="51" t="str">
        <f>IFERROR(__xludf.DUMMYFUNCTION("""COMPUTED_VALUE"""),"")</f>
        <v/>
      </c>
      <c r="M20" s="25"/>
      <c r="N20" s="5"/>
      <c r="O20" s="5"/>
      <c r="P20" s="7"/>
      <c r="Q20" s="8"/>
      <c r="R20" s="9"/>
      <c r="S20" s="10"/>
      <c r="T20" s="10"/>
      <c r="U20" s="10"/>
      <c r="V20" s="10"/>
      <c r="W20" s="10"/>
      <c r="X20" s="10"/>
      <c r="Y20" s="10"/>
      <c r="Z20" s="10"/>
      <c r="AA20" s="10"/>
      <c r="AB20" s="10"/>
    </row>
    <row r="21">
      <c r="A21" s="28"/>
      <c r="B21" s="29"/>
      <c r="C21" s="43"/>
      <c r="E21" s="57"/>
      <c r="F21" s="57"/>
      <c r="G21" s="42"/>
      <c r="H21" s="24" t="str">
        <f>IFERROR(__xludf.DUMMYFUNCTION("""COMPUTED_VALUE"""),"")</f>
        <v/>
      </c>
      <c r="I21" s="24" t="str">
        <f>IFERROR(__xludf.DUMMYFUNCTION("""COMPUTED_VALUE"""),"")</f>
        <v/>
      </c>
      <c r="J21" s="24" t="str">
        <f>IFERROR(__xludf.DUMMYFUNCTION("""COMPUTED_VALUE"""),"")</f>
        <v/>
      </c>
      <c r="K21" s="24" t="str">
        <f>IFERROR(__xludf.DUMMYFUNCTION("""COMPUTED_VALUE"""),"")</f>
        <v/>
      </c>
      <c r="L21" s="24" t="str">
        <f>IFERROR(__xludf.DUMMYFUNCTION("""COMPUTED_VALUE"""),"")</f>
        <v/>
      </c>
      <c r="M21" s="25"/>
      <c r="N21" s="5"/>
      <c r="O21" s="5"/>
      <c r="P21" s="7"/>
      <c r="Q21" s="8"/>
      <c r="R21" s="9"/>
      <c r="S21" s="10"/>
      <c r="T21" s="10"/>
      <c r="U21" s="10"/>
      <c r="V21" s="10"/>
      <c r="W21" s="10"/>
      <c r="X21" s="10"/>
      <c r="Y21" s="10"/>
      <c r="Z21" s="10"/>
      <c r="AA21" s="10"/>
      <c r="AB21" s="10"/>
    </row>
    <row r="22">
      <c r="A22" s="28"/>
      <c r="B22" s="29"/>
      <c r="C22" s="43"/>
      <c r="E22" s="57"/>
      <c r="F22" s="57"/>
      <c r="G22" s="58"/>
      <c r="H22" s="59" t="str">
        <f>IFERROR(__xludf.DUMMYFUNCTION("""COMPUTED_VALUE"""),"")</f>
        <v/>
      </c>
      <c r="I22" s="60" t="str">
        <f>IFERROR(__xludf.DUMMYFUNCTION("""COMPUTED_VALUE"""),"num_ctx")</f>
        <v>num_ctx</v>
      </c>
      <c r="J22" s="60" t="str">
        <f>IFERROR(__xludf.DUMMYFUNCTION("""COMPUTED_VALUE"""),"Embedding model")</f>
        <v>Embedding model</v>
      </c>
      <c r="K22" s="60" t="str">
        <f>IFERROR(__xludf.DUMMYFUNCTION("""COMPUTED_VALUE"""),"Embedding Provider")</f>
        <v>Embedding Provider</v>
      </c>
      <c r="L22" s="59" t="str">
        <f>IFERROR(__xludf.DUMMYFUNCTION("""COMPUTED_VALUE"""),"")</f>
        <v/>
      </c>
      <c r="M22" s="61"/>
      <c r="N22" s="5"/>
      <c r="O22" s="5"/>
      <c r="P22" s="7"/>
      <c r="Q22" s="8"/>
      <c r="R22" s="9"/>
      <c r="S22" s="10"/>
      <c r="T22" s="10"/>
      <c r="U22" s="10"/>
      <c r="V22" s="10"/>
      <c r="W22" s="10"/>
      <c r="X22" s="10"/>
      <c r="Y22" s="10"/>
      <c r="Z22" s="10"/>
      <c r="AA22" s="10"/>
      <c r="AB22" s="10"/>
    </row>
    <row r="23">
      <c r="A23" s="28"/>
      <c r="B23" s="29"/>
      <c r="C23" s="43"/>
      <c r="E23" s="57"/>
      <c r="F23" s="57"/>
      <c r="G23" s="58"/>
      <c r="H23" s="62"/>
      <c r="I23" s="63">
        <f>IFERROR(__xludf.DUMMYFUNCTION("""COMPUTED_VALUE"""),0.0)</f>
        <v>0</v>
      </c>
      <c r="J23" s="64" t="str">
        <f>IFERROR(__xludf.DUMMYFUNCTION("""COMPUTED_VALUE"""),"None")</f>
        <v>None</v>
      </c>
      <c r="K23" s="65" t="str">
        <f>IFERROR(__xludf.DUMMYFUNCTION("""COMPUTED_VALUE"""),"None")</f>
        <v>None</v>
      </c>
      <c r="L23" s="62"/>
      <c r="M23" s="61"/>
      <c r="N23" s="5"/>
      <c r="O23" s="5"/>
      <c r="P23" s="7"/>
      <c r="Q23" s="8"/>
      <c r="R23" s="9"/>
      <c r="S23" s="10"/>
      <c r="T23" s="10"/>
      <c r="U23" s="10"/>
      <c r="V23" s="10"/>
      <c r="W23" s="10"/>
      <c r="X23" s="10"/>
      <c r="Y23" s="10"/>
      <c r="Z23" s="10"/>
      <c r="AA23" s="10"/>
      <c r="AB23" s="10"/>
    </row>
    <row r="24">
      <c r="A24" s="28"/>
      <c r="B24" s="29"/>
      <c r="C24" s="43"/>
      <c r="E24" s="57"/>
      <c r="F24" s="57"/>
      <c r="G24" s="58"/>
      <c r="H24" s="62" t="str">
        <f>IFERROR(__xludf.DUMMYFUNCTION("""COMPUTED_VALUE"""),"")</f>
        <v/>
      </c>
      <c r="I24" s="62" t="str">
        <f>IFERROR(__xludf.DUMMYFUNCTION("""COMPUTED_VALUE"""),"")</f>
        <v/>
      </c>
      <c r="J24" s="62" t="str">
        <f>IFERROR(__xludf.DUMMYFUNCTION("""COMPUTED_VALUE"""),"")</f>
        <v/>
      </c>
      <c r="K24" s="62" t="str">
        <f>IFERROR(__xludf.DUMMYFUNCTION("""COMPUTED_VALUE"""),"")</f>
        <v/>
      </c>
      <c r="L24" s="62" t="str">
        <f>IFERROR(__xludf.DUMMYFUNCTION("""COMPUTED_VALUE"""),"")</f>
        <v/>
      </c>
      <c r="M24" s="61"/>
      <c r="N24" s="5"/>
      <c r="O24" s="5"/>
      <c r="P24" s="7"/>
      <c r="Q24" s="8"/>
      <c r="R24" s="9"/>
      <c r="S24" s="10"/>
      <c r="T24" s="10"/>
      <c r="U24" s="10"/>
      <c r="V24" s="10"/>
      <c r="W24" s="10"/>
      <c r="X24" s="10"/>
      <c r="Y24" s="10"/>
      <c r="Z24" s="10"/>
      <c r="AA24" s="10"/>
      <c r="AB24" s="10"/>
    </row>
    <row r="25">
      <c r="A25" s="28"/>
      <c r="B25" s="29"/>
      <c r="C25" s="43"/>
      <c r="E25" s="57"/>
      <c r="F25" s="57"/>
      <c r="G25" s="58"/>
      <c r="H25" s="62" t="str">
        <f>IFERROR(__xludf.DUMMYFUNCTION("""COMPUTED_VALUE"""),"")</f>
        <v/>
      </c>
      <c r="I25" s="62" t="str">
        <f>IFERROR(__xludf.DUMMYFUNCTION("""COMPUTED_VALUE"""),"")</f>
        <v/>
      </c>
      <c r="J25" s="62" t="str">
        <f>IFERROR(__xludf.DUMMYFUNCTION("""COMPUTED_VALUE"""),"")</f>
        <v/>
      </c>
      <c r="K25" s="62" t="str">
        <f>IFERROR(__xludf.DUMMYFUNCTION("""COMPUTED_VALUE"""),"")</f>
        <v/>
      </c>
      <c r="L25" s="62" t="str">
        <f>IFERROR(__xludf.DUMMYFUNCTION("""COMPUTED_VALUE"""),"")</f>
        <v/>
      </c>
      <c r="M25" s="61"/>
      <c r="N25" s="5"/>
      <c r="O25" s="5"/>
      <c r="P25" s="7"/>
      <c r="Q25" s="8"/>
      <c r="R25" s="9"/>
      <c r="S25" s="10"/>
      <c r="T25" s="10"/>
      <c r="U25" s="10"/>
      <c r="V25" s="10"/>
      <c r="W25" s="10"/>
      <c r="X25" s="10"/>
      <c r="Y25" s="10"/>
      <c r="Z25" s="10"/>
      <c r="AA25" s="10"/>
      <c r="AB25" s="10"/>
    </row>
    <row r="26">
      <c r="A26" s="28"/>
      <c r="B26" s="29"/>
      <c r="C26" s="52"/>
      <c r="D26" s="46"/>
      <c r="E26" s="57"/>
      <c r="F26" s="57"/>
      <c r="G26" s="57"/>
      <c r="H26" s="66" t="str">
        <f>IFERROR(__xludf.DUMMYFUNCTION("""COMPUTED_VALUE"""),"")</f>
        <v/>
      </c>
      <c r="I26" s="66" t="str">
        <f>IFERROR(__xludf.DUMMYFUNCTION("""COMPUTED_VALUE"""),"")</f>
        <v/>
      </c>
      <c r="J26" s="66" t="str">
        <f>IFERROR(__xludf.DUMMYFUNCTION("""COMPUTED_VALUE"""),"")</f>
        <v/>
      </c>
      <c r="K26" s="66" t="str">
        <f>IFERROR(__xludf.DUMMYFUNCTION("""COMPUTED_VALUE"""),"")</f>
        <v/>
      </c>
      <c r="L26" s="66" t="str">
        <f>IFERROR(__xludf.DUMMYFUNCTION("""COMPUTED_VALUE"""),"")</f>
        <v/>
      </c>
      <c r="M26" s="64"/>
      <c r="N26" s="1"/>
      <c r="O26" s="1"/>
      <c r="P26" s="2"/>
      <c r="Q26" s="67"/>
      <c r="R26" s="10"/>
      <c r="S26" s="10"/>
      <c r="T26" s="10"/>
      <c r="U26" s="10"/>
      <c r="V26" s="10"/>
      <c r="W26" s="10"/>
      <c r="X26" s="10"/>
      <c r="Y26" s="10"/>
      <c r="Z26" s="10"/>
      <c r="AA26" s="10"/>
      <c r="AB26" s="10"/>
    </row>
    <row r="27">
      <c r="A27" s="28"/>
      <c r="B27" s="29"/>
      <c r="C27" s="33" t="s">
        <v>7</v>
      </c>
      <c r="D27" s="14"/>
      <c r="E27" s="34" t="s">
        <v>8</v>
      </c>
      <c r="F27" s="35"/>
      <c r="G27" s="36"/>
      <c r="H27" s="66" t="str">
        <f>IFERROR(__xludf.DUMMYFUNCTION("""COMPUTED_VALUE"""),"")</f>
        <v/>
      </c>
      <c r="I27" s="68" t="str">
        <f>IFERROR(__xludf.DUMMYFUNCTION("""COMPUTED_VALUE"""),"")</f>
        <v/>
      </c>
      <c r="J27" s="66" t="str">
        <f>IFERROR(__xludf.DUMMYFUNCTION("""COMPUTED_VALUE"""),"")</f>
        <v/>
      </c>
      <c r="K27" s="66" t="str">
        <f>IFERROR(__xludf.DUMMYFUNCTION("""COMPUTED_VALUE"""),"")</f>
        <v/>
      </c>
      <c r="L27" s="66" t="str">
        <f>IFERROR(__xludf.DUMMYFUNCTION("""COMPUTED_VALUE"""),"")</f>
        <v/>
      </c>
      <c r="M27" s="64"/>
      <c r="N27" s="1"/>
      <c r="O27" s="1"/>
      <c r="P27" s="2"/>
      <c r="Q27" s="67"/>
      <c r="R27" s="10"/>
      <c r="S27" s="10"/>
      <c r="T27" s="10"/>
      <c r="U27" s="10"/>
      <c r="V27" s="10"/>
      <c r="W27" s="10"/>
      <c r="X27" s="10"/>
      <c r="Y27" s="10"/>
      <c r="Z27" s="10"/>
      <c r="AA27" s="10"/>
      <c r="AB27" s="10"/>
    </row>
    <row r="28">
      <c r="A28" s="28"/>
      <c r="B28" s="29"/>
      <c r="C28" s="69" t="s">
        <v>9</v>
      </c>
      <c r="D28" s="40"/>
      <c r="E28" s="57"/>
      <c r="F28" s="57"/>
      <c r="G28" s="57"/>
      <c r="H28" s="70" t="str">
        <f>IFERROR(__xludf.DUMMYFUNCTION("""COMPUTED_VALUE"""),"See remaining project details below...")</f>
        <v>See remaining project details below...</v>
      </c>
      <c r="I28" s="14"/>
      <c r="J28" s="14"/>
      <c r="K28" s="14"/>
      <c r="L28" s="11"/>
      <c r="M28" s="64"/>
      <c r="N28" s="1"/>
      <c r="O28" s="1"/>
      <c r="P28" s="2"/>
      <c r="Q28" s="67"/>
      <c r="R28" s="10"/>
      <c r="S28" s="10"/>
      <c r="T28" s="10"/>
      <c r="U28" s="10"/>
      <c r="V28" s="10"/>
      <c r="W28" s="10"/>
      <c r="X28" s="10"/>
      <c r="Y28" s="10"/>
      <c r="Z28" s="10"/>
      <c r="AA28" s="10"/>
      <c r="AB28" s="10"/>
    </row>
    <row r="29">
      <c r="A29" s="28"/>
      <c r="B29" s="29"/>
      <c r="C29" s="43"/>
      <c r="E29" s="57"/>
      <c r="F29" s="57"/>
      <c r="G29" s="57"/>
      <c r="H29" s="66" t="str">
        <f>IFERROR(__xludf.DUMMYFUNCTION("""COMPUTED_VALUE"""),"Check your data and run this project by going to the termnal or docker")</f>
        <v>Check your data and run this project by going to the termnal or docker</v>
      </c>
      <c r="I29" s="66" t="str">
        <f>IFERROR(__xludf.DUMMYFUNCTION("""COMPUTED_VALUE"""),"")</f>
        <v/>
      </c>
      <c r="J29" s="66" t="str">
        <f>IFERROR(__xludf.DUMMYFUNCTION("""COMPUTED_VALUE"""),"")</f>
        <v/>
      </c>
      <c r="K29" s="66" t="str">
        <f>IFERROR(__xludf.DUMMYFUNCTION("""COMPUTED_VALUE"""),"")</f>
        <v/>
      </c>
      <c r="L29" s="66" t="str">
        <f>IFERROR(__xludf.DUMMYFUNCTION("""COMPUTED_VALUE"""),"")</f>
        <v/>
      </c>
      <c r="M29" s="64"/>
      <c r="N29" s="1"/>
      <c r="O29" s="1"/>
      <c r="P29" s="2"/>
      <c r="Q29" s="67"/>
      <c r="R29" s="10"/>
      <c r="S29" s="10"/>
      <c r="T29" s="10"/>
      <c r="U29" s="10"/>
      <c r="V29" s="10"/>
      <c r="W29" s="10"/>
      <c r="X29" s="10"/>
      <c r="Y29" s="10"/>
      <c r="Z29" s="10"/>
      <c r="AA29" s="10"/>
      <c r="AB29" s="10"/>
    </row>
    <row r="30">
      <c r="A30" s="28"/>
      <c r="B30" s="29"/>
      <c r="C30" s="43"/>
      <c r="E30" s="57"/>
      <c r="F30" s="57"/>
      <c r="G30" s="57"/>
      <c r="H30" s="64"/>
      <c r="I30" s="64"/>
      <c r="J30" s="64"/>
      <c r="K30" s="64"/>
      <c r="L30" s="64"/>
      <c r="M30" s="64"/>
      <c r="N30" s="1"/>
      <c r="O30" s="1"/>
      <c r="P30" s="2"/>
      <c r="Q30" s="67"/>
      <c r="R30" s="10"/>
      <c r="S30" s="10"/>
      <c r="T30" s="10"/>
      <c r="U30" s="10"/>
      <c r="V30" s="10"/>
      <c r="W30" s="10"/>
      <c r="X30" s="10"/>
      <c r="Y30" s="10"/>
      <c r="Z30" s="10"/>
      <c r="AA30" s="10"/>
      <c r="AB30" s="10"/>
    </row>
    <row r="31">
      <c r="A31" s="28"/>
      <c r="B31" s="29"/>
      <c r="C31" s="43"/>
      <c r="E31" s="57"/>
      <c r="F31" s="57"/>
      <c r="G31" s="57"/>
      <c r="H31" s="64"/>
      <c r="I31" s="64"/>
      <c r="J31" s="64"/>
      <c r="K31" s="64"/>
      <c r="L31" s="64"/>
      <c r="M31" s="64"/>
      <c r="N31" s="1"/>
      <c r="O31" s="1"/>
      <c r="P31" s="2"/>
      <c r="Q31" s="67"/>
      <c r="R31" s="10"/>
      <c r="S31" s="10"/>
      <c r="T31" s="10"/>
      <c r="U31" s="10"/>
      <c r="V31" s="10"/>
      <c r="W31" s="10"/>
      <c r="X31" s="10"/>
      <c r="Y31" s="10"/>
      <c r="Z31" s="10"/>
      <c r="AA31" s="10"/>
      <c r="AB31" s="10"/>
    </row>
    <row r="32">
      <c r="A32" s="28"/>
      <c r="B32" s="29"/>
      <c r="C32" s="52"/>
      <c r="D32" s="46"/>
      <c r="E32" s="71"/>
      <c r="F32" s="71"/>
      <c r="G32" s="71"/>
      <c r="H32" s="64"/>
      <c r="I32" s="64"/>
      <c r="J32" s="64"/>
      <c r="K32" s="64"/>
      <c r="L32" s="64"/>
      <c r="M32" s="64"/>
      <c r="N32" s="1"/>
      <c r="O32" s="1"/>
      <c r="P32" s="2"/>
      <c r="Q32" s="67"/>
      <c r="R32" s="10"/>
      <c r="S32" s="10"/>
      <c r="T32" s="10"/>
      <c r="U32" s="10"/>
      <c r="V32" s="10"/>
      <c r="W32" s="10"/>
      <c r="X32" s="10"/>
      <c r="Y32" s="10"/>
      <c r="Z32" s="10"/>
      <c r="AA32" s="10"/>
      <c r="AB32" s="10"/>
    </row>
    <row r="33">
      <c r="A33" s="72"/>
      <c r="B33" s="73"/>
      <c r="C33" s="19"/>
      <c r="D33" s="19"/>
      <c r="E33" s="71"/>
      <c r="F33" s="71"/>
      <c r="G33" s="71"/>
      <c r="H33" s="1"/>
      <c r="I33" s="1"/>
      <c r="J33" s="1"/>
      <c r="K33" s="1"/>
      <c r="L33" s="1"/>
      <c r="M33" s="1"/>
      <c r="N33" s="1"/>
      <c r="O33" s="1"/>
      <c r="P33" s="2"/>
      <c r="Q33" s="67"/>
      <c r="R33" s="10"/>
      <c r="S33" s="10"/>
      <c r="T33" s="10"/>
      <c r="U33" s="10"/>
      <c r="V33" s="10"/>
      <c r="W33" s="10"/>
      <c r="X33" s="10"/>
      <c r="Y33" s="10"/>
      <c r="Z33" s="10"/>
      <c r="AA33" s="10"/>
      <c r="AB33" s="10"/>
    </row>
    <row r="34">
      <c r="A34" s="74"/>
      <c r="B34" s="75"/>
      <c r="C34" s="76" t="s">
        <v>10</v>
      </c>
      <c r="D34" s="14"/>
      <c r="E34" s="77"/>
      <c r="F34" s="77"/>
      <c r="G34" s="71"/>
      <c r="H34" s="1"/>
      <c r="I34" s="1"/>
      <c r="J34" s="1"/>
      <c r="K34" s="1"/>
      <c r="L34" s="1"/>
      <c r="M34" s="1"/>
      <c r="N34" s="1"/>
      <c r="O34" s="1"/>
      <c r="P34" s="2"/>
      <c r="Q34" s="67"/>
      <c r="R34" s="10"/>
      <c r="S34" s="10"/>
      <c r="T34" s="10"/>
      <c r="U34" s="10"/>
      <c r="V34" s="10"/>
      <c r="W34" s="10"/>
      <c r="X34" s="10"/>
      <c r="Y34" s="10"/>
      <c r="Z34" s="10"/>
      <c r="AA34" s="10"/>
      <c r="AB34" s="10"/>
    </row>
    <row r="35" ht="24.0" customHeight="1">
      <c r="A35" s="74"/>
      <c r="B35" s="75"/>
      <c r="C35" s="78"/>
      <c r="D35" s="79" t="s">
        <v>11</v>
      </c>
      <c r="E35" s="80" t="s">
        <v>12</v>
      </c>
      <c r="F35" s="81"/>
      <c r="G35" s="71"/>
      <c r="H35" s="1"/>
      <c r="I35" s="1"/>
      <c r="J35" s="1"/>
      <c r="K35" s="1"/>
      <c r="L35" s="1"/>
      <c r="M35" s="1"/>
      <c r="N35" s="1"/>
      <c r="O35" s="1"/>
      <c r="P35" s="2"/>
      <c r="Q35" s="67"/>
      <c r="R35" s="10"/>
      <c r="S35" s="10"/>
      <c r="T35" s="10"/>
      <c r="U35" s="10"/>
      <c r="V35" s="10"/>
      <c r="W35" s="10"/>
      <c r="X35" s="10"/>
      <c r="Y35" s="10"/>
      <c r="Z35" s="10"/>
      <c r="AA35" s="10"/>
      <c r="AB35" s="10"/>
    </row>
    <row r="36">
      <c r="A36" s="74"/>
      <c r="B36" s="75"/>
      <c r="C36" s="82"/>
      <c r="D36" s="83"/>
      <c r="E36" s="14"/>
      <c r="F36" s="11"/>
      <c r="G36" s="71"/>
      <c r="H36" s="1"/>
      <c r="I36" s="1"/>
      <c r="J36" s="1"/>
      <c r="K36" s="1"/>
      <c r="L36" s="1"/>
      <c r="M36" s="1"/>
      <c r="N36" s="1"/>
      <c r="O36" s="1"/>
      <c r="P36" s="2"/>
      <c r="Q36" s="67"/>
      <c r="R36" s="10"/>
      <c r="S36" s="10"/>
      <c r="T36" s="10"/>
      <c r="U36" s="10"/>
      <c r="V36" s="10"/>
      <c r="W36" s="10"/>
      <c r="X36" s="10"/>
      <c r="Y36" s="10"/>
      <c r="Z36" s="10"/>
      <c r="AA36" s="10"/>
      <c r="AB36" s="10"/>
    </row>
    <row r="37">
      <c r="A37" s="84"/>
      <c r="B37" s="75"/>
      <c r="C37" s="82"/>
      <c r="D37" s="1"/>
      <c r="E37" s="85"/>
      <c r="F37" s="85"/>
      <c r="G37" s="1"/>
      <c r="H37" s="1"/>
      <c r="I37" s="1"/>
      <c r="J37" s="1"/>
      <c r="K37" s="1"/>
      <c r="L37" s="1"/>
      <c r="M37" s="1"/>
      <c r="N37" s="1"/>
      <c r="O37" s="1"/>
      <c r="P37" s="2"/>
      <c r="Q37" s="67"/>
      <c r="R37" s="10"/>
      <c r="S37" s="10"/>
      <c r="T37" s="10"/>
      <c r="U37" s="10"/>
      <c r="V37" s="10"/>
      <c r="W37" s="10"/>
      <c r="X37" s="10"/>
      <c r="Y37" s="10"/>
      <c r="Z37" s="10"/>
      <c r="AA37" s="10"/>
      <c r="AB37" s="10"/>
    </row>
    <row r="38">
      <c r="A38" s="86"/>
      <c r="B38" s="22"/>
      <c r="C38" s="17"/>
      <c r="D38" s="87"/>
      <c r="E38" s="88"/>
      <c r="F38" s="89"/>
      <c r="G38" s="90"/>
      <c r="H38" s="1"/>
      <c r="I38" s="1"/>
      <c r="J38" s="1"/>
      <c r="K38" s="1"/>
      <c r="L38" s="1"/>
      <c r="M38" s="1"/>
      <c r="N38" s="1"/>
      <c r="O38" s="1"/>
      <c r="P38" s="2"/>
      <c r="Q38" s="67"/>
      <c r="R38" s="10"/>
      <c r="S38" s="10"/>
      <c r="T38" s="10"/>
      <c r="U38" s="10"/>
      <c r="V38" s="10"/>
      <c r="W38" s="10"/>
      <c r="X38" s="10"/>
      <c r="Y38" s="10"/>
      <c r="Z38" s="10"/>
      <c r="AA38" s="10"/>
      <c r="AB38" s="10"/>
    </row>
    <row r="39">
      <c r="A39" s="91"/>
      <c r="B39" s="91"/>
      <c r="C39" s="17"/>
      <c r="D39" s="87"/>
      <c r="E39" s="92"/>
      <c r="F39" s="93"/>
      <c r="G39" s="94"/>
      <c r="H39" s="1"/>
      <c r="I39" s="1"/>
      <c r="J39" s="1"/>
      <c r="K39" s="1"/>
      <c r="L39" s="1"/>
      <c r="M39" s="1"/>
      <c r="N39" s="1"/>
      <c r="O39" s="1"/>
      <c r="P39" s="2"/>
      <c r="Q39" s="67"/>
      <c r="R39" s="10"/>
      <c r="S39" s="10"/>
      <c r="T39" s="10"/>
      <c r="U39" s="10"/>
      <c r="V39" s="10"/>
      <c r="W39" s="10"/>
      <c r="X39" s="10"/>
      <c r="Y39" s="10"/>
      <c r="Z39" s="10"/>
      <c r="AA39" s="10"/>
      <c r="AB39" s="10"/>
    </row>
    <row r="40" ht="13.5" customHeight="1">
      <c r="A40" s="91"/>
      <c r="B40" s="95"/>
      <c r="C40" s="95"/>
      <c r="D40" s="89"/>
      <c r="E40" s="92"/>
      <c r="F40" s="93"/>
      <c r="G40" s="96"/>
      <c r="H40" s="97"/>
      <c r="I40" s="97"/>
      <c r="J40" s="98"/>
      <c r="K40" s="98"/>
      <c r="L40" s="97"/>
      <c r="M40" s="99"/>
      <c r="N40" s="99"/>
      <c r="O40" s="98"/>
      <c r="P40" s="100"/>
      <c r="Q40" s="101"/>
      <c r="R40" s="102"/>
      <c r="S40" s="102"/>
      <c r="T40" s="102"/>
      <c r="U40" s="102"/>
      <c r="V40" s="102"/>
      <c r="W40" s="102"/>
      <c r="X40" s="102"/>
      <c r="Y40" s="102"/>
      <c r="Z40" s="102"/>
      <c r="AA40" s="102"/>
      <c r="AB40" s="102"/>
    </row>
    <row r="41" ht="21.75" customHeight="1">
      <c r="A41" s="103" t="str">
        <f>IFERROR(__xludf.DUMMYFUNCTION("If($D$35=""Name"", """",{
{""Your Project"","""","""","""","""","""","""","""","""","""","""",""""};
QUERY('Crew View'!A:M, ""SELECT A, C, B, L, M, E, F, I, J, H, G, K WHERE A is not NULL"", 1);
{"""","""","""","""","""","""","""","""","""","""","""","""""&amp;"};
{""Your Team"","""","""","""","""","""","""","""","""","""","""",""""};
QUERY('Agents View'!A:M, ""SELECT A, B, C, E, F, G, I, J, H, K, L, M WHERE A is not NULL"", 1);
{"""","""","""","""","""","""","""","""","""","""","""",""""};
{""Your Tasks"","""","&amp;""""","""","""","""","""","""","""","""","""",""""};
QUERY('Tasks View'!A:M, ""SELECT A, B, C, E, F, G, H, I, J, K, L, M WHERE A is not NULL"", 1)
}
)"),"Your Project")</f>
        <v>Your Project</v>
      </c>
      <c r="B41" s="104" t="str">
        <f>IFERROR(__xludf.DUMMYFUNCTION("""COMPUTED_VALUE"""),"")</f>
        <v/>
      </c>
      <c r="C41" s="104" t="str">
        <f>IFERROR(__xludf.DUMMYFUNCTION("""COMPUTED_VALUE"""),"")</f>
        <v/>
      </c>
      <c r="D41" s="104" t="str">
        <f>IFERROR(__xludf.DUMMYFUNCTION("""COMPUTED_VALUE"""),"")</f>
        <v/>
      </c>
      <c r="E41" s="105" t="str">
        <f>IFERROR(__xludf.DUMMYFUNCTION("""COMPUTED_VALUE"""),"")</f>
        <v/>
      </c>
      <c r="F41" s="104" t="str">
        <f>IFERROR(__xludf.DUMMYFUNCTION("""COMPUTED_VALUE"""),"")</f>
        <v/>
      </c>
      <c r="G41" s="106" t="str">
        <f>IFERROR(__xludf.DUMMYFUNCTION("""COMPUTED_VALUE"""),"")</f>
        <v/>
      </c>
      <c r="H41" s="106" t="str">
        <f>IFERROR(__xludf.DUMMYFUNCTION("""COMPUTED_VALUE"""),"")</f>
        <v/>
      </c>
      <c r="I41" s="106" t="str">
        <f>IFERROR(__xludf.DUMMYFUNCTION("""COMPUTED_VALUE"""),"")</f>
        <v/>
      </c>
      <c r="J41" s="107" t="str">
        <f>IFERROR(__xludf.DUMMYFUNCTION("""COMPUTED_VALUE"""),"")</f>
        <v/>
      </c>
      <c r="K41" s="107" t="str">
        <f>IFERROR(__xludf.DUMMYFUNCTION("""COMPUTED_VALUE"""),"")</f>
        <v/>
      </c>
      <c r="L41" s="106" t="str">
        <f>IFERROR(__xludf.DUMMYFUNCTION("""COMPUTED_VALUE"""),"")</f>
        <v/>
      </c>
      <c r="M41" s="108"/>
      <c r="N41" s="108"/>
      <c r="O41" s="107"/>
      <c r="P41" s="109"/>
      <c r="Q41" s="101"/>
      <c r="R41" s="102"/>
      <c r="S41" s="102"/>
      <c r="T41" s="102"/>
      <c r="U41" s="102"/>
      <c r="V41" s="102"/>
      <c r="W41" s="102"/>
      <c r="X41" s="102"/>
      <c r="Y41" s="102"/>
      <c r="Z41" s="102"/>
      <c r="AA41" s="102"/>
      <c r="AB41" s="102"/>
    </row>
    <row r="42" ht="62.25" customHeight="1">
      <c r="A42" s="110" t="str">
        <f>IFERROR(__xludf.DUMMYFUNCTION("""COMPUTED_VALUE"""),"Team Name")</f>
        <v>Team Name</v>
      </c>
      <c r="B42" s="110" t="str">
        <f>IFERROR(__xludf.DUMMYFUNCTION("""COMPUTED_VALUE"""),"Process")</f>
        <v>Process</v>
      </c>
      <c r="C42" s="110" t="str">
        <f>IFERROR(__xludf.DUMMYFUNCTION("""COMPUTED_VALUE"""),"Assignment")</f>
        <v>Assignment</v>
      </c>
      <c r="D42" s="111"/>
      <c r="E42" s="112" t="str">
        <f>IFERROR(__xludf.DUMMYFUNCTION("""COMPUTED_VALUE"""),"")</f>
        <v/>
      </c>
      <c r="F42" s="112" t="str">
        <f>IFERROR(__xludf.DUMMYFUNCTION("""COMPUTED_VALUE"""),"Memory")</f>
        <v>Memory</v>
      </c>
      <c r="G42" s="110" t="str">
        <f>IFERROR(__xludf.DUMMYFUNCTION("""COMPUTED_VALUE"""),"Embedding model")</f>
        <v>Embedding model</v>
      </c>
      <c r="H42" s="110" t="str">
        <f>IFERROR(__xludf.DUMMYFUNCTION("""COMPUTED_VALUE"""),"t")</f>
        <v>t</v>
      </c>
      <c r="I42" s="110" t="str">
        <f>IFERROR(__xludf.DUMMYFUNCTION("""COMPUTED_VALUE"""),"num_ctx")</f>
        <v>num_ctx</v>
      </c>
      <c r="J42" s="110" t="str">
        <f>IFERROR(__xludf.DUMMYFUNCTION("""COMPUTED_VALUE"""),"Manager LLM")</f>
        <v>Manager LLM</v>
      </c>
      <c r="K42" s="110" t="str">
        <f>IFERROR(__xludf.DUMMYFUNCTION("""COMPUTED_VALUE"""),"Embedding Provider")</f>
        <v>Embedding Provider</v>
      </c>
      <c r="L42" s="110" t="str">
        <f>IFERROR(__xludf.DUMMYFUNCTION("""COMPUTED_VALUE"""),"Manager LLM Provider")</f>
        <v>Manager LLM Provider</v>
      </c>
      <c r="M42" s="110"/>
      <c r="N42" s="110"/>
      <c r="O42" s="110"/>
      <c r="P42" s="110"/>
      <c r="Q42" s="110"/>
      <c r="R42" s="102"/>
      <c r="S42" s="102"/>
      <c r="T42" s="102"/>
      <c r="U42" s="102"/>
      <c r="V42" s="102"/>
      <c r="W42" s="102"/>
      <c r="X42" s="102"/>
      <c r="Y42" s="102"/>
      <c r="Z42" s="102"/>
      <c r="AA42" s="102"/>
      <c r="AB42" s="102"/>
    </row>
    <row r="43" ht="52.5" customHeight="1">
      <c r="A43" s="102" t="str">
        <f>IFERROR(__xludf.DUMMYFUNCTION("""COMPUTED_VALUE"""),"Turn-key Travel Assistant")</f>
        <v>Turn-key Travel Assistant</v>
      </c>
      <c r="B43" s="102" t="str">
        <f>IFERROR(__xludf.DUMMYFUNCTION("""COMPUTED_VALUE"""),"sequential")</f>
        <v>sequential</v>
      </c>
      <c r="C43" s="110" t="str">
        <f>IFERROR(__xludf.DUMMYFUNCTION("""COMPUTED_VALUE""")," {assignment} - complete travel plan from flights to daily activities, created in minutes without the stress of endless research.")</f>
        <v> {assignment} - complete travel plan from flights to daily activities, created in minutes without the stress of endless research.</v>
      </c>
      <c r="D43" s="111"/>
      <c r="E43" s="113"/>
      <c r="F43" s="113" t="b">
        <f>IFERROR(__xludf.DUMMYFUNCTION("""COMPUTED_VALUE"""),TRUE)</f>
        <v>1</v>
      </c>
      <c r="G43" s="102" t="str">
        <f>IFERROR(__xludf.DUMMYFUNCTION("""COMPUTED_VALUE"""),"None")</f>
        <v>None</v>
      </c>
      <c r="H43" s="114">
        <f>IFERROR(__xludf.DUMMYFUNCTION("""COMPUTED_VALUE"""),0.1)</f>
        <v>0.1</v>
      </c>
      <c r="I43" s="115">
        <f>IFERROR(__xludf.DUMMYFUNCTION("""COMPUTED_VALUE"""),0.0)</f>
        <v>0</v>
      </c>
      <c r="J43" s="102" t="str">
        <f>IFERROR(__xludf.DUMMYFUNCTION("""COMPUTED_VALUE"""),"gpt-4-turbo-preview")</f>
        <v>gpt-4-turbo-preview</v>
      </c>
      <c r="K43" s="102" t="str">
        <f>IFERROR(__xludf.DUMMYFUNCTION("""COMPUTED_VALUE"""),"None")</f>
        <v>None</v>
      </c>
      <c r="L43" s="102" t="str">
        <f>IFERROR(__xludf.DUMMYFUNCTION("""COMPUTED_VALUE"""),"openai")</f>
        <v>openai</v>
      </c>
      <c r="M43" s="102"/>
      <c r="N43" s="102"/>
      <c r="O43" s="102"/>
      <c r="P43" s="102"/>
      <c r="Q43" s="102"/>
      <c r="R43" s="102"/>
      <c r="S43" s="102"/>
      <c r="T43" s="102"/>
      <c r="U43" s="102"/>
      <c r="V43" s="102"/>
      <c r="W43" s="102"/>
      <c r="X43" s="102"/>
      <c r="Y43" s="102"/>
      <c r="Z43" s="102"/>
      <c r="AA43" s="102"/>
      <c r="AB43" s="102"/>
    </row>
    <row r="44" ht="19.5" customHeight="1">
      <c r="A44" s="116" t="str">
        <f>IFERROR(__xludf.DUMMYFUNCTION("""COMPUTED_VALUE"""),"")</f>
        <v/>
      </c>
      <c r="B44" s="116" t="str">
        <f>IFERROR(__xludf.DUMMYFUNCTION("""COMPUTED_VALUE"""),"")</f>
        <v/>
      </c>
      <c r="C44" s="110" t="str">
        <f>IFERROR(__xludf.DUMMYFUNCTION("""COMPUTED_VALUE"""),"")</f>
        <v/>
      </c>
      <c r="D44" s="111"/>
      <c r="E44" s="117" t="str">
        <f>IFERROR(__xludf.DUMMYFUNCTION("""COMPUTED_VALUE"""),"")</f>
        <v/>
      </c>
      <c r="F44" s="117" t="str">
        <f>IFERROR(__xludf.DUMMYFUNCTION("""COMPUTED_VALUE"""),"")</f>
        <v/>
      </c>
      <c r="G44" s="116" t="str">
        <f>IFERROR(__xludf.DUMMYFUNCTION("""COMPUTED_VALUE"""),"")</f>
        <v/>
      </c>
      <c r="H44" s="116" t="str">
        <f>IFERROR(__xludf.DUMMYFUNCTION("""COMPUTED_VALUE"""),"")</f>
        <v/>
      </c>
      <c r="I44" s="116" t="str">
        <f>IFERROR(__xludf.DUMMYFUNCTION("""COMPUTED_VALUE"""),"")</f>
        <v/>
      </c>
      <c r="J44" s="116" t="str">
        <f>IFERROR(__xludf.DUMMYFUNCTION("""COMPUTED_VALUE"""),"")</f>
        <v/>
      </c>
      <c r="K44" s="116" t="str">
        <f>IFERROR(__xludf.DUMMYFUNCTION("""COMPUTED_VALUE"""),"")</f>
        <v/>
      </c>
      <c r="L44" s="116" t="str">
        <f>IFERROR(__xludf.DUMMYFUNCTION("""COMPUTED_VALUE"""),"")</f>
        <v/>
      </c>
      <c r="M44" s="116"/>
      <c r="N44" s="116"/>
      <c r="O44" s="116"/>
      <c r="P44" s="116"/>
      <c r="Q44" s="116"/>
      <c r="R44" s="116"/>
      <c r="S44" s="116"/>
      <c r="T44" s="116"/>
      <c r="U44" s="116"/>
      <c r="V44" s="116"/>
      <c r="W44" s="116"/>
      <c r="X44" s="116"/>
      <c r="Y44" s="116"/>
      <c r="Z44" s="116"/>
      <c r="AA44" s="116"/>
      <c r="AB44" s="116"/>
    </row>
    <row r="45">
      <c r="A45" s="116" t="str">
        <f>IFERROR(__xludf.DUMMYFUNCTION("""COMPUTED_VALUE"""),"Your Team")</f>
        <v>Your Team</v>
      </c>
      <c r="B45" s="116" t="str">
        <f>IFERROR(__xludf.DUMMYFUNCTION("""COMPUTED_VALUE"""),"")</f>
        <v/>
      </c>
      <c r="C45" s="110" t="str">
        <f>IFERROR(__xludf.DUMMYFUNCTION("""COMPUTED_VALUE"""),"")</f>
        <v/>
      </c>
      <c r="D45" s="111"/>
      <c r="E45" s="117" t="str">
        <f>IFERROR(__xludf.DUMMYFUNCTION("""COMPUTED_VALUE"""),"")</f>
        <v/>
      </c>
      <c r="F45" s="117" t="str">
        <f>IFERROR(__xludf.DUMMYFUNCTION("""COMPUTED_VALUE"""),"")</f>
        <v/>
      </c>
      <c r="G45" s="116" t="str">
        <f>IFERROR(__xludf.DUMMYFUNCTION("""COMPUTED_VALUE"""),"")</f>
        <v/>
      </c>
      <c r="H45" s="116" t="str">
        <f>IFERROR(__xludf.DUMMYFUNCTION("""COMPUTED_VALUE"""),"")</f>
        <v/>
      </c>
      <c r="I45" s="116" t="str">
        <f>IFERROR(__xludf.DUMMYFUNCTION("""COMPUTED_VALUE"""),"")</f>
        <v/>
      </c>
      <c r="J45" s="116" t="str">
        <f>IFERROR(__xludf.DUMMYFUNCTION("""COMPUTED_VALUE"""),"")</f>
        <v/>
      </c>
      <c r="K45" s="116" t="str">
        <f>IFERROR(__xludf.DUMMYFUNCTION("""COMPUTED_VALUE"""),"")</f>
        <v/>
      </c>
      <c r="L45" s="116" t="str">
        <f>IFERROR(__xludf.DUMMYFUNCTION("""COMPUTED_VALUE"""),"")</f>
        <v/>
      </c>
      <c r="M45" s="116"/>
      <c r="N45" s="116"/>
      <c r="O45" s="116"/>
      <c r="P45" s="116"/>
      <c r="Q45" s="116"/>
      <c r="R45" s="116"/>
      <c r="S45" s="116"/>
      <c r="T45" s="116"/>
      <c r="U45" s="116"/>
      <c r="V45" s="116"/>
      <c r="W45" s="116"/>
      <c r="X45" s="116"/>
      <c r="Y45" s="116"/>
      <c r="Z45" s="116"/>
      <c r="AA45" s="116"/>
      <c r="AB45" s="116"/>
    </row>
    <row r="46" ht="62.25" customHeight="1">
      <c r="A46" s="102" t="str">
        <f>IFERROR(__xludf.DUMMYFUNCTION("""COMPUTED_VALUE"""),"Agent Role")</f>
        <v>Agent Role</v>
      </c>
      <c r="B46" s="102" t="str">
        <f>IFERROR(__xludf.DUMMYFUNCTION("""COMPUTED_VALUE"""),"Goal")</f>
        <v>Goal</v>
      </c>
      <c r="C46" s="110" t="str">
        <f>IFERROR(__xludf.DUMMYFUNCTION("""COMPUTED_VALUE"""),"Backstory")</f>
        <v>Backstory</v>
      </c>
      <c r="D46" s="111"/>
      <c r="E46" s="113" t="str">
        <f>IFERROR(__xludf.DUMMYFUNCTION("""COMPUTED_VALUE"""),"Verbose")</f>
        <v>Verbose</v>
      </c>
      <c r="F46" s="113" t="str">
        <f>IFERROR(__xludf.DUMMYFUNCTION("""COMPUTED_VALUE"""),"Memory")</f>
        <v>Memory</v>
      </c>
      <c r="G46" s="102" t="str">
        <f>IFERROR(__xludf.DUMMYFUNCTION("""COMPUTED_VALUE"""),"Model Name")</f>
        <v>Model Name</v>
      </c>
      <c r="H46" s="102" t="str">
        <f>IFERROR(__xludf.DUMMYFUNCTION("""COMPUTED_VALUE"""),"Temperature")</f>
        <v>Temperature</v>
      </c>
      <c r="I46" s="102" t="str">
        <f>IFERROR(__xludf.DUMMYFUNCTION("""COMPUTED_VALUE"""),"Max_iter")</f>
        <v>Max_iter</v>
      </c>
      <c r="J46" s="102" t="str">
        <f>IFERROR(__xludf.DUMMYFUNCTION("""COMPUTED_VALUE"""),"Function Calling Model")</f>
        <v>Function Calling Model</v>
      </c>
      <c r="K46" s="102" t="str">
        <f>IFERROR(__xludf.DUMMYFUNCTION("""COMPUTED_VALUE"""),"Model provider")</f>
        <v>Model provider</v>
      </c>
      <c r="L46" s="102" t="str">
        <f>IFERROR(__xludf.DUMMYFUNCTION("""COMPUTED_VALUE"""),"FC Model provider")</f>
        <v>FC Model provider</v>
      </c>
      <c r="M46" s="102"/>
      <c r="N46" s="102"/>
      <c r="O46" s="102"/>
      <c r="P46" s="102"/>
      <c r="Q46" s="102"/>
      <c r="R46" s="102"/>
      <c r="S46" s="102"/>
      <c r="T46" s="102"/>
      <c r="U46" s="102"/>
      <c r="V46" s="102"/>
      <c r="W46" s="102"/>
      <c r="X46" s="102"/>
      <c r="Y46" s="102"/>
      <c r="Z46" s="102"/>
      <c r="AA46" s="102"/>
      <c r="AB46" s="102"/>
    </row>
    <row r="47">
      <c r="A47" s="102" t="str">
        <f>IFERROR(__xludf.DUMMYFUNCTION("""COMPUTED_VALUE"""),"DestinationFinder")</f>
        <v>DestinationFinder</v>
      </c>
      <c r="B47" s="102" t="str">
        <f>IFERROR(__xludf.DUMMYFUNCTION("""COMPUTED_VALUE"""),"Find and select one perfect travel destination based on user's request")</f>
        <v>Find and select one perfect travel destination based on user's request</v>
      </c>
      <c r="C47" s="118" t="str">
        <f>IFERROR(__xludf.DUMMYFUNCTION("""COMPUTED_VALUE"""),"As a travel destination expert, you analyze user requests to extract departure city (after ""from"") and use web search to find the most suitable location that matches their desires. You consider unique aspects of the request and ensure the destination tr"&amp;"uly fits the user's vision.
")</f>
        <v>As a travel destination expert, you analyze user requests to extract departure city (after "from") and use web search to find the most suitable location that matches their desires. You consider unique aspects of the request and ensure the destination truly fits the user's vision.
</v>
      </c>
      <c r="D47" s="111"/>
      <c r="E47" s="113" t="b">
        <f>IFERROR(__xludf.DUMMYFUNCTION("""COMPUTED_VALUE"""),FALSE)</f>
        <v>0</v>
      </c>
      <c r="F47" s="113" t="b">
        <f>IFERROR(__xludf.DUMMYFUNCTION("""COMPUTED_VALUE"""),TRUE)</f>
        <v>1</v>
      </c>
      <c r="G47" s="102" t="str">
        <f>IFERROR(__xludf.DUMMYFUNCTION("""COMPUTED_VALUE"""),"gpt-4-turbo-preview")</f>
        <v>gpt-4-turbo-preview</v>
      </c>
      <c r="H47" s="102">
        <f>IFERROR(__xludf.DUMMYFUNCTION("""COMPUTED_VALUE"""),0.7)</f>
        <v>0.7</v>
      </c>
      <c r="I47" s="115">
        <f>IFERROR(__xludf.DUMMYFUNCTION("""COMPUTED_VALUE"""),3.0)</f>
        <v>3</v>
      </c>
      <c r="J47" s="102" t="str">
        <f>IFERROR(__xludf.DUMMYFUNCTION("""COMPUTED_VALUE"""),"gpt-4-turbo-preview")</f>
        <v>gpt-4-turbo-preview</v>
      </c>
      <c r="K47" s="102" t="str">
        <f>IFERROR(__xludf.DUMMYFUNCTION("""COMPUTED_VALUE"""),"openai")</f>
        <v>openai</v>
      </c>
      <c r="L47" s="102" t="str">
        <f>IFERROR(__xludf.DUMMYFUNCTION("""COMPUTED_VALUE"""),"openai")</f>
        <v>openai</v>
      </c>
      <c r="M47" s="102"/>
      <c r="N47" s="102"/>
      <c r="O47" s="102"/>
      <c r="P47" s="102"/>
      <c r="Q47" s="102"/>
      <c r="R47" s="102"/>
      <c r="S47" s="102"/>
      <c r="T47" s="102"/>
      <c r="U47" s="102"/>
      <c r="V47" s="102"/>
      <c r="W47" s="102"/>
      <c r="X47" s="102"/>
      <c r="Y47" s="102"/>
      <c r="Z47" s="102"/>
      <c r="AA47" s="102"/>
      <c r="AB47" s="102"/>
    </row>
    <row r="48">
      <c r="A48" s="102" t="str">
        <f>IFERROR(__xludf.DUMMYFUNCTION("""COMPUTED_VALUE"""),"TripPlanner")</f>
        <v>TripPlanner</v>
      </c>
      <c r="B48" s="102" t="str">
        <f>IFERROR(__xludf.DUMMYFUNCTION("""COMPUTED_VALUE"""),"Create a detailed day-by-day itinerary for the selected destination")</f>
        <v>Create a detailed day-by-day itinerary for the selected destination</v>
      </c>
      <c r="C48" s="110" t="str">
        <f>IFERROR(__xludf.DUMMYFUNCTION("""COMPUTED_VALUE"""),"As an experienced travel planner, you craft engaging and balanced itineraries that maximize the destination's potential. You understand how to combine activities, rest, and local experiences to create memorable journeys.")</f>
        <v>As an experienced travel planner, you craft engaging and balanced itineraries that maximize the destination's potential. You understand how to combine activities, rest, and local experiences to create memorable journeys.</v>
      </c>
      <c r="D48" s="111"/>
      <c r="E48" s="113" t="b">
        <f>IFERROR(__xludf.DUMMYFUNCTION("""COMPUTED_VALUE"""),FALSE)</f>
        <v>0</v>
      </c>
      <c r="F48" s="113" t="b">
        <f>IFERROR(__xludf.DUMMYFUNCTION("""COMPUTED_VALUE"""),TRUE)</f>
        <v>1</v>
      </c>
      <c r="G48" s="102" t="str">
        <f>IFERROR(__xludf.DUMMYFUNCTION("""COMPUTED_VALUE"""),"gpt-4-turbo-preview")</f>
        <v>gpt-4-turbo-preview</v>
      </c>
      <c r="H48" s="102">
        <f>IFERROR(__xludf.DUMMYFUNCTION("""COMPUTED_VALUE"""),0.7)</f>
        <v>0.7</v>
      </c>
      <c r="I48" s="115">
        <f>IFERROR(__xludf.DUMMYFUNCTION("""COMPUTED_VALUE"""),3.0)</f>
        <v>3</v>
      </c>
      <c r="J48" s="102" t="str">
        <f>IFERROR(__xludf.DUMMYFUNCTION("""COMPUTED_VALUE"""),"gpt-4-turbo-preview")</f>
        <v>gpt-4-turbo-preview</v>
      </c>
      <c r="K48" s="102" t="str">
        <f>IFERROR(__xludf.DUMMYFUNCTION("""COMPUTED_VALUE"""),"openai")</f>
        <v>openai</v>
      </c>
      <c r="L48" s="102" t="str">
        <f>IFERROR(__xludf.DUMMYFUNCTION("""COMPUTED_VALUE"""),"openai")</f>
        <v>openai</v>
      </c>
      <c r="M48" s="102"/>
      <c r="N48" s="102"/>
      <c r="O48" s="102"/>
      <c r="P48" s="102"/>
      <c r="Q48" s="102"/>
      <c r="R48" s="102"/>
      <c r="S48" s="102"/>
      <c r="T48" s="102"/>
      <c r="U48" s="102"/>
      <c r="V48" s="102"/>
      <c r="W48" s="102"/>
      <c r="X48" s="102"/>
      <c r="Y48" s="102"/>
      <c r="Z48" s="102"/>
      <c r="AA48" s="102"/>
      <c r="AB48" s="102"/>
    </row>
    <row r="49">
      <c r="A49" s="102" t="str">
        <f>IFERROR(__xludf.DUMMYFUNCTION("""COMPUTED_VALUE"""),"FlightAdvisor")</f>
        <v>FlightAdvisor</v>
      </c>
      <c r="B49" s="102" t="str">
        <f>IFERROR(__xludf.DUMMYFUNCTION("""COMPUTED_VALUE"""),"Find flight options between departure city and destination")</f>
        <v>Find flight options between departure city and destination</v>
      </c>
      <c r="C49" s="110" t="str">
        <f>IFERROR(__xludf.DUMMYFUNCTION("""COMPUTED_VALUE"""),"Expert in analyzing flight routes and finding optimal connections between cities")</f>
        <v>Expert in analyzing flight routes and finding optimal connections between cities</v>
      </c>
      <c r="D49" s="111"/>
      <c r="E49" s="113" t="b">
        <f>IFERROR(__xludf.DUMMYFUNCTION("""COMPUTED_VALUE"""),FALSE)</f>
        <v>0</v>
      </c>
      <c r="F49" s="113" t="b">
        <f>IFERROR(__xludf.DUMMYFUNCTION("""COMPUTED_VALUE"""),TRUE)</f>
        <v>1</v>
      </c>
      <c r="G49" s="102" t="str">
        <f>IFERROR(__xludf.DUMMYFUNCTION("""COMPUTED_VALUE"""),"gpt-4-turbo-preview")</f>
        <v>gpt-4-turbo-preview</v>
      </c>
      <c r="H49" s="102">
        <f>IFERROR(__xludf.DUMMYFUNCTION("""COMPUTED_VALUE"""),0.1)</f>
        <v>0.1</v>
      </c>
      <c r="I49" s="115">
        <f>IFERROR(__xludf.DUMMYFUNCTION("""COMPUTED_VALUE"""),3.0)</f>
        <v>3</v>
      </c>
      <c r="J49" s="102" t="str">
        <f>IFERROR(__xludf.DUMMYFUNCTION("""COMPUTED_VALUE"""),"gpt-4-turbo-preview")</f>
        <v>gpt-4-turbo-preview</v>
      </c>
      <c r="K49" s="102" t="str">
        <f>IFERROR(__xludf.DUMMYFUNCTION("""COMPUTED_VALUE"""),"openai")</f>
        <v>openai</v>
      </c>
      <c r="L49" s="102" t="str">
        <f>IFERROR(__xludf.DUMMYFUNCTION("""COMPUTED_VALUE"""),"openai")</f>
        <v>openai</v>
      </c>
      <c r="M49" s="102"/>
      <c r="N49" s="102"/>
      <c r="O49" s="102"/>
      <c r="P49" s="102"/>
      <c r="Q49" s="102"/>
      <c r="R49" s="102"/>
      <c r="S49" s="102"/>
      <c r="T49" s="102"/>
      <c r="U49" s="102"/>
      <c r="V49" s="102"/>
      <c r="W49" s="102"/>
      <c r="X49" s="102"/>
      <c r="Y49" s="102"/>
      <c r="Z49" s="102"/>
      <c r="AA49" s="102"/>
      <c r="AB49" s="102"/>
    </row>
    <row r="50">
      <c r="A50" s="102" t="str">
        <f>IFERROR(__xludf.DUMMYFUNCTION("""COMPUTED_VALUE"""),"")</f>
        <v/>
      </c>
      <c r="B50" s="102" t="str">
        <f>IFERROR(__xludf.DUMMYFUNCTION("""COMPUTED_VALUE"""),"")</f>
        <v/>
      </c>
      <c r="C50" s="110" t="str">
        <f>IFERROR(__xludf.DUMMYFUNCTION("""COMPUTED_VALUE"""),"")</f>
        <v/>
      </c>
      <c r="D50" s="111"/>
      <c r="E50" s="113" t="str">
        <f>IFERROR(__xludf.DUMMYFUNCTION("""COMPUTED_VALUE"""),"")</f>
        <v/>
      </c>
      <c r="F50" s="113" t="str">
        <f>IFERROR(__xludf.DUMMYFUNCTION("""COMPUTED_VALUE"""),"")</f>
        <v/>
      </c>
      <c r="G50" s="102" t="str">
        <f>IFERROR(__xludf.DUMMYFUNCTION("""COMPUTED_VALUE"""),"")</f>
        <v/>
      </c>
      <c r="H50" s="102" t="str">
        <f>IFERROR(__xludf.DUMMYFUNCTION("""COMPUTED_VALUE"""),"")</f>
        <v/>
      </c>
      <c r="I50" s="102" t="str">
        <f>IFERROR(__xludf.DUMMYFUNCTION("""COMPUTED_VALUE"""),"")</f>
        <v/>
      </c>
      <c r="J50" s="102" t="str">
        <f>IFERROR(__xludf.DUMMYFUNCTION("""COMPUTED_VALUE"""),"")</f>
        <v/>
      </c>
      <c r="K50" s="102" t="str">
        <f>IFERROR(__xludf.DUMMYFUNCTION("""COMPUTED_VALUE"""),"")</f>
        <v/>
      </c>
      <c r="L50" s="102" t="str">
        <f>IFERROR(__xludf.DUMMYFUNCTION("""COMPUTED_VALUE"""),"")</f>
        <v/>
      </c>
      <c r="M50" s="102"/>
      <c r="N50" s="102"/>
      <c r="O50" s="102"/>
      <c r="P50" s="102"/>
      <c r="Q50" s="102"/>
      <c r="R50" s="102"/>
      <c r="S50" s="102"/>
      <c r="T50" s="102"/>
      <c r="U50" s="102"/>
      <c r="V50" s="102"/>
      <c r="W50" s="102"/>
      <c r="X50" s="102"/>
      <c r="Y50" s="102"/>
      <c r="Z50" s="102"/>
      <c r="AA50" s="102"/>
      <c r="AB50" s="102"/>
    </row>
    <row r="51">
      <c r="A51" s="102" t="str">
        <f>IFERROR(__xludf.DUMMYFUNCTION("""COMPUTED_VALUE"""),"Your Tasks")</f>
        <v>Your Tasks</v>
      </c>
      <c r="B51" s="102" t="str">
        <f>IFERROR(__xludf.DUMMYFUNCTION("""COMPUTED_VALUE"""),"")</f>
        <v/>
      </c>
      <c r="C51" s="110" t="str">
        <f>IFERROR(__xludf.DUMMYFUNCTION("""COMPUTED_VALUE"""),"")</f>
        <v/>
      </c>
      <c r="D51" s="111"/>
      <c r="E51" s="113" t="str">
        <f>IFERROR(__xludf.DUMMYFUNCTION("""COMPUTED_VALUE"""),"")</f>
        <v/>
      </c>
      <c r="F51" s="113" t="str">
        <f>IFERROR(__xludf.DUMMYFUNCTION("""COMPUTED_VALUE"""),"")</f>
        <v/>
      </c>
      <c r="G51" s="102" t="str">
        <f>IFERROR(__xludf.DUMMYFUNCTION("""COMPUTED_VALUE"""),"")</f>
        <v/>
      </c>
      <c r="H51" s="102" t="str">
        <f>IFERROR(__xludf.DUMMYFUNCTION("""COMPUTED_VALUE"""),"")</f>
        <v/>
      </c>
      <c r="I51" s="102" t="str">
        <f>IFERROR(__xludf.DUMMYFUNCTION("""COMPUTED_VALUE"""),"")</f>
        <v/>
      </c>
      <c r="J51" s="102" t="str">
        <f>IFERROR(__xludf.DUMMYFUNCTION("""COMPUTED_VALUE"""),"")</f>
        <v/>
      </c>
      <c r="K51" s="102" t="str">
        <f>IFERROR(__xludf.DUMMYFUNCTION("""COMPUTED_VALUE"""),"")</f>
        <v/>
      </c>
      <c r="L51" s="102" t="str">
        <f>IFERROR(__xludf.DUMMYFUNCTION("""COMPUTED_VALUE"""),"")</f>
        <v/>
      </c>
      <c r="M51" s="102"/>
      <c r="N51" s="102"/>
      <c r="O51" s="102"/>
      <c r="P51" s="102"/>
      <c r="Q51" s="102"/>
      <c r="R51" s="102"/>
      <c r="S51" s="102"/>
      <c r="T51" s="102"/>
      <c r="U51" s="102"/>
      <c r="V51" s="102"/>
      <c r="W51" s="102"/>
      <c r="X51" s="102"/>
      <c r="Y51" s="102"/>
      <c r="Z51" s="102"/>
      <c r="AA51" s="102"/>
      <c r="AB51" s="102"/>
    </row>
    <row r="52">
      <c r="A52" s="102" t="str">
        <f>IFERROR(__xludf.DUMMYFUNCTION("""COMPUTED_VALUE"""),"Task Name")</f>
        <v>Task Name</v>
      </c>
      <c r="B52" s="102" t="str">
        <f>IFERROR(__xludf.DUMMYFUNCTION("""COMPUTED_VALUE"""),"Agent")</f>
        <v>Agent</v>
      </c>
      <c r="C52" s="110" t="str">
        <f>IFERROR(__xludf.DUMMYFUNCTION("""COMPUTED_VALUE"""),"Instructions")</f>
        <v>Instructions</v>
      </c>
      <c r="D52" s="111"/>
      <c r="E52" s="113" t="str">
        <f>IFERROR(__xludf.DUMMYFUNCTION("""COMPUTED_VALUE"""),"")</f>
        <v/>
      </c>
      <c r="F52" s="113" t="str">
        <f>IFERROR(__xludf.DUMMYFUNCTION("""COMPUTED_VALUE"""),"")</f>
        <v/>
      </c>
      <c r="G52" s="102" t="str">
        <f>IFERROR(__xludf.DUMMYFUNCTION("""COMPUTED_VALUE"""),"")</f>
        <v/>
      </c>
      <c r="H52" s="102" t="str">
        <f>IFERROR(__xludf.DUMMYFUNCTION("""COMPUTED_VALUE"""),"")</f>
        <v/>
      </c>
      <c r="I52" s="102" t="str">
        <f>IFERROR(__xludf.DUMMYFUNCTION("""COMPUTED_VALUE"""),"")</f>
        <v/>
      </c>
      <c r="J52" s="102" t="str">
        <f>IFERROR(__xludf.DUMMYFUNCTION("""COMPUTED_VALUE"""),"")</f>
        <v/>
      </c>
      <c r="K52" s="102" t="str">
        <f>IFERROR(__xludf.DUMMYFUNCTION("""COMPUTED_VALUE"""),"")</f>
        <v/>
      </c>
      <c r="L52" s="102" t="str">
        <f>IFERROR(__xludf.DUMMYFUNCTION("""COMPUTED_VALUE"""),"")</f>
        <v/>
      </c>
      <c r="M52" s="102"/>
      <c r="N52" s="102"/>
      <c r="O52" s="102"/>
      <c r="P52" s="102"/>
      <c r="Q52" s="102"/>
      <c r="R52" s="102"/>
      <c r="S52" s="102"/>
      <c r="T52" s="102"/>
      <c r="U52" s="102"/>
      <c r="V52" s="102"/>
      <c r="W52" s="102"/>
      <c r="X52" s="102"/>
      <c r="Y52" s="102"/>
      <c r="Z52" s="102"/>
      <c r="AA52" s="102"/>
      <c r="AB52" s="102"/>
    </row>
    <row r="53">
      <c r="A53" s="102" t="str">
        <f>IFERROR(__xludf.DUMMYFUNCTION("""COMPUTED_VALUE"""),"Research and suggest destination option")</f>
        <v>Research and suggest destination option</v>
      </c>
      <c r="B53" s="102" t="str">
        <f>IFERROR(__xludf.DUMMYFUNCTION("""COMPUTED_VALUE"""),"DestinationFinder")</f>
        <v>DestinationFinder</v>
      </c>
      <c r="C53" s="110" t="str">
        <f>IFERROR(__xludf.DUMMYFUNCTION("""COMPUTED_VALUE"""),"Closer to the warm sea from London")</f>
        <v>Closer to the warm sea from London</v>
      </c>
      <c r="D53" s="111"/>
      <c r="E53" s="113"/>
      <c r="F53" s="113"/>
      <c r="G53" s="102"/>
      <c r="H53" s="102"/>
      <c r="I53" s="102"/>
      <c r="J53" s="102"/>
      <c r="K53" s="102"/>
      <c r="L53" s="102"/>
      <c r="M53" s="102"/>
      <c r="N53" s="102"/>
      <c r="O53" s="102"/>
      <c r="P53" s="102"/>
      <c r="Q53" s="102"/>
      <c r="R53" s="102"/>
      <c r="S53" s="102"/>
      <c r="T53" s="102"/>
      <c r="U53" s="102"/>
      <c r="V53" s="102"/>
      <c r="W53" s="102"/>
      <c r="X53" s="102"/>
      <c r="Y53" s="102"/>
      <c r="Z53" s="102"/>
      <c r="AA53" s="102"/>
      <c r="AB53" s="102"/>
    </row>
    <row r="54">
      <c r="A54" s="102" t="str">
        <f>IFERROR(__xludf.DUMMYFUNCTION("""COMPUTED_VALUE"""),"Create Trip Plan")</f>
        <v>Create Trip Plan</v>
      </c>
      <c r="B54" s="102" t="str">
        <f>IFERROR(__xludf.DUMMYFUNCTION("""COMPUTED_VALUE"""),"TripPlanner")</f>
        <v>TripPlanner</v>
      </c>
      <c r="C54" s="110" t="str">
        <f>IFERROR(__xludf.DUMMYFUNCTION("""COMPUTED_VALUE"""),"Create a detailed 7-day trip plan for {previous_destination}. Include daily activities, accommodations, and local experiences that maximize the destination's unique atmosphere.")</f>
        <v>Create a detailed 7-day trip plan for {previous_destination}. Include daily activities, accommodations, and local experiences that maximize the destination's unique atmosphere.</v>
      </c>
      <c r="D54" s="111"/>
      <c r="E54" s="113"/>
      <c r="F54" s="113"/>
      <c r="G54" s="102"/>
      <c r="H54" s="102"/>
      <c r="I54" s="102"/>
      <c r="J54" s="102"/>
      <c r="K54" s="102"/>
      <c r="L54" s="102"/>
      <c r="M54" s="102"/>
      <c r="N54" s="102"/>
      <c r="O54" s="102"/>
      <c r="P54" s="102"/>
      <c r="Q54" s="102"/>
      <c r="R54" s="102"/>
      <c r="S54" s="102"/>
      <c r="T54" s="102"/>
      <c r="U54" s="102"/>
      <c r="V54" s="102"/>
      <c r="W54" s="102"/>
      <c r="X54" s="102"/>
      <c r="Y54" s="102"/>
      <c r="Z54" s="102"/>
      <c r="AA54" s="102"/>
      <c r="AB54" s="102"/>
    </row>
    <row r="55">
      <c r="A55" s="102" t="str">
        <f>IFERROR(__xludf.DUMMYFUNCTION("""COMPUTED_VALUE"""),"Find flight options between departure city and destination")</f>
        <v>Find flight options between departure city and destination</v>
      </c>
      <c r="B55" s="102" t="str">
        <f>IFERROR(__xludf.DUMMYFUNCTION("""COMPUTED_VALUE"""),"FlightAdvisor")</f>
        <v>FlightAdvisor</v>
      </c>
      <c r="C55" s="110" t="str">
        <f>IFERROR(__xludf.DUMMYFUNCTION("""COMPUTED_VALUE"""),"Follow these exact steps:
1. Extract data from trip_plan:
   departure = trip_plan.departure
   destination = trip_plan.location
2. Create dictionary: {""departure"": departure, ""destination"": destination}
3. Use flight_price_analyzer(data=dictionary)
4"&amp;". Return the result
Do not ask questions - just use the tool directly with the data from trip_plan.")</f>
        <v>Follow these exact steps:
1. Extract data from trip_plan:
   departure = trip_plan.departure
   destination = trip_plan.location
2. Create dictionary: {"departure": departure, "destination": destination}
3. Use flight_price_analyzer(data=dictionary)
4. Return the result
Do not ask questions - just use the tool directly with the data from trip_plan.</v>
      </c>
      <c r="D55" s="111"/>
      <c r="E55" s="113"/>
      <c r="F55" s="113"/>
      <c r="G55" s="102"/>
      <c r="H55" s="102"/>
      <c r="I55" s="102"/>
      <c r="J55" s="102"/>
      <c r="K55" s="102"/>
      <c r="L55" s="102"/>
      <c r="M55" s="102"/>
      <c r="N55" s="102"/>
      <c r="O55" s="102"/>
      <c r="P55" s="102"/>
      <c r="Q55" s="102"/>
      <c r="R55" s="102"/>
      <c r="S55" s="102"/>
      <c r="T55" s="102"/>
      <c r="U55" s="102"/>
      <c r="V55" s="102"/>
      <c r="W55" s="102"/>
      <c r="X55" s="102"/>
      <c r="Y55" s="102"/>
      <c r="Z55" s="102"/>
      <c r="AA55" s="102"/>
      <c r="AB55" s="102"/>
    </row>
    <row r="56">
      <c r="A56" s="102"/>
      <c r="B56" s="102"/>
      <c r="C56" s="110"/>
      <c r="D56" s="111"/>
      <c r="E56" s="113"/>
      <c r="F56" s="113"/>
      <c r="G56" s="102"/>
      <c r="H56" s="102"/>
      <c r="I56" s="102"/>
      <c r="J56" s="102"/>
      <c r="K56" s="102"/>
      <c r="L56" s="102"/>
      <c r="M56" s="102"/>
      <c r="N56" s="102"/>
      <c r="O56" s="102"/>
      <c r="P56" s="102"/>
      <c r="Q56" s="102"/>
      <c r="R56" s="102"/>
      <c r="S56" s="102"/>
      <c r="T56" s="102"/>
      <c r="U56" s="102"/>
      <c r="V56" s="102"/>
      <c r="W56" s="102"/>
      <c r="X56" s="102"/>
      <c r="Y56" s="102"/>
      <c r="Z56" s="102"/>
      <c r="AA56" s="102"/>
      <c r="AB56" s="102"/>
    </row>
    <row r="57">
      <c r="A57" s="102"/>
      <c r="B57" s="102"/>
      <c r="C57" s="110"/>
      <c r="D57" s="111"/>
      <c r="E57" s="113"/>
      <c r="F57" s="113"/>
      <c r="G57" s="102"/>
      <c r="H57" s="102"/>
      <c r="I57" s="102"/>
      <c r="J57" s="102"/>
      <c r="K57" s="102"/>
      <c r="L57" s="102"/>
      <c r="M57" s="102"/>
      <c r="N57" s="102"/>
      <c r="O57" s="102"/>
      <c r="P57" s="102"/>
      <c r="Q57" s="102"/>
      <c r="R57" s="102"/>
      <c r="S57" s="102"/>
      <c r="T57" s="102"/>
      <c r="U57" s="102"/>
      <c r="V57" s="102"/>
      <c r="W57" s="102"/>
      <c r="X57" s="102"/>
      <c r="Y57" s="102"/>
      <c r="Z57" s="102"/>
      <c r="AA57" s="102"/>
      <c r="AB57" s="102"/>
    </row>
    <row r="58">
      <c r="A58" s="102"/>
      <c r="B58" s="102"/>
      <c r="C58" s="110"/>
      <c r="D58" s="111"/>
      <c r="E58" s="113"/>
      <c r="F58" s="113"/>
      <c r="G58" s="102"/>
      <c r="H58" s="102"/>
      <c r="I58" s="102"/>
      <c r="J58" s="102"/>
      <c r="K58" s="102"/>
      <c r="L58" s="102"/>
      <c r="M58" s="102"/>
      <c r="N58" s="102"/>
      <c r="O58" s="102"/>
      <c r="P58" s="102"/>
      <c r="Q58" s="102"/>
      <c r="R58" s="102"/>
      <c r="S58" s="102"/>
      <c r="T58" s="102"/>
      <c r="U58" s="102"/>
      <c r="V58" s="102"/>
      <c r="W58" s="102"/>
      <c r="X58" s="102"/>
      <c r="Y58" s="102"/>
      <c r="Z58" s="102"/>
      <c r="AA58" s="102"/>
      <c r="AB58" s="102"/>
    </row>
    <row r="59">
      <c r="A59" s="102"/>
      <c r="B59" s="102"/>
      <c r="C59" s="110"/>
      <c r="D59" s="111"/>
      <c r="E59" s="113"/>
      <c r="F59" s="113"/>
      <c r="G59" s="102"/>
      <c r="H59" s="102"/>
      <c r="I59" s="102"/>
      <c r="J59" s="102"/>
      <c r="K59" s="102"/>
      <c r="L59" s="102"/>
      <c r="M59" s="102"/>
      <c r="N59" s="102"/>
      <c r="O59" s="102"/>
      <c r="P59" s="102"/>
      <c r="Q59" s="102"/>
      <c r="R59" s="102"/>
      <c r="S59" s="102"/>
      <c r="T59" s="102"/>
      <c r="U59" s="102"/>
      <c r="V59" s="102"/>
      <c r="W59" s="102"/>
      <c r="X59" s="102"/>
      <c r="Y59" s="102"/>
      <c r="Z59" s="102"/>
      <c r="AA59" s="102"/>
      <c r="AB59" s="102"/>
    </row>
    <row r="60">
      <c r="A60" s="102"/>
      <c r="B60" s="102"/>
      <c r="C60" s="110"/>
      <c r="D60" s="111"/>
      <c r="E60" s="113"/>
      <c r="F60" s="113"/>
      <c r="G60" s="102"/>
      <c r="H60" s="102"/>
      <c r="I60" s="102"/>
      <c r="J60" s="102"/>
      <c r="K60" s="102"/>
      <c r="L60" s="102"/>
      <c r="M60" s="102"/>
      <c r="N60" s="102"/>
      <c r="O60" s="102"/>
      <c r="P60" s="102"/>
      <c r="Q60" s="102"/>
      <c r="R60" s="102"/>
      <c r="S60" s="102"/>
      <c r="T60" s="102"/>
      <c r="U60" s="102"/>
      <c r="V60" s="102"/>
      <c r="W60" s="102"/>
      <c r="X60" s="102"/>
      <c r="Y60" s="102"/>
      <c r="Z60" s="102"/>
      <c r="AA60" s="102"/>
      <c r="AB60" s="102"/>
    </row>
    <row r="61">
      <c r="A61" s="102"/>
      <c r="B61" s="102"/>
      <c r="C61" s="110"/>
      <c r="D61" s="111"/>
      <c r="E61" s="113"/>
      <c r="F61" s="113"/>
      <c r="G61" s="102"/>
      <c r="H61" s="102"/>
      <c r="I61" s="102"/>
      <c r="J61" s="102"/>
      <c r="K61" s="102"/>
      <c r="L61" s="102"/>
      <c r="M61" s="102"/>
      <c r="N61" s="102"/>
      <c r="O61" s="102"/>
      <c r="P61" s="102"/>
      <c r="Q61" s="102"/>
      <c r="R61" s="102"/>
      <c r="S61" s="102"/>
      <c r="T61" s="102"/>
      <c r="U61" s="102"/>
      <c r="V61" s="102"/>
      <c r="W61" s="102"/>
      <c r="X61" s="102"/>
      <c r="Y61" s="102"/>
      <c r="Z61" s="102"/>
      <c r="AA61" s="102"/>
      <c r="AB61" s="102"/>
    </row>
    <row r="62">
      <c r="A62" s="102"/>
      <c r="B62" s="102"/>
      <c r="C62" s="110"/>
      <c r="D62" s="111"/>
      <c r="E62" s="113"/>
      <c r="F62" s="113"/>
      <c r="G62" s="102"/>
      <c r="H62" s="102"/>
      <c r="I62" s="102"/>
      <c r="J62" s="102"/>
      <c r="K62" s="102"/>
      <c r="L62" s="102"/>
      <c r="M62" s="102"/>
      <c r="N62" s="102"/>
      <c r="O62" s="102"/>
      <c r="P62" s="102"/>
      <c r="Q62" s="102"/>
      <c r="R62" s="102"/>
      <c r="S62" s="102"/>
      <c r="T62" s="102"/>
      <c r="U62" s="102"/>
      <c r="V62" s="102"/>
      <c r="W62" s="102"/>
      <c r="X62" s="102"/>
      <c r="Y62" s="102"/>
      <c r="Z62" s="102"/>
      <c r="AA62" s="102"/>
      <c r="AB62" s="102"/>
    </row>
    <row r="63">
      <c r="A63" s="102"/>
      <c r="B63" s="102"/>
      <c r="C63" s="110"/>
      <c r="D63" s="111"/>
      <c r="E63" s="113"/>
      <c r="F63" s="113"/>
      <c r="G63" s="102"/>
      <c r="H63" s="102"/>
      <c r="I63" s="102"/>
      <c r="J63" s="102"/>
      <c r="K63" s="102"/>
      <c r="L63" s="102"/>
      <c r="M63" s="102"/>
      <c r="N63" s="102"/>
      <c r="O63" s="102"/>
      <c r="P63" s="102"/>
      <c r="Q63" s="102"/>
      <c r="R63" s="102"/>
      <c r="S63" s="102"/>
      <c r="T63" s="102"/>
      <c r="U63" s="102"/>
      <c r="V63" s="102"/>
      <c r="W63" s="102"/>
      <c r="X63" s="102"/>
      <c r="Y63" s="102"/>
      <c r="Z63" s="102"/>
      <c r="AA63" s="102"/>
      <c r="AB63" s="102"/>
    </row>
    <row r="64">
      <c r="A64" s="102"/>
      <c r="B64" s="102"/>
      <c r="C64" s="110"/>
      <c r="D64" s="111"/>
      <c r="E64" s="113"/>
      <c r="F64" s="113"/>
      <c r="G64" s="102"/>
      <c r="H64" s="102"/>
      <c r="I64" s="102"/>
      <c r="J64" s="102"/>
      <c r="K64" s="102"/>
      <c r="L64" s="102"/>
      <c r="M64" s="102"/>
      <c r="N64" s="102"/>
      <c r="O64" s="102"/>
      <c r="P64" s="102"/>
      <c r="Q64" s="102"/>
      <c r="R64" s="102"/>
      <c r="S64" s="102"/>
      <c r="T64" s="102"/>
      <c r="U64" s="102"/>
      <c r="V64" s="102"/>
      <c r="W64" s="102"/>
      <c r="X64" s="102"/>
      <c r="Y64" s="102"/>
      <c r="Z64" s="102"/>
      <c r="AA64" s="102"/>
      <c r="AB64" s="102"/>
    </row>
    <row r="65">
      <c r="A65" s="102"/>
      <c r="B65" s="102"/>
      <c r="C65" s="110"/>
      <c r="D65" s="111"/>
      <c r="E65" s="113"/>
      <c r="F65" s="113"/>
      <c r="G65" s="102"/>
      <c r="H65" s="102"/>
      <c r="I65" s="102"/>
      <c r="J65" s="102"/>
      <c r="K65" s="102"/>
      <c r="L65" s="102"/>
      <c r="M65" s="102"/>
      <c r="N65" s="102"/>
      <c r="O65" s="102"/>
      <c r="P65" s="102"/>
      <c r="Q65" s="102"/>
      <c r="R65" s="102"/>
      <c r="S65" s="102"/>
      <c r="T65" s="102"/>
      <c r="U65" s="102"/>
      <c r="V65" s="102"/>
      <c r="W65" s="102"/>
      <c r="X65" s="102"/>
      <c r="Y65" s="102"/>
      <c r="Z65" s="102"/>
      <c r="AA65" s="102"/>
      <c r="AB65" s="102"/>
    </row>
    <row r="66">
      <c r="A66" s="102"/>
      <c r="B66" s="102"/>
      <c r="C66" s="110"/>
      <c r="D66" s="111"/>
      <c r="E66" s="113"/>
      <c r="F66" s="113"/>
      <c r="G66" s="102"/>
      <c r="H66" s="102"/>
      <c r="I66" s="102"/>
      <c r="J66" s="102"/>
      <c r="K66" s="102"/>
      <c r="L66" s="102"/>
      <c r="M66" s="102"/>
      <c r="N66" s="102"/>
      <c r="O66" s="102"/>
      <c r="P66" s="102"/>
      <c r="Q66" s="102"/>
      <c r="R66" s="102"/>
      <c r="S66" s="102"/>
      <c r="T66" s="102"/>
      <c r="U66" s="102"/>
      <c r="V66" s="102"/>
      <c r="W66" s="102"/>
      <c r="X66" s="102"/>
      <c r="Y66" s="102"/>
      <c r="Z66" s="102"/>
      <c r="AA66" s="102"/>
      <c r="AB66" s="102"/>
    </row>
    <row r="67">
      <c r="A67" s="102"/>
      <c r="B67" s="102"/>
      <c r="C67" s="110"/>
      <c r="D67" s="111"/>
      <c r="E67" s="113"/>
      <c r="F67" s="113"/>
      <c r="G67" s="102"/>
      <c r="H67" s="102"/>
      <c r="I67" s="102"/>
      <c r="J67" s="102"/>
      <c r="K67" s="102"/>
      <c r="L67" s="102"/>
      <c r="M67" s="102"/>
      <c r="N67" s="102"/>
      <c r="O67" s="102"/>
      <c r="P67" s="102"/>
      <c r="Q67" s="102"/>
      <c r="R67" s="102"/>
      <c r="S67" s="102"/>
      <c r="T67" s="102"/>
      <c r="U67" s="102"/>
      <c r="V67" s="102"/>
      <c r="W67" s="102"/>
      <c r="X67" s="102"/>
      <c r="Y67" s="102"/>
      <c r="Z67" s="102"/>
      <c r="AA67" s="102"/>
      <c r="AB67" s="102"/>
    </row>
    <row r="68">
      <c r="A68" s="102"/>
      <c r="B68" s="102"/>
      <c r="C68" s="110"/>
      <c r="D68" s="111"/>
      <c r="E68" s="113"/>
      <c r="F68" s="113"/>
      <c r="G68" s="102"/>
      <c r="H68" s="102"/>
      <c r="I68" s="102"/>
      <c r="J68" s="102"/>
      <c r="K68" s="102"/>
      <c r="L68" s="102"/>
      <c r="M68" s="102"/>
      <c r="N68" s="102"/>
      <c r="O68" s="102"/>
      <c r="P68" s="102"/>
      <c r="Q68" s="102"/>
      <c r="R68" s="102"/>
      <c r="S68" s="102"/>
      <c r="T68" s="102"/>
      <c r="U68" s="102"/>
      <c r="V68" s="102"/>
      <c r="W68" s="102"/>
      <c r="X68" s="102"/>
      <c r="Y68" s="102"/>
      <c r="Z68" s="102"/>
      <c r="AA68" s="102"/>
      <c r="AB68" s="102"/>
    </row>
    <row r="69">
      <c r="A69" s="102"/>
      <c r="B69" s="102"/>
      <c r="C69" s="110"/>
      <c r="D69" s="111"/>
      <c r="E69" s="113"/>
      <c r="F69" s="113"/>
      <c r="G69" s="102"/>
      <c r="H69" s="102"/>
      <c r="I69" s="102"/>
      <c r="J69" s="102"/>
      <c r="K69" s="102"/>
      <c r="L69" s="102"/>
      <c r="M69" s="102"/>
      <c r="N69" s="102"/>
      <c r="O69" s="102"/>
      <c r="P69" s="102"/>
      <c r="Q69" s="102"/>
      <c r="R69" s="102"/>
      <c r="S69" s="102"/>
      <c r="T69" s="102"/>
      <c r="U69" s="102"/>
      <c r="V69" s="102"/>
      <c r="W69" s="102"/>
      <c r="X69" s="102"/>
      <c r="Y69" s="102"/>
      <c r="Z69" s="102"/>
      <c r="AA69" s="102"/>
      <c r="AB69" s="102"/>
    </row>
    <row r="70">
      <c r="A70" s="102"/>
      <c r="B70" s="102"/>
      <c r="C70" s="110"/>
      <c r="D70" s="111"/>
      <c r="E70" s="113"/>
      <c r="F70" s="113"/>
      <c r="G70" s="102"/>
      <c r="H70" s="102"/>
      <c r="I70" s="102"/>
      <c r="J70" s="102"/>
      <c r="K70" s="102"/>
      <c r="L70" s="102"/>
      <c r="M70" s="102"/>
      <c r="N70" s="102"/>
      <c r="O70" s="102"/>
      <c r="P70" s="102"/>
      <c r="Q70" s="102"/>
      <c r="R70" s="102"/>
      <c r="S70" s="102"/>
      <c r="T70" s="102"/>
      <c r="U70" s="102"/>
      <c r="V70" s="102"/>
      <c r="W70" s="102"/>
      <c r="X70" s="102"/>
      <c r="Y70" s="102"/>
      <c r="Z70" s="102"/>
      <c r="AA70" s="102"/>
      <c r="AB70" s="102"/>
    </row>
    <row r="71">
      <c r="A71" s="102"/>
      <c r="B71" s="102"/>
      <c r="C71" s="110"/>
      <c r="D71" s="111"/>
      <c r="E71" s="113"/>
      <c r="F71" s="113"/>
      <c r="G71" s="102"/>
      <c r="H71" s="102"/>
      <c r="I71" s="102"/>
      <c r="J71" s="102"/>
      <c r="K71" s="102"/>
      <c r="L71" s="102"/>
      <c r="M71" s="102"/>
      <c r="N71" s="102"/>
      <c r="O71" s="102"/>
      <c r="P71" s="102"/>
      <c r="Q71" s="102"/>
      <c r="R71" s="102"/>
      <c r="S71" s="102"/>
      <c r="T71" s="102"/>
      <c r="U71" s="102"/>
      <c r="V71" s="102"/>
      <c r="W71" s="102"/>
      <c r="X71" s="102"/>
      <c r="Y71" s="102"/>
      <c r="Z71" s="102"/>
      <c r="AA71" s="102"/>
      <c r="AB71" s="102"/>
    </row>
    <row r="72">
      <c r="A72" s="102"/>
      <c r="B72" s="102"/>
      <c r="C72" s="110"/>
      <c r="D72" s="111"/>
      <c r="E72" s="113"/>
      <c r="F72" s="113"/>
      <c r="G72" s="102"/>
      <c r="H72" s="102"/>
      <c r="I72" s="102"/>
      <c r="J72" s="102"/>
      <c r="K72" s="102"/>
      <c r="L72" s="102"/>
      <c r="M72" s="102"/>
      <c r="N72" s="102"/>
      <c r="O72" s="102"/>
      <c r="P72" s="102"/>
      <c r="Q72" s="102"/>
      <c r="R72" s="102"/>
      <c r="S72" s="102"/>
      <c r="T72" s="102"/>
      <c r="U72" s="102"/>
      <c r="V72" s="102"/>
      <c r="W72" s="102"/>
      <c r="X72" s="102"/>
      <c r="Y72" s="102"/>
      <c r="Z72" s="102"/>
      <c r="AA72" s="102"/>
      <c r="AB72" s="102"/>
    </row>
    <row r="73">
      <c r="A73" s="102"/>
      <c r="B73" s="102"/>
      <c r="C73" s="110"/>
      <c r="D73" s="111"/>
      <c r="E73" s="113"/>
      <c r="F73" s="113"/>
      <c r="G73" s="102"/>
      <c r="H73" s="102"/>
      <c r="I73" s="102"/>
      <c r="J73" s="102"/>
      <c r="K73" s="102"/>
      <c r="L73" s="102"/>
      <c r="M73" s="102"/>
      <c r="N73" s="102"/>
      <c r="O73" s="102"/>
      <c r="P73" s="102"/>
      <c r="Q73" s="102"/>
      <c r="R73" s="102"/>
      <c r="S73" s="102"/>
      <c r="T73" s="102"/>
      <c r="U73" s="102"/>
      <c r="V73" s="102"/>
      <c r="W73" s="102"/>
      <c r="X73" s="102"/>
      <c r="Y73" s="102"/>
      <c r="Z73" s="102"/>
      <c r="AA73" s="102"/>
      <c r="AB73" s="102"/>
    </row>
    <row r="74">
      <c r="A74" s="102"/>
      <c r="B74" s="102"/>
      <c r="C74" s="110"/>
      <c r="D74" s="111"/>
      <c r="E74" s="113"/>
      <c r="F74" s="113"/>
      <c r="G74" s="102"/>
      <c r="H74" s="102"/>
      <c r="I74" s="102"/>
      <c r="J74" s="102"/>
      <c r="K74" s="102"/>
      <c r="L74" s="102"/>
      <c r="M74" s="102"/>
      <c r="N74" s="102"/>
      <c r="O74" s="102"/>
      <c r="P74" s="102"/>
      <c r="Q74" s="102"/>
      <c r="R74" s="102"/>
      <c r="S74" s="102"/>
      <c r="T74" s="102"/>
      <c r="U74" s="102"/>
      <c r="V74" s="102"/>
      <c r="W74" s="102"/>
      <c r="X74" s="102"/>
      <c r="Y74" s="102"/>
      <c r="Z74" s="102"/>
      <c r="AA74" s="102"/>
      <c r="AB74" s="102"/>
    </row>
    <row r="75">
      <c r="A75" s="102"/>
      <c r="B75" s="102"/>
      <c r="C75" s="110"/>
      <c r="D75" s="111"/>
      <c r="E75" s="113"/>
      <c r="F75" s="113"/>
      <c r="G75" s="102"/>
      <c r="H75" s="102"/>
      <c r="I75" s="102"/>
      <c r="J75" s="102"/>
      <c r="K75" s="102"/>
      <c r="L75" s="102"/>
      <c r="M75" s="102"/>
      <c r="N75" s="102"/>
      <c r="O75" s="102"/>
      <c r="P75" s="102"/>
      <c r="Q75" s="102"/>
      <c r="R75" s="102"/>
      <c r="S75" s="102"/>
      <c r="T75" s="102"/>
      <c r="U75" s="102"/>
      <c r="V75" s="102"/>
      <c r="W75" s="102"/>
      <c r="X75" s="102"/>
      <c r="Y75" s="102"/>
      <c r="Z75" s="102"/>
      <c r="AA75" s="102"/>
      <c r="AB75" s="102"/>
    </row>
    <row r="76">
      <c r="A76" s="102"/>
      <c r="B76" s="102"/>
      <c r="C76" s="110"/>
      <c r="D76" s="111"/>
      <c r="E76" s="113"/>
      <c r="F76" s="113"/>
      <c r="G76" s="102"/>
      <c r="H76" s="102"/>
      <c r="I76" s="102"/>
      <c r="J76" s="102"/>
      <c r="K76" s="102"/>
      <c r="L76" s="102"/>
      <c r="M76" s="102"/>
      <c r="N76" s="102"/>
      <c r="O76" s="102"/>
      <c r="P76" s="102"/>
      <c r="Q76" s="102"/>
      <c r="R76" s="102"/>
      <c r="S76" s="102"/>
      <c r="T76" s="102"/>
      <c r="U76" s="102"/>
      <c r="V76" s="102"/>
      <c r="W76" s="102"/>
      <c r="X76" s="102"/>
      <c r="Y76" s="102"/>
      <c r="Z76" s="102"/>
      <c r="AA76" s="102"/>
      <c r="AB76" s="102"/>
    </row>
    <row r="77">
      <c r="A77" s="102"/>
      <c r="B77" s="102"/>
      <c r="C77" s="110"/>
      <c r="D77" s="111"/>
      <c r="E77" s="113"/>
      <c r="F77" s="113"/>
      <c r="G77" s="102"/>
      <c r="H77" s="102"/>
      <c r="I77" s="102"/>
      <c r="J77" s="102"/>
      <c r="K77" s="102"/>
      <c r="L77" s="102"/>
      <c r="M77" s="102"/>
      <c r="N77" s="102"/>
      <c r="O77" s="102"/>
      <c r="P77" s="102"/>
      <c r="Q77" s="102"/>
      <c r="R77" s="102"/>
      <c r="S77" s="102"/>
      <c r="T77" s="102"/>
      <c r="U77" s="102"/>
      <c r="V77" s="102"/>
      <c r="W77" s="102"/>
      <c r="X77" s="102"/>
      <c r="Y77" s="102"/>
      <c r="Z77" s="102"/>
      <c r="AA77" s="102"/>
      <c r="AB77" s="102"/>
    </row>
    <row r="78">
      <c r="A78" s="102"/>
      <c r="B78" s="102"/>
      <c r="C78" s="110"/>
      <c r="D78" s="111"/>
      <c r="E78" s="113"/>
      <c r="F78" s="113"/>
      <c r="G78" s="102"/>
      <c r="H78" s="102"/>
      <c r="I78" s="102"/>
      <c r="J78" s="102"/>
      <c r="K78" s="102"/>
      <c r="L78" s="102"/>
      <c r="M78" s="102"/>
      <c r="N78" s="102"/>
      <c r="O78" s="102"/>
      <c r="P78" s="102"/>
      <c r="Q78" s="102"/>
      <c r="R78" s="102"/>
      <c r="S78" s="102"/>
      <c r="T78" s="102"/>
      <c r="U78" s="102"/>
      <c r="V78" s="102"/>
      <c r="W78" s="102"/>
      <c r="X78" s="102"/>
      <c r="Y78" s="102"/>
      <c r="Z78" s="102"/>
      <c r="AA78" s="102"/>
      <c r="AB78" s="102"/>
    </row>
    <row r="79">
      <c r="A79" s="102"/>
      <c r="B79" s="102"/>
      <c r="C79" s="110"/>
      <c r="D79" s="111"/>
      <c r="E79" s="113"/>
      <c r="F79" s="113"/>
      <c r="G79" s="102"/>
      <c r="H79" s="102"/>
      <c r="I79" s="102"/>
      <c r="J79" s="102"/>
      <c r="K79" s="102"/>
      <c r="L79" s="102"/>
      <c r="M79" s="102"/>
      <c r="N79" s="102"/>
      <c r="O79" s="102"/>
      <c r="P79" s="102"/>
      <c r="Q79" s="102"/>
      <c r="R79" s="102"/>
      <c r="S79" s="102"/>
      <c r="T79" s="102"/>
      <c r="U79" s="102"/>
      <c r="V79" s="102"/>
      <c r="W79" s="102"/>
      <c r="X79" s="102"/>
      <c r="Y79" s="102"/>
      <c r="Z79" s="102"/>
      <c r="AA79" s="102"/>
      <c r="AB79" s="102"/>
    </row>
    <row r="80">
      <c r="A80" s="102"/>
      <c r="B80" s="102"/>
      <c r="C80" s="110"/>
      <c r="D80" s="111"/>
      <c r="E80" s="113"/>
      <c r="F80" s="113"/>
      <c r="G80" s="102"/>
      <c r="H80" s="102"/>
      <c r="I80" s="102"/>
      <c r="J80" s="102"/>
      <c r="K80" s="102"/>
      <c r="L80" s="102"/>
      <c r="M80" s="102"/>
      <c r="N80" s="102"/>
      <c r="O80" s="102"/>
      <c r="P80" s="102"/>
      <c r="Q80" s="102"/>
      <c r="R80" s="102"/>
      <c r="S80" s="102"/>
      <c r="T80" s="102"/>
      <c r="U80" s="102"/>
      <c r="V80" s="102"/>
      <c r="W80" s="102"/>
      <c r="X80" s="102"/>
      <c r="Y80" s="102"/>
      <c r="Z80" s="102"/>
      <c r="AA80" s="102"/>
      <c r="AB80" s="102"/>
    </row>
    <row r="81">
      <c r="A81" s="102"/>
      <c r="B81" s="102"/>
      <c r="C81" s="110"/>
      <c r="D81" s="111"/>
      <c r="E81" s="113"/>
      <c r="F81" s="113"/>
      <c r="G81" s="102"/>
      <c r="H81" s="102"/>
      <c r="I81" s="102"/>
      <c r="J81" s="102"/>
      <c r="K81" s="102"/>
      <c r="L81" s="102"/>
      <c r="M81" s="102"/>
      <c r="N81" s="102"/>
      <c r="O81" s="102"/>
      <c r="P81" s="102"/>
      <c r="Q81" s="102"/>
      <c r="R81" s="102"/>
      <c r="S81" s="102"/>
      <c r="T81" s="102"/>
      <c r="U81" s="102"/>
      <c r="V81" s="102"/>
      <c r="W81" s="102"/>
      <c r="X81" s="102"/>
      <c r="Y81" s="102"/>
      <c r="Z81" s="102"/>
      <c r="AA81" s="102"/>
      <c r="AB81" s="102"/>
    </row>
    <row r="82">
      <c r="A82" s="102"/>
      <c r="B82" s="102"/>
      <c r="C82" s="110"/>
      <c r="D82" s="111"/>
      <c r="E82" s="113"/>
      <c r="F82" s="113"/>
      <c r="G82" s="102"/>
      <c r="H82" s="102"/>
      <c r="I82" s="102"/>
      <c r="J82" s="102"/>
      <c r="K82" s="102"/>
      <c r="L82" s="102"/>
      <c r="M82" s="102"/>
      <c r="N82" s="102"/>
      <c r="O82" s="102"/>
      <c r="P82" s="102"/>
      <c r="Q82" s="102"/>
      <c r="R82" s="102"/>
      <c r="S82" s="102"/>
      <c r="T82" s="102"/>
      <c r="U82" s="102"/>
      <c r="V82" s="102"/>
      <c r="W82" s="102"/>
      <c r="X82" s="102"/>
      <c r="Y82" s="102"/>
      <c r="Z82" s="102"/>
      <c r="AA82" s="102"/>
      <c r="AB82" s="102"/>
    </row>
    <row r="83">
      <c r="A83" s="102"/>
      <c r="B83" s="102"/>
      <c r="C83" s="110"/>
      <c r="D83" s="111"/>
      <c r="E83" s="113"/>
      <c r="F83" s="113"/>
      <c r="G83" s="102"/>
      <c r="H83" s="102"/>
      <c r="I83" s="102"/>
      <c r="J83" s="102"/>
      <c r="K83" s="102"/>
      <c r="L83" s="102"/>
      <c r="M83" s="102"/>
      <c r="N83" s="102"/>
      <c r="O83" s="102"/>
      <c r="P83" s="102"/>
      <c r="Q83" s="102"/>
      <c r="R83" s="102"/>
      <c r="S83" s="102"/>
      <c r="T83" s="102"/>
      <c r="U83" s="102"/>
      <c r="V83" s="102"/>
      <c r="W83" s="102"/>
      <c r="X83" s="102"/>
      <c r="Y83" s="102"/>
      <c r="Z83" s="102"/>
      <c r="AA83" s="102"/>
      <c r="AB83" s="102"/>
    </row>
    <row r="84">
      <c r="A84" s="102"/>
      <c r="B84" s="102"/>
      <c r="C84" s="110"/>
      <c r="D84" s="111"/>
      <c r="E84" s="113"/>
      <c r="F84" s="113"/>
      <c r="G84" s="102"/>
      <c r="H84" s="102"/>
      <c r="I84" s="102"/>
      <c r="J84" s="102"/>
      <c r="K84" s="102"/>
      <c r="L84" s="102"/>
      <c r="M84" s="102"/>
      <c r="N84" s="102"/>
      <c r="O84" s="102"/>
      <c r="P84" s="102"/>
      <c r="Q84" s="102"/>
      <c r="R84" s="102"/>
      <c r="S84" s="102"/>
      <c r="T84" s="102"/>
      <c r="U84" s="102"/>
      <c r="V84" s="102"/>
      <c r="W84" s="102"/>
      <c r="X84" s="102"/>
      <c r="Y84" s="102"/>
      <c r="Z84" s="102"/>
      <c r="AA84" s="102"/>
      <c r="AB84" s="102"/>
    </row>
    <row r="85">
      <c r="A85" s="102"/>
      <c r="B85" s="102"/>
      <c r="C85" s="110"/>
      <c r="D85" s="111"/>
      <c r="E85" s="113"/>
      <c r="F85" s="113"/>
      <c r="G85" s="102"/>
      <c r="H85" s="102"/>
      <c r="I85" s="102"/>
      <c r="J85" s="102"/>
      <c r="K85" s="102"/>
      <c r="L85" s="102"/>
      <c r="M85" s="102"/>
      <c r="N85" s="102"/>
      <c r="O85" s="102"/>
      <c r="P85" s="102"/>
      <c r="Q85" s="102"/>
      <c r="R85" s="102"/>
      <c r="S85" s="102"/>
      <c r="T85" s="102"/>
      <c r="U85" s="102"/>
      <c r="V85" s="102"/>
      <c r="W85" s="102"/>
      <c r="X85" s="102"/>
      <c r="Y85" s="102"/>
      <c r="Z85" s="102"/>
      <c r="AA85" s="102"/>
      <c r="AB85" s="102"/>
    </row>
    <row r="86">
      <c r="A86" s="119"/>
      <c r="C86" s="110"/>
      <c r="D86" s="111"/>
      <c r="E86" s="117"/>
      <c r="G86" s="120"/>
      <c r="H86" s="120"/>
      <c r="I86" s="120"/>
      <c r="J86" s="102"/>
      <c r="K86" s="102"/>
      <c r="L86" s="120"/>
      <c r="M86" s="116"/>
      <c r="N86" s="116"/>
      <c r="O86" s="102"/>
      <c r="P86" s="102"/>
      <c r="Q86" s="102"/>
      <c r="R86" s="102"/>
      <c r="S86" s="102"/>
      <c r="T86" s="102"/>
      <c r="U86" s="102"/>
      <c r="V86" s="102"/>
      <c r="W86" s="102"/>
      <c r="X86" s="102"/>
      <c r="Y86" s="102"/>
      <c r="Z86" s="102"/>
      <c r="AA86" s="102"/>
      <c r="AB86" s="102"/>
    </row>
    <row r="87">
      <c r="A87" s="119"/>
      <c r="C87" s="110"/>
      <c r="D87" s="111"/>
      <c r="E87" s="117"/>
      <c r="G87" s="120"/>
      <c r="H87" s="120"/>
      <c r="I87" s="120"/>
      <c r="J87" s="102"/>
      <c r="K87" s="102"/>
      <c r="L87" s="120"/>
      <c r="M87" s="116"/>
      <c r="N87" s="116"/>
      <c r="O87" s="102"/>
      <c r="P87" s="102"/>
      <c r="Q87" s="102"/>
      <c r="R87" s="102"/>
      <c r="S87" s="102"/>
      <c r="T87" s="102"/>
      <c r="U87" s="102"/>
      <c r="V87" s="102"/>
      <c r="W87" s="102"/>
      <c r="X87" s="102"/>
      <c r="Y87" s="102"/>
      <c r="Z87" s="102"/>
      <c r="AA87" s="102"/>
      <c r="AB87" s="102"/>
    </row>
    <row r="88">
      <c r="A88" s="119"/>
      <c r="C88" s="110"/>
      <c r="D88" s="111"/>
      <c r="E88" s="117"/>
      <c r="G88" s="120"/>
      <c r="H88" s="120"/>
      <c r="I88" s="120"/>
      <c r="J88" s="102"/>
      <c r="K88" s="102"/>
      <c r="L88" s="120"/>
      <c r="M88" s="116"/>
      <c r="N88" s="116"/>
      <c r="O88" s="102"/>
      <c r="P88" s="102"/>
      <c r="Q88" s="102"/>
      <c r="R88" s="102"/>
      <c r="S88" s="102"/>
      <c r="T88" s="102"/>
      <c r="U88" s="102"/>
      <c r="V88" s="102"/>
      <c r="W88" s="102"/>
      <c r="X88" s="102"/>
      <c r="Y88" s="102"/>
      <c r="Z88" s="102"/>
      <c r="AA88" s="102"/>
      <c r="AB88" s="102"/>
    </row>
    <row r="89">
      <c r="A89" s="119"/>
      <c r="C89" s="110"/>
      <c r="D89" s="111"/>
      <c r="E89" s="117"/>
      <c r="G89" s="120"/>
      <c r="H89" s="120"/>
      <c r="I89" s="120"/>
      <c r="J89" s="102"/>
      <c r="K89" s="102"/>
      <c r="L89" s="120"/>
      <c r="M89" s="116"/>
      <c r="N89" s="116"/>
      <c r="O89" s="102"/>
      <c r="P89" s="102"/>
      <c r="Q89" s="102"/>
      <c r="R89" s="102"/>
      <c r="S89" s="102"/>
      <c r="T89" s="102"/>
      <c r="U89" s="102"/>
      <c r="V89" s="102"/>
      <c r="W89" s="102"/>
      <c r="X89" s="102"/>
      <c r="Y89" s="102"/>
      <c r="Z89" s="102"/>
      <c r="AA89" s="102"/>
      <c r="AB89" s="102"/>
    </row>
    <row r="90">
      <c r="A90" s="119"/>
      <c r="C90" s="110"/>
      <c r="D90" s="111"/>
      <c r="E90" s="117"/>
      <c r="G90" s="120"/>
      <c r="H90" s="120"/>
      <c r="I90" s="120"/>
      <c r="J90" s="102"/>
      <c r="K90" s="102"/>
      <c r="L90" s="120"/>
      <c r="M90" s="116"/>
      <c r="N90" s="116"/>
      <c r="O90" s="102"/>
      <c r="P90" s="102"/>
      <c r="Q90" s="102"/>
      <c r="R90" s="102"/>
      <c r="S90" s="102"/>
      <c r="T90" s="102"/>
      <c r="U90" s="102"/>
      <c r="V90" s="102"/>
      <c r="W90" s="102"/>
      <c r="X90" s="102"/>
      <c r="Y90" s="102"/>
      <c r="Z90" s="102"/>
      <c r="AA90" s="102"/>
      <c r="AB90" s="102"/>
    </row>
    <row r="91">
      <c r="A91" s="119"/>
      <c r="C91" s="110"/>
      <c r="D91" s="111"/>
      <c r="E91" s="117"/>
      <c r="G91" s="120"/>
      <c r="H91" s="120"/>
      <c r="I91" s="120"/>
      <c r="J91" s="102"/>
      <c r="K91" s="102"/>
      <c r="L91" s="120"/>
      <c r="M91" s="116"/>
      <c r="N91" s="116"/>
      <c r="O91" s="102"/>
      <c r="P91" s="102"/>
      <c r="Q91" s="102"/>
      <c r="R91" s="102"/>
      <c r="S91" s="102"/>
      <c r="T91" s="102"/>
      <c r="U91" s="102"/>
      <c r="V91" s="102"/>
      <c r="W91" s="102"/>
      <c r="X91" s="102"/>
      <c r="Y91" s="102"/>
      <c r="Z91" s="102"/>
      <c r="AA91" s="102"/>
      <c r="AB91" s="102"/>
    </row>
    <row r="92">
      <c r="A92" s="119"/>
      <c r="C92" s="110"/>
      <c r="D92" s="111"/>
      <c r="E92" s="117"/>
      <c r="G92" s="120"/>
      <c r="H92" s="120"/>
      <c r="I92" s="120"/>
      <c r="J92" s="102"/>
      <c r="K92" s="102"/>
      <c r="L92" s="120"/>
      <c r="M92" s="116"/>
      <c r="N92" s="116"/>
      <c r="O92" s="102"/>
      <c r="P92" s="102"/>
      <c r="Q92" s="102"/>
      <c r="R92" s="102"/>
      <c r="S92" s="102"/>
      <c r="T92" s="102"/>
      <c r="U92" s="102"/>
      <c r="V92" s="102"/>
      <c r="W92" s="102"/>
      <c r="X92" s="102"/>
      <c r="Y92" s="102"/>
      <c r="Z92" s="102"/>
      <c r="AA92" s="102"/>
      <c r="AB92" s="102"/>
    </row>
    <row r="93">
      <c r="A93" s="119"/>
      <c r="C93" s="110"/>
      <c r="D93" s="111"/>
      <c r="E93" s="117"/>
      <c r="G93" s="120"/>
      <c r="H93" s="120"/>
      <c r="I93" s="120"/>
      <c r="J93" s="102"/>
      <c r="K93" s="102"/>
      <c r="L93" s="120"/>
      <c r="M93" s="116"/>
      <c r="N93" s="116"/>
      <c r="O93" s="102"/>
      <c r="P93" s="102"/>
      <c r="Q93" s="102"/>
      <c r="R93" s="102"/>
      <c r="S93" s="102"/>
      <c r="T93" s="102"/>
      <c r="U93" s="102"/>
      <c r="V93" s="102"/>
      <c r="W93" s="102"/>
      <c r="X93" s="102"/>
      <c r="Y93" s="102"/>
      <c r="Z93" s="102"/>
      <c r="AA93" s="102"/>
      <c r="AB93" s="102"/>
    </row>
    <row r="94">
      <c r="A94" s="119"/>
      <c r="C94" s="110"/>
      <c r="D94" s="111"/>
      <c r="E94" s="117"/>
      <c r="G94" s="120"/>
      <c r="H94" s="120"/>
      <c r="I94" s="120"/>
      <c r="J94" s="102"/>
      <c r="K94" s="102"/>
      <c r="L94" s="120"/>
      <c r="M94" s="116"/>
      <c r="N94" s="116"/>
      <c r="O94" s="102"/>
      <c r="P94" s="102"/>
      <c r="Q94" s="102"/>
      <c r="R94" s="102"/>
      <c r="S94" s="102"/>
      <c r="T94" s="102"/>
      <c r="U94" s="102"/>
      <c r="V94" s="102"/>
      <c r="W94" s="102"/>
      <c r="X94" s="102"/>
      <c r="Y94" s="102"/>
      <c r="Z94" s="102"/>
      <c r="AA94" s="102"/>
      <c r="AB94" s="102"/>
    </row>
    <row r="95">
      <c r="A95" s="119"/>
      <c r="C95" s="110"/>
      <c r="D95" s="111"/>
      <c r="E95" s="117"/>
      <c r="G95" s="120"/>
      <c r="H95" s="120"/>
      <c r="I95" s="120"/>
      <c r="J95" s="102"/>
      <c r="K95" s="102"/>
      <c r="L95" s="120"/>
      <c r="M95" s="116"/>
      <c r="N95" s="116"/>
      <c r="O95" s="102"/>
      <c r="P95" s="102"/>
      <c r="Q95" s="102"/>
      <c r="R95" s="102"/>
      <c r="S95" s="102"/>
      <c r="T95" s="102"/>
      <c r="U95" s="102"/>
      <c r="V95" s="102"/>
      <c r="W95" s="102"/>
      <c r="X95" s="102"/>
      <c r="Y95" s="102"/>
      <c r="Z95" s="102"/>
      <c r="AA95" s="102"/>
      <c r="AB95" s="102"/>
    </row>
    <row r="96">
      <c r="A96" s="119"/>
      <c r="C96" s="110"/>
      <c r="D96" s="111"/>
      <c r="E96" s="117"/>
      <c r="G96" s="120"/>
      <c r="H96" s="120"/>
      <c r="I96" s="120"/>
      <c r="J96" s="102"/>
      <c r="K96" s="102"/>
      <c r="L96" s="120"/>
      <c r="M96" s="116"/>
      <c r="N96" s="116"/>
      <c r="O96" s="102"/>
      <c r="P96" s="102"/>
      <c r="Q96" s="102"/>
      <c r="R96" s="102"/>
      <c r="S96" s="102"/>
      <c r="T96" s="102"/>
      <c r="U96" s="102"/>
      <c r="V96" s="102"/>
      <c r="W96" s="102"/>
      <c r="X96" s="102"/>
      <c r="Y96" s="102"/>
      <c r="Z96" s="102"/>
      <c r="AA96" s="102"/>
      <c r="AB96" s="102"/>
    </row>
    <row r="97">
      <c r="A97" s="119"/>
      <c r="C97" s="110"/>
      <c r="D97" s="111"/>
      <c r="E97" s="117"/>
      <c r="G97" s="120"/>
      <c r="H97" s="120"/>
      <c r="I97" s="120"/>
      <c r="J97" s="102"/>
      <c r="K97" s="102"/>
      <c r="L97" s="120"/>
      <c r="M97" s="116"/>
      <c r="N97" s="116"/>
      <c r="O97" s="102"/>
      <c r="P97" s="102"/>
      <c r="Q97" s="102"/>
      <c r="R97" s="102"/>
      <c r="S97" s="102"/>
      <c r="T97" s="102"/>
      <c r="U97" s="102"/>
      <c r="V97" s="102"/>
      <c r="W97" s="102"/>
      <c r="X97" s="102"/>
      <c r="Y97" s="102"/>
      <c r="Z97" s="102"/>
      <c r="AA97" s="102"/>
      <c r="AB97" s="102"/>
    </row>
    <row r="98">
      <c r="A98" s="119"/>
      <c r="C98" s="110"/>
      <c r="D98" s="111"/>
      <c r="E98" s="117"/>
      <c r="G98" s="120"/>
      <c r="H98" s="120"/>
      <c r="I98" s="120"/>
      <c r="J98" s="102"/>
      <c r="K98" s="102"/>
      <c r="L98" s="120"/>
      <c r="M98" s="116"/>
      <c r="N98" s="116"/>
      <c r="O98" s="102"/>
      <c r="P98" s="102"/>
      <c r="Q98" s="102"/>
      <c r="R98" s="102"/>
      <c r="S98" s="102"/>
      <c r="T98" s="102"/>
      <c r="U98" s="102"/>
      <c r="V98" s="102"/>
      <c r="W98" s="102"/>
      <c r="X98" s="102"/>
      <c r="Y98" s="102"/>
      <c r="Z98" s="102"/>
      <c r="AA98" s="102"/>
      <c r="AB98" s="102"/>
    </row>
    <row r="99">
      <c r="A99" s="119"/>
      <c r="C99" s="110"/>
      <c r="D99" s="111"/>
      <c r="E99" s="117"/>
      <c r="G99" s="120"/>
      <c r="H99" s="120"/>
      <c r="I99" s="120"/>
      <c r="J99" s="102"/>
      <c r="K99" s="102"/>
      <c r="L99" s="120"/>
      <c r="M99" s="116"/>
      <c r="N99" s="116"/>
      <c r="O99" s="102"/>
      <c r="P99" s="102"/>
      <c r="Q99" s="102"/>
      <c r="R99" s="102"/>
      <c r="S99" s="102"/>
      <c r="T99" s="102"/>
      <c r="U99" s="102"/>
      <c r="V99" s="102"/>
      <c r="W99" s="102"/>
      <c r="X99" s="102"/>
      <c r="Y99" s="102"/>
      <c r="Z99" s="102"/>
      <c r="AA99" s="102"/>
      <c r="AB99" s="102"/>
    </row>
    <row r="100">
      <c r="A100" s="119"/>
      <c r="C100" s="110"/>
      <c r="D100" s="111"/>
      <c r="E100" s="117"/>
      <c r="G100" s="120"/>
      <c r="H100" s="120"/>
      <c r="I100" s="120"/>
      <c r="J100" s="102"/>
      <c r="K100" s="102"/>
      <c r="L100" s="120"/>
      <c r="M100" s="116"/>
      <c r="N100" s="116"/>
      <c r="O100" s="102"/>
      <c r="P100" s="102"/>
      <c r="Q100" s="102"/>
      <c r="R100" s="102"/>
      <c r="S100" s="102"/>
      <c r="T100" s="102"/>
      <c r="U100" s="102"/>
      <c r="V100" s="102"/>
      <c r="W100" s="102"/>
      <c r="X100" s="102"/>
      <c r="Y100" s="102"/>
      <c r="Z100" s="102"/>
      <c r="AA100" s="102"/>
      <c r="AB100" s="102"/>
    </row>
    <row r="101">
      <c r="A101" s="119"/>
      <c r="C101" s="110"/>
      <c r="D101" s="111"/>
      <c r="E101" s="117"/>
      <c r="G101" s="120"/>
      <c r="H101" s="120"/>
      <c r="I101" s="120"/>
      <c r="J101" s="102"/>
      <c r="K101" s="102"/>
      <c r="L101" s="120"/>
      <c r="M101" s="116"/>
      <c r="N101" s="116"/>
      <c r="O101" s="102"/>
      <c r="P101" s="102"/>
      <c r="Q101" s="102"/>
      <c r="R101" s="102"/>
      <c r="S101" s="102"/>
      <c r="T101" s="102"/>
      <c r="U101" s="102"/>
      <c r="V101" s="102"/>
      <c r="W101" s="102"/>
      <c r="X101" s="102"/>
      <c r="Y101" s="102"/>
      <c r="Z101" s="102"/>
      <c r="AA101" s="102"/>
      <c r="AB101" s="102"/>
    </row>
    <row r="102">
      <c r="A102" s="119"/>
      <c r="C102" s="110"/>
      <c r="D102" s="111"/>
      <c r="E102" s="117"/>
      <c r="G102" s="120"/>
      <c r="H102" s="120"/>
      <c r="I102" s="120"/>
      <c r="J102" s="102"/>
      <c r="K102" s="102"/>
      <c r="L102" s="120"/>
      <c r="M102" s="116"/>
      <c r="N102" s="116"/>
      <c r="O102" s="102"/>
      <c r="P102" s="102"/>
      <c r="Q102" s="102"/>
      <c r="R102" s="102"/>
      <c r="S102" s="102"/>
      <c r="T102" s="102"/>
      <c r="U102" s="102"/>
      <c r="V102" s="102"/>
      <c r="W102" s="102"/>
      <c r="X102" s="102"/>
      <c r="Y102" s="102"/>
      <c r="Z102" s="102"/>
      <c r="AA102" s="102"/>
      <c r="AB102" s="102"/>
    </row>
    <row r="103">
      <c r="A103" s="119"/>
      <c r="C103" s="110"/>
      <c r="D103" s="111"/>
      <c r="E103" s="117"/>
      <c r="G103" s="120"/>
      <c r="H103" s="120"/>
      <c r="I103" s="120"/>
      <c r="J103" s="102"/>
      <c r="K103" s="102"/>
      <c r="L103" s="120"/>
      <c r="M103" s="116"/>
      <c r="N103" s="116"/>
      <c r="O103" s="102"/>
      <c r="P103" s="102"/>
      <c r="Q103" s="102"/>
      <c r="R103" s="102"/>
      <c r="S103" s="102"/>
      <c r="T103" s="102"/>
      <c r="U103" s="102"/>
      <c r="V103" s="102"/>
      <c r="W103" s="102"/>
      <c r="X103" s="102"/>
      <c r="Y103" s="102"/>
      <c r="Z103" s="102"/>
      <c r="AA103" s="102"/>
      <c r="AB103" s="102"/>
    </row>
    <row r="104">
      <c r="A104" s="119"/>
      <c r="C104" s="110"/>
      <c r="D104" s="111"/>
      <c r="E104" s="117"/>
      <c r="G104" s="120"/>
      <c r="H104" s="120"/>
      <c r="I104" s="120"/>
      <c r="J104" s="102"/>
      <c r="K104" s="102"/>
      <c r="L104" s="120"/>
      <c r="M104" s="116"/>
      <c r="N104" s="116"/>
      <c r="O104" s="102"/>
      <c r="P104" s="102"/>
      <c r="Q104" s="102"/>
      <c r="R104" s="102"/>
      <c r="S104" s="102"/>
      <c r="T104" s="102"/>
      <c r="U104" s="102"/>
      <c r="V104" s="102"/>
      <c r="W104" s="102"/>
      <c r="X104" s="102"/>
      <c r="Y104" s="102"/>
      <c r="Z104" s="102"/>
      <c r="AA104" s="102"/>
      <c r="AB104" s="102"/>
    </row>
    <row r="105">
      <c r="A105" s="119"/>
      <c r="C105" s="110"/>
      <c r="D105" s="111"/>
      <c r="E105" s="117"/>
      <c r="G105" s="120"/>
      <c r="H105" s="120"/>
      <c r="I105" s="120"/>
      <c r="J105" s="102"/>
      <c r="K105" s="102"/>
      <c r="L105" s="120"/>
      <c r="M105" s="116"/>
      <c r="N105" s="116"/>
      <c r="O105" s="102"/>
      <c r="P105" s="102"/>
      <c r="Q105" s="102"/>
      <c r="R105" s="102"/>
      <c r="S105" s="102"/>
      <c r="T105" s="102"/>
      <c r="U105" s="102"/>
      <c r="V105" s="102"/>
      <c r="W105" s="102"/>
      <c r="X105" s="102"/>
      <c r="Y105" s="102"/>
      <c r="Z105" s="102"/>
      <c r="AA105" s="102"/>
      <c r="AB105" s="102"/>
    </row>
    <row r="106">
      <c r="A106" s="119"/>
      <c r="C106" s="110"/>
      <c r="D106" s="111"/>
      <c r="E106" s="117"/>
      <c r="G106" s="120"/>
      <c r="H106" s="120"/>
      <c r="I106" s="120"/>
      <c r="J106" s="102"/>
      <c r="K106" s="102"/>
      <c r="L106" s="120"/>
      <c r="M106" s="116"/>
      <c r="N106" s="116"/>
      <c r="O106" s="102"/>
      <c r="P106" s="102"/>
      <c r="Q106" s="102"/>
      <c r="R106" s="102"/>
      <c r="S106" s="102"/>
      <c r="T106" s="102"/>
      <c r="U106" s="102"/>
      <c r="V106" s="102"/>
      <c r="W106" s="102"/>
      <c r="X106" s="102"/>
      <c r="Y106" s="102"/>
      <c r="Z106" s="102"/>
      <c r="AA106" s="102"/>
      <c r="AB106" s="102"/>
    </row>
    <row r="107">
      <c r="A107" s="119"/>
      <c r="C107" s="110"/>
      <c r="D107" s="111"/>
      <c r="E107" s="117"/>
      <c r="G107" s="120"/>
      <c r="H107" s="120"/>
      <c r="I107" s="120"/>
      <c r="J107" s="102"/>
      <c r="K107" s="102"/>
      <c r="L107" s="120"/>
      <c r="M107" s="116"/>
      <c r="N107" s="116"/>
      <c r="O107" s="102"/>
      <c r="P107" s="102"/>
      <c r="Q107" s="102"/>
      <c r="R107" s="102"/>
      <c r="S107" s="102"/>
      <c r="T107" s="102"/>
      <c r="U107" s="102"/>
      <c r="V107" s="102"/>
      <c r="W107" s="102"/>
      <c r="X107" s="102"/>
      <c r="Y107" s="102"/>
      <c r="Z107" s="102"/>
      <c r="AA107" s="102"/>
      <c r="AB107" s="102"/>
    </row>
    <row r="108">
      <c r="A108" s="119"/>
      <c r="C108" s="110"/>
      <c r="D108" s="111"/>
      <c r="E108" s="117"/>
      <c r="G108" s="120"/>
      <c r="H108" s="120"/>
      <c r="I108" s="120"/>
      <c r="J108" s="102"/>
      <c r="K108" s="102"/>
      <c r="L108" s="120"/>
      <c r="M108" s="116"/>
      <c r="N108" s="116"/>
      <c r="O108" s="102"/>
      <c r="P108" s="102"/>
      <c r="Q108" s="102"/>
      <c r="R108" s="102"/>
      <c r="S108" s="102"/>
      <c r="T108" s="102"/>
      <c r="U108" s="102"/>
      <c r="V108" s="102"/>
      <c r="W108" s="102"/>
      <c r="X108" s="102"/>
      <c r="Y108" s="102"/>
      <c r="Z108" s="102"/>
      <c r="AA108" s="102"/>
      <c r="AB108" s="102"/>
    </row>
    <row r="109">
      <c r="A109" s="119"/>
      <c r="C109" s="110"/>
      <c r="D109" s="111"/>
      <c r="E109" s="117"/>
      <c r="G109" s="120"/>
      <c r="H109" s="120"/>
      <c r="I109" s="120"/>
      <c r="J109" s="102"/>
      <c r="K109" s="102"/>
      <c r="L109" s="120"/>
      <c r="M109" s="116"/>
      <c r="N109" s="116"/>
      <c r="O109" s="102"/>
      <c r="P109" s="102"/>
      <c r="Q109" s="102"/>
      <c r="R109" s="102"/>
      <c r="S109" s="102"/>
      <c r="T109" s="102"/>
      <c r="U109" s="102"/>
      <c r="V109" s="102"/>
      <c r="W109" s="102"/>
      <c r="X109" s="102"/>
      <c r="Y109" s="102"/>
      <c r="Z109" s="102"/>
      <c r="AA109" s="102"/>
      <c r="AB109" s="102"/>
    </row>
    <row r="110">
      <c r="A110" s="119"/>
      <c r="C110" s="110"/>
      <c r="D110" s="111"/>
      <c r="E110" s="117"/>
      <c r="G110" s="120"/>
      <c r="H110" s="120"/>
      <c r="I110" s="120"/>
      <c r="J110" s="102"/>
      <c r="K110" s="102"/>
      <c r="L110" s="120"/>
      <c r="M110" s="116"/>
      <c r="N110" s="116"/>
      <c r="O110" s="102"/>
      <c r="P110" s="102"/>
      <c r="Q110" s="102"/>
      <c r="R110" s="102"/>
      <c r="S110" s="102"/>
      <c r="T110" s="102"/>
      <c r="U110" s="102"/>
      <c r="V110" s="102"/>
      <c r="W110" s="102"/>
      <c r="X110" s="102"/>
      <c r="Y110" s="102"/>
      <c r="Z110" s="102"/>
      <c r="AA110" s="102"/>
      <c r="AB110" s="102"/>
    </row>
    <row r="111">
      <c r="A111" s="119"/>
      <c r="C111" s="110"/>
      <c r="D111" s="111"/>
      <c r="E111" s="117"/>
      <c r="G111" s="120"/>
      <c r="H111" s="120"/>
      <c r="I111" s="120"/>
      <c r="J111" s="102"/>
      <c r="K111" s="102"/>
      <c r="L111" s="120"/>
      <c r="M111" s="116"/>
      <c r="N111" s="116"/>
      <c r="O111" s="102"/>
      <c r="P111" s="102"/>
      <c r="Q111" s="102"/>
      <c r="R111" s="102"/>
      <c r="S111" s="102"/>
      <c r="T111" s="102"/>
      <c r="U111" s="102"/>
      <c r="V111" s="102"/>
      <c r="W111" s="102"/>
      <c r="X111" s="102"/>
      <c r="Y111" s="102"/>
      <c r="Z111" s="102"/>
      <c r="AA111" s="102"/>
      <c r="AB111" s="102"/>
    </row>
    <row r="112">
      <c r="A112" s="119"/>
      <c r="C112" s="110"/>
      <c r="D112" s="111"/>
      <c r="E112" s="117"/>
      <c r="G112" s="120"/>
      <c r="H112" s="120"/>
      <c r="I112" s="120"/>
      <c r="J112" s="102"/>
      <c r="K112" s="102"/>
      <c r="L112" s="120"/>
      <c r="M112" s="116"/>
      <c r="N112" s="116"/>
      <c r="O112" s="102"/>
      <c r="P112" s="102"/>
      <c r="Q112" s="102"/>
      <c r="R112" s="102"/>
      <c r="S112" s="102"/>
      <c r="T112" s="102"/>
      <c r="U112" s="102"/>
      <c r="V112" s="102"/>
      <c r="W112" s="102"/>
      <c r="X112" s="102"/>
      <c r="Y112" s="102"/>
      <c r="Z112" s="102"/>
      <c r="AA112" s="102"/>
      <c r="AB112" s="102"/>
    </row>
    <row r="113">
      <c r="A113" s="119"/>
      <c r="C113" s="110"/>
      <c r="D113" s="111"/>
      <c r="E113" s="117"/>
      <c r="G113" s="120"/>
      <c r="H113" s="120"/>
      <c r="I113" s="120"/>
      <c r="J113" s="102"/>
      <c r="K113" s="102"/>
      <c r="L113" s="120"/>
      <c r="M113" s="116"/>
      <c r="N113" s="116"/>
      <c r="O113" s="102"/>
      <c r="P113" s="102"/>
      <c r="Q113" s="102"/>
      <c r="R113" s="102"/>
      <c r="S113" s="102"/>
      <c r="T113" s="102"/>
      <c r="U113" s="102"/>
      <c r="V113" s="102"/>
      <c r="W113" s="102"/>
      <c r="X113" s="102"/>
      <c r="Y113" s="102"/>
      <c r="Z113" s="102"/>
      <c r="AA113" s="102"/>
      <c r="AB113" s="102"/>
    </row>
    <row r="114">
      <c r="A114" s="119"/>
      <c r="C114" s="110"/>
      <c r="D114" s="111"/>
      <c r="E114" s="117"/>
      <c r="G114" s="120"/>
      <c r="H114" s="120"/>
      <c r="I114" s="120"/>
      <c r="J114" s="102"/>
      <c r="K114" s="102"/>
      <c r="L114" s="120"/>
      <c r="M114" s="116"/>
      <c r="N114" s="116"/>
      <c r="O114" s="102"/>
      <c r="P114" s="102"/>
      <c r="Q114" s="102"/>
      <c r="R114" s="102"/>
      <c r="S114" s="102"/>
      <c r="T114" s="102"/>
      <c r="U114" s="102"/>
      <c r="V114" s="102"/>
      <c r="W114" s="102"/>
      <c r="X114" s="102"/>
      <c r="Y114" s="102"/>
      <c r="Z114" s="102"/>
      <c r="AA114" s="102"/>
      <c r="AB114" s="102"/>
    </row>
    <row r="115">
      <c r="A115" s="119"/>
      <c r="C115" s="110"/>
      <c r="D115" s="111"/>
      <c r="E115" s="117"/>
      <c r="G115" s="120"/>
      <c r="H115" s="120"/>
      <c r="I115" s="120"/>
      <c r="J115" s="102"/>
      <c r="K115" s="102"/>
      <c r="L115" s="120"/>
      <c r="M115" s="116"/>
      <c r="N115" s="116"/>
      <c r="O115" s="102"/>
      <c r="P115" s="102"/>
      <c r="Q115" s="102"/>
      <c r="R115" s="102"/>
      <c r="S115" s="102"/>
      <c r="T115" s="102"/>
      <c r="U115" s="102"/>
      <c r="V115" s="102"/>
      <c r="W115" s="102"/>
      <c r="X115" s="102"/>
      <c r="Y115" s="102"/>
      <c r="Z115" s="102"/>
      <c r="AA115" s="102"/>
      <c r="AB115" s="102"/>
    </row>
    <row r="116">
      <c r="A116" s="119"/>
      <c r="C116" s="110"/>
      <c r="D116" s="111"/>
      <c r="E116" s="117"/>
      <c r="G116" s="120"/>
      <c r="H116" s="120"/>
      <c r="I116" s="120"/>
      <c r="J116" s="102"/>
      <c r="K116" s="102"/>
      <c r="L116" s="120"/>
      <c r="M116" s="116"/>
      <c r="N116" s="116"/>
      <c r="O116" s="102"/>
      <c r="P116" s="102"/>
      <c r="Q116" s="102"/>
      <c r="R116" s="102"/>
      <c r="S116" s="102"/>
      <c r="T116" s="102"/>
      <c r="U116" s="102"/>
      <c r="V116" s="102"/>
      <c r="W116" s="102"/>
      <c r="X116" s="102"/>
      <c r="Y116" s="102"/>
      <c r="Z116" s="102"/>
      <c r="AA116" s="102"/>
      <c r="AB116" s="102"/>
    </row>
    <row r="117">
      <c r="A117" s="119"/>
      <c r="C117" s="110"/>
      <c r="D117" s="111"/>
      <c r="E117" s="117"/>
      <c r="G117" s="120"/>
      <c r="H117" s="120"/>
      <c r="I117" s="120"/>
      <c r="J117" s="102"/>
      <c r="K117" s="102"/>
      <c r="L117" s="120"/>
      <c r="M117" s="116"/>
      <c r="N117" s="116"/>
      <c r="O117" s="102"/>
      <c r="P117" s="102"/>
      <c r="Q117" s="102"/>
      <c r="R117" s="102"/>
      <c r="S117" s="102"/>
      <c r="T117" s="102"/>
      <c r="U117" s="102"/>
      <c r="V117" s="102"/>
      <c r="W117" s="102"/>
      <c r="X117" s="102"/>
      <c r="Y117" s="102"/>
      <c r="Z117" s="102"/>
      <c r="AA117" s="102"/>
      <c r="AB117" s="102"/>
    </row>
    <row r="118">
      <c r="A118" s="119"/>
      <c r="C118" s="110"/>
      <c r="D118" s="111"/>
      <c r="E118" s="117"/>
      <c r="G118" s="120"/>
      <c r="H118" s="120"/>
      <c r="I118" s="120"/>
      <c r="J118" s="102"/>
      <c r="K118" s="102"/>
      <c r="L118" s="120"/>
      <c r="M118" s="116"/>
      <c r="N118" s="116"/>
      <c r="O118" s="102"/>
      <c r="P118" s="102"/>
      <c r="Q118" s="102"/>
      <c r="R118" s="102"/>
      <c r="S118" s="102"/>
      <c r="T118" s="102"/>
      <c r="U118" s="102"/>
      <c r="V118" s="102"/>
      <c r="W118" s="102"/>
      <c r="X118" s="102"/>
      <c r="Y118" s="102"/>
      <c r="Z118" s="102"/>
      <c r="AA118" s="102"/>
      <c r="AB118" s="102"/>
    </row>
    <row r="119">
      <c r="A119" s="119"/>
      <c r="C119" s="110"/>
      <c r="D119" s="111"/>
      <c r="E119" s="117"/>
      <c r="G119" s="120"/>
      <c r="H119" s="120"/>
      <c r="I119" s="120"/>
      <c r="J119" s="102"/>
      <c r="K119" s="102"/>
      <c r="L119" s="120"/>
      <c r="M119" s="116"/>
      <c r="N119" s="116"/>
      <c r="O119" s="102"/>
      <c r="P119" s="102"/>
      <c r="Q119" s="102"/>
      <c r="R119" s="102"/>
      <c r="S119" s="102"/>
      <c r="T119" s="102"/>
      <c r="U119" s="102"/>
      <c r="V119" s="102"/>
      <c r="W119" s="102"/>
      <c r="X119" s="102"/>
      <c r="Y119" s="102"/>
      <c r="Z119" s="102"/>
      <c r="AA119" s="102"/>
      <c r="AB119" s="102"/>
    </row>
    <row r="120">
      <c r="A120" s="119"/>
      <c r="C120" s="110"/>
      <c r="D120" s="111"/>
      <c r="E120" s="117"/>
      <c r="G120" s="120"/>
      <c r="H120" s="120"/>
      <c r="I120" s="120"/>
      <c r="J120" s="102"/>
      <c r="K120" s="102"/>
      <c r="L120" s="120"/>
      <c r="M120" s="116"/>
      <c r="N120" s="116"/>
      <c r="O120" s="102"/>
      <c r="P120" s="102"/>
      <c r="Q120" s="102"/>
      <c r="R120" s="102"/>
      <c r="S120" s="102"/>
      <c r="T120" s="102"/>
      <c r="U120" s="102"/>
      <c r="V120" s="102"/>
      <c r="W120" s="102"/>
      <c r="X120" s="102"/>
      <c r="Y120" s="102"/>
      <c r="Z120" s="102"/>
      <c r="AA120" s="102"/>
      <c r="AB120" s="102"/>
    </row>
    <row r="121">
      <c r="A121" s="119"/>
      <c r="C121" s="110"/>
      <c r="D121" s="111"/>
      <c r="E121" s="117"/>
      <c r="G121" s="120"/>
      <c r="H121" s="120"/>
      <c r="I121" s="120"/>
      <c r="J121" s="102"/>
      <c r="K121" s="102"/>
      <c r="L121" s="120"/>
      <c r="M121" s="116"/>
      <c r="N121" s="116"/>
      <c r="O121" s="102"/>
      <c r="P121" s="102"/>
      <c r="Q121" s="102"/>
      <c r="R121" s="102"/>
      <c r="S121" s="102"/>
      <c r="T121" s="102"/>
      <c r="U121" s="102"/>
      <c r="V121" s="102"/>
      <c r="W121" s="102"/>
      <c r="X121" s="102"/>
      <c r="Y121" s="102"/>
      <c r="Z121" s="102"/>
      <c r="AA121" s="102"/>
      <c r="AB121" s="102"/>
    </row>
    <row r="122">
      <c r="A122" s="119"/>
      <c r="C122" s="110"/>
      <c r="D122" s="111"/>
      <c r="E122" s="117"/>
      <c r="G122" s="120"/>
      <c r="H122" s="120"/>
      <c r="I122" s="120"/>
      <c r="J122" s="102"/>
      <c r="K122" s="102"/>
      <c r="L122" s="120"/>
      <c r="M122" s="116"/>
      <c r="N122" s="116"/>
      <c r="O122" s="102"/>
      <c r="P122" s="102"/>
      <c r="Q122" s="102"/>
      <c r="R122" s="102"/>
      <c r="S122" s="102"/>
      <c r="T122" s="102"/>
      <c r="U122" s="102"/>
      <c r="V122" s="102"/>
      <c r="W122" s="102"/>
      <c r="X122" s="102"/>
      <c r="Y122" s="102"/>
      <c r="Z122" s="102"/>
      <c r="AA122" s="102"/>
      <c r="AB122" s="102"/>
    </row>
    <row r="123">
      <c r="A123" s="119"/>
      <c r="C123" s="110"/>
      <c r="D123" s="111"/>
      <c r="E123" s="117"/>
      <c r="G123" s="120"/>
      <c r="H123" s="120"/>
      <c r="I123" s="120"/>
      <c r="J123" s="102"/>
      <c r="K123" s="102"/>
      <c r="L123" s="120"/>
      <c r="M123" s="116"/>
      <c r="N123" s="116"/>
      <c r="O123" s="102"/>
      <c r="P123" s="102"/>
      <c r="Q123" s="102"/>
      <c r="R123" s="102"/>
      <c r="S123" s="102"/>
      <c r="T123" s="102"/>
      <c r="U123" s="102"/>
      <c r="V123" s="102"/>
      <c r="W123" s="102"/>
      <c r="X123" s="102"/>
      <c r="Y123" s="102"/>
      <c r="Z123" s="102"/>
      <c r="AA123" s="102"/>
      <c r="AB123" s="102"/>
    </row>
    <row r="124">
      <c r="A124" s="119"/>
      <c r="C124" s="110"/>
      <c r="D124" s="111"/>
      <c r="E124" s="117"/>
      <c r="G124" s="120"/>
      <c r="H124" s="120"/>
      <c r="I124" s="120"/>
      <c r="J124" s="102"/>
      <c r="K124" s="102"/>
      <c r="L124" s="120"/>
      <c r="M124" s="116"/>
      <c r="N124" s="116"/>
      <c r="O124" s="102"/>
      <c r="P124" s="102"/>
      <c r="Q124" s="102"/>
      <c r="R124" s="102"/>
      <c r="S124" s="102"/>
      <c r="T124" s="102"/>
      <c r="U124" s="102"/>
      <c r="V124" s="102"/>
      <c r="W124" s="102"/>
      <c r="X124" s="102"/>
      <c r="Y124" s="102"/>
      <c r="Z124" s="102"/>
      <c r="AA124" s="102"/>
      <c r="AB124" s="102"/>
    </row>
    <row r="125">
      <c r="A125" s="119"/>
      <c r="C125" s="110"/>
      <c r="D125" s="111"/>
      <c r="E125" s="117"/>
      <c r="G125" s="120"/>
      <c r="H125" s="120"/>
      <c r="I125" s="120"/>
      <c r="J125" s="102"/>
      <c r="K125" s="102"/>
      <c r="L125" s="120"/>
      <c r="M125" s="116"/>
      <c r="N125" s="116"/>
      <c r="O125" s="102"/>
      <c r="P125" s="102"/>
      <c r="Q125" s="102"/>
      <c r="R125" s="102"/>
      <c r="S125" s="102"/>
      <c r="T125" s="102"/>
      <c r="U125" s="102"/>
      <c r="V125" s="102"/>
      <c r="W125" s="102"/>
      <c r="X125" s="102"/>
      <c r="Y125" s="102"/>
      <c r="Z125" s="102"/>
      <c r="AA125" s="102"/>
      <c r="AB125" s="102"/>
    </row>
    <row r="126">
      <c r="A126" s="119"/>
      <c r="C126" s="110"/>
      <c r="D126" s="111"/>
      <c r="E126" s="117"/>
      <c r="G126" s="120"/>
      <c r="H126" s="120"/>
      <c r="I126" s="120"/>
      <c r="J126" s="102"/>
      <c r="K126" s="102"/>
      <c r="L126" s="120"/>
      <c r="M126" s="116"/>
      <c r="N126" s="116"/>
      <c r="O126" s="102"/>
      <c r="P126" s="102"/>
      <c r="Q126" s="102"/>
      <c r="R126" s="102"/>
      <c r="S126" s="102"/>
      <c r="T126" s="102"/>
      <c r="U126" s="102"/>
      <c r="V126" s="102"/>
      <c r="W126" s="102"/>
      <c r="X126" s="102"/>
      <c r="Y126" s="102"/>
      <c r="Z126" s="102"/>
      <c r="AA126" s="102"/>
      <c r="AB126" s="102"/>
    </row>
    <row r="127">
      <c r="A127" s="119"/>
      <c r="C127" s="110"/>
      <c r="D127" s="111"/>
      <c r="E127" s="117"/>
      <c r="G127" s="120"/>
      <c r="H127" s="120"/>
      <c r="I127" s="120"/>
      <c r="J127" s="102"/>
      <c r="K127" s="102"/>
      <c r="L127" s="120"/>
      <c r="M127" s="116"/>
      <c r="N127" s="116"/>
      <c r="O127" s="102"/>
      <c r="P127" s="102"/>
      <c r="Q127" s="102"/>
      <c r="R127" s="102"/>
      <c r="S127" s="102"/>
      <c r="T127" s="102"/>
      <c r="U127" s="102"/>
      <c r="V127" s="102"/>
      <c r="W127" s="102"/>
      <c r="X127" s="102"/>
      <c r="Y127" s="102"/>
      <c r="Z127" s="102"/>
      <c r="AA127" s="102"/>
      <c r="AB127" s="102"/>
    </row>
    <row r="128">
      <c r="A128" s="119"/>
      <c r="C128" s="110"/>
      <c r="D128" s="111"/>
      <c r="E128" s="117"/>
      <c r="G128" s="120"/>
      <c r="H128" s="120"/>
      <c r="I128" s="120"/>
      <c r="J128" s="102"/>
      <c r="K128" s="102"/>
      <c r="L128" s="120"/>
      <c r="M128" s="116"/>
      <c r="N128" s="116"/>
      <c r="O128" s="102"/>
      <c r="P128" s="102"/>
      <c r="Q128" s="102"/>
      <c r="R128" s="102"/>
      <c r="S128" s="102"/>
      <c r="T128" s="102"/>
      <c r="U128" s="102"/>
      <c r="V128" s="102"/>
      <c r="W128" s="102"/>
      <c r="X128" s="102"/>
      <c r="Y128" s="102"/>
      <c r="Z128" s="102"/>
      <c r="AA128" s="102"/>
      <c r="AB128" s="102"/>
    </row>
    <row r="129">
      <c r="A129" s="119"/>
      <c r="C129" s="110"/>
      <c r="D129" s="111"/>
      <c r="E129" s="117"/>
      <c r="G129" s="120"/>
      <c r="H129" s="120"/>
      <c r="I129" s="120"/>
      <c r="J129" s="102"/>
      <c r="K129" s="102"/>
      <c r="L129" s="120"/>
      <c r="M129" s="116"/>
      <c r="N129" s="116"/>
      <c r="O129" s="102"/>
      <c r="P129" s="102"/>
      <c r="Q129" s="102"/>
      <c r="R129" s="102"/>
      <c r="S129" s="102"/>
      <c r="T129" s="102"/>
      <c r="U129" s="102"/>
      <c r="V129" s="102"/>
      <c r="W129" s="102"/>
      <c r="X129" s="102"/>
      <c r="Y129" s="102"/>
      <c r="Z129" s="102"/>
      <c r="AA129" s="102"/>
      <c r="AB129" s="102"/>
    </row>
    <row r="130">
      <c r="A130" s="119"/>
      <c r="C130" s="110"/>
      <c r="D130" s="111"/>
      <c r="E130" s="117"/>
      <c r="G130" s="120"/>
      <c r="H130" s="120"/>
      <c r="I130" s="120"/>
      <c r="J130" s="102"/>
      <c r="K130" s="102"/>
      <c r="L130" s="120"/>
      <c r="M130" s="116"/>
      <c r="N130" s="116"/>
      <c r="O130" s="102"/>
      <c r="P130" s="102"/>
      <c r="Q130" s="102"/>
      <c r="R130" s="102"/>
      <c r="S130" s="102"/>
      <c r="T130" s="102"/>
      <c r="U130" s="102"/>
      <c r="V130" s="102"/>
      <c r="W130" s="102"/>
      <c r="X130" s="102"/>
      <c r="Y130" s="102"/>
      <c r="Z130" s="102"/>
      <c r="AA130" s="102"/>
      <c r="AB130" s="102"/>
    </row>
    <row r="131">
      <c r="A131" s="119"/>
      <c r="C131" s="110"/>
      <c r="D131" s="111"/>
      <c r="E131" s="117"/>
      <c r="G131" s="120"/>
      <c r="H131" s="120"/>
      <c r="I131" s="120"/>
      <c r="J131" s="102"/>
      <c r="K131" s="102"/>
      <c r="L131" s="120"/>
      <c r="M131" s="116"/>
      <c r="N131" s="116"/>
      <c r="O131" s="102"/>
      <c r="P131" s="102"/>
      <c r="Q131" s="102"/>
      <c r="R131" s="102"/>
      <c r="S131" s="102"/>
      <c r="T131" s="102"/>
      <c r="U131" s="102"/>
      <c r="V131" s="102"/>
      <c r="W131" s="102"/>
      <c r="X131" s="102"/>
      <c r="Y131" s="102"/>
      <c r="Z131" s="102"/>
      <c r="AA131" s="102"/>
      <c r="AB131" s="102"/>
    </row>
    <row r="132">
      <c r="A132" s="119"/>
      <c r="C132" s="110"/>
      <c r="D132" s="111"/>
      <c r="E132" s="117"/>
      <c r="G132" s="120"/>
      <c r="H132" s="120"/>
      <c r="I132" s="120"/>
      <c r="J132" s="102"/>
      <c r="K132" s="102"/>
      <c r="L132" s="120"/>
      <c r="M132" s="116"/>
      <c r="N132" s="116"/>
      <c r="O132" s="102"/>
      <c r="P132" s="102"/>
      <c r="Q132" s="102"/>
      <c r="R132" s="102"/>
      <c r="S132" s="102"/>
      <c r="T132" s="102"/>
      <c r="U132" s="102"/>
      <c r="V132" s="102"/>
      <c r="W132" s="102"/>
      <c r="X132" s="102"/>
      <c r="Y132" s="102"/>
      <c r="Z132" s="102"/>
      <c r="AA132" s="102"/>
      <c r="AB132" s="102"/>
    </row>
    <row r="133">
      <c r="A133" s="119"/>
      <c r="C133" s="110"/>
      <c r="D133" s="111"/>
      <c r="E133" s="117"/>
      <c r="G133" s="120"/>
      <c r="H133" s="120"/>
      <c r="I133" s="120"/>
      <c r="J133" s="102"/>
      <c r="K133" s="102"/>
      <c r="L133" s="120"/>
      <c r="M133" s="116"/>
      <c r="N133" s="116"/>
      <c r="O133" s="102"/>
      <c r="P133" s="102"/>
      <c r="Q133" s="102"/>
      <c r="R133" s="102"/>
      <c r="S133" s="102"/>
      <c r="T133" s="102"/>
      <c r="U133" s="102"/>
      <c r="V133" s="102"/>
      <c r="W133" s="102"/>
      <c r="X133" s="102"/>
      <c r="Y133" s="102"/>
      <c r="Z133" s="102"/>
      <c r="AA133" s="102"/>
      <c r="AB133" s="102"/>
    </row>
    <row r="134">
      <c r="A134" s="119"/>
      <c r="C134" s="110"/>
      <c r="D134" s="111"/>
      <c r="E134" s="117"/>
      <c r="G134" s="120"/>
      <c r="H134" s="120"/>
      <c r="I134" s="120"/>
      <c r="J134" s="102"/>
      <c r="K134" s="102"/>
      <c r="L134" s="120"/>
      <c r="M134" s="116"/>
      <c r="N134" s="116"/>
      <c r="O134" s="102"/>
      <c r="P134" s="102"/>
      <c r="Q134" s="102"/>
      <c r="R134" s="102"/>
      <c r="S134" s="102"/>
      <c r="T134" s="102"/>
      <c r="U134" s="102"/>
      <c r="V134" s="102"/>
      <c r="W134" s="102"/>
      <c r="X134" s="102"/>
      <c r="Y134" s="102"/>
      <c r="Z134" s="102"/>
      <c r="AA134" s="102"/>
      <c r="AB134" s="102"/>
    </row>
    <row r="135">
      <c r="A135" s="119"/>
      <c r="C135" s="110"/>
      <c r="D135" s="111"/>
      <c r="E135" s="117"/>
      <c r="G135" s="120"/>
      <c r="H135" s="120"/>
      <c r="I135" s="120"/>
      <c r="J135" s="102"/>
      <c r="K135" s="102"/>
      <c r="L135" s="120"/>
      <c r="M135" s="116"/>
      <c r="N135" s="116"/>
      <c r="O135" s="102"/>
      <c r="P135" s="102"/>
      <c r="Q135" s="102"/>
      <c r="R135" s="102"/>
      <c r="S135" s="102"/>
      <c r="T135" s="102"/>
      <c r="U135" s="102"/>
      <c r="V135" s="102"/>
      <c r="W135" s="102"/>
      <c r="X135" s="102"/>
      <c r="Y135" s="102"/>
      <c r="Z135" s="102"/>
      <c r="AA135" s="102"/>
      <c r="AB135" s="102"/>
    </row>
    <row r="136">
      <c r="A136" s="119"/>
      <c r="C136" s="110"/>
      <c r="D136" s="111"/>
      <c r="E136" s="117"/>
      <c r="G136" s="120"/>
      <c r="H136" s="120"/>
      <c r="I136" s="120"/>
      <c r="J136" s="102"/>
      <c r="K136" s="102"/>
      <c r="L136" s="120"/>
      <c r="M136" s="116"/>
      <c r="N136" s="116"/>
      <c r="O136" s="102"/>
      <c r="P136" s="102"/>
      <c r="Q136" s="102"/>
      <c r="R136" s="102"/>
      <c r="S136" s="102"/>
      <c r="T136" s="102"/>
      <c r="U136" s="102"/>
      <c r="V136" s="102"/>
      <c r="W136" s="102"/>
      <c r="X136" s="102"/>
      <c r="Y136" s="102"/>
      <c r="Z136" s="102"/>
      <c r="AA136" s="102"/>
      <c r="AB136" s="102"/>
    </row>
    <row r="137">
      <c r="A137" s="119"/>
      <c r="C137" s="110"/>
      <c r="D137" s="111"/>
      <c r="E137" s="117"/>
      <c r="G137" s="120"/>
      <c r="H137" s="120"/>
      <c r="I137" s="120"/>
      <c r="J137" s="102"/>
      <c r="K137" s="102"/>
      <c r="L137" s="120"/>
      <c r="M137" s="116"/>
      <c r="N137" s="116"/>
      <c r="O137" s="102"/>
      <c r="P137" s="102"/>
      <c r="Q137" s="102"/>
      <c r="R137" s="102"/>
      <c r="S137" s="102"/>
      <c r="T137" s="102"/>
      <c r="U137" s="102"/>
      <c r="V137" s="102"/>
      <c r="W137" s="102"/>
      <c r="X137" s="102"/>
      <c r="Y137" s="102"/>
      <c r="Z137" s="102"/>
      <c r="AA137" s="102"/>
      <c r="AB137" s="102"/>
    </row>
    <row r="138">
      <c r="A138" s="119"/>
      <c r="C138" s="110"/>
      <c r="D138" s="111"/>
      <c r="E138" s="117"/>
      <c r="G138" s="120"/>
      <c r="H138" s="120"/>
      <c r="I138" s="120"/>
      <c r="J138" s="102"/>
      <c r="K138" s="102"/>
      <c r="L138" s="120"/>
      <c r="M138" s="116"/>
      <c r="N138" s="116"/>
      <c r="O138" s="102"/>
      <c r="P138" s="102"/>
      <c r="Q138" s="102"/>
      <c r="R138" s="102"/>
      <c r="S138" s="102"/>
      <c r="T138" s="102"/>
      <c r="U138" s="102"/>
      <c r="V138" s="102"/>
      <c r="W138" s="102"/>
      <c r="X138" s="102"/>
      <c r="Y138" s="102"/>
      <c r="Z138" s="102"/>
      <c r="AA138" s="102"/>
      <c r="AB138" s="102"/>
    </row>
    <row r="139">
      <c r="A139" s="119"/>
      <c r="C139" s="110"/>
      <c r="D139" s="111"/>
      <c r="E139" s="117"/>
      <c r="G139" s="120"/>
      <c r="H139" s="120"/>
      <c r="I139" s="120"/>
      <c r="J139" s="102"/>
      <c r="K139" s="102"/>
      <c r="L139" s="120"/>
      <c r="M139" s="116"/>
      <c r="N139" s="116"/>
      <c r="O139" s="102"/>
      <c r="P139" s="102"/>
      <c r="Q139" s="102"/>
      <c r="R139" s="102"/>
      <c r="S139" s="102"/>
      <c r="T139" s="102"/>
      <c r="U139" s="102"/>
      <c r="V139" s="102"/>
      <c r="W139" s="102"/>
      <c r="X139" s="102"/>
      <c r="Y139" s="102"/>
      <c r="Z139" s="102"/>
      <c r="AA139" s="102"/>
      <c r="AB139" s="102"/>
    </row>
    <row r="140">
      <c r="A140" s="119"/>
      <c r="C140" s="110"/>
      <c r="D140" s="111"/>
      <c r="E140" s="117"/>
      <c r="G140" s="120"/>
      <c r="H140" s="120"/>
      <c r="I140" s="120"/>
      <c r="J140" s="102"/>
      <c r="K140" s="102"/>
      <c r="L140" s="120"/>
      <c r="M140" s="116"/>
      <c r="N140" s="116"/>
      <c r="O140" s="102"/>
      <c r="P140" s="102"/>
      <c r="Q140" s="102"/>
      <c r="R140" s="102"/>
      <c r="S140" s="102"/>
      <c r="T140" s="102"/>
      <c r="U140" s="102"/>
      <c r="V140" s="102"/>
      <c r="W140" s="102"/>
      <c r="X140" s="102"/>
      <c r="Y140" s="102"/>
      <c r="Z140" s="102"/>
      <c r="AA140" s="102"/>
      <c r="AB140" s="102"/>
    </row>
    <row r="141">
      <c r="A141" s="119"/>
      <c r="C141" s="110"/>
      <c r="D141" s="111"/>
      <c r="E141" s="117"/>
      <c r="G141" s="120"/>
      <c r="H141" s="120"/>
      <c r="I141" s="120"/>
      <c r="J141" s="102"/>
      <c r="K141" s="102"/>
      <c r="L141" s="120"/>
      <c r="M141" s="116"/>
      <c r="N141" s="116"/>
      <c r="O141" s="102"/>
      <c r="P141" s="102"/>
      <c r="Q141" s="102"/>
      <c r="R141" s="102"/>
      <c r="S141" s="102"/>
      <c r="T141" s="102"/>
      <c r="U141" s="102"/>
      <c r="V141" s="102"/>
      <c r="W141" s="102"/>
      <c r="X141" s="102"/>
      <c r="Y141" s="102"/>
      <c r="Z141" s="102"/>
      <c r="AA141" s="102"/>
      <c r="AB141" s="102"/>
    </row>
    <row r="142">
      <c r="A142" s="119"/>
      <c r="C142" s="110"/>
      <c r="D142" s="111"/>
      <c r="E142" s="117"/>
      <c r="G142" s="120"/>
      <c r="H142" s="120"/>
      <c r="I142" s="120"/>
      <c r="J142" s="102"/>
      <c r="K142" s="102"/>
      <c r="L142" s="120"/>
      <c r="M142" s="116"/>
      <c r="N142" s="116"/>
      <c r="O142" s="102"/>
      <c r="P142" s="102"/>
      <c r="Q142" s="102"/>
      <c r="R142" s="102"/>
      <c r="S142" s="102"/>
      <c r="T142" s="102"/>
      <c r="U142" s="102"/>
      <c r="V142" s="102"/>
      <c r="W142" s="102"/>
      <c r="X142" s="102"/>
      <c r="Y142" s="102"/>
      <c r="Z142" s="102"/>
      <c r="AA142" s="102"/>
      <c r="AB142" s="102"/>
    </row>
    <row r="143">
      <c r="A143" s="119"/>
      <c r="C143" s="110"/>
      <c r="D143" s="111"/>
      <c r="E143" s="117"/>
      <c r="G143" s="120"/>
      <c r="H143" s="120"/>
      <c r="I143" s="120"/>
      <c r="J143" s="102"/>
      <c r="K143" s="102"/>
      <c r="L143" s="120"/>
      <c r="M143" s="116"/>
      <c r="N143" s="116"/>
      <c r="O143" s="102"/>
      <c r="P143" s="102"/>
      <c r="Q143" s="102"/>
      <c r="R143" s="102"/>
      <c r="S143" s="102"/>
      <c r="T143" s="102"/>
      <c r="U143" s="102"/>
      <c r="V143" s="102"/>
      <c r="W143" s="102"/>
      <c r="X143" s="102"/>
      <c r="Y143" s="102"/>
      <c r="Z143" s="102"/>
      <c r="AA143" s="102"/>
      <c r="AB143" s="102"/>
    </row>
    <row r="144">
      <c r="A144" s="119"/>
      <c r="C144" s="110"/>
      <c r="D144" s="111"/>
      <c r="E144" s="117"/>
      <c r="G144" s="120"/>
      <c r="H144" s="120"/>
      <c r="I144" s="120"/>
      <c r="J144" s="102"/>
      <c r="K144" s="102"/>
      <c r="L144" s="120"/>
      <c r="M144" s="116"/>
      <c r="N144" s="116"/>
      <c r="O144" s="102"/>
      <c r="P144" s="102"/>
      <c r="Q144" s="102"/>
      <c r="R144" s="102"/>
      <c r="S144" s="102"/>
      <c r="T144" s="102"/>
      <c r="U144" s="102"/>
      <c r="V144" s="102"/>
      <c r="W144" s="102"/>
      <c r="X144" s="102"/>
      <c r="Y144" s="102"/>
      <c r="Z144" s="102"/>
      <c r="AA144" s="102"/>
      <c r="AB144" s="102"/>
    </row>
    <row r="145">
      <c r="A145" s="119"/>
      <c r="C145" s="110"/>
      <c r="D145" s="111"/>
      <c r="E145" s="117"/>
      <c r="G145" s="120"/>
      <c r="H145" s="120"/>
      <c r="I145" s="120"/>
      <c r="J145" s="102"/>
      <c r="K145" s="102"/>
      <c r="L145" s="120"/>
      <c r="M145" s="116"/>
      <c r="N145" s="116"/>
      <c r="O145" s="102"/>
      <c r="P145" s="102"/>
      <c r="Q145" s="102"/>
      <c r="R145" s="102"/>
      <c r="S145" s="102"/>
      <c r="T145" s="102"/>
      <c r="U145" s="102"/>
      <c r="V145" s="102"/>
      <c r="W145" s="102"/>
      <c r="X145" s="102"/>
      <c r="Y145" s="102"/>
      <c r="Z145" s="102"/>
      <c r="AA145" s="102"/>
      <c r="AB145" s="102"/>
    </row>
    <row r="146">
      <c r="A146" s="119"/>
      <c r="C146" s="110"/>
      <c r="D146" s="111"/>
      <c r="E146" s="117"/>
      <c r="G146" s="120"/>
      <c r="H146" s="120"/>
      <c r="I146" s="120"/>
      <c r="J146" s="102"/>
      <c r="K146" s="102"/>
      <c r="L146" s="120"/>
      <c r="M146" s="116"/>
      <c r="N146" s="116"/>
      <c r="O146" s="102"/>
      <c r="P146" s="102"/>
      <c r="Q146" s="102"/>
      <c r="R146" s="102"/>
      <c r="S146" s="102"/>
      <c r="T146" s="102"/>
      <c r="U146" s="102"/>
      <c r="V146" s="102"/>
      <c r="W146" s="102"/>
      <c r="X146" s="102"/>
      <c r="Y146" s="102"/>
      <c r="Z146" s="102"/>
      <c r="AA146" s="102"/>
      <c r="AB146" s="102"/>
    </row>
    <row r="147">
      <c r="A147" s="119"/>
      <c r="C147" s="110"/>
      <c r="D147" s="111"/>
      <c r="E147" s="117"/>
      <c r="G147" s="120"/>
      <c r="H147" s="120"/>
      <c r="I147" s="120"/>
      <c r="J147" s="102"/>
      <c r="K147" s="102"/>
      <c r="L147" s="120"/>
      <c r="M147" s="116"/>
      <c r="N147" s="116"/>
      <c r="O147" s="102"/>
      <c r="P147" s="102"/>
      <c r="Q147" s="102"/>
      <c r="R147" s="102"/>
      <c r="S147" s="102"/>
      <c r="T147" s="102"/>
      <c r="U147" s="102"/>
      <c r="V147" s="102"/>
      <c r="W147" s="102"/>
      <c r="X147" s="102"/>
      <c r="Y147" s="102"/>
      <c r="Z147" s="102"/>
      <c r="AA147" s="102"/>
      <c r="AB147" s="102"/>
    </row>
    <row r="148">
      <c r="A148" s="119"/>
      <c r="C148" s="110"/>
      <c r="D148" s="111"/>
      <c r="E148" s="117"/>
      <c r="G148" s="120"/>
      <c r="H148" s="120"/>
      <c r="I148" s="120"/>
      <c r="J148" s="102"/>
      <c r="K148" s="102"/>
      <c r="L148" s="120"/>
      <c r="M148" s="116"/>
      <c r="N148" s="116"/>
      <c r="O148" s="102"/>
      <c r="P148" s="102"/>
      <c r="Q148" s="102"/>
      <c r="R148" s="102"/>
      <c r="S148" s="102"/>
      <c r="T148" s="102"/>
      <c r="U148" s="102"/>
      <c r="V148" s="102"/>
      <c r="W148" s="102"/>
      <c r="X148" s="102"/>
      <c r="Y148" s="102"/>
      <c r="Z148" s="102"/>
      <c r="AA148" s="102"/>
      <c r="AB148" s="102"/>
    </row>
    <row r="149">
      <c r="A149" s="119"/>
      <c r="C149" s="110"/>
      <c r="D149" s="111"/>
      <c r="E149" s="117"/>
      <c r="G149" s="120"/>
      <c r="H149" s="120"/>
      <c r="I149" s="120"/>
      <c r="J149" s="102"/>
      <c r="K149" s="102"/>
      <c r="L149" s="120"/>
      <c r="M149" s="116"/>
      <c r="N149" s="116"/>
      <c r="O149" s="102"/>
      <c r="P149" s="102"/>
      <c r="Q149" s="102"/>
      <c r="R149" s="102"/>
      <c r="S149" s="102"/>
      <c r="T149" s="102"/>
      <c r="U149" s="102"/>
      <c r="V149" s="102"/>
      <c r="W149" s="102"/>
      <c r="X149" s="102"/>
      <c r="Y149" s="102"/>
      <c r="Z149" s="102"/>
      <c r="AA149" s="102"/>
      <c r="AB149" s="102"/>
    </row>
    <row r="150">
      <c r="A150" s="119"/>
      <c r="C150" s="110"/>
      <c r="D150" s="111"/>
      <c r="E150" s="117"/>
      <c r="G150" s="120"/>
      <c r="H150" s="120"/>
      <c r="I150" s="120"/>
      <c r="J150" s="102"/>
      <c r="K150" s="102"/>
      <c r="L150" s="120"/>
      <c r="M150" s="116"/>
      <c r="N150" s="116"/>
      <c r="O150" s="102"/>
      <c r="P150" s="102"/>
      <c r="Q150" s="102"/>
      <c r="R150" s="102"/>
      <c r="S150" s="102"/>
      <c r="T150" s="102"/>
      <c r="U150" s="102"/>
      <c r="V150" s="102"/>
      <c r="W150" s="102"/>
      <c r="X150" s="102"/>
      <c r="Y150" s="102"/>
      <c r="Z150" s="102"/>
      <c r="AA150" s="102"/>
      <c r="AB150" s="102"/>
    </row>
    <row r="151">
      <c r="A151" s="119"/>
      <c r="C151" s="110"/>
      <c r="D151" s="111"/>
      <c r="E151" s="117"/>
      <c r="G151" s="120"/>
      <c r="H151" s="120"/>
      <c r="I151" s="120"/>
      <c r="J151" s="102"/>
      <c r="K151" s="102"/>
      <c r="L151" s="120"/>
      <c r="M151" s="116"/>
      <c r="N151" s="116"/>
      <c r="O151" s="102"/>
      <c r="P151" s="102"/>
      <c r="Q151" s="102"/>
      <c r="R151" s="102"/>
      <c r="S151" s="102"/>
      <c r="T151" s="102"/>
      <c r="U151" s="102"/>
      <c r="V151" s="102"/>
      <c r="W151" s="102"/>
      <c r="X151" s="102"/>
      <c r="Y151" s="102"/>
      <c r="Z151" s="102"/>
      <c r="AA151" s="102"/>
      <c r="AB151" s="102"/>
    </row>
    <row r="152">
      <c r="A152" s="119"/>
      <c r="C152" s="110"/>
      <c r="D152" s="111"/>
      <c r="E152" s="117"/>
      <c r="G152" s="120"/>
      <c r="H152" s="120"/>
      <c r="I152" s="120"/>
      <c r="J152" s="102"/>
      <c r="K152" s="102"/>
      <c r="L152" s="120"/>
      <c r="M152" s="116"/>
      <c r="N152" s="116"/>
      <c r="O152" s="102"/>
      <c r="P152" s="102"/>
      <c r="Q152" s="102"/>
      <c r="R152" s="102"/>
      <c r="S152" s="102"/>
      <c r="T152" s="102"/>
      <c r="U152" s="102"/>
      <c r="V152" s="102"/>
      <c r="W152" s="102"/>
      <c r="X152" s="102"/>
      <c r="Y152" s="102"/>
      <c r="Z152" s="102"/>
      <c r="AA152" s="102"/>
      <c r="AB152" s="102"/>
    </row>
    <row r="153">
      <c r="A153" s="119"/>
      <c r="C153" s="110"/>
      <c r="D153" s="111"/>
      <c r="E153" s="117"/>
      <c r="G153" s="120"/>
      <c r="H153" s="120"/>
      <c r="I153" s="120"/>
      <c r="J153" s="102"/>
      <c r="K153" s="102"/>
      <c r="L153" s="120"/>
      <c r="M153" s="116"/>
      <c r="N153" s="116"/>
      <c r="O153" s="102"/>
      <c r="P153" s="102"/>
      <c r="Q153" s="102"/>
      <c r="R153" s="102"/>
      <c r="S153" s="102"/>
      <c r="T153" s="102"/>
      <c r="U153" s="102"/>
      <c r="V153" s="102"/>
      <c r="W153" s="102"/>
      <c r="X153" s="102"/>
      <c r="Y153" s="102"/>
      <c r="Z153" s="102"/>
      <c r="AA153" s="102"/>
      <c r="AB153" s="102"/>
    </row>
    <row r="154">
      <c r="A154" s="119"/>
      <c r="C154" s="110"/>
      <c r="D154" s="111"/>
      <c r="E154" s="117"/>
      <c r="G154" s="120"/>
      <c r="H154" s="120"/>
      <c r="I154" s="120"/>
      <c r="J154" s="102"/>
      <c r="K154" s="102"/>
      <c r="L154" s="120"/>
      <c r="M154" s="116"/>
      <c r="N154" s="116"/>
      <c r="O154" s="102"/>
      <c r="P154" s="102"/>
      <c r="Q154" s="102"/>
      <c r="R154" s="102"/>
      <c r="S154" s="102"/>
      <c r="T154" s="102"/>
      <c r="U154" s="102"/>
      <c r="V154" s="102"/>
      <c r="W154" s="102"/>
      <c r="X154" s="102"/>
      <c r="Y154" s="102"/>
      <c r="Z154" s="102"/>
      <c r="AA154" s="102"/>
      <c r="AB154" s="102"/>
    </row>
    <row r="155">
      <c r="A155" s="119"/>
      <c r="C155" s="110"/>
      <c r="D155" s="111"/>
      <c r="E155" s="117"/>
      <c r="G155" s="120"/>
      <c r="H155" s="120"/>
      <c r="I155" s="120"/>
      <c r="J155" s="102"/>
      <c r="K155" s="102"/>
      <c r="L155" s="120"/>
      <c r="M155" s="116"/>
      <c r="N155" s="116"/>
      <c r="O155" s="102"/>
      <c r="P155" s="102"/>
      <c r="Q155" s="102"/>
      <c r="R155" s="102"/>
      <c r="S155" s="102"/>
      <c r="T155" s="102"/>
      <c r="U155" s="102"/>
      <c r="V155" s="102"/>
      <c r="W155" s="102"/>
      <c r="X155" s="102"/>
      <c r="Y155" s="102"/>
      <c r="Z155" s="102"/>
      <c r="AA155" s="102"/>
      <c r="AB155" s="102"/>
    </row>
    <row r="156">
      <c r="A156" s="119"/>
      <c r="C156" s="110"/>
      <c r="D156" s="111"/>
      <c r="E156" s="117"/>
      <c r="G156" s="120"/>
      <c r="H156" s="120"/>
      <c r="I156" s="120"/>
      <c r="J156" s="102"/>
      <c r="K156" s="102"/>
      <c r="L156" s="120"/>
      <c r="M156" s="116"/>
      <c r="N156" s="116"/>
      <c r="O156" s="102"/>
      <c r="P156" s="102"/>
      <c r="Q156" s="102"/>
      <c r="R156" s="102"/>
      <c r="S156" s="102"/>
      <c r="T156" s="102"/>
      <c r="U156" s="102"/>
      <c r="V156" s="102"/>
      <c r="W156" s="102"/>
      <c r="X156" s="102"/>
      <c r="Y156" s="102"/>
      <c r="Z156" s="102"/>
      <c r="AA156" s="102"/>
      <c r="AB156" s="102"/>
    </row>
    <row r="157">
      <c r="A157" s="119"/>
      <c r="C157" s="110"/>
      <c r="D157" s="111"/>
      <c r="E157" s="117"/>
      <c r="G157" s="120"/>
      <c r="H157" s="120"/>
      <c r="I157" s="120"/>
      <c r="J157" s="102"/>
      <c r="K157" s="102"/>
      <c r="L157" s="120"/>
      <c r="M157" s="116"/>
      <c r="N157" s="116"/>
      <c r="O157" s="102"/>
      <c r="P157" s="102"/>
      <c r="Q157" s="102"/>
      <c r="R157" s="102"/>
      <c r="S157" s="102"/>
      <c r="T157" s="102"/>
      <c r="U157" s="102"/>
      <c r="V157" s="102"/>
      <c r="W157" s="102"/>
      <c r="X157" s="102"/>
      <c r="Y157" s="102"/>
      <c r="Z157" s="102"/>
      <c r="AA157" s="102"/>
      <c r="AB157" s="102"/>
    </row>
    <row r="158">
      <c r="A158" s="119"/>
      <c r="C158" s="110"/>
      <c r="D158" s="111"/>
      <c r="E158" s="117"/>
      <c r="G158" s="120"/>
      <c r="H158" s="120"/>
      <c r="I158" s="120"/>
      <c r="J158" s="102"/>
      <c r="K158" s="102"/>
      <c r="L158" s="120"/>
      <c r="M158" s="116"/>
      <c r="N158" s="116"/>
      <c r="O158" s="102"/>
      <c r="P158" s="102"/>
      <c r="Q158" s="102"/>
      <c r="R158" s="102"/>
      <c r="S158" s="102"/>
      <c r="T158" s="102"/>
      <c r="U158" s="102"/>
      <c r="V158" s="102"/>
      <c r="W158" s="102"/>
      <c r="X158" s="102"/>
      <c r="Y158" s="102"/>
      <c r="Z158" s="102"/>
      <c r="AA158" s="102"/>
      <c r="AB158" s="102"/>
    </row>
    <row r="159">
      <c r="A159" s="119"/>
      <c r="C159" s="110"/>
      <c r="D159" s="111"/>
      <c r="E159" s="117"/>
      <c r="G159" s="120"/>
      <c r="H159" s="120"/>
      <c r="I159" s="120"/>
      <c r="J159" s="102"/>
      <c r="K159" s="102"/>
      <c r="L159" s="120"/>
      <c r="M159" s="116"/>
      <c r="N159" s="116"/>
      <c r="O159" s="102"/>
      <c r="P159" s="102"/>
      <c r="Q159" s="102"/>
      <c r="R159" s="102"/>
      <c r="S159" s="102"/>
      <c r="T159" s="102"/>
      <c r="U159" s="102"/>
      <c r="V159" s="102"/>
      <c r="W159" s="102"/>
      <c r="X159" s="102"/>
      <c r="Y159" s="102"/>
      <c r="Z159" s="102"/>
      <c r="AA159" s="102"/>
      <c r="AB159" s="102"/>
    </row>
    <row r="160">
      <c r="A160" s="119"/>
      <c r="C160" s="110"/>
      <c r="D160" s="111"/>
      <c r="E160" s="117"/>
      <c r="G160" s="120"/>
      <c r="H160" s="120"/>
      <c r="I160" s="120"/>
      <c r="J160" s="102"/>
      <c r="K160" s="102"/>
      <c r="L160" s="120"/>
      <c r="M160" s="116"/>
      <c r="N160" s="116"/>
      <c r="O160" s="102"/>
      <c r="P160" s="102"/>
      <c r="Q160" s="102"/>
      <c r="R160" s="102"/>
      <c r="S160" s="102"/>
      <c r="T160" s="102"/>
      <c r="U160" s="102"/>
      <c r="V160" s="102"/>
      <c r="W160" s="102"/>
      <c r="X160" s="102"/>
      <c r="Y160" s="102"/>
      <c r="Z160" s="102"/>
      <c r="AA160" s="102"/>
      <c r="AB160" s="102"/>
    </row>
    <row r="161">
      <c r="A161" s="119"/>
      <c r="C161" s="110"/>
      <c r="D161" s="111"/>
      <c r="E161" s="117"/>
      <c r="G161" s="120"/>
      <c r="H161" s="120"/>
      <c r="I161" s="120"/>
      <c r="J161" s="102"/>
      <c r="K161" s="102"/>
      <c r="L161" s="120"/>
      <c r="M161" s="116"/>
      <c r="N161" s="116"/>
      <c r="O161" s="102"/>
      <c r="P161" s="102"/>
      <c r="Q161" s="102"/>
      <c r="R161" s="102"/>
      <c r="S161" s="102"/>
      <c r="T161" s="102"/>
      <c r="U161" s="102"/>
      <c r="V161" s="102"/>
      <c r="W161" s="102"/>
      <c r="X161" s="102"/>
      <c r="Y161" s="102"/>
      <c r="Z161" s="102"/>
      <c r="AA161" s="102"/>
      <c r="AB161" s="102"/>
    </row>
    <row r="162">
      <c r="A162" s="119"/>
      <c r="C162" s="110"/>
      <c r="D162" s="111"/>
      <c r="E162" s="117"/>
      <c r="G162" s="120"/>
      <c r="H162" s="120"/>
      <c r="I162" s="120"/>
      <c r="J162" s="102"/>
      <c r="K162" s="102"/>
      <c r="L162" s="120"/>
      <c r="M162" s="116"/>
      <c r="N162" s="116"/>
      <c r="O162" s="102"/>
      <c r="P162" s="102"/>
      <c r="Q162" s="102"/>
      <c r="R162" s="102"/>
      <c r="S162" s="102"/>
      <c r="T162" s="102"/>
      <c r="U162" s="102"/>
      <c r="V162" s="102"/>
      <c r="W162" s="102"/>
      <c r="X162" s="102"/>
      <c r="Y162" s="102"/>
      <c r="Z162" s="102"/>
      <c r="AA162" s="102"/>
      <c r="AB162" s="102"/>
    </row>
    <row r="163">
      <c r="A163" s="119"/>
      <c r="C163" s="110"/>
      <c r="D163" s="111"/>
      <c r="E163" s="117"/>
      <c r="G163" s="120"/>
      <c r="H163" s="120"/>
      <c r="I163" s="120"/>
      <c r="J163" s="102"/>
      <c r="K163" s="102"/>
      <c r="L163" s="120"/>
      <c r="M163" s="116"/>
      <c r="N163" s="116"/>
      <c r="O163" s="102"/>
      <c r="P163" s="102"/>
      <c r="Q163" s="102"/>
      <c r="R163" s="102"/>
      <c r="S163" s="102"/>
      <c r="T163" s="102"/>
      <c r="U163" s="102"/>
      <c r="V163" s="102"/>
      <c r="W163" s="102"/>
      <c r="X163" s="102"/>
      <c r="Y163" s="102"/>
      <c r="Z163" s="102"/>
      <c r="AA163" s="102"/>
      <c r="AB163" s="102"/>
    </row>
    <row r="164">
      <c r="A164" s="119"/>
      <c r="C164" s="110"/>
      <c r="D164" s="111"/>
      <c r="E164" s="117"/>
      <c r="G164" s="120"/>
      <c r="H164" s="120"/>
      <c r="I164" s="120"/>
      <c r="J164" s="102"/>
      <c r="K164" s="102"/>
      <c r="L164" s="120"/>
      <c r="M164" s="116"/>
      <c r="N164" s="116"/>
      <c r="O164" s="102"/>
      <c r="P164" s="102"/>
      <c r="Q164" s="102"/>
      <c r="R164" s="102"/>
      <c r="S164" s="102"/>
      <c r="T164" s="102"/>
      <c r="U164" s="102"/>
      <c r="V164" s="102"/>
      <c r="W164" s="102"/>
      <c r="X164" s="102"/>
      <c r="Y164" s="102"/>
      <c r="Z164" s="102"/>
      <c r="AA164" s="102"/>
      <c r="AB164" s="102"/>
    </row>
    <row r="165">
      <c r="A165" s="119"/>
      <c r="C165" s="110"/>
      <c r="D165" s="111"/>
      <c r="E165" s="117"/>
      <c r="G165" s="120"/>
      <c r="H165" s="120"/>
      <c r="I165" s="120"/>
      <c r="J165" s="102"/>
      <c r="K165" s="102"/>
      <c r="L165" s="120"/>
      <c r="M165" s="116"/>
      <c r="N165" s="116"/>
      <c r="O165" s="102"/>
      <c r="P165" s="102"/>
      <c r="Q165" s="102"/>
      <c r="R165" s="102"/>
      <c r="S165" s="102"/>
      <c r="T165" s="102"/>
      <c r="U165" s="102"/>
      <c r="V165" s="102"/>
      <c r="W165" s="102"/>
      <c r="X165" s="102"/>
      <c r="Y165" s="102"/>
      <c r="Z165" s="102"/>
      <c r="AA165" s="102"/>
      <c r="AB165" s="102"/>
    </row>
    <row r="166">
      <c r="A166" s="119"/>
      <c r="C166" s="110"/>
      <c r="D166" s="111"/>
      <c r="E166" s="117"/>
      <c r="G166" s="120"/>
      <c r="H166" s="120"/>
      <c r="I166" s="120"/>
      <c r="J166" s="102"/>
      <c r="K166" s="102"/>
      <c r="L166" s="120"/>
      <c r="M166" s="116"/>
      <c r="N166" s="116"/>
      <c r="O166" s="102"/>
      <c r="P166" s="102"/>
      <c r="Q166" s="102"/>
      <c r="R166" s="102"/>
      <c r="S166" s="102"/>
      <c r="T166" s="102"/>
      <c r="U166" s="102"/>
      <c r="V166" s="102"/>
      <c r="W166" s="102"/>
      <c r="X166" s="102"/>
      <c r="Y166" s="102"/>
      <c r="Z166" s="102"/>
      <c r="AA166" s="102"/>
      <c r="AB166" s="102"/>
    </row>
    <row r="167">
      <c r="A167" s="119"/>
      <c r="C167" s="110"/>
      <c r="D167" s="111"/>
      <c r="E167" s="117"/>
      <c r="G167" s="120"/>
      <c r="H167" s="120"/>
      <c r="I167" s="120"/>
      <c r="J167" s="102"/>
      <c r="K167" s="102"/>
      <c r="L167" s="120"/>
      <c r="M167" s="116"/>
      <c r="N167" s="116"/>
      <c r="O167" s="102"/>
      <c r="P167" s="102"/>
      <c r="Q167" s="102"/>
      <c r="R167" s="102"/>
      <c r="S167" s="102"/>
      <c r="T167" s="102"/>
      <c r="U167" s="102"/>
      <c r="V167" s="102"/>
      <c r="W167" s="102"/>
      <c r="X167" s="102"/>
      <c r="Y167" s="102"/>
      <c r="Z167" s="102"/>
      <c r="AA167" s="102"/>
      <c r="AB167" s="102"/>
    </row>
    <row r="168">
      <c r="A168" s="119"/>
      <c r="C168" s="110"/>
      <c r="D168" s="111"/>
      <c r="E168" s="117"/>
      <c r="G168" s="120"/>
      <c r="H168" s="120"/>
      <c r="I168" s="120"/>
      <c r="J168" s="102"/>
      <c r="K168" s="102"/>
      <c r="L168" s="120"/>
      <c r="M168" s="116"/>
      <c r="N168" s="116"/>
      <c r="O168" s="102"/>
      <c r="P168" s="102"/>
      <c r="Q168" s="102"/>
      <c r="R168" s="102"/>
      <c r="S168" s="102"/>
      <c r="T168" s="102"/>
      <c r="U168" s="102"/>
      <c r="V168" s="102"/>
      <c r="W168" s="102"/>
      <c r="X168" s="102"/>
      <c r="Y168" s="102"/>
      <c r="Z168" s="102"/>
      <c r="AA168" s="102"/>
      <c r="AB168" s="102"/>
    </row>
    <row r="169">
      <c r="A169" s="119"/>
      <c r="C169" s="110"/>
      <c r="D169" s="111"/>
      <c r="E169" s="117"/>
      <c r="G169" s="120"/>
      <c r="H169" s="120"/>
      <c r="I169" s="120"/>
      <c r="J169" s="102"/>
      <c r="K169" s="102"/>
      <c r="L169" s="120"/>
      <c r="M169" s="116"/>
      <c r="N169" s="116"/>
      <c r="O169" s="102"/>
      <c r="P169" s="102"/>
      <c r="Q169" s="102"/>
      <c r="R169" s="102"/>
      <c r="S169" s="102"/>
      <c r="T169" s="102"/>
      <c r="U169" s="102"/>
      <c r="V169" s="102"/>
      <c r="W169" s="102"/>
      <c r="X169" s="102"/>
      <c r="Y169" s="102"/>
      <c r="Z169" s="102"/>
      <c r="AA169" s="102"/>
      <c r="AB169" s="102"/>
    </row>
    <row r="170">
      <c r="A170" s="119"/>
      <c r="C170" s="110"/>
      <c r="D170" s="111"/>
      <c r="E170" s="117"/>
      <c r="G170" s="120"/>
      <c r="H170" s="120"/>
      <c r="I170" s="120"/>
      <c r="J170" s="102"/>
      <c r="K170" s="102"/>
      <c r="L170" s="120"/>
      <c r="M170" s="116"/>
      <c r="N170" s="116"/>
      <c r="O170" s="102"/>
      <c r="P170" s="102"/>
      <c r="Q170" s="102"/>
      <c r="R170" s="102"/>
      <c r="S170" s="102"/>
      <c r="T170" s="102"/>
      <c r="U170" s="102"/>
      <c r="V170" s="102"/>
      <c r="W170" s="102"/>
      <c r="X170" s="102"/>
      <c r="Y170" s="102"/>
      <c r="Z170" s="102"/>
      <c r="AA170" s="102"/>
      <c r="AB170" s="102"/>
    </row>
    <row r="171">
      <c r="A171" s="119"/>
      <c r="C171" s="110"/>
      <c r="D171" s="111"/>
      <c r="E171" s="117"/>
      <c r="G171" s="120"/>
      <c r="H171" s="120"/>
      <c r="I171" s="120"/>
      <c r="J171" s="102"/>
      <c r="K171" s="102"/>
      <c r="L171" s="120"/>
      <c r="M171" s="116"/>
      <c r="N171" s="116"/>
      <c r="O171" s="102"/>
      <c r="P171" s="102"/>
      <c r="Q171" s="102"/>
      <c r="R171" s="102"/>
      <c r="S171" s="102"/>
      <c r="T171" s="102"/>
      <c r="U171" s="102"/>
      <c r="V171" s="102"/>
      <c r="W171" s="102"/>
      <c r="X171" s="102"/>
      <c r="Y171" s="102"/>
      <c r="Z171" s="102"/>
      <c r="AA171" s="102"/>
      <c r="AB171" s="102"/>
    </row>
    <row r="172">
      <c r="A172" s="119"/>
      <c r="C172" s="110"/>
      <c r="D172" s="111"/>
      <c r="E172" s="117"/>
      <c r="G172" s="120"/>
      <c r="H172" s="120"/>
      <c r="I172" s="120"/>
      <c r="J172" s="102"/>
      <c r="K172" s="102"/>
      <c r="L172" s="120"/>
      <c r="M172" s="116"/>
      <c r="N172" s="116"/>
      <c r="O172" s="102"/>
      <c r="P172" s="102"/>
      <c r="Q172" s="102"/>
      <c r="R172" s="102"/>
      <c r="S172" s="102"/>
      <c r="T172" s="102"/>
      <c r="U172" s="102"/>
      <c r="V172" s="102"/>
      <c r="W172" s="102"/>
      <c r="X172" s="102"/>
      <c r="Y172" s="102"/>
      <c r="Z172" s="102"/>
      <c r="AA172" s="102"/>
      <c r="AB172" s="102"/>
    </row>
    <row r="173">
      <c r="A173" s="119"/>
      <c r="C173" s="110"/>
      <c r="D173" s="111"/>
      <c r="E173" s="117"/>
      <c r="G173" s="120"/>
      <c r="H173" s="120"/>
      <c r="I173" s="120"/>
      <c r="J173" s="102"/>
      <c r="K173" s="102"/>
      <c r="L173" s="120"/>
      <c r="M173" s="116"/>
      <c r="N173" s="116"/>
      <c r="O173" s="102"/>
      <c r="P173" s="102"/>
      <c r="Q173" s="102"/>
      <c r="R173" s="102"/>
      <c r="S173" s="102"/>
      <c r="T173" s="102"/>
      <c r="U173" s="102"/>
      <c r="V173" s="102"/>
      <c r="W173" s="102"/>
      <c r="X173" s="102"/>
      <c r="Y173" s="102"/>
      <c r="Z173" s="102"/>
      <c r="AA173" s="102"/>
      <c r="AB173" s="102"/>
    </row>
    <row r="174">
      <c r="A174" s="119"/>
      <c r="C174" s="110"/>
      <c r="D174" s="111"/>
      <c r="E174" s="117"/>
      <c r="G174" s="120"/>
      <c r="H174" s="120"/>
      <c r="I174" s="120"/>
      <c r="J174" s="102"/>
      <c r="K174" s="102"/>
      <c r="L174" s="120"/>
      <c r="M174" s="116"/>
      <c r="N174" s="116"/>
      <c r="O174" s="102"/>
      <c r="P174" s="102"/>
      <c r="Q174" s="102"/>
      <c r="R174" s="102"/>
      <c r="S174" s="102"/>
      <c r="T174" s="102"/>
      <c r="U174" s="102"/>
      <c r="V174" s="102"/>
      <c r="W174" s="102"/>
      <c r="X174" s="102"/>
      <c r="Y174" s="102"/>
      <c r="Z174" s="102"/>
      <c r="AA174" s="102"/>
      <c r="AB174" s="102"/>
    </row>
    <row r="175">
      <c r="A175" s="119"/>
      <c r="C175" s="110"/>
      <c r="D175" s="111"/>
      <c r="E175" s="117"/>
      <c r="G175" s="120"/>
      <c r="H175" s="120"/>
      <c r="I175" s="120"/>
      <c r="J175" s="102"/>
      <c r="K175" s="102"/>
      <c r="L175" s="120"/>
      <c r="M175" s="116"/>
      <c r="N175" s="116"/>
      <c r="O175" s="102"/>
      <c r="P175" s="102"/>
      <c r="Q175" s="102"/>
      <c r="R175" s="102"/>
      <c r="S175" s="102"/>
      <c r="T175" s="102"/>
      <c r="U175" s="102"/>
      <c r="V175" s="102"/>
      <c r="W175" s="102"/>
      <c r="X175" s="102"/>
      <c r="Y175" s="102"/>
      <c r="Z175" s="102"/>
      <c r="AA175" s="102"/>
      <c r="AB175" s="102"/>
    </row>
    <row r="176">
      <c r="A176" s="119"/>
      <c r="C176" s="110"/>
      <c r="D176" s="111"/>
      <c r="E176" s="117"/>
      <c r="G176" s="120"/>
      <c r="H176" s="120"/>
      <c r="I176" s="120"/>
      <c r="J176" s="102"/>
      <c r="K176" s="102"/>
      <c r="L176" s="120"/>
      <c r="M176" s="116"/>
      <c r="N176" s="116"/>
      <c r="O176" s="102"/>
      <c r="P176" s="102"/>
      <c r="Q176" s="102"/>
      <c r="R176" s="102"/>
      <c r="S176" s="102"/>
      <c r="T176" s="102"/>
      <c r="U176" s="102"/>
      <c r="V176" s="102"/>
      <c r="W176" s="102"/>
      <c r="X176" s="102"/>
      <c r="Y176" s="102"/>
      <c r="Z176" s="102"/>
      <c r="AA176" s="102"/>
      <c r="AB176" s="102"/>
    </row>
    <row r="177">
      <c r="A177" s="119"/>
      <c r="C177" s="110"/>
      <c r="D177" s="111"/>
      <c r="E177" s="117"/>
      <c r="G177" s="120"/>
      <c r="H177" s="120"/>
      <c r="I177" s="120"/>
      <c r="J177" s="102"/>
      <c r="K177" s="102"/>
      <c r="L177" s="120"/>
      <c r="M177" s="116"/>
      <c r="N177" s="116"/>
      <c r="O177" s="102"/>
      <c r="P177" s="102"/>
      <c r="Q177" s="102"/>
      <c r="R177" s="102"/>
      <c r="S177" s="102"/>
      <c r="T177" s="102"/>
      <c r="U177" s="102"/>
      <c r="V177" s="102"/>
      <c r="W177" s="102"/>
      <c r="X177" s="102"/>
      <c r="Y177" s="102"/>
      <c r="Z177" s="102"/>
      <c r="AA177" s="102"/>
      <c r="AB177" s="102"/>
    </row>
    <row r="178">
      <c r="A178" s="119"/>
      <c r="C178" s="110"/>
      <c r="D178" s="111"/>
      <c r="E178" s="117"/>
      <c r="G178" s="120"/>
      <c r="H178" s="120"/>
      <c r="I178" s="120"/>
      <c r="J178" s="102"/>
      <c r="K178" s="102"/>
      <c r="L178" s="120"/>
      <c r="M178" s="116"/>
      <c r="N178" s="116"/>
      <c r="O178" s="102"/>
      <c r="P178" s="102"/>
      <c r="Q178" s="102"/>
      <c r="R178" s="102"/>
      <c r="S178" s="102"/>
      <c r="T178" s="102"/>
      <c r="U178" s="102"/>
      <c r="V178" s="102"/>
      <c r="W178" s="102"/>
      <c r="X178" s="102"/>
      <c r="Y178" s="102"/>
      <c r="Z178" s="102"/>
      <c r="AA178" s="102"/>
      <c r="AB178" s="102"/>
    </row>
    <row r="179">
      <c r="A179" s="119"/>
      <c r="C179" s="110"/>
      <c r="D179" s="111"/>
      <c r="E179" s="117"/>
      <c r="G179" s="120"/>
      <c r="H179" s="120"/>
      <c r="I179" s="120"/>
      <c r="J179" s="102"/>
      <c r="K179" s="102"/>
      <c r="L179" s="120"/>
      <c r="M179" s="116"/>
      <c r="N179" s="116"/>
      <c r="O179" s="102"/>
      <c r="P179" s="102"/>
      <c r="Q179" s="102"/>
      <c r="R179" s="102"/>
      <c r="S179" s="102"/>
      <c r="T179" s="102"/>
      <c r="U179" s="102"/>
      <c r="V179" s="102"/>
      <c r="W179" s="102"/>
      <c r="X179" s="102"/>
      <c r="Y179" s="102"/>
      <c r="Z179" s="102"/>
      <c r="AA179" s="102"/>
      <c r="AB179" s="102"/>
    </row>
    <row r="180">
      <c r="A180" s="119"/>
      <c r="C180" s="110"/>
      <c r="D180" s="111"/>
      <c r="E180" s="117"/>
      <c r="G180" s="120"/>
      <c r="H180" s="120"/>
      <c r="I180" s="120"/>
      <c r="J180" s="102"/>
      <c r="K180" s="102"/>
      <c r="L180" s="120"/>
      <c r="M180" s="116"/>
      <c r="N180" s="116"/>
      <c r="O180" s="102"/>
      <c r="P180" s="102"/>
      <c r="Q180" s="102"/>
      <c r="R180" s="102"/>
      <c r="S180" s="102"/>
      <c r="T180" s="102"/>
      <c r="U180" s="102"/>
      <c r="V180" s="102"/>
      <c r="W180" s="102"/>
      <c r="X180" s="102"/>
      <c r="Y180" s="102"/>
      <c r="Z180" s="102"/>
      <c r="AA180" s="102"/>
      <c r="AB180" s="102"/>
    </row>
    <row r="181">
      <c r="A181" s="119"/>
      <c r="C181" s="110"/>
      <c r="D181" s="111"/>
      <c r="E181" s="117"/>
      <c r="G181" s="120"/>
      <c r="H181" s="120"/>
      <c r="I181" s="120"/>
      <c r="J181" s="102"/>
      <c r="K181" s="102"/>
      <c r="L181" s="120"/>
      <c r="M181" s="116"/>
      <c r="N181" s="116"/>
      <c r="O181" s="102"/>
      <c r="P181" s="102"/>
      <c r="Q181" s="102"/>
      <c r="R181" s="102"/>
      <c r="S181" s="102"/>
      <c r="T181" s="102"/>
      <c r="U181" s="102"/>
      <c r="V181" s="102"/>
      <c r="W181" s="102"/>
      <c r="X181" s="102"/>
      <c r="Y181" s="102"/>
      <c r="Z181" s="102"/>
      <c r="AA181" s="102"/>
      <c r="AB181" s="102"/>
    </row>
    <row r="182">
      <c r="A182" s="119"/>
      <c r="C182" s="110"/>
      <c r="D182" s="111"/>
      <c r="E182" s="117"/>
      <c r="G182" s="120"/>
      <c r="H182" s="120"/>
      <c r="I182" s="120"/>
      <c r="J182" s="102"/>
      <c r="K182" s="102"/>
      <c r="L182" s="120"/>
      <c r="M182" s="116"/>
      <c r="N182" s="116"/>
      <c r="O182" s="102"/>
      <c r="P182" s="102"/>
      <c r="Q182" s="102"/>
      <c r="R182" s="102"/>
      <c r="S182" s="102"/>
      <c r="T182" s="102"/>
      <c r="U182" s="102"/>
      <c r="V182" s="102"/>
      <c r="W182" s="102"/>
      <c r="X182" s="102"/>
      <c r="Y182" s="102"/>
      <c r="Z182" s="102"/>
      <c r="AA182" s="102"/>
      <c r="AB182" s="102"/>
    </row>
    <row r="183">
      <c r="A183" s="119"/>
      <c r="C183" s="110"/>
      <c r="D183" s="111"/>
      <c r="E183" s="117"/>
      <c r="G183" s="120"/>
      <c r="H183" s="120"/>
      <c r="I183" s="120"/>
      <c r="J183" s="102"/>
      <c r="K183" s="102"/>
      <c r="L183" s="120"/>
      <c r="M183" s="116"/>
      <c r="N183" s="116"/>
      <c r="O183" s="102"/>
      <c r="P183" s="102"/>
      <c r="Q183" s="102"/>
      <c r="R183" s="102"/>
      <c r="S183" s="102"/>
      <c r="T183" s="102"/>
      <c r="U183" s="102"/>
      <c r="V183" s="102"/>
      <c r="W183" s="102"/>
      <c r="X183" s="102"/>
      <c r="Y183" s="102"/>
      <c r="Z183" s="102"/>
      <c r="AA183" s="102"/>
      <c r="AB183" s="102"/>
    </row>
    <row r="184">
      <c r="A184" s="119"/>
      <c r="C184" s="110"/>
      <c r="D184" s="111"/>
      <c r="E184" s="117"/>
      <c r="G184" s="120"/>
      <c r="H184" s="120"/>
      <c r="I184" s="120"/>
      <c r="J184" s="102"/>
      <c r="K184" s="102"/>
      <c r="L184" s="120"/>
      <c r="M184" s="116"/>
      <c r="N184" s="116"/>
      <c r="O184" s="102"/>
      <c r="P184" s="102"/>
      <c r="Q184" s="102"/>
      <c r="R184" s="102"/>
      <c r="S184" s="102"/>
      <c r="T184" s="102"/>
      <c r="U184" s="102"/>
      <c r="V184" s="102"/>
      <c r="W184" s="102"/>
      <c r="X184" s="102"/>
      <c r="Y184" s="102"/>
      <c r="Z184" s="102"/>
      <c r="AA184" s="102"/>
      <c r="AB184" s="102"/>
    </row>
    <row r="185">
      <c r="A185" s="119"/>
      <c r="C185" s="110"/>
      <c r="D185" s="111"/>
      <c r="E185" s="117"/>
      <c r="G185" s="120"/>
      <c r="H185" s="120"/>
      <c r="I185" s="120"/>
      <c r="J185" s="102"/>
      <c r="K185" s="102"/>
      <c r="L185" s="120"/>
      <c r="M185" s="116"/>
      <c r="N185" s="116"/>
      <c r="O185" s="102"/>
      <c r="P185" s="102"/>
      <c r="Q185" s="102"/>
      <c r="R185" s="102"/>
      <c r="S185" s="102"/>
      <c r="T185" s="102"/>
      <c r="U185" s="102"/>
      <c r="V185" s="102"/>
      <c r="W185" s="102"/>
      <c r="X185" s="102"/>
      <c r="Y185" s="102"/>
      <c r="Z185" s="102"/>
      <c r="AA185" s="102"/>
      <c r="AB185" s="102"/>
    </row>
    <row r="186">
      <c r="A186" s="119"/>
      <c r="C186" s="110"/>
      <c r="D186" s="111"/>
      <c r="E186" s="117"/>
      <c r="G186" s="120"/>
      <c r="H186" s="120"/>
      <c r="I186" s="120"/>
      <c r="J186" s="102"/>
      <c r="K186" s="102"/>
      <c r="L186" s="120"/>
      <c r="M186" s="116"/>
      <c r="N186" s="116"/>
      <c r="O186" s="102"/>
      <c r="P186" s="102"/>
      <c r="Q186" s="102"/>
      <c r="R186" s="102"/>
      <c r="S186" s="102"/>
      <c r="T186" s="102"/>
      <c r="U186" s="102"/>
      <c r="V186" s="102"/>
      <c r="W186" s="102"/>
      <c r="X186" s="102"/>
      <c r="Y186" s="102"/>
      <c r="Z186" s="102"/>
      <c r="AA186" s="102"/>
      <c r="AB186" s="102"/>
    </row>
    <row r="187">
      <c r="A187" s="119"/>
      <c r="C187" s="110"/>
      <c r="D187" s="111"/>
      <c r="E187" s="117"/>
      <c r="G187" s="120"/>
      <c r="H187" s="120"/>
      <c r="I187" s="120"/>
      <c r="J187" s="102"/>
      <c r="K187" s="102"/>
      <c r="L187" s="120"/>
      <c r="M187" s="116"/>
      <c r="N187" s="116"/>
      <c r="O187" s="102"/>
      <c r="P187" s="102"/>
      <c r="Q187" s="102"/>
      <c r="R187" s="102"/>
      <c r="S187" s="102"/>
      <c r="T187" s="102"/>
      <c r="U187" s="102"/>
      <c r="V187" s="102"/>
      <c r="W187" s="102"/>
      <c r="X187" s="102"/>
      <c r="Y187" s="102"/>
      <c r="Z187" s="102"/>
      <c r="AA187" s="102"/>
      <c r="AB187" s="102"/>
    </row>
    <row r="188">
      <c r="A188" s="119"/>
      <c r="C188" s="110"/>
      <c r="D188" s="111"/>
      <c r="E188" s="117"/>
      <c r="G188" s="120"/>
      <c r="H188" s="120"/>
      <c r="I188" s="120"/>
      <c r="J188" s="102"/>
      <c r="K188" s="102"/>
      <c r="L188" s="120"/>
      <c r="M188" s="116"/>
      <c r="N188" s="116"/>
      <c r="O188" s="102"/>
      <c r="P188" s="102"/>
      <c r="Q188" s="102"/>
      <c r="R188" s="102"/>
      <c r="S188" s="102"/>
      <c r="T188" s="102"/>
      <c r="U188" s="102"/>
      <c r="V188" s="102"/>
      <c r="W188" s="102"/>
      <c r="X188" s="102"/>
      <c r="Y188" s="102"/>
      <c r="Z188" s="102"/>
      <c r="AA188" s="102"/>
      <c r="AB188" s="102"/>
    </row>
    <row r="189">
      <c r="A189" s="119"/>
      <c r="C189" s="110"/>
      <c r="D189" s="111"/>
      <c r="E189" s="117"/>
      <c r="G189" s="120"/>
      <c r="H189" s="120"/>
      <c r="I189" s="120"/>
      <c r="J189" s="102"/>
      <c r="K189" s="102"/>
      <c r="L189" s="120"/>
      <c r="M189" s="116"/>
      <c r="N189" s="116"/>
      <c r="O189" s="102"/>
      <c r="P189" s="102"/>
      <c r="Q189" s="102"/>
      <c r="R189" s="102"/>
      <c r="S189" s="102"/>
      <c r="T189" s="102"/>
      <c r="U189" s="102"/>
      <c r="V189" s="102"/>
      <c r="W189" s="102"/>
      <c r="X189" s="102"/>
      <c r="Y189" s="102"/>
      <c r="Z189" s="102"/>
      <c r="AA189" s="102"/>
      <c r="AB189" s="102"/>
    </row>
    <row r="190">
      <c r="A190" s="119"/>
      <c r="C190" s="110"/>
      <c r="D190" s="111"/>
      <c r="E190" s="117"/>
      <c r="G190" s="120"/>
      <c r="H190" s="120"/>
      <c r="I190" s="120"/>
      <c r="J190" s="102"/>
      <c r="K190" s="102"/>
      <c r="L190" s="120"/>
      <c r="M190" s="116"/>
      <c r="N190" s="116"/>
      <c r="O190" s="102"/>
      <c r="P190" s="102"/>
      <c r="Q190" s="102"/>
      <c r="R190" s="102"/>
      <c r="S190" s="102"/>
      <c r="T190" s="102"/>
      <c r="U190" s="102"/>
      <c r="V190" s="102"/>
      <c r="W190" s="102"/>
      <c r="X190" s="102"/>
      <c r="Y190" s="102"/>
      <c r="Z190" s="102"/>
      <c r="AA190" s="102"/>
      <c r="AB190" s="102"/>
    </row>
    <row r="191">
      <c r="A191" s="119"/>
      <c r="C191" s="110"/>
      <c r="D191" s="111"/>
      <c r="E191" s="117"/>
      <c r="G191" s="120"/>
      <c r="H191" s="120"/>
      <c r="I191" s="120"/>
      <c r="J191" s="102"/>
      <c r="K191" s="102"/>
      <c r="L191" s="120"/>
      <c r="M191" s="116"/>
      <c r="N191" s="116"/>
      <c r="O191" s="102"/>
      <c r="P191" s="102"/>
      <c r="Q191" s="102"/>
      <c r="R191" s="102"/>
      <c r="S191" s="102"/>
      <c r="T191" s="102"/>
      <c r="U191" s="102"/>
      <c r="V191" s="102"/>
      <c r="W191" s="102"/>
      <c r="X191" s="102"/>
      <c r="Y191" s="102"/>
      <c r="Z191" s="102"/>
      <c r="AA191" s="102"/>
      <c r="AB191" s="102"/>
    </row>
    <row r="192">
      <c r="A192" s="119"/>
      <c r="C192" s="110"/>
      <c r="D192" s="111"/>
      <c r="E192" s="117"/>
      <c r="G192" s="120"/>
      <c r="H192" s="120"/>
      <c r="I192" s="120"/>
      <c r="J192" s="102"/>
      <c r="K192" s="102"/>
      <c r="L192" s="120"/>
      <c r="M192" s="116"/>
      <c r="N192" s="116"/>
      <c r="O192" s="102"/>
      <c r="P192" s="102"/>
      <c r="Q192" s="102"/>
      <c r="R192" s="102"/>
      <c r="S192" s="102"/>
      <c r="T192" s="102"/>
      <c r="U192" s="102"/>
      <c r="V192" s="102"/>
      <c r="W192" s="102"/>
      <c r="X192" s="102"/>
      <c r="Y192" s="102"/>
      <c r="Z192" s="102"/>
      <c r="AA192" s="102"/>
      <c r="AB192" s="102"/>
    </row>
    <row r="193">
      <c r="A193" s="119"/>
      <c r="C193" s="110"/>
      <c r="D193" s="111"/>
      <c r="E193" s="117"/>
      <c r="G193" s="120"/>
      <c r="H193" s="120"/>
      <c r="I193" s="120"/>
      <c r="J193" s="102"/>
      <c r="K193" s="102"/>
      <c r="L193" s="120"/>
      <c r="M193" s="116"/>
      <c r="N193" s="116"/>
      <c r="O193" s="102"/>
      <c r="P193" s="102"/>
      <c r="Q193" s="102"/>
      <c r="R193" s="102"/>
      <c r="S193" s="102"/>
      <c r="T193" s="102"/>
      <c r="U193" s="102"/>
      <c r="V193" s="102"/>
      <c r="W193" s="102"/>
      <c r="X193" s="102"/>
      <c r="Y193" s="102"/>
      <c r="Z193" s="102"/>
      <c r="AA193" s="102"/>
      <c r="AB193" s="102"/>
    </row>
    <row r="194">
      <c r="A194" s="119"/>
      <c r="C194" s="110"/>
      <c r="D194" s="111"/>
      <c r="E194" s="117"/>
      <c r="G194" s="120"/>
      <c r="H194" s="120"/>
      <c r="I194" s="120"/>
      <c r="J194" s="102"/>
      <c r="K194" s="102"/>
      <c r="L194" s="120"/>
      <c r="M194" s="116"/>
      <c r="N194" s="116"/>
      <c r="O194" s="102"/>
      <c r="P194" s="102"/>
      <c r="Q194" s="102"/>
      <c r="R194" s="102"/>
      <c r="S194" s="102"/>
      <c r="T194" s="102"/>
      <c r="U194" s="102"/>
      <c r="V194" s="102"/>
      <c r="W194" s="102"/>
      <c r="X194" s="102"/>
      <c r="Y194" s="102"/>
      <c r="Z194" s="102"/>
      <c r="AA194" s="102"/>
      <c r="AB194" s="102"/>
    </row>
    <row r="195">
      <c r="A195" s="119"/>
      <c r="C195" s="110"/>
      <c r="D195" s="111"/>
      <c r="E195" s="117"/>
      <c r="G195" s="120"/>
      <c r="H195" s="120"/>
      <c r="I195" s="120"/>
      <c r="J195" s="102"/>
      <c r="K195" s="102"/>
      <c r="L195" s="120"/>
      <c r="M195" s="116"/>
      <c r="N195" s="116"/>
      <c r="O195" s="102"/>
      <c r="P195" s="102"/>
      <c r="Q195" s="102"/>
      <c r="R195" s="102"/>
      <c r="S195" s="102"/>
      <c r="T195" s="102"/>
      <c r="U195" s="102"/>
      <c r="V195" s="102"/>
      <c r="W195" s="102"/>
      <c r="X195" s="102"/>
      <c r="Y195" s="102"/>
      <c r="Z195" s="102"/>
      <c r="AA195" s="102"/>
      <c r="AB195" s="102"/>
    </row>
    <row r="196">
      <c r="A196" s="119"/>
      <c r="C196" s="110"/>
      <c r="D196" s="111"/>
      <c r="E196" s="117"/>
      <c r="G196" s="120"/>
      <c r="H196" s="120"/>
      <c r="I196" s="120"/>
      <c r="J196" s="102"/>
      <c r="K196" s="102"/>
      <c r="L196" s="120"/>
      <c r="M196" s="116"/>
      <c r="N196" s="116"/>
      <c r="O196" s="102"/>
      <c r="P196" s="102"/>
      <c r="Q196" s="102"/>
      <c r="R196" s="102"/>
      <c r="S196" s="102"/>
      <c r="T196" s="102"/>
      <c r="U196" s="102"/>
      <c r="V196" s="102"/>
      <c r="W196" s="102"/>
      <c r="X196" s="102"/>
      <c r="Y196" s="102"/>
      <c r="Z196" s="102"/>
      <c r="AA196" s="102"/>
      <c r="AB196" s="102"/>
    </row>
    <row r="197">
      <c r="A197" s="119"/>
      <c r="C197" s="110"/>
      <c r="D197" s="111"/>
      <c r="E197" s="117"/>
      <c r="G197" s="120"/>
      <c r="H197" s="120"/>
      <c r="I197" s="120"/>
      <c r="J197" s="102"/>
      <c r="K197" s="102"/>
      <c r="L197" s="120"/>
      <c r="M197" s="116"/>
      <c r="N197" s="116"/>
      <c r="O197" s="102"/>
      <c r="P197" s="102"/>
      <c r="Q197" s="102"/>
      <c r="R197" s="102"/>
      <c r="S197" s="102"/>
      <c r="T197" s="102"/>
      <c r="U197" s="102"/>
      <c r="V197" s="102"/>
      <c r="W197" s="102"/>
      <c r="X197" s="102"/>
      <c r="Y197" s="102"/>
      <c r="Z197" s="102"/>
      <c r="AA197" s="102"/>
      <c r="AB197" s="102"/>
    </row>
    <row r="198">
      <c r="A198" s="119"/>
      <c r="C198" s="110"/>
      <c r="D198" s="111"/>
      <c r="E198" s="117"/>
      <c r="G198" s="120"/>
      <c r="H198" s="120"/>
      <c r="I198" s="120"/>
      <c r="J198" s="102"/>
      <c r="K198" s="102"/>
      <c r="L198" s="120"/>
      <c r="M198" s="116"/>
      <c r="N198" s="116"/>
      <c r="O198" s="102"/>
      <c r="P198" s="102"/>
      <c r="Q198" s="102"/>
      <c r="R198" s="102"/>
      <c r="S198" s="102"/>
      <c r="T198" s="102"/>
      <c r="U198" s="102"/>
      <c r="V198" s="102"/>
      <c r="W198" s="102"/>
      <c r="X198" s="102"/>
      <c r="Y198" s="102"/>
      <c r="Z198" s="102"/>
      <c r="AA198" s="102"/>
      <c r="AB198" s="102"/>
    </row>
    <row r="199">
      <c r="A199" s="119"/>
      <c r="C199" s="110"/>
      <c r="D199" s="111"/>
      <c r="E199" s="117"/>
      <c r="G199" s="120"/>
      <c r="H199" s="120"/>
      <c r="I199" s="120"/>
      <c r="J199" s="102"/>
      <c r="K199" s="102"/>
      <c r="L199" s="120"/>
      <c r="M199" s="116"/>
      <c r="N199" s="116"/>
      <c r="O199" s="102"/>
      <c r="P199" s="102"/>
      <c r="Q199" s="102"/>
      <c r="R199" s="102"/>
      <c r="S199" s="102"/>
      <c r="T199" s="102"/>
      <c r="U199" s="102"/>
      <c r="V199" s="102"/>
      <c r="W199" s="102"/>
      <c r="X199" s="102"/>
      <c r="Y199" s="102"/>
      <c r="Z199" s="102"/>
      <c r="AA199" s="102"/>
      <c r="AB199" s="102"/>
    </row>
    <row r="200">
      <c r="A200" s="119"/>
      <c r="C200" s="110"/>
      <c r="D200" s="111"/>
      <c r="E200" s="117"/>
      <c r="G200" s="120"/>
      <c r="H200" s="120"/>
      <c r="I200" s="120"/>
      <c r="J200" s="102"/>
      <c r="K200" s="102"/>
      <c r="L200" s="120"/>
      <c r="M200" s="116"/>
      <c r="N200" s="116"/>
      <c r="O200" s="102"/>
      <c r="P200" s="102"/>
      <c r="Q200" s="102"/>
      <c r="R200" s="102"/>
      <c r="S200" s="102"/>
      <c r="T200" s="102"/>
      <c r="U200" s="102"/>
      <c r="V200" s="102"/>
      <c r="W200" s="102"/>
      <c r="X200" s="102"/>
      <c r="Y200" s="102"/>
      <c r="Z200" s="102"/>
      <c r="AA200" s="102"/>
      <c r="AB200" s="102"/>
    </row>
    <row r="201">
      <c r="A201" s="119"/>
      <c r="C201" s="110"/>
      <c r="D201" s="111"/>
      <c r="E201" s="117"/>
      <c r="G201" s="120"/>
      <c r="H201" s="120"/>
      <c r="I201" s="120"/>
      <c r="J201" s="102"/>
      <c r="K201" s="102"/>
      <c r="L201" s="120"/>
      <c r="M201" s="116"/>
      <c r="N201" s="116"/>
      <c r="O201" s="102"/>
      <c r="P201" s="102"/>
      <c r="Q201" s="102"/>
      <c r="R201" s="102"/>
      <c r="S201" s="102"/>
      <c r="T201" s="102"/>
      <c r="U201" s="102"/>
      <c r="V201" s="102"/>
      <c r="W201" s="102"/>
      <c r="X201" s="102"/>
      <c r="Y201" s="102"/>
      <c r="Z201" s="102"/>
      <c r="AA201" s="102"/>
      <c r="AB201" s="102"/>
    </row>
    <row r="202">
      <c r="A202" s="119"/>
      <c r="C202" s="110"/>
      <c r="D202" s="111"/>
      <c r="E202" s="117"/>
      <c r="G202" s="120"/>
      <c r="H202" s="120"/>
      <c r="I202" s="120"/>
      <c r="J202" s="102"/>
      <c r="K202" s="102"/>
      <c r="L202" s="120"/>
      <c r="M202" s="116"/>
      <c r="N202" s="116"/>
      <c r="O202" s="102"/>
      <c r="P202" s="102"/>
      <c r="Q202" s="102"/>
      <c r="R202" s="102"/>
      <c r="S202" s="102"/>
      <c r="T202" s="102"/>
      <c r="U202" s="102"/>
      <c r="V202" s="102"/>
      <c r="W202" s="102"/>
      <c r="X202" s="102"/>
      <c r="Y202" s="102"/>
      <c r="Z202" s="102"/>
      <c r="AA202" s="102"/>
      <c r="AB202" s="102"/>
    </row>
    <row r="203">
      <c r="A203" s="119"/>
      <c r="C203" s="110"/>
      <c r="D203" s="111"/>
      <c r="E203" s="117"/>
      <c r="G203" s="120"/>
      <c r="H203" s="120"/>
      <c r="I203" s="120"/>
      <c r="J203" s="102"/>
      <c r="K203" s="102"/>
      <c r="L203" s="120"/>
      <c r="M203" s="116"/>
      <c r="N203" s="116"/>
      <c r="O203" s="102"/>
      <c r="P203" s="102"/>
      <c r="Q203" s="102"/>
      <c r="R203" s="102"/>
      <c r="S203" s="102"/>
      <c r="T203" s="102"/>
      <c r="U203" s="102"/>
      <c r="V203" s="102"/>
      <c r="W203" s="102"/>
      <c r="X203" s="102"/>
      <c r="Y203" s="102"/>
      <c r="Z203" s="102"/>
      <c r="AA203" s="102"/>
      <c r="AB203" s="102"/>
    </row>
    <row r="204">
      <c r="A204" s="119"/>
      <c r="C204" s="110"/>
      <c r="D204" s="111"/>
      <c r="E204" s="117"/>
      <c r="G204" s="120"/>
      <c r="H204" s="120"/>
      <c r="I204" s="120"/>
      <c r="J204" s="102"/>
      <c r="K204" s="102"/>
      <c r="L204" s="120"/>
      <c r="M204" s="116"/>
      <c r="N204" s="116"/>
      <c r="O204" s="102"/>
      <c r="P204" s="102"/>
      <c r="Q204" s="102"/>
      <c r="R204" s="102"/>
      <c r="S204" s="102"/>
      <c r="T204" s="102"/>
      <c r="U204" s="102"/>
      <c r="V204" s="102"/>
      <c r="W204" s="102"/>
      <c r="X204" s="102"/>
      <c r="Y204" s="102"/>
      <c r="Z204" s="102"/>
      <c r="AA204" s="102"/>
      <c r="AB204" s="102"/>
    </row>
    <row r="205">
      <c r="A205" s="119"/>
      <c r="C205" s="110"/>
      <c r="D205" s="111"/>
      <c r="E205" s="117"/>
      <c r="G205" s="120"/>
      <c r="H205" s="120"/>
      <c r="I205" s="120"/>
      <c r="J205" s="102"/>
      <c r="K205" s="102"/>
      <c r="L205" s="120"/>
      <c r="M205" s="116"/>
      <c r="N205" s="116"/>
      <c r="O205" s="102"/>
      <c r="P205" s="102"/>
      <c r="Q205" s="102"/>
      <c r="R205" s="102"/>
      <c r="S205" s="102"/>
      <c r="T205" s="102"/>
      <c r="U205" s="102"/>
      <c r="V205" s="102"/>
      <c r="W205" s="102"/>
      <c r="X205" s="102"/>
      <c r="Y205" s="102"/>
      <c r="Z205" s="102"/>
      <c r="AA205" s="102"/>
      <c r="AB205" s="102"/>
    </row>
    <row r="206">
      <c r="A206" s="119"/>
      <c r="C206" s="110"/>
      <c r="D206" s="111"/>
      <c r="E206" s="117"/>
      <c r="G206" s="120"/>
      <c r="H206" s="120"/>
      <c r="I206" s="120"/>
      <c r="J206" s="102"/>
      <c r="K206" s="102"/>
      <c r="L206" s="120"/>
      <c r="M206" s="116"/>
      <c r="N206" s="116"/>
      <c r="O206" s="102"/>
      <c r="P206" s="102"/>
      <c r="Q206" s="102"/>
      <c r="R206" s="102"/>
      <c r="S206" s="102"/>
      <c r="T206" s="102"/>
      <c r="U206" s="102"/>
      <c r="V206" s="102"/>
      <c r="W206" s="102"/>
      <c r="X206" s="102"/>
      <c r="Y206" s="102"/>
      <c r="Z206" s="102"/>
      <c r="AA206" s="102"/>
      <c r="AB206" s="102"/>
    </row>
    <row r="207">
      <c r="A207" s="119"/>
      <c r="C207" s="110"/>
      <c r="D207" s="111"/>
      <c r="E207" s="117"/>
      <c r="G207" s="120"/>
      <c r="H207" s="120"/>
      <c r="I207" s="120"/>
      <c r="J207" s="102"/>
      <c r="K207" s="102"/>
      <c r="L207" s="120"/>
      <c r="M207" s="116"/>
      <c r="N207" s="116"/>
      <c r="O207" s="102"/>
      <c r="P207" s="102"/>
      <c r="Q207" s="102"/>
      <c r="R207" s="102"/>
      <c r="S207" s="102"/>
      <c r="T207" s="102"/>
      <c r="U207" s="102"/>
      <c r="V207" s="102"/>
      <c r="W207" s="102"/>
      <c r="X207" s="102"/>
      <c r="Y207" s="102"/>
      <c r="Z207" s="102"/>
      <c r="AA207" s="102"/>
      <c r="AB207" s="102"/>
    </row>
    <row r="208">
      <c r="A208" s="119"/>
      <c r="C208" s="110"/>
      <c r="D208" s="111"/>
      <c r="E208" s="117"/>
      <c r="G208" s="120"/>
      <c r="H208" s="120"/>
      <c r="I208" s="120"/>
      <c r="J208" s="102"/>
      <c r="K208" s="102"/>
      <c r="L208" s="120"/>
      <c r="M208" s="116"/>
      <c r="N208" s="116"/>
      <c r="O208" s="102"/>
      <c r="P208" s="102"/>
      <c r="Q208" s="102"/>
      <c r="R208" s="102"/>
      <c r="S208" s="102"/>
      <c r="T208" s="102"/>
      <c r="U208" s="102"/>
      <c r="V208" s="102"/>
      <c r="W208" s="102"/>
      <c r="X208" s="102"/>
      <c r="Y208" s="102"/>
      <c r="Z208" s="102"/>
      <c r="AA208" s="102"/>
      <c r="AB208" s="102"/>
    </row>
    <row r="209">
      <c r="A209" s="119"/>
      <c r="C209" s="110"/>
      <c r="D209" s="111"/>
      <c r="E209" s="117"/>
      <c r="G209" s="120"/>
      <c r="H209" s="120"/>
      <c r="I209" s="120"/>
      <c r="J209" s="102"/>
      <c r="K209" s="102"/>
      <c r="L209" s="120"/>
      <c r="M209" s="116"/>
      <c r="N209" s="116"/>
      <c r="O209" s="102"/>
      <c r="P209" s="102"/>
      <c r="Q209" s="102"/>
      <c r="R209" s="102"/>
      <c r="S209" s="102"/>
      <c r="T209" s="102"/>
      <c r="U209" s="102"/>
      <c r="V209" s="102"/>
      <c r="W209" s="102"/>
      <c r="X209" s="102"/>
      <c r="Y209" s="102"/>
      <c r="Z209" s="102"/>
      <c r="AA209" s="102"/>
      <c r="AB209" s="102"/>
    </row>
    <row r="210">
      <c r="A210" s="119"/>
      <c r="C210" s="110"/>
      <c r="D210" s="111"/>
      <c r="E210" s="117"/>
      <c r="G210" s="120"/>
      <c r="H210" s="120"/>
      <c r="I210" s="120"/>
      <c r="J210" s="102"/>
      <c r="K210" s="102"/>
      <c r="L210" s="120"/>
      <c r="M210" s="116"/>
      <c r="N210" s="116"/>
      <c r="O210" s="102"/>
      <c r="P210" s="102"/>
      <c r="Q210" s="102"/>
      <c r="R210" s="102"/>
      <c r="S210" s="102"/>
      <c r="T210" s="102"/>
      <c r="U210" s="102"/>
      <c r="V210" s="102"/>
      <c r="W210" s="102"/>
      <c r="X210" s="102"/>
      <c r="Y210" s="102"/>
      <c r="Z210" s="102"/>
      <c r="AA210" s="102"/>
      <c r="AB210" s="102"/>
    </row>
    <row r="211">
      <c r="A211" s="119"/>
      <c r="C211" s="110"/>
      <c r="D211" s="111"/>
      <c r="E211" s="117"/>
      <c r="G211" s="120"/>
      <c r="H211" s="120"/>
      <c r="I211" s="120"/>
      <c r="J211" s="102"/>
      <c r="K211" s="102"/>
      <c r="L211" s="120"/>
      <c r="M211" s="116"/>
      <c r="N211" s="116"/>
      <c r="O211" s="102"/>
      <c r="P211" s="102"/>
      <c r="Q211" s="102"/>
      <c r="R211" s="102"/>
      <c r="S211" s="102"/>
      <c r="T211" s="102"/>
      <c r="U211" s="102"/>
      <c r="V211" s="102"/>
      <c r="W211" s="102"/>
      <c r="X211" s="102"/>
      <c r="Y211" s="102"/>
      <c r="Z211" s="102"/>
      <c r="AA211" s="102"/>
      <c r="AB211" s="102"/>
    </row>
    <row r="212">
      <c r="A212" s="119"/>
      <c r="C212" s="110"/>
      <c r="D212" s="111"/>
      <c r="E212" s="117"/>
      <c r="G212" s="120"/>
      <c r="H212" s="120"/>
      <c r="I212" s="120"/>
      <c r="J212" s="102"/>
      <c r="K212" s="102"/>
      <c r="L212" s="120"/>
      <c r="M212" s="116"/>
      <c r="N212" s="116"/>
      <c r="O212" s="102"/>
      <c r="P212" s="102"/>
      <c r="Q212" s="102"/>
      <c r="R212" s="102"/>
      <c r="S212" s="102"/>
      <c r="T212" s="102"/>
      <c r="U212" s="102"/>
      <c r="V212" s="102"/>
      <c r="W212" s="102"/>
      <c r="X212" s="102"/>
      <c r="Y212" s="102"/>
      <c r="Z212" s="102"/>
      <c r="AA212" s="102"/>
      <c r="AB212" s="102"/>
    </row>
    <row r="213">
      <c r="A213" s="119"/>
      <c r="C213" s="110"/>
      <c r="D213" s="111"/>
      <c r="E213" s="117"/>
      <c r="G213" s="120"/>
      <c r="H213" s="120"/>
      <c r="I213" s="120"/>
      <c r="J213" s="102"/>
      <c r="K213" s="102"/>
      <c r="L213" s="120"/>
      <c r="M213" s="116"/>
      <c r="N213" s="116"/>
      <c r="O213" s="102"/>
      <c r="P213" s="102"/>
      <c r="Q213" s="102"/>
      <c r="R213" s="102"/>
      <c r="S213" s="102"/>
      <c r="T213" s="102"/>
      <c r="U213" s="102"/>
      <c r="V213" s="102"/>
      <c r="W213" s="102"/>
      <c r="X213" s="102"/>
      <c r="Y213" s="102"/>
      <c r="Z213" s="102"/>
      <c r="AA213" s="102"/>
      <c r="AB213" s="102"/>
    </row>
    <row r="214">
      <c r="A214" s="119"/>
      <c r="C214" s="110"/>
      <c r="D214" s="111"/>
      <c r="E214" s="117"/>
      <c r="G214" s="120"/>
      <c r="H214" s="120"/>
      <c r="I214" s="120"/>
      <c r="J214" s="102"/>
      <c r="K214" s="102"/>
      <c r="L214" s="120"/>
      <c r="M214" s="116"/>
      <c r="N214" s="116"/>
      <c r="O214" s="102"/>
      <c r="P214" s="102"/>
      <c r="Q214" s="102"/>
      <c r="R214" s="102"/>
      <c r="S214" s="102"/>
      <c r="T214" s="102"/>
      <c r="U214" s="102"/>
      <c r="V214" s="102"/>
      <c r="W214" s="102"/>
      <c r="X214" s="102"/>
      <c r="Y214" s="102"/>
      <c r="Z214" s="102"/>
      <c r="AA214" s="102"/>
      <c r="AB214" s="102"/>
    </row>
    <row r="215">
      <c r="A215" s="119"/>
      <c r="C215" s="110"/>
      <c r="D215" s="111"/>
      <c r="E215" s="117"/>
      <c r="G215" s="120"/>
      <c r="H215" s="120"/>
      <c r="I215" s="120"/>
      <c r="J215" s="102"/>
      <c r="K215" s="102"/>
      <c r="L215" s="120"/>
      <c r="M215" s="116"/>
      <c r="N215" s="116"/>
      <c r="O215" s="102"/>
      <c r="P215" s="102"/>
      <c r="Q215" s="102"/>
      <c r="R215" s="102"/>
      <c r="S215" s="102"/>
      <c r="T215" s="102"/>
      <c r="U215" s="102"/>
      <c r="V215" s="102"/>
      <c r="W215" s="102"/>
      <c r="X215" s="102"/>
      <c r="Y215" s="102"/>
      <c r="Z215" s="102"/>
      <c r="AA215" s="102"/>
      <c r="AB215" s="102"/>
    </row>
    <row r="216">
      <c r="A216" s="119"/>
      <c r="C216" s="110"/>
      <c r="D216" s="111"/>
      <c r="E216" s="117"/>
      <c r="G216" s="120"/>
      <c r="H216" s="120"/>
      <c r="I216" s="120"/>
      <c r="J216" s="102"/>
      <c r="K216" s="102"/>
      <c r="L216" s="120"/>
      <c r="M216" s="116"/>
      <c r="N216" s="116"/>
      <c r="O216" s="102"/>
      <c r="P216" s="102"/>
      <c r="Q216" s="102"/>
      <c r="R216" s="102"/>
      <c r="S216" s="102"/>
      <c r="T216" s="102"/>
      <c r="U216" s="102"/>
      <c r="V216" s="102"/>
      <c r="W216" s="102"/>
      <c r="X216" s="102"/>
      <c r="Y216" s="102"/>
      <c r="Z216" s="102"/>
      <c r="AA216" s="102"/>
      <c r="AB216" s="102"/>
    </row>
    <row r="217">
      <c r="A217" s="119"/>
      <c r="C217" s="110"/>
      <c r="D217" s="111"/>
      <c r="E217" s="117"/>
      <c r="G217" s="120"/>
      <c r="H217" s="120"/>
      <c r="I217" s="120"/>
      <c r="J217" s="102"/>
      <c r="K217" s="102"/>
      <c r="L217" s="120"/>
      <c r="M217" s="116"/>
      <c r="N217" s="116"/>
      <c r="O217" s="102"/>
      <c r="P217" s="102"/>
      <c r="Q217" s="102"/>
      <c r="R217" s="102"/>
      <c r="S217" s="102"/>
      <c r="T217" s="102"/>
      <c r="U217" s="102"/>
      <c r="V217" s="102"/>
      <c r="W217" s="102"/>
      <c r="X217" s="102"/>
      <c r="Y217" s="102"/>
      <c r="Z217" s="102"/>
      <c r="AA217" s="102"/>
      <c r="AB217" s="102"/>
    </row>
    <row r="218">
      <c r="A218" s="119"/>
      <c r="C218" s="110"/>
      <c r="D218" s="111"/>
      <c r="E218" s="117"/>
      <c r="G218" s="120"/>
      <c r="H218" s="120"/>
      <c r="I218" s="120"/>
      <c r="J218" s="102"/>
      <c r="K218" s="102"/>
      <c r="L218" s="120"/>
      <c r="M218" s="116"/>
      <c r="N218" s="116"/>
      <c r="O218" s="102"/>
      <c r="P218" s="102"/>
      <c r="Q218" s="102"/>
      <c r="R218" s="102"/>
      <c r="S218" s="102"/>
      <c r="T218" s="102"/>
      <c r="U218" s="102"/>
      <c r="V218" s="102"/>
      <c r="W218" s="102"/>
      <c r="X218" s="102"/>
      <c r="Y218" s="102"/>
      <c r="Z218" s="102"/>
      <c r="AA218" s="102"/>
      <c r="AB218" s="102"/>
    </row>
    <row r="219">
      <c r="A219" s="119"/>
      <c r="C219" s="110"/>
      <c r="D219" s="111"/>
      <c r="E219" s="117"/>
      <c r="G219" s="120"/>
      <c r="H219" s="120"/>
      <c r="I219" s="120"/>
      <c r="J219" s="102"/>
      <c r="K219" s="102"/>
      <c r="L219" s="120"/>
      <c r="M219" s="116"/>
      <c r="N219" s="116"/>
      <c r="O219" s="102"/>
      <c r="P219" s="102"/>
      <c r="Q219" s="102"/>
      <c r="R219" s="102"/>
      <c r="S219" s="102"/>
      <c r="T219" s="102"/>
      <c r="U219" s="102"/>
      <c r="V219" s="102"/>
      <c r="W219" s="102"/>
      <c r="X219" s="102"/>
      <c r="Y219" s="102"/>
      <c r="Z219" s="102"/>
      <c r="AA219" s="102"/>
      <c r="AB219" s="102"/>
    </row>
    <row r="220">
      <c r="A220" s="119"/>
      <c r="C220" s="110"/>
      <c r="D220" s="111"/>
      <c r="E220" s="117"/>
      <c r="G220" s="120"/>
      <c r="H220" s="120"/>
      <c r="I220" s="120"/>
      <c r="J220" s="102"/>
      <c r="K220" s="102"/>
      <c r="L220" s="120"/>
      <c r="M220" s="116"/>
      <c r="N220" s="116"/>
      <c r="O220" s="102"/>
      <c r="P220" s="102"/>
      <c r="Q220" s="102"/>
      <c r="R220" s="102"/>
      <c r="S220" s="102"/>
      <c r="T220" s="102"/>
      <c r="U220" s="102"/>
      <c r="V220" s="102"/>
      <c r="W220" s="102"/>
      <c r="X220" s="102"/>
      <c r="Y220" s="102"/>
      <c r="Z220" s="102"/>
      <c r="AA220" s="102"/>
      <c r="AB220" s="102"/>
    </row>
    <row r="221">
      <c r="A221" s="119"/>
      <c r="C221" s="110"/>
      <c r="D221" s="111"/>
      <c r="E221" s="117"/>
      <c r="G221" s="120"/>
      <c r="H221" s="120"/>
      <c r="I221" s="120"/>
      <c r="J221" s="102"/>
      <c r="K221" s="102"/>
      <c r="L221" s="120"/>
      <c r="M221" s="116"/>
      <c r="N221" s="116"/>
      <c r="O221" s="102"/>
      <c r="P221" s="102"/>
      <c r="Q221" s="102"/>
      <c r="R221" s="102"/>
      <c r="S221" s="102"/>
      <c r="T221" s="102"/>
      <c r="U221" s="102"/>
      <c r="V221" s="102"/>
      <c r="W221" s="102"/>
      <c r="X221" s="102"/>
      <c r="Y221" s="102"/>
      <c r="Z221" s="102"/>
      <c r="AA221" s="102"/>
      <c r="AB221" s="102"/>
    </row>
    <row r="222">
      <c r="A222" s="119"/>
      <c r="C222" s="110"/>
      <c r="D222" s="111"/>
      <c r="E222" s="117"/>
      <c r="G222" s="120"/>
      <c r="H222" s="120"/>
      <c r="I222" s="120"/>
      <c r="J222" s="102"/>
      <c r="K222" s="102"/>
      <c r="L222" s="120"/>
      <c r="M222" s="116"/>
      <c r="N222" s="116"/>
      <c r="O222" s="102"/>
      <c r="P222" s="102"/>
      <c r="Q222" s="102"/>
      <c r="R222" s="102"/>
      <c r="S222" s="102"/>
      <c r="T222" s="102"/>
      <c r="U222" s="102"/>
      <c r="V222" s="102"/>
      <c r="W222" s="102"/>
      <c r="X222" s="102"/>
      <c r="Y222" s="102"/>
      <c r="Z222" s="102"/>
      <c r="AA222" s="102"/>
      <c r="AB222" s="102"/>
    </row>
    <row r="223">
      <c r="A223" s="119"/>
      <c r="C223" s="110"/>
      <c r="D223" s="111"/>
      <c r="E223" s="117"/>
      <c r="G223" s="120"/>
      <c r="H223" s="120"/>
      <c r="I223" s="120"/>
      <c r="J223" s="102"/>
      <c r="K223" s="102"/>
      <c r="L223" s="120"/>
      <c r="M223" s="116"/>
      <c r="N223" s="116"/>
      <c r="O223" s="102"/>
      <c r="P223" s="102"/>
      <c r="Q223" s="102"/>
      <c r="R223" s="102"/>
      <c r="S223" s="102"/>
      <c r="T223" s="102"/>
      <c r="U223" s="102"/>
      <c r="V223" s="102"/>
      <c r="W223" s="102"/>
      <c r="X223" s="102"/>
      <c r="Y223" s="102"/>
      <c r="Z223" s="102"/>
      <c r="AA223" s="102"/>
      <c r="AB223" s="102"/>
    </row>
    <row r="224">
      <c r="A224" s="119"/>
      <c r="C224" s="110"/>
      <c r="D224" s="111"/>
      <c r="E224" s="117"/>
      <c r="G224" s="120"/>
      <c r="H224" s="120"/>
      <c r="I224" s="120"/>
      <c r="J224" s="102"/>
      <c r="K224" s="102"/>
      <c r="L224" s="120"/>
      <c r="M224" s="116"/>
      <c r="N224" s="116"/>
      <c r="O224" s="102"/>
      <c r="P224" s="102"/>
      <c r="Q224" s="102"/>
      <c r="R224" s="102"/>
      <c r="S224" s="102"/>
      <c r="T224" s="102"/>
      <c r="U224" s="102"/>
      <c r="V224" s="102"/>
      <c r="W224" s="102"/>
      <c r="X224" s="102"/>
      <c r="Y224" s="102"/>
      <c r="Z224" s="102"/>
      <c r="AA224" s="102"/>
      <c r="AB224" s="102"/>
    </row>
    <row r="225">
      <c r="A225" s="119"/>
      <c r="C225" s="110"/>
      <c r="D225" s="111"/>
      <c r="E225" s="117"/>
      <c r="G225" s="120"/>
      <c r="H225" s="120"/>
      <c r="I225" s="120"/>
      <c r="J225" s="102"/>
      <c r="K225" s="102"/>
      <c r="L225" s="120"/>
      <c r="M225" s="116"/>
      <c r="N225" s="116"/>
      <c r="O225" s="102"/>
      <c r="P225" s="102"/>
      <c r="Q225" s="102"/>
      <c r="R225" s="102"/>
      <c r="S225" s="102"/>
      <c r="T225" s="102"/>
      <c r="U225" s="102"/>
      <c r="V225" s="102"/>
      <c r="W225" s="102"/>
      <c r="X225" s="102"/>
      <c r="Y225" s="102"/>
      <c r="Z225" s="102"/>
      <c r="AA225" s="102"/>
      <c r="AB225" s="102"/>
    </row>
    <row r="226">
      <c r="A226" s="119"/>
      <c r="C226" s="110"/>
      <c r="D226" s="111"/>
      <c r="E226" s="117"/>
      <c r="G226" s="120"/>
      <c r="H226" s="120"/>
      <c r="I226" s="120"/>
      <c r="J226" s="102"/>
      <c r="K226" s="102"/>
      <c r="L226" s="120"/>
      <c r="M226" s="116"/>
      <c r="N226" s="116"/>
      <c r="O226" s="102"/>
      <c r="P226" s="102"/>
      <c r="Q226" s="102"/>
      <c r="R226" s="102"/>
      <c r="S226" s="102"/>
      <c r="T226" s="102"/>
      <c r="U226" s="102"/>
      <c r="V226" s="102"/>
      <c r="W226" s="102"/>
      <c r="X226" s="102"/>
      <c r="Y226" s="102"/>
      <c r="Z226" s="102"/>
      <c r="AA226" s="102"/>
      <c r="AB226" s="102"/>
    </row>
    <row r="227">
      <c r="A227" s="119"/>
      <c r="C227" s="110"/>
      <c r="D227" s="111"/>
      <c r="E227" s="117"/>
      <c r="G227" s="120"/>
      <c r="H227" s="120"/>
      <c r="I227" s="120"/>
      <c r="J227" s="102"/>
      <c r="K227" s="102"/>
      <c r="L227" s="120"/>
      <c r="M227" s="116"/>
      <c r="N227" s="116"/>
      <c r="O227" s="102"/>
      <c r="P227" s="102"/>
      <c r="Q227" s="102"/>
      <c r="R227" s="102"/>
      <c r="S227" s="102"/>
      <c r="T227" s="102"/>
      <c r="U227" s="102"/>
      <c r="V227" s="102"/>
      <c r="W227" s="102"/>
      <c r="X227" s="102"/>
      <c r="Y227" s="102"/>
      <c r="Z227" s="102"/>
      <c r="AA227" s="102"/>
      <c r="AB227" s="102"/>
    </row>
    <row r="228">
      <c r="A228" s="119"/>
      <c r="C228" s="110"/>
      <c r="D228" s="111"/>
      <c r="E228" s="117"/>
      <c r="G228" s="120"/>
      <c r="H228" s="120"/>
      <c r="I228" s="120"/>
      <c r="J228" s="102"/>
      <c r="K228" s="102"/>
      <c r="L228" s="120"/>
      <c r="M228" s="116"/>
      <c r="N228" s="116"/>
      <c r="O228" s="102"/>
      <c r="P228" s="102"/>
      <c r="Q228" s="102"/>
      <c r="R228" s="102"/>
      <c r="S228" s="102"/>
      <c r="T228" s="102"/>
      <c r="U228" s="102"/>
      <c r="V228" s="102"/>
      <c r="W228" s="102"/>
      <c r="X228" s="102"/>
      <c r="Y228" s="102"/>
      <c r="Z228" s="102"/>
      <c r="AA228" s="102"/>
      <c r="AB228" s="102"/>
    </row>
    <row r="229">
      <c r="A229" s="119"/>
      <c r="C229" s="110"/>
      <c r="D229" s="111"/>
      <c r="E229" s="117"/>
      <c r="G229" s="120"/>
      <c r="H229" s="120"/>
      <c r="I229" s="120"/>
      <c r="J229" s="102"/>
      <c r="K229" s="102"/>
      <c r="L229" s="120"/>
      <c r="M229" s="116"/>
      <c r="N229" s="116"/>
      <c r="O229" s="102"/>
      <c r="P229" s="102"/>
      <c r="Q229" s="102"/>
      <c r="R229" s="102"/>
      <c r="S229" s="102"/>
      <c r="T229" s="102"/>
      <c r="U229" s="102"/>
      <c r="V229" s="102"/>
      <c r="W229" s="102"/>
      <c r="X229" s="102"/>
      <c r="Y229" s="102"/>
      <c r="Z229" s="102"/>
      <c r="AA229" s="102"/>
      <c r="AB229" s="102"/>
    </row>
    <row r="230">
      <c r="A230" s="119"/>
      <c r="C230" s="110"/>
      <c r="D230" s="111"/>
      <c r="E230" s="117"/>
      <c r="G230" s="120"/>
      <c r="H230" s="120"/>
      <c r="I230" s="120"/>
      <c r="J230" s="102"/>
      <c r="K230" s="102"/>
      <c r="L230" s="120"/>
      <c r="M230" s="116"/>
      <c r="N230" s="116"/>
      <c r="O230" s="102"/>
      <c r="P230" s="102"/>
      <c r="Q230" s="102"/>
      <c r="R230" s="102"/>
      <c r="S230" s="102"/>
      <c r="T230" s="102"/>
      <c r="U230" s="102"/>
      <c r="V230" s="102"/>
      <c r="W230" s="102"/>
      <c r="X230" s="102"/>
      <c r="Y230" s="102"/>
      <c r="Z230" s="102"/>
      <c r="AA230" s="102"/>
      <c r="AB230" s="102"/>
    </row>
    <row r="231">
      <c r="A231" s="119"/>
      <c r="C231" s="110"/>
      <c r="D231" s="111"/>
      <c r="E231" s="117"/>
      <c r="G231" s="120"/>
      <c r="H231" s="120"/>
      <c r="I231" s="120"/>
      <c r="J231" s="102"/>
      <c r="K231" s="102"/>
      <c r="L231" s="120"/>
      <c r="M231" s="116"/>
      <c r="N231" s="116"/>
      <c r="O231" s="102"/>
      <c r="P231" s="102"/>
      <c r="Q231" s="102"/>
      <c r="R231" s="102"/>
      <c r="S231" s="102"/>
      <c r="T231" s="102"/>
      <c r="U231" s="102"/>
      <c r="V231" s="102"/>
      <c r="W231" s="102"/>
      <c r="X231" s="102"/>
      <c r="Y231" s="102"/>
      <c r="Z231" s="102"/>
      <c r="AA231" s="102"/>
      <c r="AB231" s="102"/>
    </row>
    <row r="232">
      <c r="A232" s="119"/>
      <c r="C232" s="110"/>
      <c r="D232" s="111"/>
      <c r="E232" s="117"/>
      <c r="G232" s="120"/>
      <c r="H232" s="120"/>
      <c r="I232" s="120"/>
      <c r="J232" s="102"/>
      <c r="K232" s="102"/>
      <c r="L232" s="120"/>
      <c r="M232" s="116"/>
      <c r="N232" s="116"/>
      <c r="O232" s="102"/>
      <c r="P232" s="102"/>
      <c r="Q232" s="102"/>
      <c r="R232" s="102"/>
      <c r="S232" s="102"/>
      <c r="T232" s="102"/>
      <c r="U232" s="102"/>
      <c r="V232" s="102"/>
      <c r="W232" s="102"/>
      <c r="X232" s="102"/>
      <c r="Y232" s="102"/>
      <c r="Z232" s="102"/>
      <c r="AA232" s="102"/>
      <c r="AB232" s="102"/>
    </row>
    <row r="233">
      <c r="A233" s="119"/>
      <c r="C233" s="110"/>
      <c r="D233" s="111"/>
      <c r="E233" s="117"/>
      <c r="G233" s="120"/>
      <c r="H233" s="120"/>
      <c r="I233" s="120"/>
      <c r="J233" s="102"/>
      <c r="K233" s="102"/>
      <c r="L233" s="120"/>
      <c r="M233" s="116"/>
      <c r="N233" s="116"/>
      <c r="O233" s="102"/>
      <c r="P233" s="102"/>
      <c r="Q233" s="102"/>
      <c r="R233" s="102"/>
      <c r="S233" s="102"/>
      <c r="T233" s="102"/>
      <c r="U233" s="102"/>
      <c r="V233" s="102"/>
      <c r="W233" s="102"/>
      <c r="X233" s="102"/>
      <c r="Y233" s="102"/>
      <c r="Z233" s="102"/>
      <c r="AA233" s="102"/>
      <c r="AB233" s="102"/>
    </row>
    <row r="234">
      <c r="A234" s="119"/>
      <c r="C234" s="110"/>
      <c r="D234" s="111"/>
      <c r="E234" s="117"/>
      <c r="G234" s="120"/>
      <c r="H234" s="120"/>
      <c r="I234" s="120"/>
      <c r="J234" s="102"/>
      <c r="K234" s="102"/>
      <c r="L234" s="120"/>
      <c r="M234" s="116"/>
      <c r="N234" s="116"/>
      <c r="O234" s="102"/>
      <c r="P234" s="102"/>
      <c r="Q234" s="102"/>
      <c r="R234" s="102"/>
      <c r="S234" s="102"/>
      <c r="T234" s="102"/>
      <c r="U234" s="102"/>
      <c r="V234" s="102"/>
      <c r="W234" s="102"/>
      <c r="X234" s="102"/>
      <c r="Y234" s="102"/>
      <c r="Z234" s="102"/>
      <c r="AA234" s="102"/>
      <c r="AB234" s="102"/>
    </row>
    <row r="235">
      <c r="A235" s="119"/>
      <c r="C235" s="110"/>
      <c r="D235" s="111"/>
      <c r="E235" s="117"/>
      <c r="G235" s="120"/>
      <c r="H235" s="120"/>
      <c r="I235" s="120"/>
      <c r="J235" s="102"/>
      <c r="K235" s="102"/>
      <c r="L235" s="120"/>
      <c r="M235" s="116"/>
      <c r="N235" s="116"/>
      <c r="O235" s="102"/>
      <c r="P235" s="102"/>
      <c r="Q235" s="102"/>
      <c r="R235" s="102"/>
      <c r="S235" s="102"/>
      <c r="T235" s="102"/>
      <c r="U235" s="102"/>
      <c r="V235" s="102"/>
      <c r="W235" s="102"/>
      <c r="X235" s="102"/>
      <c r="Y235" s="102"/>
      <c r="Z235" s="102"/>
      <c r="AA235" s="102"/>
      <c r="AB235" s="102"/>
    </row>
    <row r="236">
      <c r="A236" s="119"/>
      <c r="C236" s="110"/>
      <c r="D236" s="111"/>
      <c r="E236" s="117"/>
      <c r="G236" s="120"/>
      <c r="H236" s="120"/>
      <c r="I236" s="120"/>
      <c r="J236" s="102"/>
      <c r="K236" s="102"/>
      <c r="L236" s="120"/>
      <c r="M236" s="116"/>
      <c r="N236" s="116"/>
      <c r="O236" s="102"/>
      <c r="P236" s="102"/>
      <c r="Q236" s="102"/>
      <c r="R236" s="102"/>
      <c r="S236" s="102"/>
      <c r="T236" s="102"/>
      <c r="U236" s="102"/>
      <c r="V236" s="102"/>
      <c r="W236" s="102"/>
      <c r="X236" s="102"/>
      <c r="Y236" s="102"/>
      <c r="Z236" s="102"/>
      <c r="AA236" s="102"/>
      <c r="AB236" s="102"/>
    </row>
    <row r="237">
      <c r="A237" s="119"/>
      <c r="C237" s="110"/>
      <c r="D237" s="111"/>
      <c r="E237" s="117"/>
      <c r="G237" s="120"/>
      <c r="H237" s="120"/>
      <c r="I237" s="120"/>
      <c r="J237" s="102"/>
      <c r="K237" s="102"/>
      <c r="L237" s="120"/>
      <c r="M237" s="116"/>
      <c r="N237" s="116"/>
      <c r="O237" s="102"/>
      <c r="P237" s="102"/>
      <c r="Q237" s="102"/>
      <c r="R237" s="102"/>
      <c r="S237" s="102"/>
      <c r="T237" s="102"/>
      <c r="U237" s="102"/>
      <c r="V237" s="102"/>
      <c r="W237" s="102"/>
      <c r="X237" s="102"/>
      <c r="Y237" s="102"/>
      <c r="Z237" s="102"/>
      <c r="AA237" s="102"/>
      <c r="AB237" s="102"/>
    </row>
    <row r="238">
      <c r="A238" s="119"/>
      <c r="C238" s="110"/>
      <c r="D238" s="111"/>
      <c r="E238" s="117"/>
      <c r="G238" s="120"/>
      <c r="H238" s="120"/>
      <c r="I238" s="120"/>
      <c r="J238" s="102"/>
      <c r="K238" s="102"/>
      <c r="L238" s="120"/>
      <c r="M238" s="116"/>
      <c r="N238" s="116"/>
      <c r="O238" s="102"/>
      <c r="P238" s="102"/>
      <c r="Q238" s="102"/>
      <c r="R238" s="102"/>
      <c r="S238" s="102"/>
      <c r="T238" s="102"/>
      <c r="U238" s="102"/>
      <c r="V238" s="102"/>
      <c r="W238" s="102"/>
      <c r="X238" s="102"/>
      <c r="Y238" s="102"/>
      <c r="Z238" s="102"/>
      <c r="AA238" s="102"/>
      <c r="AB238" s="102"/>
    </row>
    <row r="239">
      <c r="A239" s="119"/>
      <c r="C239" s="110"/>
      <c r="D239" s="111"/>
      <c r="E239" s="117"/>
      <c r="G239" s="120"/>
      <c r="H239" s="120"/>
      <c r="I239" s="120"/>
      <c r="J239" s="102"/>
      <c r="K239" s="102"/>
      <c r="L239" s="120"/>
      <c r="M239" s="116"/>
      <c r="N239" s="116"/>
      <c r="O239" s="102"/>
      <c r="P239" s="102"/>
      <c r="Q239" s="102"/>
      <c r="R239" s="102"/>
      <c r="S239" s="102"/>
      <c r="T239" s="102"/>
      <c r="U239" s="102"/>
      <c r="V239" s="102"/>
      <c r="W239" s="102"/>
      <c r="X239" s="102"/>
      <c r="Y239" s="102"/>
      <c r="Z239" s="102"/>
      <c r="AA239" s="102"/>
      <c r="AB239" s="102"/>
    </row>
    <row r="240">
      <c r="A240" s="119"/>
      <c r="C240" s="110"/>
      <c r="D240" s="111"/>
      <c r="E240" s="117"/>
      <c r="G240" s="120"/>
      <c r="H240" s="120"/>
      <c r="I240" s="120"/>
      <c r="J240" s="102"/>
      <c r="K240" s="102"/>
      <c r="L240" s="120"/>
      <c r="M240" s="116"/>
      <c r="N240" s="116"/>
      <c r="O240" s="102"/>
      <c r="P240" s="102"/>
      <c r="Q240" s="102"/>
      <c r="R240" s="102"/>
      <c r="S240" s="102"/>
      <c r="T240" s="102"/>
      <c r="U240" s="102"/>
      <c r="V240" s="102"/>
      <c r="W240" s="102"/>
      <c r="X240" s="102"/>
      <c r="Y240" s="102"/>
      <c r="Z240" s="102"/>
      <c r="AA240" s="102"/>
      <c r="AB240" s="102"/>
    </row>
    <row r="241">
      <c r="A241" s="119"/>
      <c r="C241" s="110"/>
      <c r="D241" s="111"/>
      <c r="E241" s="117"/>
      <c r="G241" s="120"/>
      <c r="H241" s="120"/>
      <c r="I241" s="120"/>
      <c r="J241" s="102"/>
      <c r="K241" s="102"/>
      <c r="L241" s="120"/>
      <c r="M241" s="116"/>
      <c r="N241" s="116"/>
      <c r="O241" s="102"/>
      <c r="P241" s="102"/>
      <c r="Q241" s="102"/>
      <c r="R241" s="102"/>
      <c r="S241" s="102"/>
      <c r="T241" s="102"/>
      <c r="U241" s="102"/>
      <c r="V241" s="102"/>
      <c r="W241" s="102"/>
      <c r="X241" s="102"/>
      <c r="Y241" s="102"/>
      <c r="Z241" s="102"/>
      <c r="AA241" s="102"/>
      <c r="AB241" s="102"/>
    </row>
    <row r="242">
      <c r="A242" s="119"/>
      <c r="C242" s="110"/>
      <c r="D242" s="111"/>
      <c r="E242" s="117"/>
      <c r="G242" s="120"/>
      <c r="H242" s="120"/>
      <c r="I242" s="120"/>
      <c r="J242" s="102"/>
      <c r="K242" s="102"/>
      <c r="L242" s="120"/>
      <c r="M242" s="116"/>
      <c r="N242" s="116"/>
      <c r="O242" s="102"/>
      <c r="P242" s="102"/>
      <c r="Q242" s="102"/>
      <c r="R242" s="102"/>
      <c r="S242" s="102"/>
      <c r="T242" s="102"/>
      <c r="U242" s="102"/>
      <c r="V242" s="102"/>
      <c r="W242" s="102"/>
      <c r="X242" s="102"/>
      <c r="Y242" s="102"/>
      <c r="Z242" s="102"/>
      <c r="AA242" s="102"/>
      <c r="AB242" s="102"/>
    </row>
    <row r="243">
      <c r="A243" s="119"/>
      <c r="C243" s="110"/>
      <c r="D243" s="111"/>
      <c r="E243" s="117"/>
      <c r="G243" s="120"/>
      <c r="H243" s="120"/>
      <c r="I243" s="120"/>
      <c r="J243" s="102"/>
      <c r="K243" s="102"/>
      <c r="L243" s="120"/>
      <c r="M243" s="116"/>
      <c r="N243" s="116"/>
      <c r="O243" s="102"/>
      <c r="P243" s="102"/>
      <c r="Q243" s="102"/>
      <c r="R243" s="102"/>
      <c r="S243" s="102"/>
      <c r="T243" s="102"/>
      <c r="U243" s="102"/>
      <c r="V243" s="102"/>
      <c r="W243" s="102"/>
      <c r="X243" s="102"/>
      <c r="Y243" s="102"/>
      <c r="Z243" s="102"/>
      <c r="AA243" s="102"/>
      <c r="AB243" s="102"/>
    </row>
    <row r="244">
      <c r="A244" s="119"/>
      <c r="C244" s="110"/>
      <c r="D244" s="111"/>
      <c r="E244" s="117"/>
      <c r="G244" s="120"/>
      <c r="H244" s="120"/>
      <c r="I244" s="120"/>
      <c r="J244" s="102"/>
      <c r="K244" s="102"/>
      <c r="L244" s="120"/>
      <c r="M244" s="116"/>
      <c r="N244" s="116"/>
      <c r="O244" s="102"/>
      <c r="P244" s="102"/>
      <c r="Q244" s="102"/>
      <c r="R244" s="102"/>
      <c r="S244" s="102"/>
      <c r="T244" s="102"/>
      <c r="U244" s="102"/>
      <c r="V244" s="102"/>
      <c r="W244" s="102"/>
      <c r="X244" s="102"/>
      <c r="Y244" s="102"/>
      <c r="Z244" s="102"/>
      <c r="AA244" s="102"/>
      <c r="AB244" s="102"/>
    </row>
    <row r="245">
      <c r="A245" s="119"/>
      <c r="C245" s="110"/>
      <c r="D245" s="111"/>
      <c r="E245" s="117"/>
      <c r="G245" s="120"/>
      <c r="H245" s="120"/>
      <c r="I245" s="120"/>
      <c r="J245" s="102"/>
      <c r="K245" s="102"/>
      <c r="L245" s="120"/>
      <c r="M245" s="116"/>
      <c r="N245" s="116"/>
      <c r="O245" s="102"/>
      <c r="P245" s="102"/>
      <c r="Q245" s="102"/>
      <c r="R245" s="102"/>
      <c r="S245" s="102"/>
      <c r="T245" s="102"/>
      <c r="U245" s="102"/>
      <c r="V245" s="102"/>
      <c r="W245" s="102"/>
      <c r="X245" s="102"/>
      <c r="Y245" s="102"/>
      <c r="Z245" s="102"/>
      <c r="AA245" s="102"/>
      <c r="AB245" s="102"/>
    </row>
    <row r="246">
      <c r="A246" s="119"/>
      <c r="C246" s="110"/>
      <c r="D246" s="111"/>
      <c r="E246" s="117"/>
      <c r="G246" s="120"/>
      <c r="H246" s="120"/>
      <c r="I246" s="120"/>
      <c r="J246" s="102"/>
      <c r="K246" s="102"/>
      <c r="L246" s="120"/>
      <c r="M246" s="116"/>
      <c r="N246" s="116"/>
      <c r="O246" s="102"/>
      <c r="P246" s="102"/>
      <c r="Q246" s="102"/>
      <c r="R246" s="102"/>
      <c r="S246" s="102"/>
      <c r="T246" s="102"/>
      <c r="U246" s="102"/>
      <c r="V246" s="102"/>
      <c r="W246" s="102"/>
      <c r="X246" s="102"/>
      <c r="Y246" s="102"/>
      <c r="Z246" s="102"/>
      <c r="AA246" s="102"/>
      <c r="AB246" s="102"/>
    </row>
    <row r="247">
      <c r="A247" s="119"/>
      <c r="C247" s="110"/>
      <c r="D247" s="111"/>
      <c r="E247" s="117"/>
      <c r="G247" s="120"/>
      <c r="H247" s="120"/>
      <c r="I247" s="120"/>
      <c r="J247" s="102"/>
      <c r="K247" s="102"/>
      <c r="L247" s="120"/>
      <c r="M247" s="116"/>
      <c r="N247" s="116"/>
      <c r="O247" s="102"/>
      <c r="P247" s="102"/>
      <c r="Q247" s="102"/>
      <c r="R247" s="102"/>
      <c r="S247" s="102"/>
      <c r="T247" s="102"/>
      <c r="U247" s="102"/>
      <c r="V247" s="102"/>
      <c r="W247" s="102"/>
      <c r="X247" s="102"/>
      <c r="Y247" s="102"/>
      <c r="Z247" s="102"/>
      <c r="AA247" s="102"/>
      <c r="AB247" s="102"/>
    </row>
    <row r="248">
      <c r="A248" s="119"/>
      <c r="C248" s="110"/>
      <c r="D248" s="111"/>
      <c r="E248" s="117"/>
      <c r="G248" s="120"/>
      <c r="H248" s="120"/>
      <c r="I248" s="120"/>
      <c r="J248" s="102"/>
      <c r="K248" s="102"/>
      <c r="L248" s="120"/>
      <c r="M248" s="116"/>
      <c r="N248" s="116"/>
      <c r="O248" s="102"/>
      <c r="P248" s="102"/>
      <c r="Q248" s="102"/>
      <c r="R248" s="102"/>
      <c r="S248" s="102"/>
      <c r="T248" s="102"/>
      <c r="U248" s="102"/>
      <c r="V248" s="102"/>
      <c r="W248" s="102"/>
      <c r="X248" s="102"/>
      <c r="Y248" s="102"/>
      <c r="Z248" s="102"/>
      <c r="AA248" s="102"/>
      <c r="AB248" s="102"/>
    </row>
    <row r="249">
      <c r="A249" s="119"/>
      <c r="C249" s="110"/>
      <c r="D249" s="111"/>
      <c r="E249" s="117"/>
      <c r="G249" s="120"/>
      <c r="H249" s="120"/>
      <c r="I249" s="120"/>
      <c r="J249" s="102"/>
      <c r="K249" s="102"/>
      <c r="L249" s="120"/>
      <c r="M249" s="116"/>
      <c r="N249" s="116"/>
      <c r="O249" s="102"/>
      <c r="P249" s="102"/>
      <c r="Q249" s="102"/>
      <c r="R249" s="102"/>
      <c r="S249" s="102"/>
      <c r="T249" s="102"/>
      <c r="U249" s="102"/>
      <c r="V249" s="102"/>
      <c r="W249" s="102"/>
      <c r="X249" s="102"/>
      <c r="Y249" s="102"/>
      <c r="Z249" s="102"/>
      <c r="AA249" s="102"/>
      <c r="AB249" s="102"/>
    </row>
    <row r="250">
      <c r="A250" s="119"/>
      <c r="C250" s="110"/>
      <c r="D250" s="111"/>
      <c r="E250" s="117"/>
      <c r="G250" s="120"/>
      <c r="H250" s="120"/>
      <c r="I250" s="120"/>
      <c r="J250" s="102"/>
      <c r="K250" s="102"/>
      <c r="L250" s="120"/>
      <c r="M250" s="116"/>
      <c r="N250" s="116"/>
      <c r="O250" s="102"/>
      <c r="P250" s="102"/>
      <c r="Q250" s="102"/>
      <c r="R250" s="102"/>
      <c r="S250" s="102"/>
      <c r="T250" s="102"/>
      <c r="U250" s="102"/>
      <c r="V250" s="102"/>
      <c r="W250" s="102"/>
      <c r="X250" s="102"/>
      <c r="Y250" s="102"/>
      <c r="Z250" s="102"/>
      <c r="AA250" s="102"/>
      <c r="AB250" s="102"/>
    </row>
    <row r="251">
      <c r="A251" s="119"/>
      <c r="C251" s="110"/>
      <c r="D251" s="111"/>
      <c r="E251" s="117"/>
      <c r="G251" s="120"/>
      <c r="H251" s="120"/>
      <c r="I251" s="120"/>
      <c r="J251" s="102"/>
      <c r="K251" s="102"/>
      <c r="L251" s="120"/>
      <c r="M251" s="116"/>
      <c r="N251" s="116"/>
      <c r="O251" s="102"/>
      <c r="P251" s="102"/>
      <c r="Q251" s="102"/>
      <c r="R251" s="102"/>
      <c r="S251" s="102"/>
      <c r="T251" s="102"/>
      <c r="U251" s="102"/>
      <c r="V251" s="102"/>
      <c r="W251" s="102"/>
      <c r="X251" s="102"/>
      <c r="Y251" s="102"/>
      <c r="Z251" s="102"/>
      <c r="AA251" s="102"/>
      <c r="AB251" s="102"/>
    </row>
    <row r="252">
      <c r="A252" s="119"/>
      <c r="C252" s="110"/>
      <c r="D252" s="111"/>
      <c r="E252" s="117"/>
      <c r="G252" s="120"/>
      <c r="H252" s="120"/>
      <c r="I252" s="120"/>
      <c r="J252" s="102"/>
      <c r="K252" s="102"/>
      <c r="L252" s="120"/>
      <c r="M252" s="116"/>
      <c r="N252" s="116"/>
      <c r="O252" s="102"/>
      <c r="P252" s="102"/>
      <c r="Q252" s="102"/>
      <c r="R252" s="102"/>
      <c r="S252" s="102"/>
      <c r="T252" s="102"/>
      <c r="U252" s="102"/>
      <c r="V252" s="102"/>
      <c r="W252" s="102"/>
      <c r="X252" s="102"/>
      <c r="Y252" s="102"/>
      <c r="Z252" s="102"/>
      <c r="AA252" s="102"/>
      <c r="AB252" s="102"/>
    </row>
    <row r="253">
      <c r="A253" s="119"/>
      <c r="C253" s="110"/>
      <c r="D253" s="111"/>
      <c r="E253" s="117"/>
      <c r="G253" s="120"/>
      <c r="H253" s="120"/>
      <c r="I253" s="120"/>
      <c r="J253" s="102"/>
      <c r="K253" s="102"/>
      <c r="L253" s="120"/>
      <c r="M253" s="116"/>
      <c r="N253" s="116"/>
      <c r="O253" s="102"/>
      <c r="P253" s="102"/>
      <c r="Q253" s="102"/>
      <c r="R253" s="102"/>
      <c r="S253" s="102"/>
      <c r="T253" s="102"/>
      <c r="U253" s="102"/>
      <c r="V253" s="102"/>
      <c r="W253" s="102"/>
      <c r="X253" s="102"/>
      <c r="Y253" s="102"/>
      <c r="Z253" s="102"/>
      <c r="AA253" s="102"/>
      <c r="AB253" s="102"/>
    </row>
    <row r="254">
      <c r="A254" s="119"/>
      <c r="C254" s="110"/>
      <c r="D254" s="111"/>
      <c r="E254" s="117"/>
      <c r="G254" s="120"/>
      <c r="H254" s="120"/>
      <c r="I254" s="120"/>
      <c r="J254" s="102"/>
      <c r="K254" s="102"/>
      <c r="L254" s="120"/>
      <c r="M254" s="116"/>
      <c r="N254" s="116"/>
      <c r="O254" s="102"/>
      <c r="P254" s="102"/>
      <c r="Q254" s="102"/>
      <c r="R254" s="102"/>
      <c r="S254" s="102"/>
      <c r="T254" s="102"/>
      <c r="U254" s="102"/>
      <c r="V254" s="102"/>
      <c r="W254" s="102"/>
      <c r="X254" s="102"/>
      <c r="Y254" s="102"/>
      <c r="Z254" s="102"/>
      <c r="AA254" s="102"/>
      <c r="AB254" s="102"/>
    </row>
    <row r="255">
      <c r="A255" s="119"/>
      <c r="C255" s="110"/>
      <c r="D255" s="111"/>
      <c r="E255" s="117"/>
      <c r="G255" s="120"/>
      <c r="H255" s="120"/>
      <c r="I255" s="120"/>
      <c r="J255" s="102"/>
      <c r="K255" s="102"/>
      <c r="L255" s="120"/>
      <c r="M255" s="116"/>
      <c r="N255" s="116"/>
      <c r="O255" s="102"/>
      <c r="P255" s="102"/>
      <c r="Q255" s="102"/>
      <c r="R255" s="102"/>
      <c r="S255" s="102"/>
      <c r="T255" s="102"/>
      <c r="U255" s="102"/>
      <c r="V255" s="102"/>
      <c r="W255" s="102"/>
      <c r="X255" s="102"/>
      <c r="Y255" s="102"/>
      <c r="Z255" s="102"/>
      <c r="AA255" s="102"/>
      <c r="AB255" s="102"/>
    </row>
    <row r="256">
      <c r="A256" s="119"/>
      <c r="C256" s="110"/>
      <c r="D256" s="111"/>
      <c r="E256" s="117"/>
      <c r="G256" s="120"/>
      <c r="H256" s="120"/>
      <c r="I256" s="120"/>
      <c r="J256" s="102"/>
      <c r="K256" s="102"/>
      <c r="L256" s="120"/>
      <c r="M256" s="116"/>
      <c r="N256" s="116"/>
      <c r="O256" s="102"/>
      <c r="P256" s="102"/>
      <c r="Q256" s="102"/>
      <c r="R256" s="102"/>
      <c r="S256" s="102"/>
      <c r="T256" s="102"/>
      <c r="U256" s="102"/>
      <c r="V256" s="102"/>
      <c r="W256" s="102"/>
      <c r="X256" s="102"/>
      <c r="Y256" s="102"/>
      <c r="Z256" s="102"/>
      <c r="AA256" s="102"/>
      <c r="AB256" s="102"/>
    </row>
    <row r="257">
      <c r="A257" s="119"/>
      <c r="C257" s="110"/>
      <c r="D257" s="111"/>
      <c r="E257" s="117"/>
      <c r="G257" s="120"/>
      <c r="H257" s="120"/>
      <c r="I257" s="120"/>
      <c r="J257" s="102"/>
      <c r="K257" s="102"/>
      <c r="L257" s="120"/>
      <c r="M257" s="116"/>
      <c r="N257" s="116"/>
      <c r="O257" s="102"/>
      <c r="P257" s="102"/>
      <c r="Q257" s="102"/>
      <c r="R257" s="102"/>
      <c r="S257" s="102"/>
      <c r="T257" s="102"/>
      <c r="U257" s="102"/>
      <c r="V257" s="102"/>
      <c r="W257" s="102"/>
      <c r="X257" s="102"/>
      <c r="Y257" s="102"/>
      <c r="Z257" s="102"/>
      <c r="AA257" s="102"/>
      <c r="AB257" s="102"/>
    </row>
    <row r="258">
      <c r="A258" s="119"/>
      <c r="C258" s="110"/>
      <c r="D258" s="111"/>
      <c r="E258" s="117"/>
      <c r="G258" s="120"/>
      <c r="H258" s="120"/>
      <c r="I258" s="120"/>
      <c r="J258" s="102"/>
      <c r="K258" s="102"/>
      <c r="L258" s="120"/>
      <c r="M258" s="116"/>
      <c r="N258" s="116"/>
      <c r="O258" s="102"/>
      <c r="P258" s="102"/>
      <c r="Q258" s="102"/>
      <c r="R258" s="102"/>
      <c r="S258" s="102"/>
      <c r="T258" s="102"/>
      <c r="U258" s="102"/>
      <c r="V258" s="102"/>
      <c r="W258" s="102"/>
      <c r="X258" s="102"/>
      <c r="Y258" s="102"/>
      <c r="Z258" s="102"/>
      <c r="AA258" s="102"/>
      <c r="AB258" s="102"/>
    </row>
    <row r="259">
      <c r="A259" s="119"/>
      <c r="C259" s="110"/>
      <c r="D259" s="111"/>
      <c r="E259" s="117"/>
      <c r="G259" s="120"/>
      <c r="H259" s="120"/>
      <c r="I259" s="120"/>
      <c r="J259" s="102"/>
      <c r="K259" s="102"/>
      <c r="L259" s="120"/>
      <c r="M259" s="116"/>
      <c r="N259" s="116"/>
      <c r="O259" s="102"/>
      <c r="P259" s="102"/>
      <c r="Q259" s="102"/>
      <c r="R259" s="102"/>
      <c r="S259" s="102"/>
      <c r="T259" s="102"/>
      <c r="U259" s="102"/>
      <c r="V259" s="102"/>
      <c r="W259" s="102"/>
      <c r="X259" s="102"/>
      <c r="Y259" s="102"/>
      <c r="Z259" s="102"/>
      <c r="AA259" s="102"/>
      <c r="AB259" s="102"/>
    </row>
    <row r="260">
      <c r="A260" s="119"/>
      <c r="C260" s="110"/>
      <c r="D260" s="111"/>
      <c r="E260" s="117"/>
      <c r="G260" s="120"/>
      <c r="H260" s="120"/>
      <c r="I260" s="120"/>
      <c r="J260" s="102"/>
      <c r="K260" s="102"/>
      <c r="L260" s="120"/>
      <c r="M260" s="116"/>
      <c r="N260" s="116"/>
      <c r="O260" s="102"/>
      <c r="P260" s="102"/>
      <c r="Q260" s="102"/>
      <c r="R260" s="102"/>
      <c r="S260" s="102"/>
      <c r="T260" s="102"/>
      <c r="U260" s="102"/>
      <c r="V260" s="102"/>
      <c r="W260" s="102"/>
      <c r="X260" s="102"/>
      <c r="Y260" s="102"/>
      <c r="Z260" s="102"/>
      <c r="AA260" s="102"/>
      <c r="AB260" s="102"/>
    </row>
    <row r="261">
      <c r="A261" s="119"/>
      <c r="C261" s="110"/>
      <c r="D261" s="111"/>
      <c r="E261" s="117"/>
      <c r="G261" s="120"/>
      <c r="H261" s="120"/>
      <c r="I261" s="120"/>
      <c r="J261" s="102"/>
      <c r="K261" s="102"/>
      <c r="L261" s="120"/>
      <c r="M261" s="116"/>
      <c r="N261" s="116"/>
      <c r="O261" s="102"/>
      <c r="P261" s="102"/>
      <c r="Q261" s="102"/>
      <c r="R261" s="102"/>
      <c r="S261" s="102"/>
      <c r="T261" s="102"/>
      <c r="U261" s="102"/>
      <c r="V261" s="102"/>
      <c r="W261" s="102"/>
      <c r="X261" s="102"/>
      <c r="Y261" s="102"/>
      <c r="Z261" s="102"/>
      <c r="AA261" s="102"/>
      <c r="AB261" s="102"/>
    </row>
    <row r="262">
      <c r="A262" s="119"/>
      <c r="C262" s="110"/>
      <c r="D262" s="111"/>
      <c r="E262" s="117"/>
      <c r="G262" s="120"/>
      <c r="H262" s="120"/>
      <c r="I262" s="120"/>
      <c r="J262" s="102"/>
      <c r="K262" s="102"/>
      <c r="L262" s="120"/>
      <c r="M262" s="116"/>
      <c r="N262" s="116"/>
      <c r="O262" s="102"/>
      <c r="P262" s="102"/>
      <c r="Q262" s="102"/>
      <c r="R262" s="102"/>
      <c r="S262" s="102"/>
      <c r="T262" s="102"/>
      <c r="U262" s="102"/>
      <c r="V262" s="102"/>
      <c r="W262" s="102"/>
      <c r="X262" s="102"/>
      <c r="Y262" s="102"/>
      <c r="Z262" s="102"/>
      <c r="AA262" s="102"/>
      <c r="AB262" s="102"/>
    </row>
    <row r="263">
      <c r="A263" s="119"/>
      <c r="C263" s="110"/>
      <c r="D263" s="111"/>
      <c r="E263" s="117"/>
      <c r="G263" s="120"/>
      <c r="H263" s="120"/>
      <c r="I263" s="120"/>
      <c r="J263" s="102"/>
      <c r="K263" s="102"/>
      <c r="L263" s="120"/>
      <c r="M263" s="116"/>
      <c r="N263" s="116"/>
      <c r="O263" s="102"/>
      <c r="P263" s="102"/>
      <c r="Q263" s="102"/>
      <c r="R263" s="102"/>
      <c r="S263" s="102"/>
      <c r="T263" s="102"/>
      <c r="U263" s="102"/>
      <c r="V263" s="102"/>
      <c r="W263" s="102"/>
      <c r="X263" s="102"/>
      <c r="Y263" s="102"/>
      <c r="Z263" s="102"/>
      <c r="AA263" s="102"/>
      <c r="AB263" s="102"/>
    </row>
    <row r="264">
      <c r="A264" s="119"/>
      <c r="C264" s="110"/>
      <c r="D264" s="111"/>
      <c r="E264" s="117"/>
      <c r="G264" s="120"/>
      <c r="H264" s="120"/>
      <c r="I264" s="120"/>
      <c r="J264" s="102"/>
      <c r="K264" s="102"/>
      <c r="L264" s="120"/>
      <c r="M264" s="116"/>
      <c r="N264" s="116"/>
      <c r="O264" s="102"/>
      <c r="P264" s="102"/>
      <c r="Q264" s="102"/>
      <c r="R264" s="102"/>
      <c r="S264" s="102"/>
      <c r="T264" s="102"/>
      <c r="U264" s="102"/>
      <c r="V264" s="102"/>
      <c r="W264" s="102"/>
      <c r="X264" s="102"/>
      <c r="Y264" s="102"/>
      <c r="Z264" s="102"/>
      <c r="AA264" s="102"/>
      <c r="AB264" s="102"/>
    </row>
    <row r="265">
      <c r="A265" s="119"/>
      <c r="C265" s="110"/>
      <c r="D265" s="111"/>
      <c r="E265" s="117"/>
      <c r="G265" s="120"/>
      <c r="H265" s="120"/>
      <c r="I265" s="120"/>
      <c r="J265" s="102"/>
      <c r="K265" s="102"/>
      <c r="L265" s="120"/>
      <c r="M265" s="116"/>
      <c r="N265" s="116"/>
      <c r="O265" s="102"/>
      <c r="P265" s="102"/>
      <c r="Q265" s="102"/>
      <c r="R265" s="102"/>
      <c r="S265" s="102"/>
      <c r="T265" s="102"/>
      <c r="U265" s="102"/>
      <c r="V265" s="102"/>
      <c r="W265" s="102"/>
      <c r="X265" s="102"/>
      <c r="Y265" s="102"/>
      <c r="Z265" s="102"/>
      <c r="AA265" s="102"/>
      <c r="AB265" s="102"/>
    </row>
    <row r="266">
      <c r="A266" s="119"/>
      <c r="C266" s="110"/>
      <c r="D266" s="111"/>
      <c r="E266" s="117"/>
      <c r="G266" s="120"/>
      <c r="H266" s="120"/>
      <c r="I266" s="120"/>
      <c r="J266" s="102"/>
      <c r="K266" s="102"/>
      <c r="L266" s="120"/>
      <c r="M266" s="116"/>
      <c r="N266" s="116"/>
      <c r="O266" s="102"/>
      <c r="P266" s="102"/>
      <c r="Q266" s="102"/>
      <c r="R266" s="102"/>
      <c r="S266" s="102"/>
      <c r="T266" s="102"/>
      <c r="U266" s="102"/>
      <c r="V266" s="102"/>
      <c r="W266" s="102"/>
      <c r="X266" s="102"/>
      <c r="Y266" s="102"/>
      <c r="Z266" s="102"/>
      <c r="AA266" s="102"/>
      <c r="AB266" s="102"/>
    </row>
    <row r="267">
      <c r="A267" s="119"/>
      <c r="C267" s="110"/>
      <c r="D267" s="111"/>
      <c r="E267" s="117"/>
      <c r="G267" s="120"/>
      <c r="H267" s="120"/>
      <c r="I267" s="120"/>
      <c r="J267" s="102"/>
      <c r="K267" s="102"/>
      <c r="L267" s="120"/>
      <c r="M267" s="116"/>
      <c r="N267" s="116"/>
      <c r="O267" s="102"/>
      <c r="P267" s="102"/>
      <c r="Q267" s="102"/>
      <c r="R267" s="102"/>
      <c r="S267" s="102"/>
      <c r="T267" s="102"/>
      <c r="U267" s="102"/>
      <c r="V267" s="102"/>
      <c r="W267" s="102"/>
      <c r="X267" s="102"/>
      <c r="Y267" s="102"/>
      <c r="Z267" s="102"/>
      <c r="AA267" s="102"/>
      <c r="AB267" s="102"/>
    </row>
    <row r="268">
      <c r="A268" s="119"/>
      <c r="C268" s="110"/>
      <c r="D268" s="111"/>
      <c r="E268" s="117"/>
      <c r="G268" s="120"/>
      <c r="H268" s="120"/>
      <c r="I268" s="120"/>
      <c r="J268" s="102"/>
      <c r="K268" s="102"/>
      <c r="L268" s="120"/>
      <c r="M268" s="116"/>
      <c r="N268" s="116"/>
      <c r="O268" s="102"/>
      <c r="P268" s="102"/>
      <c r="Q268" s="102"/>
      <c r="R268" s="102"/>
      <c r="S268" s="102"/>
      <c r="T268" s="102"/>
      <c r="U268" s="102"/>
      <c r="V268" s="102"/>
      <c r="W268" s="102"/>
      <c r="X268" s="102"/>
      <c r="Y268" s="102"/>
      <c r="Z268" s="102"/>
      <c r="AA268" s="102"/>
      <c r="AB268" s="102"/>
    </row>
    <row r="269">
      <c r="A269" s="119"/>
      <c r="C269" s="110"/>
      <c r="D269" s="111"/>
      <c r="E269" s="117"/>
      <c r="G269" s="120"/>
      <c r="H269" s="120"/>
      <c r="I269" s="120"/>
      <c r="J269" s="102"/>
      <c r="K269" s="102"/>
      <c r="L269" s="120"/>
      <c r="M269" s="116"/>
      <c r="N269" s="116"/>
      <c r="O269" s="102"/>
      <c r="P269" s="102"/>
      <c r="Q269" s="102"/>
      <c r="R269" s="102"/>
      <c r="S269" s="102"/>
      <c r="T269" s="102"/>
      <c r="U269" s="102"/>
      <c r="V269" s="102"/>
      <c r="W269" s="102"/>
      <c r="X269" s="102"/>
      <c r="Y269" s="102"/>
      <c r="Z269" s="102"/>
      <c r="AA269" s="102"/>
      <c r="AB269" s="102"/>
    </row>
    <row r="270">
      <c r="A270" s="119"/>
      <c r="C270" s="110"/>
      <c r="D270" s="111"/>
      <c r="E270" s="117"/>
      <c r="G270" s="120"/>
      <c r="H270" s="120"/>
      <c r="I270" s="120"/>
      <c r="J270" s="102"/>
      <c r="K270" s="102"/>
      <c r="L270" s="120"/>
      <c r="M270" s="116"/>
      <c r="N270" s="116"/>
      <c r="O270" s="102"/>
      <c r="P270" s="102"/>
      <c r="Q270" s="102"/>
      <c r="R270" s="102"/>
      <c r="S270" s="102"/>
      <c r="T270" s="102"/>
      <c r="U270" s="102"/>
      <c r="V270" s="102"/>
      <c r="W270" s="102"/>
      <c r="X270" s="102"/>
      <c r="Y270" s="102"/>
      <c r="Z270" s="102"/>
      <c r="AA270" s="102"/>
      <c r="AB270" s="102"/>
    </row>
    <row r="271">
      <c r="A271" s="119"/>
      <c r="C271" s="110"/>
      <c r="D271" s="111"/>
      <c r="E271" s="117"/>
      <c r="G271" s="120"/>
      <c r="H271" s="120"/>
      <c r="I271" s="120"/>
      <c r="J271" s="102"/>
      <c r="K271" s="102"/>
      <c r="L271" s="120"/>
      <c r="M271" s="116"/>
      <c r="N271" s="116"/>
      <c r="O271" s="102"/>
      <c r="P271" s="102"/>
      <c r="Q271" s="102"/>
      <c r="R271" s="102"/>
      <c r="S271" s="102"/>
      <c r="T271" s="102"/>
      <c r="U271" s="102"/>
      <c r="V271" s="102"/>
      <c r="W271" s="102"/>
      <c r="X271" s="102"/>
      <c r="Y271" s="102"/>
      <c r="Z271" s="102"/>
      <c r="AA271" s="102"/>
      <c r="AB271" s="102"/>
    </row>
    <row r="272">
      <c r="A272" s="119"/>
      <c r="C272" s="110"/>
      <c r="D272" s="111"/>
      <c r="E272" s="117"/>
      <c r="G272" s="120"/>
      <c r="H272" s="120"/>
      <c r="I272" s="120"/>
      <c r="J272" s="102"/>
      <c r="K272" s="102"/>
      <c r="L272" s="120"/>
      <c r="M272" s="116"/>
      <c r="N272" s="116"/>
      <c r="O272" s="102"/>
      <c r="P272" s="102"/>
      <c r="Q272" s="102"/>
      <c r="R272" s="102"/>
      <c r="S272" s="102"/>
      <c r="T272" s="102"/>
      <c r="U272" s="102"/>
      <c r="V272" s="102"/>
      <c r="W272" s="102"/>
      <c r="X272" s="102"/>
      <c r="Y272" s="102"/>
      <c r="Z272" s="102"/>
      <c r="AA272" s="102"/>
      <c r="AB272" s="102"/>
    </row>
    <row r="273">
      <c r="A273" s="119"/>
      <c r="C273" s="110"/>
      <c r="D273" s="111"/>
      <c r="E273" s="117"/>
      <c r="G273" s="120"/>
      <c r="H273" s="120"/>
      <c r="I273" s="120"/>
      <c r="J273" s="102"/>
      <c r="K273" s="102"/>
      <c r="L273" s="120"/>
      <c r="M273" s="116"/>
      <c r="N273" s="116"/>
      <c r="O273" s="102"/>
      <c r="P273" s="102"/>
      <c r="Q273" s="102"/>
      <c r="R273" s="102"/>
      <c r="S273" s="102"/>
      <c r="T273" s="102"/>
      <c r="U273" s="102"/>
      <c r="V273" s="102"/>
      <c r="W273" s="102"/>
      <c r="X273" s="102"/>
      <c r="Y273" s="102"/>
      <c r="Z273" s="102"/>
      <c r="AA273" s="102"/>
      <c r="AB273" s="102"/>
    </row>
    <row r="274">
      <c r="A274" s="119"/>
      <c r="C274" s="110"/>
      <c r="D274" s="111"/>
      <c r="E274" s="117"/>
      <c r="G274" s="120"/>
      <c r="H274" s="120"/>
      <c r="I274" s="120"/>
      <c r="J274" s="102"/>
      <c r="K274" s="102"/>
      <c r="L274" s="120"/>
      <c r="M274" s="116"/>
      <c r="N274" s="116"/>
      <c r="O274" s="102"/>
      <c r="P274" s="102"/>
      <c r="Q274" s="102"/>
      <c r="R274" s="102"/>
      <c r="S274" s="102"/>
      <c r="T274" s="102"/>
      <c r="U274" s="102"/>
      <c r="V274" s="102"/>
      <c r="W274" s="102"/>
      <c r="X274" s="102"/>
      <c r="Y274" s="102"/>
      <c r="Z274" s="102"/>
      <c r="AA274" s="102"/>
      <c r="AB274" s="102"/>
    </row>
    <row r="275">
      <c r="A275" s="119"/>
      <c r="C275" s="110"/>
      <c r="D275" s="111"/>
      <c r="E275" s="117"/>
      <c r="G275" s="120"/>
      <c r="H275" s="120"/>
      <c r="I275" s="120"/>
      <c r="J275" s="102"/>
      <c r="K275" s="102"/>
      <c r="L275" s="120"/>
      <c r="M275" s="116"/>
      <c r="N275" s="116"/>
      <c r="O275" s="102"/>
      <c r="P275" s="102"/>
      <c r="Q275" s="102"/>
      <c r="R275" s="102"/>
      <c r="S275" s="102"/>
      <c r="T275" s="102"/>
      <c r="U275" s="102"/>
      <c r="V275" s="102"/>
      <c r="W275" s="102"/>
      <c r="X275" s="102"/>
      <c r="Y275" s="102"/>
      <c r="Z275" s="102"/>
      <c r="AA275" s="102"/>
      <c r="AB275" s="102"/>
    </row>
    <row r="276">
      <c r="A276" s="119"/>
      <c r="C276" s="110"/>
      <c r="D276" s="111"/>
      <c r="E276" s="117"/>
      <c r="G276" s="120"/>
      <c r="H276" s="120"/>
      <c r="I276" s="120"/>
      <c r="J276" s="102"/>
      <c r="K276" s="102"/>
      <c r="L276" s="120"/>
      <c r="M276" s="116"/>
      <c r="N276" s="116"/>
      <c r="O276" s="102"/>
      <c r="P276" s="102"/>
      <c r="Q276" s="102"/>
      <c r="R276" s="102"/>
      <c r="S276" s="102"/>
      <c r="T276" s="102"/>
      <c r="U276" s="102"/>
      <c r="V276" s="102"/>
      <c r="W276" s="102"/>
      <c r="X276" s="102"/>
      <c r="Y276" s="102"/>
      <c r="Z276" s="102"/>
      <c r="AA276" s="102"/>
      <c r="AB276" s="102"/>
    </row>
    <row r="277">
      <c r="A277" s="119"/>
      <c r="C277" s="110"/>
      <c r="D277" s="111"/>
      <c r="E277" s="117"/>
      <c r="G277" s="120"/>
      <c r="H277" s="120"/>
      <c r="I277" s="120"/>
      <c r="J277" s="102"/>
      <c r="K277" s="102"/>
      <c r="L277" s="120"/>
      <c r="M277" s="116"/>
      <c r="N277" s="116"/>
      <c r="O277" s="102"/>
      <c r="P277" s="102"/>
      <c r="Q277" s="102"/>
      <c r="R277" s="102"/>
      <c r="S277" s="102"/>
      <c r="T277" s="102"/>
      <c r="U277" s="102"/>
      <c r="V277" s="102"/>
      <c r="W277" s="102"/>
      <c r="X277" s="102"/>
      <c r="Y277" s="102"/>
      <c r="Z277" s="102"/>
      <c r="AA277" s="102"/>
      <c r="AB277" s="102"/>
    </row>
    <row r="278">
      <c r="A278" s="119"/>
      <c r="C278" s="110"/>
      <c r="D278" s="111"/>
      <c r="E278" s="117"/>
      <c r="G278" s="120"/>
      <c r="H278" s="120"/>
      <c r="I278" s="120"/>
      <c r="J278" s="102"/>
      <c r="K278" s="102"/>
      <c r="L278" s="120"/>
      <c r="M278" s="116"/>
      <c r="N278" s="116"/>
      <c r="O278" s="102"/>
      <c r="P278" s="102"/>
      <c r="Q278" s="102"/>
      <c r="R278" s="102"/>
      <c r="S278" s="102"/>
      <c r="T278" s="102"/>
      <c r="U278" s="102"/>
      <c r="V278" s="102"/>
      <c r="W278" s="102"/>
      <c r="X278" s="102"/>
      <c r="Y278" s="102"/>
      <c r="Z278" s="102"/>
      <c r="AA278" s="102"/>
      <c r="AB278" s="102"/>
    </row>
    <row r="279">
      <c r="A279" s="119"/>
      <c r="C279" s="110"/>
      <c r="D279" s="111"/>
      <c r="E279" s="117"/>
      <c r="G279" s="120"/>
      <c r="H279" s="120"/>
      <c r="I279" s="120"/>
      <c r="J279" s="102"/>
      <c r="K279" s="102"/>
      <c r="L279" s="120"/>
      <c r="M279" s="116"/>
      <c r="N279" s="116"/>
      <c r="O279" s="102"/>
      <c r="P279" s="102"/>
      <c r="Q279" s="102"/>
      <c r="R279" s="102"/>
      <c r="S279" s="102"/>
      <c r="T279" s="102"/>
      <c r="U279" s="102"/>
      <c r="V279" s="102"/>
      <c r="W279" s="102"/>
      <c r="X279" s="102"/>
      <c r="Y279" s="102"/>
      <c r="Z279" s="102"/>
      <c r="AA279" s="102"/>
      <c r="AB279" s="102"/>
    </row>
    <row r="280">
      <c r="A280" s="119"/>
      <c r="C280" s="110"/>
      <c r="D280" s="111"/>
      <c r="E280" s="117"/>
      <c r="G280" s="120"/>
      <c r="H280" s="120"/>
      <c r="I280" s="120"/>
      <c r="J280" s="102"/>
      <c r="K280" s="102"/>
      <c r="L280" s="120"/>
      <c r="M280" s="116"/>
      <c r="N280" s="116"/>
      <c r="O280" s="102"/>
      <c r="P280" s="102"/>
      <c r="Q280" s="102"/>
      <c r="R280" s="102"/>
      <c r="S280" s="102"/>
      <c r="T280" s="102"/>
      <c r="U280" s="102"/>
      <c r="V280" s="102"/>
      <c r="W280" s="102"/>
      <c r="X280" s="102"/>
      <c r="Y280" s="102"/>
      <c r="Z280" s="102"/>
      <c r="AA280" s="102"/>
      <c r="AB280" s="102"/>
    </row>
    <row r="281">
      <c r="A281" s="119"/>
      <c r="C281" s="110"/>
      <c r="D281" s="111"/>
      <c r="E281" s="117"/>
      <c r="G281" s="120"/>
      <c r="H281" s="120"/>
      <c r="I281" s="120"/>
      <c r="J281" s="102"/>
      <c r="K281" s="102"/>
      <c r="L281" s="120"/>
      <c r="M281" s="116"/>
      <c r="N281" s="116"/>
      <c r="O281" s="102"/>
      <c r="P281" s="102"/>
      <c r="Q281" s="102"/>
      <c r="R281" s="102"/>
      <c r="S281" s="102"/>
      <c r="T281" s="102"/>
      <c r="U281" s="102"/>
      <c r="V281" s="102"/>
      <c r="W281" s="102"/>
      <c r="X281" s="102"/>
      <c r="Y281" s="102"/>
      <c r="Z281" s="102"/>
      <c r="AA281" s="102"/>
      <c r="AB281" s="102"/>
    </row>
    <row r="282">
      <c r="A282" s="119"/>
      <c r="C282" s="110"/>
      <c r="D282" s="111"/>
      <c r="E282" s="117"/>
      <c r="G282" s="120"/>
      <c r="H282" s="120"/>
      <c r="I282" s="120"/>
      <c r="J282" s="102"/>
      <c r="K282" s="102"/>
      <c r="L282" s="120"/>
      <c r="M282" s="116"/>
      <c r="N282" s="116"/>
      <c r="O282" s="102"/>
      <c r="P282" s="102"/>
      <c r="Q282" s="102"/>
      <c r="R282" s="102"/>
      <c r="S282" s="102"/>
      <c r="T282" s="102"/>
      <c r="U282" s="102"/>
      <c r="V282" s="102"/>
      <c r="W282" s="102"/>
      <c r="X282" s="102"/>
      <c r="Y282" s="102"/>
      <c r="Z282" s="102"/>
      <c r="AA282" s="102"/>
      <c r="AB282" s="102"/>
    </row>
    <row r="283">
      <c r="A283" s="119"/>
      <c r="C283" s="110"/>
      <c r="D283" s="111"/>
      <c r="E283" s="117"/>
      <c r="G283" s="120"/>
      <c r="H283" s="120"/>
      <c r="I283" s="120"/>
      <c r="J283" s="102"/>
      <c r="K283" s="102"/>
      <c r="L283" s="120"/>
      <c r="M283" s="116"/>
      <c r="N283" s="116"/>
      <c r="O283" s="102"/>
      <c r="P283" s="102"/>
      <c r="Q283" s="102"/>
      <c r="R283" s="102"/>
      <c r="S283" s="102"/>
      <c r="T283" s="102"/>
      <c r="U283" s="102"/>
      <c r="V283" s="102"/>
      <c r="W283" s="102"/>
      <c r="X283" s="102"/>
      <c r="Y283" s="102"/>
      <c r="Z283" s="102"/>
      <c r="AA283" s="102"/>
      <c r="AB283" s="102"/>
    </row>
    <row r="284">
      <c r="A284" s="119"/>
      <c r="C284" s="110"/>
      <c r="D284" s="111"/>
      <c r="E284" s="117"/>
      <c r="G284" s="120"/>
      <c r="H284" s="120"/>
      <c r="I284" s="120"/>
      <c r="J284" s="102"/>
      <c r="K284" s="102"/>
      <c r="L284" s="120"/>
      <c r="M284" s="116"/>
      <c r="N284" s="116"/>
      <c r="O284" s="102"/>
      <c r="P284" s="102"/>
      <c r="Q284" s="102"/>
      <c r="R284" s="102"/>
      <c r="S284" s="102"/>
      <c r="T284" s="102"/>
      <c r="U284" s="102"/>
      <c r="V284" s="102"/>
      <c r="W284" s="102"/>
      <c r="X284" s="102"/>
      <c r="Y284" s="102"/>
      <c r="Z284" s="102"/>
      <c r="AA284" s="102"/>
      <c r="AB284" s="102"/>
    </row>
    <row r="285">
      <c r="A285" s="119"/>
      <c r="C285" s="110"/>
      <c r="D285" s="111"/>
      <c r="E285" s="117"/>
      <c r="G285" s="120"/>
      <c r="H285" s="120"/>
      <c r="I285" s="120"/>
      <c r="J285" s="102"/>
      <c r="K285" s="102"/>
      <c r="L285" s="120"/>
      <c r="M285" s="116"/>
      <c r="N285" s="116"/>
      <c r="O285" s="102"/>
      <c r="P285" s="102"/>
      <c r="Q285" s="102"/>
      <c r="R285" s="102"/>
      <c r="S285" s="102"/>
      <c r="T285" s="102"/>
      <c r="U285" s="102"/>
      <c r="V285" s="102"/>
      <c r="W285" s="102"/>
      <c r="X285" s="102"/>
      <c r="Y285" s="102"/>
      <c r="Z285" s="102"/>
      <c r="AA285" s="102"/>
      <c r="AB285" s="102"/>
    </row>
    <row r="286">
      <c r="A286" s="119"/>
      <c r="C286" s="110"/>
      <c r="D286" s="111"/>
      <c r="E286" s="117"/>
      <c r="G286" s="120"/>
      <c r="H286" s="120"/>
      <c r="I286" s="120"/>
      <c r="J286" s="102"/>
      <c r="K286" s="102"/>
      <c r="L286" s="120"/>
      <c r="M286" s="116"/>
      <c r="N286" s="116"/>
      <c r="O286" s="102"/>
      <c r="P286" s="102"/>
      <c r="Q286" s="102"/>
      <c r="R286" s="102"/>
      <c r="S286" s="102"/>
      <c r="T286" s="102"/>
      <c r="U286" s="102"/>
      <c r="V286" s="102"/>
      <c r="W286" s="102"/>
      <c r="X286" s="102"/>
      <c r="Y286" s="102"/>
      <c r="Z286" s="102"/>
      <c r="AA286" s="102"/>
      <c r="AB286" s="102"/>
    </row>
    <row r="287">
      <c r="A287" s="119"/>
      <c r="C287" s="110"/>
      <c r="D287" s="111"/>
      <c r="E287" s="117"/>
      <c r="G287" s="120"/>
      <c r="H287" s="120"/>
      <c r="I287" s="120"/>
      <c r="J287" s="102"/>
      <c r="K287" s="102"/>
      <c r="L287" s="120"/>
      <c r="M287" s="116"/>
      <c r="N287" s="116"/>
      <c r="O287" s="102"/>
      <c r="P287" s="102"/>
      <c r="Q287" s="102"/>
      <c r="R287" s="102"/>
      <c r="S287" s="102"/>
      <c r="T287" s="102"/>
      <c r="U287" s="102"/>
      <c r="V287" s="102"/>
      <c r="W287" s="102"/>
      <c r="X287" s="102"/>
      <c r="Y287" s="102"/>
      <c r="Z287" s="102"/>
      <c r="AA287" s="102"/>
      <c r="AB287" s="102"/>
    </row>
    <row r="288">
      <c r="A288" s="119"/>
      <c r="C288" s="110"/>
      <c r="D288" s="111"/>
      <c r="E288" s="117"/>
      <c r="G288" s="120"/>
      <c r="H288" s="120"/>
      <c r="I288" s="120"/>
      <c r="J288" s="102"/>
      <c r="K288" s="102"/>
      <c r="L288" s="120"/>
      <c r="M288" s="116"/>
      <c r="N288" s="116"/>
      <c r="O288" s="102"/>
      <c r="P288" s="102"/>
      <c r="Q288" s="102"/>
      <c r="R288" s="102"/>
      <c r="S288" s="102"/>
      <c r="T288" s="102"/>
      <c r="U288" s="102"/>
      <c r="V288" s="102"/>
      <c r="W288" s="102"/>
      <c r="X288" s="102"/>
      <c r="Y288" s="102"/>
      <c r="Z288" s="102"/>
      <c r="AA288" s="102"/>
      <c r="AB288" s="102"/>
    </row>
    <row r="289">
      <c r="A289" s="119"/>
      <c r="C289" s="110"/>
      <c r="D289" s="111"/>
      <c r="E289" s="117"/>
      <c r="G289" s="120"/>
      <c r="H289" s="120"/>
      <c r="I289" s="120"/>
      <c r="J289" s="102"/>
      <c r="K289" s="102"/>
      <c r="L289" s="120"/>
      <c r="M289" s="116"/>
      <c r="N289" s="116"/>
      <c r="O289" s="102"/>
      <c r="P289" s="102"/>
      <c r="Q289" s="102"/>
      <c r="R289" s="102"/>
      <c r="S289" s="102"/>
      <c r="T289" s="102"/>
      <c r="U289" s="102"/>
      <c r="V289" s="102"/>
      <c r="W289" s="102"/>
      <c r="X289" s="102"/>
      <c r="Y289" s="102"/>
      <c r="Z289" s="102"/>
      <c r="AA289" s="102"/>
      <c r="AB289" s="102"/>
    </row>
    <row r="290">
      <c r="A290" s="119"/>
      <c r="C290" s="110"/>
      <c r="D290" s="111"/>
      <c r="E290" s="117"/>
      <c r="G290" s="120"/>
      <c r="H290" s="120"/>
      <c r="I290" s="120"/>
      <c r="J290" s="102"/>
      <c r="K290" s="102"/>
      <c r="L290" s="120"/>
      <c r="M290" s="116"/>
      <c r="N290" s="116"/>
      <c r="O290" s="102"/>
      <c r="P290" s="102"/>
      <c r="Q290" s="102"/>
      <c r="R290" s="102"/>
      <c r="S290" s="102"/>
      <c r="T290" s="102"/>
      <c r="U290" s="102"/>
      <c r="V290" s="102"/>
      <c r="W290" s="102"/>
      <c r="X290" s="102"/>
      <c r="Y290" s="102"/>
      <c r="Z290" s="102"/>
      <c r="AA290" s="102"/>
      <c r="AB290" s="102"/>
    </row>
    <row r="291">
      <c r="A291" s="119"/>
      <c r="C291" s="110"/>
      <c r="D291" s="111"/>
      <c r="E291" s="117"/>
      <c r="G291" s="120"/>
      <c r="H291" s="120"/>
      <c r="I291" s="120"/>
      <c r="J291" s="102"/>
      <c r="K291" s="102"/>
      <c r="L291" s="120"/>
      <c r="M291" s="116"/>
      <c r="N291" s="116"/>
      <c r="O291" s="102"/>
      <c r="P291" s="102"/>
      <c r="Q291" s="102"/>
      <c r="R291" s="102"/>
      <c r="S291" s="102"/>
      <c r="T291" s="102"/>
      <c r="U291" s="102"/>
      <c r="V291" s="102"/>
      <c r="W291" s="102"/>
      <c r="X291" s="102"/>
      <c r="Y291" s="102"/>
      <c r="Z291" s="102"/>
      <c r="AA291" s="102"/>
      <c r="AB291" s="102"/>
    </row>
    <row r="292">
      <c r="A292" s="119"/>
      <c r="C292" s="110"/>
      <c r="D292" s="111"/>
      <c r="E292" s="117"/>
      <c r="G292" s="120"/>
      <c r="H292" s="120"/>
      <c r="I292" s="120"/>
      <c r="J292" s="102"/>
      <c r="K292" s="102"/>
      <c r="L292" s="120"/>
      <c r="M292" s="116"/>
      <c r="N292" s="116"/>
      <c r="O292" s="102"/>
      <c r="P292" s="102"/>
      <c r="Q292" s="102"/>
      <c r="R292" s="102"/>
      <c r="S292" s="102"/>
      <c r="T292" s="102"/>
      <c r="U292" s="102"/>
      <c r="V292" s="102"/>
      <c r="W292" s="102"/>
      <c r="X292" s="102"/>
      <c r="Y292" s="102"/>
      <c r="Z292" s="102"/>
      <c r="AA292" s="102"/>
      <c r="AB292" s="102"/>
    </row>
    <row r="293">
      <c r="A293" s="119"/>
      <c r="C293" s="110"/>
      <c r="D293" s="111"/>
      <c r="E293" s="117"/>
      <c r="G293" s="120"/>
      <c r="H293" s="120"/>
      <c r="I293" s="120"/>
      <c r="J293" s="102"/>
      <c r="K293" s="102"/>
      <c r="L293" s="120"/>
      <c r="M293" s="116"/>
      <c r="N293" s="116"/>
      <c r="O293" s="102"/>
      <c r="P293" s="102"/>
      <c r="Q293" s="102"/>
      <c r="R293" s="102"/>
      <c r="S293" s="102"/>
      <c r="T293" s="102"/>
      <c r="U293" s="102"/>
      <c r="V293" s="102"/>
      <c r="W293" s="102"/>
      <c r="X293" s="102"/>
      <c r="Y293" s="102"/>
      <c r="Z293" s="102"/>
      <c r="AA293" s="102"/>
      <c r="AB293" s="102"/>
    </row>
    <row r="294">
      <c r="A294" s="119"/>
      <c r="C294" s="110"/>
      <c r="D294" s="111"/>
      <c r="E294" s="117"/>
      <c r="G294" s="120"/>
      <c r="H294" s="120"/>
      <c r="I294" s="120"/>
      <c r="J294" s="102"/>
      <c r="K294" s="102"/>
      <c r="L294" s="120"/>
      <c r="M294" s="116"/>
      <c r="N294" s="116"/>
      <c r="O294" s="102"/>
      <c r="P294" s="102"/>
      <c r="Q294" s="102"/>
      <c r="R294" s="102"/>
      <c r="S294" s="102"/>
      <c r="T294" s="102"/>
      <c r="U294" s="102"/>
      <c r="V294" s="102"/>
      <c r="W294" s="102"/>
      <c r="X294" s="102"/>
      <c r="Y294" s="102"/>
      <c r="Z294" s="102"/>
      <c r="AA294" s="102"/>
      <c r="AB294" s="102"/>
    </row>
    <row r="295">
      <c r="A295" s="119"/>
      <c r="C295" s="110"/>
      <c r="D295" s="111"/>
      <c r="E295" s="117"/>
      <c r="G295" s="120"/>
      <c r="H295" s="120"/>
      <c r="I295" s="120"/>
      <c r="J295" s="102"/>
      <c r="K295" s="102"/>
      <c r="L295" s="120"/>
      <c r="M295" s="116"/>
      <c r="N295" s="116"/>
      <c r="O295" s="102"/>
      <c r="P295" s="102"/>
      <c r="Q295" s="102"/>
      <c r="R295" s="102"/>
      <c r="S295" s="102"/>
      <c r="T295" s="102"/>
      <c r="U295" s="102"/>
      <c r="V295" s="102"/>
      <c r="W295" s="102"/>
      <c r="X295" s="102"/>
      <c r="Y295" s="102"/>
      <c r="Z295" s="102"/>
      <c r="AA295" s="102"/>
      <c r="AB295" s="102"/>
    </row>
    <row r="296">
      <c r="A296" s="119"/>
      <c r="C296" s="110"/>
      <c r="D296" s="111"/>
      <c r="E296" s="117"/>
      <c r="G296" s="120"/>
      <c r="H296" s="120"/>
      <c r="I296" s="120"/>
      <c r="J296" s="102"/>
      <c r="K296" s="102"/>
      <c r="L296" s="120"/>
      <c r="M296" s="116"/>
      <c r="N296" s="116"/>
      <c r="O296" s="102"/>
      <c r="P296" s="102"/>
      <c r="Q296" s="102"/>
      <c r="R296" s="102"/>
      <c r="S296" s="102"/>
      <c r="T296" s="102"/>
      <c r="U296" s="102"/>
      <c r="V296" s="102"/>
      <c r="W296" s="102"/>
      <c r="X296" s="102"/>
      <c r="Y296" s="102"/>
      <c r="Z296" s="102"/>
      <c r="AA296" s="102"/>
      <c r="AB296" s="102"/>
    </row>
    <row r="297">
      <c r="A297" s="119"/>
      <c r="C297" s="110"/>
      <c r="D297" s="111"/>
      <c r="E297" s="117"/>
      <c r="G297" s="120"/>
      <c r="H297" s="120"/>
      <c r="I297" s="120"/>
      <c r="J297" s="102"/>
      <c r="K297" s="102"/>
      <c r="L297" s="120"/>
      <c r="M297" s="116"/>
      <c r="N297" s="116"/>
      <c r="O297" s="102"/>
      <c r="P297" s="102"/>
      <c r="Q297" s="102"/>
      <c r="R297" s="102"/>
      <c r="S297" s="102"/>
      <c r="T297" s="102"/>
      <c r="U297" s="102"/>
      <c r="V297" s="102"/>
      <c r="W297" s="102"/>
      <c r="X297" s="102"/>
      <c r="Y297" s="102"/>
      <c r="Z297" s="102"/>
      <c r="AA297" s="102"/>
      <c r="AB297" s="102"/>
    </row>
    <row r="298">
      <c r="A298" s="119"/>
      <c r="C298" s="110"/>
      <c r="D298" s="111"/>
      <c r="E298" s="117"/>
      <c r="G298" s="120"/>
      <c r="H298" s="120"/>
      <c r="I298" s="120"/>
      <c r="J298" s="102"/>
      <c r="K298" s="102"/>
      <c r="L298" s="120"/>
      <c r="M298" s="116"/>
      <c r="N298" s="116"/>
      <c r="O298" s="102"/>
      <c r="P298" s="102"/>
      <c r="Q298" s="102"/>
      <c r="R298" s="102"/>
      <c r="S298" s="102"/>
      <c r="T298" s="102"/>
      <c r="U298" s="102"/>
      <c r="V298" s="102"/>
      <c r="W298" s="102"/>
      <c r="X298" s="102"/>
      <c r="Y298" s="102"/>
      <c r="Z298" s="102"/>
      <c r="AA298" s="102"/>
      <c r="AB298" s="102"/>
    </row>
    <row r="299">
      <c r="A299" s="119"/>
      <c r="C299" s="110"/>
      <c r="D299" s="111"/>
      <c r="E299" s="117"/>
      <c r="G299" s="120"/>
      <c r="H299" s="120"/>
      <c r="I299" s="120"/>
      <c r="J299" s="102"/>
      <c r="K299" s="102"/>
      <c r="L299" s="120"/>
      <c r="M299" s="116"/>
      <c r="N299" s="116"/>
      <c r="O299" s="102"/>
      <c r="P299" s="102"/>
      <c r="Q299" s="102"/>
      <c r="R299" s="102"/>
      <c r="S299" s="102"/>
      <c r="T299" s="102"/>
      <c r="U299" s="102"/>
      <c r="V299" s="102"/>
      <c r="W299" s="102"/>
      <c r="X299" s="102"/>
      <c r="Y299" s="102"/>
      <c r="Z299" s="102"/>
      <c r="AA299" s="102"/>
      <c r="AB299" s="102"/>
    </row>
    <row r="300">
      <c r="A300" s="119"/>
      <c r="C300" s="110"/>
      <c r="D300" s="111"/>
      <c r="E300" s="117"/>
      <c r="G300" s="120"/>
      <c r="H300" s="120"/>
      <c r="I300" s="120"/>
      <c r="J300" s="102"/>
      <c r="K300" s="102"/>
      <c r="L300" s="120"/>
      <c r="M300" s="116"/>
      <c r="N300" s="116"/>
      <c r="O300" s="102"/>
      <c r="P300" s="102"/>
      <c r="Q300" s="102"/>
      <c r="R300" s="102"/>
      <c r="S300" s="102"/>
      <c r="T300" s="102"/>
      <c r="U300" s="102"/>
      <c r="V300" s="102"/>
      <c r="W300" s="102"/>
      <c r="X300" s="102"/>
      <c r="Y300" s="102"/>
      <c r="Z300" s="102"/>
      <c r="AA300" s="102"/>
      <c r="AB300" s="102"/>
    </row>
    <row r="301">
      <c r="A301" s="119"/>
      <c r="C301" s="110"/>
      <c r="D301" s="111"/>
      <c r="E301" s="117"/>
      <c r="G301" s="120"/>
      <c r="H301" s="120"/>
      <c r="I301" s="120"/>
      <c r="J301" s="102"/>
      <c r="K301" s="102"/>
      <c r="L301" s="120"/>
      <c r="M301" s="116"/>
      <c r="N301" s="116"/>
      <c r="O301" s="102"/>
      <c r="P301" s="102"/>
      <c r="Q301" s="102"/>
      <c r="R301" s="102"/>
      <c r="S301" s="102"/>
      <c r="T301" s="102"/>
      <c r="U301" s="102"/>
      <c r="V301" s="102"/>
      <c r="W301" s="102"/>
      <c r="X301" s="102"/>
      <c r="Y301" s="102"/>
      <c r="Z301" s="102"/>
      <c r="AA301" s="102"/>
      <c r="AB301" s="102"/>
    </row>
    <row r="302">
      <c r="A302" s="119"/>
      <c r="C302" s="110"/>
      <c r="D302" s="111"/>
      <c r="E302" s="117"/>
      <c r="G302" s="120"/>
      <c r="H302" s="120"/>
      <c r="I302" s="120"/>
      <c r="J302" s="102"/>
      <c r="K302" s="102"/>
      <c r="L302" s="120"/>
      <c r="M302" s="116"/>
      <c r="N302" s="116"/>
      <c r="O302" s="102"/>
      <c r="P302" s="102"/>
      <c r="Q302" s="102"/>
      <c r="R302" s="102"/>
      <c r="S302" s="102"/>
      <c r="T302" s="102"/>
      <c r="U302" s="102"/>
      <c r="V302" s="102"/>
      <c r="W302" s="102"/>
      <c r="X302" s="102"/>
      <c r="Y302" s="102"/>
      <c r="Z302" s="102"/>
      <c r="AA302" s="102"/>
      <c r="AB302" s="102"/>
    </row>
    <row r="303">
      <c r="A303" s="119"/>
      <c r="C303" s="110"/>
      <c r="D303" s="111"/>
      <c r="E303" s="117"/>
      <c r="G303" s="120"/>
      <c r="H303" s="120"/>
      <c r="I303" s="120"/>
      <c r="J303" s="102"/>
      <c r="K303" s="102"/>
      <c r="L303" s="120"/>
      <c r="M303" s="116"/>
      <c r="N303" s="116"/>
      <c r="O303" s="102"/>
      <c r="P303" s="102"/>
      <c r="Q303" s="102"/>
      <c r="R303" s="102"/>
      <c r="S303" s="102"/>
      <c r="T303" s="102"/>
      <c r="U303" s="102"/>
      <c r="V303" s="102"/>
      <c r="W303" s="102"/>
      <c r="X303" s="102"/>
      <c r="Y303" s="102"/>
      <c r="Z303" s="102"/>
      <c r="AA303" s="102"/>
      <c r="AB303" s="102"/>
    </row>
    <row r="304">
      <c r="A304" s="119"/>
      <c r="C304" s="110"/>
      <c r="D304" s="111"/>
      <c r="E304" s="117"/>
      <c r="G304" s="120"/>
      <c r="H304" s="120"/>
      <c r="I304" s="120"/>
      <c r="J304" s="102"/>
      <c r="K304" s="102"/>
      <c r="L304" s="120"/>
      <c r="M304" s="116"/>
      <c r="N304" s="116"/>
      <c r="O304" s="102"/>
      <c r="P304" s="102"/>
      <c r="Q304" s="102"/>
      <c r="R304" s="102"/>
      <c r="S304" s="102"/>
      <c r="T304" s="102"/>
      <c r="U304" s="102"/>
      <c r="V304" s="102"/>
      <c r="W304" s="102"/>
      <c r="X304" s="102"/>
      <c r="Y304" s="102"/>
      <c r="Z304" s="102"/>
      <c r="AA304" s="102"/>
      <c r="AB304" s="102"/>
    </row>
    <row r="305">
      <c r="A305" s="119"/>
      <c r="C305" s="110"/>
      <c r="D305" s="111"/>
      <c r="E305" s="117"/>
      <c r="G305" s="120"/>
      <c r="H305" s="120"/>
      <c r="I305" s="120"/>
      <c r="J305" s="102"/>
      <c r="K305" s="102"/>
      <c r="L305" s="120"/>
      <c r="M305" s="116"/>
      <c r="N305" s="116"/>
      <c r="O305" s="102"/>
      <c r="P305" s="102"/>
      <c r="Q305" s="102"/>
      <c r="R305" s="102"/>
      <c r="S305" s="102"/>
      <c r="T305" s="102"/>
      <c r="U305" s="102"/>
      <c r="V305" s="102"/>
      <c r="W305" s="102"/>
      <c r="X305" s="102"/>
      <c r="Y305" s="102"/>
      <c r="Z305" s="102"/>
      <c r="AA305" s="102"/>
      <c r="AB305" s="102"/>
    </row>
    <row r="306">
      <c r="A306" s="119"/>
      <c r="C306" s="110"/>
      <c r="D306" s="111"/>
      <c r="E306" s="117"/>
      <c r="G306" s="120"/>
      <c r="H306" s="120"/>
      <c r="I306" s="120"/>
      <c r="J306" s="102"/>
      <c r="K306" s="102"/>
      <c r="L306" s="120"/>
      <c r="M306" s="116"/>
      <c r="N306" s="116"/>
      <c r="O306" s="102"/>
      <c r="P306" s="102"/>
      <c r="Q306" s="102"/>
      <c r="R306" s="102"/>
      <c r="S306" s="102"/>
      <c r="T306" s="102"/>
      <c r="U306" s="102"/>
      <c r="V306" s="102"/>
      <c r="W306" s="102"/>
      <c r="X306" s="102"/>
      <c r="Y306" s="102"/>
      <c r="Z306" s="102"/>
      <c r="AA306" s="102"/>
      <c r="AB306" s="102"/>
    </row>
    <row r="307">
      <c r="A307" s="119"/>
      <c r="C307" s="110"/>
      <c r="D307" s="111"/>
      <c r="E307" s="117"/>
      <c r="G307" s="120"/>
      <c r="H307" s="120"/>
      <c r="I307" s="120"/>
      <c r="J307" s="102"/>
      <c r="K307" s="102"/>
      <c r="L307" s="120"/>
      <c r="M307" s="116"/>
      <c r="N307" s="116"/>
      <c r="O307" s="102"/>
      <c r="P307" s="102"/>
      <c r="Q307" s="102"/>
      <c r="R307" s="102"/>
      <c r="S307" s="102"/>
      <c r="T307" s="102"/>
      <c r="U307" s="102"/>
      <c r="V307" s="102"/>
      <c r="W307" s="102"/>
      <c r="X307" s="102"/>
      <c r="Y307" s="102"/>
      <c r="Z307" s="102"/>
      <c r="AA307" s="102"/>
      <c r="AB307" s="102"/>
    </row>
    <row r="308">
      <c r="A308" s="119"/>
      <c r="C308" s="110"/>
      <c r="D308" s="111"/>
      <c r="E308" s="117"/>
      <c r="G308" s="120"/>
      <c r="H308" s="120"/>
      <c r="I308" s="120"/>
      <c r="J308" s="102"/>
      <c r="K308" s="102"/>
      <c r="L308" s="120"/>
      <c r="M308" s="116"/>
      <c r="N308" s="116"/>
      <c r="O308" s="102"/>
      <c r="P308" s="102"/>
      <c r="Q308" s="102"/>
      <c r="R308" s="102"/>
      <c r="S308" s="102"/>
      <c r="T308" s="102"/>
      <c r="U308" s="102"/>
      <c r="V308" s="102"/>
      <c r="W308" s="102"/>
      <c r="X308" s="102"/>
      <c r="Y308" s="102"/>
      <c r="Z308" s="102"/>
      <c r="AA308" s="102"/>
      <c r="AB308" s="102"/>
    </row>
    <row r="309">
      <c r="A309" s="119"/>
      <c r="C309" s="110"/>
      <c r="D309" s="111"/>
      <c r="E309" s="117"/>
      <c r="G309" s="120"/>
      <c r="H309" s="120"/>
      <c r="I309" s="120"/>
      <c r="J309" s="102"/>
      <c r="K309" s="102"/>
      <c r="L309" s="120"/>
      <c r="M309" s="116"/>
      <c r="N309" s="116"/>
      <c r="O309" s="102"/>
      <c r="P309" s="102"/>
      <c r="Q309" s="102"/>
      <c r="R309" s="102"/>
      <c r="S309" s="102"/>
      <c r="T309" s="102"/>
      <c r="U309" s="102"/>
      <c r="V309" s="102"/>
      <c r="W309" s="102"/>
      <c r="X309" s="102"/>
      <c r="Y309" s="102"/>
      <c r="Z309" s="102"/>
      <c r="AA309" s="102"/>
      <c r="AB309" s="102"/>
    </row>
    <row r="310">
      <c r="A310" s="119"/>
      <c r="C310" s="110"/>
      <c r="D310" s="111"/>
      <c r="E310" s="117"/>
      <c r="G310" s="120"/>
      <c r="H310" s="120"/>
      <c r="I310" s="120"/>
      <c r="J310" s="102"/>
      <c r="K310" s="102"/>
      <c r="L310" s="120"/>
      <c r="M310" s="116"/>
      <c r="N310" s="116"/>
      <c r="O310" s="102"/>
      <c r="P310" s="102"/>
      <c r="Q310" s="102"/>
      <c r="R310" s="102"/>
      <c r="S310" s="102"/>
      <c r="T310" s="102"/>
      <c r="U310" s="102"/>
      <c r="V310" s="102"/>
      <c r="W310" s="102"/>
      <c r="X310" s="102"/>
      <c r="Y310" s="102"/>
      <c r="Z310" s="102"/>
      <c r="AA310" s="102"/>
      <c r="AB310" s="102"/>
    </row>
    <row r="311">
      <c r="A311" s="119"/>
      <c r="C311" s="110"/>
      <c r="D311" s="111"/>
      <c r="E311" s="117"/>
      <c r="G311" s="120"/>
      <c r="H311" s="120"/>
      <c r="I311" s="120"/>
      <c r="J311" s="102"/>
      <c r="K311" s="102"/>
      <c r="L311" s="120"/>
      <c r="M311" s="116"/>
      <c r="N311" s="116"/>
      <c r="O311" s="102"/>
      <c r="P311" s="102"/>
      <c r="Q311" s="102"/>
      <c r="R311" s="102"/>
      <c r="S311" s="102"/>
      <c r="T311" s="102"/>
      <c r="U311" s="102"/>
      <c r="V311" s="102"/>
      <c r="W311" s="102"/>
      <c r="X311" s="102"/>
      <c r="Y311" s="102"/>
      <c r="Z311" s="102"/>
      <c r="AA311" s="102"/>
      <c r="AB311" s="102"/>
    </row>
    <row r="312">
      <c r="A312" s="119"/>
      <c r="C312" s="110"/>
      <c r="D312" s="111"/>
      <c r="E312" s="117"/>
      <c r="G312" s="120"/>
      <c r="H312" s="120"/>
      <c r="I312" s="120"/>
      <c r="J312" s="102"/>
      <c r="K312" s="102"/>
      <c r="L312" s="120"/>
      <c r="M312" s="116"/>
      <c r="N312" s="116"/>
      <c r="O312" s="102"/>
      <c r="P312" s="102"/>
      <c r="Q312" s="102"/>
      <c r="R312" s="102"/>
      <c r="S312" s="102"/>
      <c r="T312" s="102"/>
      <c r="U312" s="102"/>
      <c r="V312" s="102"/>
      <c r="W312" s="102"/>
      <c r="X312" s="102"/>
      <c r="Y312" s="102"/>
      <c r="Z312" s="102"/>
      <c r="AA312" s="102"/>
      <c r="AB312" s="102"/>
    </row>
    <row r="313">
      <c r="A313" s="119"/>
      <c r="C313" s="110"/>
      <c r="D313" s="111"/>
      <c r="E313" s="117"/>
      <c r="G313" s="120"/>
      <c r="H313" s="120"/>
      <c r="I313" s="120"/>
      <c r="J313" s="102"/>
      <c r="K313" s="102"/>
      <c r="L313" s="120"/>
      <c r="M313" s="116"/>
      <c r="N313" s="116"/>
      <c r="O313" s="102"/>
      <c r="P313" s="102"/>
      <c r="Q313" s="102"/>
      <c r="R313" s="102"/>
      <c r="S313" s="102"/>
      <c r="T313" s="102"/>
      <c r="U313" s="102"/>
      <c r="V313" s="102"/>
      <c r="W313" s="102"/>
      <c r="X313" s="102"/>
      <c r="Y313" s="102"/>
      <c r="Z313" s="102"/>
      <c r="AA313" s="102"/>
      <c r="AB313" s="102"/>
    </row>
    <row r="314">
      <c r="A314" s="119"/>
      <c r="C314" s="110"/>
      <c r="D314" s="111"/>
      <c r="E314" s="117"/>
      <c r="G314" s="120"/>
      <c r="H314" s="120"/>
      <c r="I314" s="120"/>
      <c r="J314" s="102"/>
      <c r="K314" s="102"/>
      <c r="L314" s="120"/>
      <c r="M314" s="116"/>
      <c r="N314" s="116"/>
      <c r="O314" s="102"/>
      <c r="P314" s="102"/>
      <c r="Q314" s="102"/>
      <c r="R314" s="102"/>
      <c r="S314" s="102"/>
      <c r="T314" s="102"/>
      <c r="U314" s="102"/>
      <c r="V314" s="102"/>
      <c r="W314" s="102"/>
      <c r="X314" s="102"/>
      <c r="Y314" s="102"/>
      <c r="Z314" s="102"/>
      <c r="AA314" s="102"/>
      <c r="AB314" s="102"/>
    </row>
    <row r="315">
      <c r="A315" s="119"/>
      <c r="C315" s="110"/>
      <c r="D315" s="111"/>
      <c r="E315" s="117"/>
      <c r="G315" s="120"/>
      <c r="H315" s="120"/>
      <c r="I315" s="120"/>
      <c r="J315" s="102"/>
      <c r="K315" s="102"/>
      <c r="L315" s="120"/>
      <c r="M315" s="116"/>
      <c r="N315" s="116"/>
      <c r="O315" s="102"/>
      <c r="P315" s="102"/>
      <c r="Q315" s="102"/>
      <c r="R315" s="102"/>
      <c r="S315" s="102"/>
      <c r="T315" s="102"/>
      <c r="U315" s="102"/>
      <c r="V315" s="102"/>
      <c r="W315" s="102"/>
      <c r="X315" s="102"/>
      <c r="Y315" s="102"/>
      <c r="Z315" s="102"/>
      <c r="AA315" s="102"/>
      <c r="AB315" s="102"/>
    </row>
    <row r="316">
      <c r="A316" s="119"/>
      <c r="C316" s="110"/>
      <c r="D316" s="111"/>
      <c r="E316" s="117"/>
      <c r="G316" s="120"/>
      <c r="H316" s="120"/>
      <c r="I316" s="120"/>
      <c r="J316" s="102"/>
      <c r="K316" s="102"/>
      <c r="L316" s="120"/>
      <c r="M316" s="116"/>
      <c r="N316" s="116"/>
      <c r="O316" s="102"/>
      <c r="P316" s="102"/>
      <c r="Q316" s="102"/>
      <c r="R316" s="102"/>
      <c r="S316" s="102"/>
      <c r="T316" s="102"/>
      <c r="U316" s="102"/>
      <c r="V316" s="102"/>
      <c r="W316" s="102"/>
      <c r="X316" s="102"/>
      <c r="Y316" s="102"/>
      <c r="Z316" s="102"/>
      <c r="AA316" s="102"/>
      <c r="AB316" s="102"/>
    </row>
    <row r="317">
      <c r="A317" s="119"/>
      <c r="C317" s="110"/>
      <c r="D317" s="111"/>
      <c r="E317" s="117"/>
      <c r="G317" s="120"/>
      <c r="H317" s="120"/>
      <c r="I317" s="120"/>
      <c r="J317" s="102"/>
      <c r="K317" s="102"/>
      <c r="L317" s="120"/>
      <c r="M317" s="116"/>
      <c r="N317" s="116"/>
      <c r="O317" s="102"/>
      <c r="P317" s="102"/>
      <c r="Q317" s="102"/>
      <c r="R317" s="102"/>
      <c r="S317" s="102"/>
      <c r="T317" s="102"/>
      <c r="U317" s="102"/>
      <c r="V317" s="102"/>
      <c r="W317" s="102"/>
      <c r="X317" s="102"/>
      <c r="Y317" s="102"/>
      <c r="Z317" s="102"/>
      <c r="AA317" s="102"/>
      <c r="AB317" s="102"/>
    </row>
    <row r="318">
      <c r="A318" s="119"/>
      <c r="C318" s="110"/>
      <c r="D318" s="111"/>
      <c r="E318" s="117"/>
      <c r="G318" s="120"/>
      <c r="H318" s="120"/>
      <c r="I318" s="120"/>
      <c r="J318" s="102"/>
      <c r="K318" s="102"/>
      <c r="L318" s="120"/>
      <c r="M318" s="116"/>
      <c r="N318" s="116"/>
      <c r="O318" s="102"/>
      <c r="P318" s="102"/>
      <c r="Q318" s="102"/>
      <c r="R318" s="102"/>
      <c r="S318" s="102"/>
      <c r="T318" s="102"/>
      <c r="U318" s="102"/>
      <c r="V318" s="102"/>
      <c r="W318" s="102"/>
      <c r="X318" s="102"/>
      <c r="Y318" s="102"/>
      <c r="Z318" s="102"/>
      <c r="AA318" s="102"/>
      <c r="AB318" s="102"/>
    </row>
    <row r="319">
      <c r="A319" s="119"/>
      <c r="C319" s="110"/>
      <c r="D319" s="111"/>
      <c r="E319" s="117"/>
      <c r="G319" s="120"/>
      <c r="H319" s="120"/>
      <c r="I319" s="120"/>
      <c r="J319" s="102"/>
      <c r="K319" s="102"/>
      <c r="L319" s="120"/>
      <c r="M319" s="116"/>
      <c r="N319" s="116"/>
      <c r="O319" s="102"/>
      <c r="P319" s="102"/>
      <c r="Q319" s="102"/>
      <c r="R319" s="102"/>
      <c r="S319" s="102"/>
      <c r="T319" s="102"/>
      <c r="U319" s="102"/>
      <c r="V319" s="102"/>
      <c r="W319" s="102"/>
      <c r="X319" s="102"/>
      <c r="Y319" s="102"/>
      <c r="Z319" s="102"/>
      <c r="AA319" s="102"/>
      <c r="AB319" s="102"/>
    </row>
    <row r="320">
      <c r="A320" s="119"/>
      <c r="C320" s="110"/>
      <c r="D320" s="111"/>
      <c r="E320" s="117"/>
      <c r="G320" s="120"/>
      <c r="H320" s="120"/>
      <c r="I320" s="120"/>
      <c r="J320" s="102"/>
      <c r="K320" s="102"/>
      <c r="L320" s="120"/>
      <c r="M320" s="116"/>
      <c r="N320" s="116"/>
      <c r="O320" s="102"/>
      <c r="P320" s="102"/>
      <c r="Q320" s="102"/>
      <c r="R320" s="102"/>
      <c r="S320" s="102"/>
      <c r="T320" s="102"/>
      <c r="U320" s="102"/>
      <c r="V320" s="102"/>
      <c r="W320" s="102"/>
      <c r="X320" s="102"/>
      <c r="Y320" s="102"/>
      <c r="Z320" s="102"/>
      <c r="AA320" s="102"/>
      <c r="AB320" s="102"/>
    </row>
    <row r="321">
      <c r="A321" s="119"/>
      <c r="C321" s="110"/>
      <c r="D321" s="111"/>
      <c r="E321" s="117"/>
      <c r="G321" s="120"/>
      <c r="H321" s="120"/>
      <c r="I321" s="120"/>
      <c r="J321" s="102"/>
      <c r="K321" s="102"/>
      <c r="L321" s="120"/>
      <c r="M321" s="116"/>
      <c r="N321" s="116"/>
      <c r="O321" s="102"/>
      <c r="P321" s="102"/>
      <c r="Q321" s="102"/>
      <c r="R321" s="102"/>
      <c r="S321" s="102"/>
      <c r="T321" s="102"/>
      <c r="U321" s="102"/>
      <c r="V321" s="102"/>
      <c r="W321" s="102"/>
      <c r="X321" s="102"/>
      <c r="Y321" s="102"/>
      <c r="Z321" s="102"/>
      <c r="AA321" s="102"/>
      <c r="AB321" s="102"/>
    </row>
    <row r="322">
      <c r="A322" s="119"/>
      <c r="C322" s="110"/>
      <c r="D322" s="111"/>
      <c r="E322" s="117"/>
      <c r="G322" s="120"/>
      <c r="H322" s="120"/>
      <c r="I322" s="120"/>
      <c r="J322" s="102"/>
      <c r="K322" s="102"/>
      <c r="L322" s="120"/>
      <c r="M322" s="116"/>
      <c r="N322" s="116"/>
      <c r="O322" s="102"/>
      <c r="P322" s="102"/>
      <c r="Q322" s="102"/>
      <c r="R322" s="102"/>
      <c r="S322" s="102"/>
      <c r="T322" s="102"/>
      <c r="U322" s="102"/>
      <c r="V322" s="102"/>
      <c r="W322" s="102"/>
      <c r="X322" s="102"/>
      <c r="Y322" s="102"/>
      <c r="Z322" s="102"/>
      <c r="AA322" s="102"/>
      <c r="AB322" s="102"/>
    </row>
    <row r="323">
      <c r="A323" s="119"/>
      <c r="C323" s="110"/>
      <c r="D323" s="111"/>
      <c r="E323" s="117"/>
      <c r="G323" s="120"/>
      <c r="H323" s="120"/>
      <c r="I323" s="120"/>
      <c r="J323" s="102"/>
      <c r="K323" s="102"/>
      <c r="L323" s="120"/>
      <c r="M323" s="116"/>
      <c r="N323" s="116"/>
      <c r="O323" s="102"/>
      <c r="P323" s="102"/>
      <c r="Q323" s="102"/>
      <c r="R323" s="102"/>
      <c r="S323" s="102"/>
      <c r="T323" s="102"/>
      <c r="U323" s="102"/>
      <c r="V323" s="102"/>
      <c r="W323" s="102"/>
      <c r="X323" s="102"/>
      <c r="Y323" s="102"/>
      <c r="Z323" s="102"/>
      <c r="AA323" s="102"/>
      <c r="AB323" s="102"/>
    </row>
    <row r="324">
      <c r="A324" s="119"/>
      <c r="C324" s="110"/>
      <c r="D324" s="111"/>
      <c r="E324" s="117"/>
      <c r="G324" s="120"/>
      <c r="H324" s="120"/>
      <c r="I324" s="120"/>
      <c r="J324" s="102"/>
      <c r="K324" s="102"/>
      <c r="L324" s="120"/>
      <c r="M324" s="116"/>
      <c r="N324" s="116"/>
      <c r="O324" s="102"/>
      <c r="P324" s="102"/>
      <c r="Q324" s="102"/>
      <c r="R324" s="102"/>
      <c r="S324" s="102"/>
      <c r="T324" s="102"/>
      <c r="U324" s="102"/>
      <c r="V324" s="102"/>
      <c r="W324" s="102"/>
      <c r="X324" s="102"/>
      <c r="Y324" s="102"/>
      <c r="Z324" s="102"/>
      <c r="AA324" s="102"/>
      <c r="AB324" s="102"/>
    </row>
    <row r="325">
      <c r="A325" s="119"/>
      <c r="C325" s="110"/>
      <c r="D325" s="111"/>
      <c r="E325" s="117"/>
      <c r="G325" s="120"/>
      <c r="H325" s="120"/>
      <c r="I325" s="120"/>
      <c r="J325" s="102"/>
      <c r="K325" s="102"/>
      <c r="L325" s="120"/>
      <c r="M325" s="116"/>
      <c r="N325" s="116"/>
      <c r="O325" s="102"/>
      <c r="P325" s="102"/>
      <c r="Q325" s="102"/>
      <c r="R325" s="102"/>
      <c r="S325" s="102"/>
      <c r="T325" s="102"/>
      <c r="U325" s="102"/>
      <c r="V325" s="102"/>
      <c r="W325" s="102"/>
      <c r="X325" s="102"/>
      <c r="Y325" s="102"/>
      <c r="Z325" s="102"/>
      <c r="AA325" s="102"/>
      <c r="AB325" s="102"/>
    </row>
    <row r="326">
      <c r="A326" s="119"/>
      <c r="C326" s="110"/>
      <c r="D326" s="111"/>
      <c r="E326" s="117"/>
      <c r="G326" s="120"/>
      <c r="H326" s="120"/>
      <c r="I326" s="120"/>
      <c r="J326" s="102"/>
      <c r="K326" s="102"/>
      <c r="L326" s="120"/>
      <c r="M326" s="116"/>
      <c r="N326" s="116"/>
      <c r="O326" s="102"/>
      <c r="P326" s="102"/>
      <c r="Q326" s="102"/>
      <c r="R326" s="102"/>
      <c r="S326" s="102"/>
      <c r="T326" s="102"/>
      <c r="U326" s="102"/>
      <c r="V326" s="102"/>
      <c r="W326" s="102"/>
      <c r="X326" s="102"/>
      <c r="Y326" s="102"/>
      <c r="Z326" s="102"/>
      <c r="AA326" s="102"/>
      <c r="AB326" s="102"/>
    </row>
    <row r="327">
      <c r="A327" s="119"/>
      <c r="C327" s="110"/>
      <c r="D327" s="111"/>
      <c r="E327" s="117"/>
      <c r="G327" s="120"/>
      <c r="H327" s="120"/>
      <c r="I327" s="120"/>
      <c r="J327" s="102"/>
      <c r="K327" s="102"/>
      <c r="L327" s="120"/>
      <c r="M327" s="116"/>
      <c r="N327" s="116"/>
      <c r="O327" s="102"/>
      <c r="P327" s="102"/>
      <c r="Q327" s="102"/>
      <c r="R327" s="102"/>
      <c r="S327" s="102"/>
      <c r="T327" s="102"/>
      <c r="U327" s="102"/>
      <c r="V327" s="102"/>
      <c r="W327" s="102"/>
      <c r="X327" s="102"/>
      <c r="Y327" s="102"/>
      <c r="Z327" s="102"/>
      <c r="AA327" s="102"/>
      <c r="AB327" s="102"/>
    </row>
    <row r="328">
      <c r="A328" s="119"/>
      <c r="C328" s="110"/>
      <c r="D328" s="111"/>
      <c r="E328" s="117"/>
      <c r="G328" s="120"/>
      <c r="H328" s="120"/>
      <c r="I328" s="120"/>
      <c r="J328" s="102"/>
      <c r="K328" s="102"/>
      <c r="L328" s="120"/>
      <c r="M328" s="116"/>
      <c r="N328" s="116"/>
      <c r="O328" s="102"/>
      <c r="P328" s="102"/>
      <c r="Q328" s="102"/>
      <c r="R328" s="102"/>
      <c r="S328" s="102"/>
      <c r="T328" s="102"/>
      <c r="U328" s="102"/>
      <c r="V328" s="102"/>
      <c r="W328" s="102"/>
      <c r="X328" s="102"/>
      <c r="Y328" s="102"/>
      <c r="Z328" s="102"/>
      <c r="AA328" s="102"/>
      <c r="AB328" s="102"/>
    </row>
    <row r="329">
      <c r="A329" s="119"/>
      <c r="C329" s="110"/>
      <c r="D329" s="111"/>
      <c r="E329" s="117"/>
      <c r="G329" s="120"/>
      <c r="H329" s="120"/>
      <c r="I329" s="120"/>
      <c r="J329" s="102"/>
      <c r="K329" s="102"/>
      <c r="L329" s="120"/>
      <c r="M329" s="116"/>
      <c r="N329" s="116"/>
      <c r="O329" s="102"/>
      <c r="P329" s="102"/>
      <c r="Q329" s="102"/>
      <c r="R329" s="102"/>
      <c r="S329" s="102"/>
      <c r="T329" s="102"/>
      <c r="U329" s="102"/>
      <c r="V329" s="102"/>
      <c r="W329" s="102"/>
      <c r="X329" s="102"/>
      <c r="Y329" s="102"/>
      <c r="Z329" s="102"/>
      <c r="AA329" s="102"/>
      <c r="AB329" s="102"/>
    </row>
    <row r="330">
      <c r="A330" s="119"/>
      <c r="C330" s="110"/>
      <c r="D330" s="111"/>
      <c r="E330" s="117"/>
      <c r="G330" s="120"/>
      <c r="H330" s="120"/>
      <c r="I330" s="120"/>
      <c r="J330" s="102"/>
      <c r="K330" s="102"/>
      <c r="L330" s="120"/>
      <c r="M330" s="116"/>
      <c r="N330" s="116"/>
      <c r="O330" s="102"/>
      <c r="P330" s="102"/>
      <c r="Q330" s="102"/>
      <c r="R330" s="102"/>
      <c r="S330" s="102"/>
      <c r="T330" s="102"/>
      <c r="U330" s="102"/>
      <c r="V330" s="102"/>
      <c r="W330" s="102"/>
      <c r="X330" s="102"/>
      <c r="Y330" s="102"/>
      <c r="Z330" s="102"/>
      <c r="AA330" s="102"/>
      <c r="AB330" s="102"/>
    </row>
    <row r="331">
      <c r="A331" s="119"/>
      <c r="C331" s="110"/>
      <c r="D331" s="111"/>
      <c r="E331" s="117"/>
      <c r="G331" s="120"/>
      <c r="H331" s="120"/>
      <c r="I331" s="120"/>
      <c r="J331" s="102"/>
      <c r="K331" s="102"/>
      <c r="L331" s="120"/>
      <c r="M331" s="116"/>
      <c r="N331" s="116"/>
      <c r="O331" s="102"/>
      <c r="P331" s="102"/>
      <c r="Q331" s="102"/>
      <c r="R331" s="102"/>
      <c r="S331" s="102"/>
      <c r="T331" s="102"/>
      <c r="U331" s="102"/>
      <c r="V331" s="102"/>
      <c r="W331" s="102"/>
      <c r="X331" s="102"/>
      <c r="Y331" s="102"/>
      <c r="Z331" s="102"/>
      <c r="AA331" s="102"/>
      <c r="AB331" s="102"/>
    </row>
    <row r="332">
      <c r="A332" s="119"/>
      <c r="C332" s="110"/>
      <c r="D332" s="111"/>
      <c r="E332" s="117"/>
      <c r="G332" s="120"/>
      <c r="H332" s="120"/>
      <c r="I332" s="120"/>
      <c r="J332" s="102"/>
      <c r="K332" s="102"/>
      <c r="L332" s="120"/>
      <c r="M332" s="116"/>
      <c r="N332" s="116"/>
      <c r="O332" s="102"/>
      <c r="P332" s="102"/>
      <c r="Q332" s="102"/>
      <c r="R332" s="102"/>
      <c r="S332" s="102"/>
      <c r="T332" s="102"/>
      <c r="U332" s="102"/>
      <c r="V332" s="102"/>
      <c r="W332" s="102"/>
      <c r="X332" s="102"/>
      <c r="Y332" s="102"/>
      <c r="Z332" s="102"/>
      <c r="AA332" s="102"/>
      <c r="AB332" s="102"/>
    </row>
    <row r="333">
      <c r="A333" s="119"/>
      <c r="C333" s="110"/>
      <c r="D333" s="111"/>
      <c r="E333" s="117"/>
      <c r="G333" s="120"/>
      <c r="H333" s="120"/>
      <c r="I333" s="120"/>
      <c r="J333" s="102"/>
      <c r="K333" s="102"/>
      <c r="L333" s="120"/>
      <c r="M333" s="116"/>
      <c r="N333" s="116"/>
      <c r="O333" s="102"/>
      <c r="P333" s="102"/>
      <c r="Q333" s="102"/>
      <c r="R333" s="102"/>
      <c r="S333" s="102"/>
      <c r="T333" s="102"/>
      <c r="U333" s="102"/>
      <c r="V333" s="102"/>
      <c r="W333" s="102"/>
      <c r="X333" s="102"/>
      <c r="Y333" s="102"/>
      <c r="Z333" s="102"/>
      <c r="AA333" s="102"/>
      <c r="AB333" s="102"/>
    </row>
    <row r="334">
      <c r="A334" s="119"/>
      <c r="C334" s="110"/>
      <c r="D334" s="111"/>
      <c r="E334" s="117"/>
      <c r="G334" s="120"/>
      <c r="H334" s="120"/>
      <c r="I334" s="120"/>
      <c r="J334" s="102"/>
      <c r="K334" s="102"/>
      <c r="L334" s="120"/>
      <c r="M334" s="116"/>
      <c r="N334" s="116"/>
      <c r="O334" s="102"/>
      <c r="P334" s="102"/>
      <c r="Q334" s="102"/>
      <c r="R334" s="102"/>
      <c r="S334" s="102"/>
      <c r="T334" s="102"/>
      <c r="U334" s="102"/>
      <c r="V334" s="102"/>
      <c r="W334" s="102"/>
      <c r="X334" s="102"/>
      <c r="Y334" s="102"/>
      <c r="Z334" s="102"/>
      <c r="AA334" s="102"/>
      <c r="AB334" s="102"/>
    </row>
    <row r="335">
      <c r="A335" s="119"/>
      <c r="C335" s="110"/>
      <c r="D335" s="111"/>
      <c r="E335" s="117"/>
      <c r="G335" s="120"/>
      <c r="H335" s="120"/>
      <c r="I335" s="120"/>
      <c r="J335" s="102"/>
      <c r="K335" s="102"/>
      <c r="L335" s="120"/>
      <c r="M335" s="116"/>
      <c r="N335" s="116"/>
      <c r="O335" s="102"/>
      <c r="P335" s="102"/>
      <c r="Q335" s="102"/>
      <c r="R335" s="102"/>
      <c r="S335" s="102"/>
      <c r="T335" s="102"/>
      <c r="U335" s="102"/>
      <c r="V335" s="102"/>
      <c r="W335" s="102"/>
      <c r="X335" s="102"/>
      <c r="Y335" s="102"/>
      <c r="Z335" s="102"/>
      <c r="AA335" s="102"/>
      <c r="AB335" s="102"/>
    </row>
    <row r="336">
      <c r="A336" s="119"/>
      <c r="C336" s="110"/>
      <c r="D336" s="111"/>
      <c r="E336" s="117"/>
      <c r="G336" s="120"/>
      <c r="H336" s="120"/>
      <c r="I336" s="120"/>
      <c r="J336" s="102"/>
      <c r="K336" s="102"/>
      <c r="L336" s="120"/>
      <c r="M336" s="116"/>
      <c r="N336" s="116"/>
      <c r="O336" s="102"/>
      <c r="P336" s="102"/>
      <c r="Q336" s="102"/>
      <c r="R336" s="102"/>
      <c r="S336" s="102"/>
      <c r="T336" s="102"/>
      <c r="U336" s="102"/>
      <c r="V336" s="102"/>
      <c r="W336" s="102"/>
      <c r="X336" s="102"/>
      <c r="Y336" s="102"/>
      <c r="Z336" s="102"/>
      <c r="AA336" s="102"/>
      <c r="AB336" s="102"/>
    </row>
    <row r="337">
      <c r="A337" s="119"/>
      <c r="C337" s="110"/>
      <c r="D337" s="111"/>
      <c r="E337" s="117"/>
      <c r="G337" s="120"/>
      <c r="H337" s="120"/>
      <c r="I337" s="120"/>
      <c r="J337" s="102"/>
      <c r="K337" s="102"/>
      <c r="L337" s="120"/>
      <c r="M337" s="116"/>
      <c r="N337" s="116"/>
      <c r="O337" s="102"/>
      <c r="P337" s="102"/>
      <c r="Q337" s="102"/>
      <c r="R337" s="102"/>
      <c r="S337" s="102"/>
      <c r="T337" s="102"/>
      <c r="U337" s="102"/>
      <c r="V337" s="102"/>
      <c r="W337" s="102"/>
      <c r="X337" s="102"/>
      <c r="Y337" s="102"/>
      <c r="Z337" s="102"/>
      <c r="AA337" s="102"/>
      <c r="AB337" s="102"/>
    </row>
    <row r="338">
      <c r="A338" s="119"/>
      <c r="C338" s="110"/>
      <c r="D338" s="111"/>
      <c r="E338" s="117"/>
      <c r="G338" s="120"/>
      <c r="H338" s="120"/>
      <c r="I338" s="120"/>
      <c r="J338" s="102"/>
      <c r="K338" s="102"/>
      <c r="L338" s="120"/>
      <c r="M338" s="116"/>
      <c r="N338" s="116"/>
      <c r="O338" s="102"/>
      <c r="P338" s="102"/>
      <c r="Q338" s="102"/>
      <c r="R338" s="102"/>
      <c r="S338" s="102"/>
      <c r="T338" s="102"/>
      <c r="U338" s="102"/>
      <c r="V338" s="102"/>
      <c r="W338" s="102"/>
      <c r="X338" s="102"/>
      <c r="Y338" s="102"/>
      <c r="Z338" s="102"/>
      <c r="AA338" s="102"/>
      <c r="AB338" s="102"/>
    </row>
    <row r="339">
      <c r="A339" s="119"/>
      <c r="C339" s="110"/>
      <c r="D339" s="111"/>
      <c r="E339" s="117"/>
      <c r="G339" s="120"/>
      <c r="H339" s="120"/>
      <c r="I339" s="120"/>
      <c r="J339" s="102"/>
      <c r="K339" s="102"/>
      <c r="L339" s="120"/>
      <c r="M339" s="116"/>
      <c r="N339" s="116"/>
      <c r="O339" s="102"/>
      <c r="P339" s="102"/>
      <c r="Q339" s="102"/>
      <c r="R339" s="102"/>
      <c r="S339" s="102"/>
      <c r="T339" s="102"/>
      <c r="U339" s="102"/>
      <c r="V339" s="102"/>
      <c r="W339" s="102"/>
      <c r="X339" s="102"/>
      <c r="Y339" s="102"/>
      <c r="Z339" s="102"/>
      <c r="AA339" s="102"/>
      <c r="AB339" s="102"/>
    </row>
    <row r="340">
      <c r="A340" s="119"/>
      <c r="C340" s="110"/>
      <c r="D340" s="111"/>
      <c r="E340" s="117"/>
      <c r="G340" s="120"/>
      <c r="H340" s="120"/>
      <c r="I340" s="120"/>
      <c r="J340" s="102"/>
      <c r="K340" s="102"/>
      <c r="L340" s="120"/>
      <c r="M340" s="116"/>
      <c r="N340" s="116"/>
      <c r="O340" s="102"/>
      <c r="P340" s="102"/>
      <c r="Q340" s="102"/>
      <c r="R340" s="102"/>
      <c r="S340" s="102"/>
      <c r="T340" s="102"/>
      <c r="U340" s="102"/>
      <c r="V340" s="102"/>
      <c r="W340" s="102"/>
      <c r="X340" s="102"/>
      <c r="Y340" s="102"/>
      <c r="Z340" s="102"/>
      <c r="AA340" s="102"/>
      <c r="AB340" s="102"/>
    </row>
    <row r="341">
      <c r="A341" s="119"/>
      <c r="C341" s="110"/>
      <c r="D341" s="111"/>
      <c r="E341" s="117"/>
      <c r="G341" s="120"/>
      <c r="H341" s="120"/>
      <c r="I341" s="120"/>
      <c r="J341" s="102"/>
      <c r="K341" s="102"/>
      <c r="L341" s="120"/>
      <c r="M341" s="116"/>
      <c r="N341" s="116"/>
      <c r="O341" s="102"/>
      <c r="P341" s="102"/>
      <c r="Q341" s="102"/>
      <c r="R341" s="102"/>
      <c r="S341" s="102"/>
      <c r="T341" s="102"/>
      <c r="U341" s="102"/>
      <c r="V341" s="102"/>
      <c r="W341" s="102"/>
      <c r="X341" s="102"/>
      <c r="Y341" s="102"/>
      <c r="Z341" s="102"/>
      <c r="AA341" s="102"/>
      <c r="AB341" s="102"/>
    </row>
    <row r="342">
      <c r="A342" s="119"/>
      <c r="C342" s="110"/>
      <c r="D342" s="111"/>
      <c r="E342" s="117"/>
      <c r="G342" s="120"/>
      <c r="H342" s="120"/>
      <c r="I342" s="120"/>
      <c r="J342" s="102"/>
      <c r="K342" s="102"/>
      <c r="L342" s="120"/>
      <c r="M342" s="116"/>
      <c r="N342" s="116"/>
      <c r="O342" s="102"/>
      <c r="P342" s="102"/>
      <c r="Q342" s="102"/>
      <c r="R342" s="102"/>
      <c r="S342" s="102"/>
      <c r="T342" s="102"/>
      <c r="U342" s="102"/>
      <c r="V342" s="102"/>
      <c r="W342" s="102"/>
      <c r="X342" s="102"/>
      <c r="Y342" s="102"/>
      <c r="Z342" s="102"/>
      <c r="AA342" s="102"/>
      <c r="AB342" s="102"/>
    </row>
    <row r="343">
      <c r="A343" s="119"/>
      <c r="C343" s="110"/>
      <c r="D343" s="111"/>
      <c r="E343" s="117"/>
      <c r="G343" s="120"/>
      <c r="H343" s="120"/>
      <c r="I343" s="120"/>
      <c r="J343" s="102"/>
      <c r="K343" s="102"/>
      <c r="L343" s="120"/>
      <c r="M343" s="116"/>
      <c r="N343" s="116"/>
      <c r="O343" s="102"/>
      <c r="P343" s="102"/>
      <c r="Q343" s="102"/>
      <c r="R343" s="102"/>
      <c r="S343" s="102"/>
      <c r="T343" s="102"/>
      <c r="U343" s="102"/>
      <c r="V343" s="102"/>
      <c r="W343" s="102"/>
      <c r="X343" s="102"/>
      <c r="Y343" s="102"/>
      <c r="Z343" s="102"/>
      <c r="AA343" s="102"/>
      <c r="AB343" s="102"/>
    </row>
    <row r="344">
      <c r="A344" s="119"/>
      <c r="C344" s="110"/>
      <c r="D344" s="111"/>
      <c r="E344" s="117"/>
      <c r="G344" s="120"/>
      <c r="H344" s="120"/>
      <c r="I344" s="120"/>
      <c r="J344" s="102"/>
      <c r="K344" s="102"/>
      <c r="L344" s="120"/>
      <c r="M344" s="116"/>
      <c r="N344" s="116"/>
      <c r="O344" s="102"/>
      <c r="P344" s="102"/>
      <c r="Q344" s="102"/>
      <c r="R344" s="102"/>
      <c r="S344" s="102"/>
      <c r="T344" s="102"/>
      <c r="U344" s="102"/>
      <c r="V344" s="102"/>
      <c r="W344" s="102"/>
      <c r="X344" s="102"/>
      <c r="Y344" s="102"/>
      <c r="Z344" s="102"/>
      <c r="AA344" s="102"/>
      <c r="AB344" s="102"/>
    </row>
    <row r="345">
      <c r="A345" s="119"/>
      <c r="C345" s="110"/>
      <c r="D345" s="111"/>
      <c r="E345" s="117"/>
      <c r="G345" s="120"/>
      <c r="H345" s="120"/>
      <c r="I345" s="120"/>
      <c r="J345" s="102"/>
      <c r="K345" s="102"/>
      <c r="L345" s="120"/>
      <c r="M345" s="116"/>
      <c r="N345" s="116"/>
      <c r="O345" s="102"/>
      <c r="P345" s="102"/>
      <c r="Q345" s="102"/>
      <c r="R345" s="102"/>
      <c r="S345" s="102"/>
      <c r="T345" s="102"/>
      <c r="U345" s="102"/>
      <c r="V345" s="102"/>
      <c r="W345" s="102"/>
      <c r="X345" s="102"/>
      <c r="Y345" s="102"/>
      <c r="Z345" s="102"/>
      <c r="AA345" s="102"/>
      <c r="AB345" s="102"/>
    </row>
    <row r="346">
      <c r="A346" s="119"/>
      <c r="C346" s="110"/>
      <c r="D346" s="111"/>
      <c r="E346" s="117"/>
      <c r="G346" s="120"/>
      <c r="H346" s="120"/>
      <c r="I346" s="120"/>
      <c r="J346" s="102"/>
      <c r="K346" s="102"/>
      <c r="L346" s="120"/>
      <c r="M346" s="116"/>
      <c r="N346" s="116"/>
      <c r="O346" s="102"/>
      <c r="P346" s="102"/>
      <c r="Q346" s="102"/>
      <c r="R346" s="102"/>
      <c r="S346" s="102"/>
      <c r="T346" s="102"/>
      <c r="U346" s="102"/>
      <c r="V346" s="102"/>
      <c r="W346" s="102"/>
      <c r="X346" s="102"/>
      <c r="Y346" s="102"/>
      <c r="Z346" s="102"/>
      <c r="AA346" s="102"/>
      <c r="AB346" s="102"/>
    </row>
    <row r="347">
      <c r="A347" s="119"/>
      <c r="C347" s="110"/>
      <c r="D347" s="111"/>
      <c r="E347" s="117"/>
      <c r="G347" s="120"/>
      <c r="H347" s="120"/>
      <c r="I347" s="120"/>
      <c r="J347" s="102"/>
      <c r="K347" s="102"/>
      <c r="L347" s="120"/>
      <c r="M347" s="116"/>
      <c r="N347" s="116"/>
      <c r="O347" s="102"/>
      <c r="P347" s="102"/>
      <c r="Q347" s="102"/>
      <c r="R347" s="102"/>
      <c r="S347" s="102"/>
      <c r="T347" s="102"/>
      <c r="U347" s="102"/>
      <c r="V347" s="102"/>
      <c r="W347" s="102"/>
      <c r="X347" s="102"/>
      <c r="Y347" s="102"/>
      <c r="Z347" s="102"/>
      <c r="AA347" s="102"/>
      <c r="AB347" s="102"/>
    </row>
    <row r="348">
      <c r="A348" s="119"/>
      <c r="C348" s="110"/>
      <c r="D348" s="111"/>
      <c r="E348" s="117"/>
      <c r="G348" s="120"/>
      <c r="H348" s="120"/>
      <c r="I348" s="120"/>
      <c r="J348" s="102"/>
      <c r="K348" s="102"/>
      <c r="L348" s="120"/>
      <c r="M348" s="116"/>
      <c r="N348" s="116"/>
      <c r="O348" s="102"/>
      <c r="P348" s="102"/>
      <c r="Q348" s="102"/>
      <c r="R348" s="102"/>
      <c r="S348" s="102"/>
      <c r="T348" s="102"/>
      <c r="U348" s="102"/>
      <c r="V348" s="102"/>
      <c r="W348" s="102"/>
      <c r="X348" s="102"/>
      <c r="Y348" s="102"/>
      <c r="Z348" s="102"/>
      <c r="AA348" s="102"/>
      <c r="AB348" s="102"/>
    </row>
    <row r="349">
      <c r="A349" s="119"/>
      <c r="C349" s="110"/>
      <c r="D349" s="111"/>
      <c r="E349" s="117"/>
      <c r="G349" s="120"/>
      <c r="H349" s="120"/>
      <c r="I349" s="120"/>
      <c r="J349" s="102"/>
      <c r="K349" s="102"/>
      <c r="L349" s="120"/>
      <c r="M349" s="116"/>
      <c r="N349" s="116"/>
      <c r="O349" s="102"/>
      <c r="P349" s="102"/>
      <c r="Q349" s="102"/>
      <c r="R349" s="102"/>
      <c r="S349" s="102"/>
      <c r="T349" s="102"/>
      <c r="U349" s="102"/>
      <c r="V349" s="102"/>
      <c r="W349" s="102"/>
      <c r="X349" s="102"/>
      <c r="Y349" s="102"/>
      <c r="Z349" s="102"/>
      <c r="AA349" s="102"/>
      <c r="AB349" s="102"/>
    </row>
    <row r="350">
      <c r="A350" s="119"/>
      <c r="C350" s="110"/>
      <c r="D350" s="111"/>
      <c r="E350" s="117"/>
      <c r="G350" s="120"/>
      <c r="H350" s="120"/>
      <c r="I350" s="120"/>
      <c r="J350" s="102"/>
      <c r="K350" s="102"/>
      <c r="L350" s="120"/>
      <c r="M350" s="116"/>
      <c r="N350" s="116"/>
      <c r="O350" s="102"/>
      <c r="P350" s="102"/>
      <c r="Q350" s="102"/>
      <c r="R350" s="102"/>
      <c r="S350" s="102"/>
      <c r="T350" s="102"/>
      <c r="U350" s="102"/>
      <c r="V350" s="102"/>
      <c r="W350" s="102"/>
      <c r="X350" s="102"/>
      <c r="Y350" s="102"/>
      <c r="Z350" s="102"/>
      <c r="AA350" s="102"/>
      <c r="AB350" s="102"/>
    </row>
    <row r="351">
      <c r="A351" s="119"/>
      <c r="C351" s="110"/>
      <c r="D351" s="111"/>
      <c r="E351" s="117"/>
      <c r="G351" s="120"/>
      <c r="H351" s="120"/>
      <c r="I351" s="120"/>
      <c r="J351" s="102"/>
      <c r="K351" s="102"/>
      <c r="L351" s="120"/>
      <c r="M351" s="116"/>
      <c r="N351" s="116"/>
      <c r="O351" s="102"/>
      <c r="P351" s="102"/>
      <c r="Q351" s="102"/>
      <c r="R351" s="102"/>
      <c r="S351" s="102"/>
      <c r="T351" s="102"/>
      <c r="U351" s="102"/>
      <c r="V351" s="102"/>
      <c r="W351" s="102"/>
      <c r="X351" s="102"/>
      <c r="Y351" s="102"/>
      <c r="Z351" s="102"/>
      <c r="AA351" s="102"/>
      <c r="AB351" s="102"/>
    </row>
    <row r="352">
      <c r="A352" s="119"/>
      <c r="C352" s="110"/>
      <c r="D352" s="111"/>
      <c r="E352" s="117"/>
      <c r="G352" s="120"/>
      <c r="H352" s="120"/>
      <c r="I352" s="120"/>
      <c r="J352" s="102"/>
      <c r="K352" s="102"/>
      <c r="L352" s="120"/>
      <c r="M352" s="116"/>
      <c r="N352" s="116"/>
      <c r="O352" s="102"/>
      <c r="P352" s="102"/>
      <c r="Q352" s="102"/>
      <c r="R352" s="102"/>
      <c r="S352" s="102"/>
      <c r="T352" s="102"/>
      <c r="U352" s="102"/>
      <c r="V352" s="102"/>
      <c r="W352" s="102"/>
      <c r="X352" s="102"/>
      <c r="Y352" s="102"/>
      <c r="Z352" s="102"/>
      <c r="AA352" s="102"/>
      <c r="AB352" s="102"/>
    </row>
    <row r="353">
      <c r="A353" s="119"/>
      <c r="C353" s="110"/>
      <c r="D353" s="111"/>
      <c r="E353" s="117"/>
      <c r="G353" s="120"/>
      <c r="H353" s="120"/>
      <c r="I353" s="120"/>
      <c r="J353" s="102"/>
      <c r="K353" s="102"/>
      <c r="L353" s="120"/>
      <c r="M353" s="116"/>
      <c r="N353" s="116"/>
      <c r="O353" s="102"/>
      <c r="P353" s="102"/>
      <c r="Q353" s="102"/>
      <c r="R353" s="102"/>
      <c r="S353" s="102"/>
      <c r="T353" s="102"/>
      <c r="U353" s="102"/>
      <c r="V353" s="102"/>
      <c r="W353" s="102"/>
      <c r="X353" s="102"/>
      <c r="Y353" s="102"/>
      <c r="Z353" s="102"/>
      <c r="AA353" s="102"/>
      <c r="AB353" s="102"/>
    </row>
    <row r="354">
      <c r="A354" s="119"/>
      <c r="C354" s="110"/>
      <c r="D354" s="111"/>
      <c r="E354" s="117"/>
      <c r="G354" s="120"/>
      <c r="H354" s="120"/>
      <c r="I354" s="120"/>
      <c r="J354" s="102"/>
      <c r="K354" s="102"/>
      <c r="L354" s="120"/>
      <c r="M354" s="116"/>
      <c r="N354" s="116"/>
      <c r="O354" s="102"/>
      <c r="P354" s="102"/>
      <c r="Q354" s="102"/>
      <c r="R354" s="102"/>
      <c r="S354" s="102"/>
      <c r="T354" s="102"/>
      <c r="U354" s="102"/>
      <c r="V354" s="102"/>
      <c r="W354" s="102"/>
      <c r="X354" s="102"/>
      <c r="Y354" s="102"/>
      <c r="Z354" s="102"/>
      <c r="AA354" s="102"/>
      <c r="AB354" s="102"/>
    </row>
    <row r="355">
      <c r="A355" s="119"/>
      <c r="C355" s="110"/>
      <c r="D355" s="111"/>
      <c r="E355" s="117"/>
      <c r="G355" s="120"/>
      <c r="H355" s="120"/>
      <c r="I355" s="120"/>
      <c r="J355" s="102"/>
      <c r="K355" s="102"/>
      <c r="L355" s="120"/>
      <c r="M355" s="116"/>
      <c r="N355" s="116"/>
      <c r="O355" s="102"/>
      <c r="P355" s="102"/>
      <c r="Q355" s="102"/>
      <c r="R355" s="102"/>
      <c r="S355" s="102"/>
      <c r="T355" s="102"/>
      <c r="U355" s="102"/>
      <c r="V355" s="102"/>
      <c r="W355" s="102"/>
      <c r="X355" s="102"/>
      <c r="Y355" s="102"/>
      <c r="Z355" s="102"/>
      <c r="AA355" s="102"/>
      <c r="AB355" s="102"/>
    </row>
    <row r="356">
      <c r="A356" s="119"/>
      <c r="C356" s="110"/>
      <c r="D356" s="111"/>
      <c r="E356" s="117"/>
      <c r="G356" s="120"/>
      <c r="H356" s="120"/>
      <c r="I356" s="120"/>
      <c r="J356" s="102"/>
      <c r="K356" s="102"/>
      <c r="L356" s="120"/>
      <c r="M356" s="116"/>
      <c r="N356" s="116"/>
      <c r="O356" s="102"/>
      <c r="P356" s="102"/>
      <c r="Q356" s="102"/>
      <c r="R356" s="102"/>
      <c r="S356" s="102"/>
      <c r="T356" s="102"/>
      <c r="U356" s="102"/>
      <c r="V356" s="102"/>
      <c r="W356" s="102"/>
      <c r="X356" s="102"/>
      <c r="Y356" s="102"/>
      <c r="Z356" s="102"/>
      <c r="AA356" s="102"/>
      <c r="AB356" s="102"/>
    </row>
    <row r="357">
      <c r="A357" s="119"/>
      <c r="C357" s="110"/>
      <c r="D357" s="111"/>
      <c r="E357" s="117"/>
      <c r="G357" s="120"/>
      <c r="H357" s="120"/>
      <c r="I357" s="120"/>
      <c r="J357" s="102"/>
      <c r="K357" s="102"/>
      <c r="L357" s="120"/>
      <c r="M357" s="116"/>
      <c r="N357" s="116"/>
      <c r="O357" s="102"/>
      <c r="P357" s="102"/>
      <c r="Q357" s="102"/>
      <c r="R357" s="102"/>
      <c r="S357" s="102"/>
      <c r="T357" s="102"/>
      <c r="U357" s="102"/>
      <c r="V357" s="102"/>
      <c r="W357" s="102"/>
      <c r="X357" s="102"/>
      <c r="Y357" s="102"/>
      <c r="Z357" s="102"/>
      <c r="AA357" s="102"/>
      <c r="AB357" s="102"/>
    </row>
    <row r="358">
      <c r="A358" s="119"/>
      <c r="C358" s="110"/>
      <c r="D358" s="111"/>
      <c r="E358" s="117"/>
      <c r="G358" s="120"/>
      <c r="H358" s="120"/>
      <c r="I358" s="120"/>
      <c r="J358" s="102"/>
      <c r="K358" s="102"/>
      <c r="L358" s="120"/>
      <c r="M358" s="116"/>
      <c r="N358" s="116"/>
      <c r="O358" s="102"/>
      <c r="P358" s="102"/>
      <c r="Q358" s="102"/>
      <c r="R358" s="102"/>
      <c r="S358" s="102"/>
      <c r="T358" s="102"/>
      <c r="U358" s="102"/>
      <c r="V358" s="102"/>
      <c r="W358" s="102"/>
      <c r="X358" s="102"/>
      <c r="Y358" s="102"/>
      <c r="Z358" s="102"/>
      <c r="AA358" s="102"/>
      <c r="AB358" s="102"/>
    </row>
    <row r="359">
      <c r="A359" s="119"/>
      <c r="C359" s="110"/>
      <c r="D359" s="111"/>
      <c r="E359" s="117"/>
      <c r="G359" s="120"/>
      <c r="H359" s="120"/>
      <c r="I359" s="120"/>
      <c r="J359" s="102"/>
      <c r="K359" s="102"/>
      <c r="L359" s="120"/>
      <c r="M359" s="116"/>
      <c r="N359" s="116"/>
      <c r="O359" s="102"/>
      <c r="P359" s="102"/>
      <c r="Q359" s="102"/>
      <c r="R359" s="102"/>
      <c r="S359" s="102"/>
      <c r="T359" s="102"/>
      <c r="U359" s="102"/>
      <c r="V359" s="102"/>
      <c r="W359" s="102"/>
      <c r="X359" s="102"/>
      <c r="Y359" s="102"/>
      <c r="Z359" s="102"/>
      <c r="AA359" s="102"/>
      <c r="AB359" s="102"/>
    </row>
    <row r="360">
      <c r="A360" s="119"/>
      <c r="C360" s="110"/>
      <c r="D360" s="111"/>
      <c r="E360" s="117"/>
      <c r="G360" s="120"/>
      <c r="H360" s="120"/>
      <c r="I360" s="120"/>
      <c r="J360" s="102"/>
      <c r="K360" s="102"/>
      <c r="L360" s="120"/>
      <c r="M360" s="116"/>
      <c r="N360" s="116"/>
      <c r="O360" s="102"/>
      <c r="P360" s="102"/>
      <c r="Q360" s="102"/>
      <c r="R360" s="102"/>
      <c r="S360" s="102"/>
      <c r="T360" s="102"/>
      <c r="U360" s="102"/>
      <c r="V360" s="102"/>
      <c r="W360" s="102"/>
      <c r="X360" s="102"/>
      <c r="Y360" s="102"/>
      <c r="Z360" s="102"/>
      <c r="AA360" s="102"/>
      <c r="AB360" s="102"/>
    </row>
    <row r="361">
      <c r="A361" s="119"/>
      <c r="C361" s="110"/>
      <c r="D361" s="111"/>
      <c r="E361" s="117"/>
      <c r="G361" s="120"/>
      <c r="H361" s="120"/>
      <c r="I361" s="120"/>
      <c r="J361" s="102"/>
      <c r="K361" s="102"/>
      <c r="L361" s="120"/>
      <c r="M361" s="116"/>
      <c r="N361" s="116"/>
      <c r="O361" s="102"/>
      <c r="P361" s="102"/>
      <c r="Q361" s="102"/>
      <c r="R361" s="102"/>
      <c r="S361" s="102"/>
      <c r="T361" s="102"/>
      <c r="U361" s="102"/>
      <c r="V361" s="102"/>
      <c r="W361" s="102"/>
      <c r="X361" s="102"/>
      <c r="Y361" s="102"/>
      <c r="Z361" s="102"/>
      <c r="AA361" s="102"/>
      <c r="AB361" s="102"/>
    </row>
    <row r="362">
      <c r="A362" s="119"/>
      <c r="C362" s="110"/>
      <c r="D362" s="111"/>
      <c r="E362" s="117"/>
      <c r="G362" s="120"/>
      <c r="H362" s="120"/>
      <c r="I362" s="120"/>
      <c r="J362" s="102"/>
      <c r="K362" s="102"/>
      <c r="L362" s="120"/>
      <c r="M362" s="116"/>
      <c r="N362" s="116"/>
      <c r="O362" s="102"/>
      <c r="P362" s="102"/>
      <c r="Q362" s="102"/>
      <c r="R362" s="102"/>
      <c r="S362" s="102"/>
      <c r="T362" s="102"/>
      <c r="U362" s="102"/>
      <c r="V362" s="102"/>
      <c r="W362" s="102"/>
      <c r="X362" s="102"/>
      <c r="Y362" s="102"/>
      <c r="Z362" s="102"/>
      <c r="AA362" s="102"/>
      <c r="AB362" s="102"/>
    </row>
    <row r="363">
      <c r="A363" s="119"/>
      <c r="C363" s="110"/>
      <c r="D363" s="111"/>
      <c r="E363" s="117"/>
      <c r="G363" s="120"/>
      <c r="H363" s="120"/>
      <c r="I363" s="120"/>
      <c r="J363" s="102"/>
      <c r="K363" s="102"/>
      <c r="L363" s="120"/>
      <c r="M363" s="116"/>
      <c r="N363" s="116"/>
      <c r="O363" s="102"/>
      <c r="P363" s="102"/>
      <c r="Q363" s="102"/>
      <c r="R363" s="102"/>
      <c r="S363" s="102"/>
      <c r="T363" s="102"/>
      <c r="U363" s="102"/>
      <c r="V363" s="102"/>
      <c r="W363" s="102"/>
      <c r="X363" s="102"/>
      <c r="Y363" s="102"/>
      <c r="Z363" s="102"/>
      <c r="AA363" s="102"/>
      <c r="AB363" s="102"/>
    </row>
    <row r="364">
      <c r="A364" s="119"/>
      <c r="C364" s="110"/>
      <c r="D364" s="111"/>
      <c r="E364" s="117"/>
      <c r="G364" s="120"/>
      <c r="H364" s="120"/>
      <c r="I364" s="120"/>
      <c r="J364" s="102"/>
      <c r="K364" s="102"/>
      <c r="L364" s="120"/>
      <c r="M364" s="116"/>
      <c r="N364" s="116"/>
      <c r="O364" s="102"/>
      <c r="P364" s="102"/>
      <c r="Q364" s="102"/>
      <c r="R364" s="102"/>
      <c r="S364" s="102"/>
      <c r="T364" s="102"/>
      <c r="U364" s="102"/>
      <c r="V364" s="102"/>
      <c r="W364" s="102"/>
      <c r="X364" s="102"/>
      <c r="Y364" s="102"/>
      <c r="Z364" s="102"/>
      <c r="AA364" s="102"/>
      <c r="AB364" s="102"/>
    </row>
    <row r="365">
      <c r="A365" s="119"/>
      <c r="C365" s="110"/>
      <c r="D365" s="111"/>
      <c r="E365" s="117"/>
      <c r="G365" s="120"/>
      <c r="H365" s="120"/>
      <c r="I365" s="120"/>
      <c r="J365" s="102"/>
      <c r="K365" s="102"/>
      <c r="L365" s="120"/>
      <c r="M365" s="116"/>
      <c r="N365" s="116"/>
      <c r="O365" s="102"/>
      <c r="P365" s="102"/>
      <c r="Q365" s="102"/>
      <c r="R365" s="102"/>
      <c r="S365" s="102"/>
      <c r="T365" s="102"/>
      <c r="U365" s="102"/>
      <c r="V365" s="102"/>
      <c r="W365" s="102"/>
      <c r="X365" s="102"/>
      <c r="Y365" s="102"/>
      <c r="Z365" s="102"/>
      <c r="AA365" s="102"/>
      <c r="AB365" s="102"/>
    </row>
    <row r="366">
      <c r="A366" s="119"/>
      <c r="C366" s="110"/>
      <c r="D366" s="111"/>
      <c r="E366" s="117"/>
      <c r="G366" s="120"/>
      <c r="H366" s="120"/>
      <c r="I366" s="120"/>
      <c r="J366" s="102"/>
      <c r="K366" s="102"/>
      <c r="L366" s="120"/>
      <c r="M366" s="116"/>
      <c r="N366" s="116"/>
      <c r="O366" s="102"/>
      <c r="P366" s="102"/>
      <c r="Q366" s="102"/>
      <c r="R366" s="102"/>
      <c r="S366" s="102"/>
      <c r="T366" s="102"/>
      <c r="U366" s="102"/>
      <c r="V366" s="102"/>
      <c r="W366" s="102"/>
      <c r="X366" s="102"/>
      <c r="Y366" s="102"/>
      <c r="Z366" s="102"/>
      <c r="AA366" s="102"/>
      <c r="AB366" s="102"/>
    </row>
    <row r="367">
      <c r="A367" s="119"/>
      <c r="C367" s="110"/>
      <c r="D367" s="111"/>
      <c r="E367" s="117"/>
      <c r="G367" s="120"/>
      <c r="H367" s="120"/>
      <c r="I367" s="120"/>
      <c r="J367" s="102"/>
      <c r="K367" s="102"/>
      <c r="L367" s="120"/>
      <c r="M367" s="116"/>
      <c r="N367" s="116"/>
      <c r="O367" s="102"/>
      <c r="P367" s="102"/>
      <c r="Q367" s="102"/>
      <c r="R367" s="102"/>
      <c r="S367" s="102"/>
      <c r="T367" s="102"/>
      <c r="U367" s="102"/>
      <c r="V367" s="102"/>
      <c r="W367" s="102"/>
      <c r="X367" s="102"/>
      <c r="Y367" s="102"/>
      <c r="Z367" s="102"/>
      <c r="AA367" s="102"/>
      <c r="AB367" s="102"/>
    </row>
    <row r="368">
      <c r="A368" s="119"/>
      <c r="C368" s="110"/>
      <c r="D368" s="111"/>
      <c r="E368" s="117"/>
      <c r="G368" s="120"/>
      <c r="H368" s="120"/>
      <c r="I368" s="120"/>
      <c r="J368" s="102"/>
      <c r="K368" s="102"/>
      <c r="L368" s="120"/>
      <c r="M368" s="116"/>
      <c r="N368" s="116"/>
      <c r="O368" s="102"/>
      <c r="P368" s="102"/>
      <c r="Q368" s="102"/>
      <c r="R368" s="102"/>
      <c r="S368" s="102"/>
      <c r="T368" s="102"/>
      <c r="U368" s="102"/>
      <c r="V368" s="102"/>
      <c r="W368" s="102"/>
      <c r="X368" s="102"/>
      <c r="Y368" s="102"/>
      <c r="Z368" s="102"/>
      <c r="AA368" s="102"/>
      <c r="AB368" s="102"/>
    </row>
    <row r="369">
      <c r="A369" s="119"/>
      <c r="C369" s="110"/>
      <c r="D369" s="111"/>
      <c r="E369" s="117"/>
      <c r="G369" s="120"/>
      <c r="H369" s="120"/>
      <c r="I369" s="120"/>
      <c r="J369" s="102"/>
      <c r="K369" s="102"/>
      <c r="L369" s="120"/>
      <c r="M369" s="116"/>
      <c r="N369" s="116"/>
      <c r="O369" s="102"/>
      <c r="P369" s="102"/>
      <c r="Q369" s="102"/>
      <c r="R369" s="102"/>
      <c r="S369" s="102"/>
      <c r="T369" s="102"/>
      <c r="U369" s="102"/>
      <c r="V369" s="102"/>
      <c r="W369" s="102"/>
      <c r="X369" s="102"/>
      <c r="Y369" s="102"/>
      <c r="Z369" s="102"/>
      <c r="AA369" s="102"/>
      <c r="AB369" s="102"/>
    </row>
    <row r="370">
      <c r="A370" s="119"/>
      <c r="C370" s="110"/>
      <c r="D370" s="111"/>
      <c r="E370" s="117"/>
      <c r="G370" s="120"/>
      <c r="H370" s="120"/>
      <c r="I370" s="120"/>
      <c r="J370" s="102"/>
      <c r="K370" s="102"/>
      <c r="L370" s="120"/>
      <c r="M370" s="116"/>
      <c r="N370" s="116"/>
      <c r="O370" s="102"/>
      <c r="P370" s="102"/>
      <c r="Q370" s="102"/>
      <c r="R370" s="102"/>
      <c r="S370" s="102"/>
      <c r="T370" s="102"/>
      <c r="U370" s="102"/>
      <c r="V370" s="102"/>
      <c r="W370" s="102"/>
      <c r="X370" s="102"/>
      <c r="Y370" s="102"/>
      <c r="Z370" s="102"/>
      <c r="AA370" s="102"/>
      <c r="AB370" s="102"/>
    </row>
    <row r="371">
      <c r="A371" s="119"/>
      <c r="C371" s="110"/>
      <c r="D371" s="111"/>
      <c r="E371" s="117"/>
      <c r="G371" s="120"/>
      <c r="H371" s="120"/>
      <c r="I371" s="120"/>
      <c r="J371" s="102"/>
      <c r="K371" s="102"/>
      <c r="L371" s="120"/>
      <c r="M371" s="116"/>
      <c r="N371" s="116"/>
      <c r="O371" s="102"/>
      <c r="P371" s="102"/>
      <c r="Q371" s="102"/>
      <c r="R371" s="102"/>
      <c r="S371" s="102"/>
      <c r="T371" s="102"/>
      <c r="U371" s="102"/>
      <c r="V371" s="102"/>
      <c r="W371" s="102"/>
      <c r="X371" s="102"/>
      <c r="Y371" s="102"/>
      <c r="Z371" s="102"/>
      <c r="AA371" s="102"/>
      <c r="AB371" s="102"/>
    </row>
    <row r="372">
      <c r="A372" s="119"/>
      <c r="C372" s="110"/>
      <c r="D372" s="111"/>
      <c r="E372" s="117"/>
      <c r="G372" s="120"/>
      <c r="H372" s="120"/>
      <c r="I372" s="120"/>
      <c r="J372" s="102"/>
      <c r="K372" s="102"/>
      <c r="L372" s="120"/>
      <c r="M372" s="116"/>
      <c r="N372" s="116"/>
      <c r="O372" s="102"/>
      <c r="P372" s="102"/>
      <c r="Q372" s="102"/>
      <c r="R372" s="102"/>
      <c r="S372" s="102"/>
      <c r="T372" s="102"/>
      <c r="U372" s="102"/>
      <c r="V372" s="102"/>
      <c r="W372" s="102"/>
      <c r="X372" s="102"/>
      <c r="Y372" s="102"/>
      <c r="Z372" s="102"/>
      <c r="AA372" s="102"/>
      <c r="AB372" s="102"/>
    </row>
    <row r="373">
      <c r="A373" s="119"/>
      <c r="C373" s="110"/>
      <c r="D373" s="111"/>
      <c r="E373" s="117"/>
      <c r="G373" s="120"/>
      <c r="H373" s="120"/>
      <c r="I373" s="120"/>
      <c r="J373" s="102"/>
      <c r="K373" s="102"/>
      <c r="L373" s="120"/>
      <c r="M373" s="116"/>
      <c r="N373" s="116"/>
      <c r="O373" s="102"/>
      <c r="P373" s="102"/>
      <c r="Q373" s="102"/>
      <c r="R373" s="102"/>
      <c r="S373" s="102"/>
      <c r="T373" s="102"/>
      <c r="U373" s="102"/>
      <c r="V373" s="102"/>
      <c r="W373" s="102"/>
      <c r="X373" s="102"/>
      <c r="Y373" s="102"/>
      <c r="Z373" s="102"/>
      <c r="AA373" s="102"/>
      <c r="AB373" s="102"/>
    </row>
    <row r="374">
      <c r="A374" s="119"/>
      <c r="C374" s="110"/>
      <c r="D374" s="111"/>
      <c r="E374" s="117"/>
      <c r="G374" s="120"/>
      <c r="H374" s="120"/>
      <c r="I374" s="120"/>
      <c r="J374" s="102"/>
      <c r="K374" s="102"/>
      <c r="L374" s="120"/>
      <c r="M374" s="116"/>
      <c r="N374" s="116"/>
      <c r="O374" s="102"/>
      <c r="P374" s="102"/>
      <c r="Q374" s="102"/>
      <c r="R374" s="102"/>
      <c r="S374" s="102"/>
      <c r="T374" s="102"/>
      <c r="U374" s="102"/>
      <c r="V374" s="102"/>
      <c r="W374" s="102"/>
      <c r="X374" s="102"/>
      <c r="Y374" s="102"/>
      <c r="Z374" s="102"/>
      <c r="AA374" s="102"/>
      <c r="AB374" s="102"/>
    </row>
    <row r="375">
      <c r="A375" s="119"/>
      <c r="C375" s="110"/>
      <c r="D375" s="111"/>
      <c r="E375" s="117"/>
      <c r="G375" s="120"/>
      <c r="H375" s="120"/>
      <c r="I375" s="120"/>
      <c r="J375" s="102"/>
      <c r="K375" s="102"/>
      <c r="L375" s="120"/>
      <c r="M375" s="116"/>
      <c r="N375" s="116"/>
      <c r="O375" s="102"/>
      <c r="P375" s="102"/>
      <c r="Q375" s="102"/>
      <c r="R375" s="102"/>
      <c r="S375" s="102"/>
      <c r="T375" s="102"/>
      <c r="U375" s="102"/>
      <c r="V375" s="102"/>
      <c r="W375" s="102"/>
      <c r="X375" s="102"/>
      <c r="Y375" s="102"/>
      <c r="Z375" s="102"/>
      <c r="AA375" s="102"/>
      <c r="AB375" s="102"/>
    </row>
    <row r="376">
      <c r="A376" s="119"/>
      <c r="C376" s="110"/>
      <c r="D376" s="111"/>
      <c r="E376" s="117"/>
      <c r="G376" s="120"/>
      <c r="H376" s="120"/>
      <c r="I376" s="120"/>
      <c r="J376" s="102"/>
      <c r="K376" s="102"/>
      <c r="L376" s="120"/>
      <c r="M376" s="116"/>
      <c r="N376" s="116"/>
      <c r="O376" s="102"/>
      <c r="P376" s="102"/>
      <c r="Q376" s="102"/>
      <c r="R376" s="102"/>
      <c r="S376" s="102"/>
      <c r="T376" s="102"/>
      <c r="U376" s="102"/>
      <c r="V376" s="102"/>
      <c r="W376" s="102"/>
      <c r="X376" s="102"/>
      <c r="Y376" s="102"/>
      <c r="Z376" s="102"/>
      <c r="AA376" s="102"/>
      <c r="AB376" s="102"/>
    </row>
    <row r="377">
      <c r="A377" s="119"/>
      <c r="C377" s="110"/>
      <c r="D377" s="111"/>
      <c r="E377" s="117"/>
      <c r="G377" s="120"/>
      <c r="H377" s="120"/>
      <c r="I377" s="120"/>
      <c r="J377" s="102"/>
      <c r="K377" s="102"/>
      <c r="L377" s="120"/>
      <c r="M377" s="116"/>
      <c r="N377" s="116"/>
      <c r="O377" s="102"/>
      <c r="P377" s="102"/>
      <c r="Q377" s="102"/>
      <c r="R377" s="102"/>
      <c r="S377" s="102"/>
      <c r="T377" s="102"/>
      <c r="U377" s="102"/>
      <c r="V377" s="102"/>
      <c r="W377" s="102"/>
      <c r="X377" s="102"/>
      <c r="Y377" s="102"/>
      <c r="Z377" s="102"/>
      <c r="AA377" s="102"/>
      <c r="AB377" s="102"/>
    </row>
    <row r="378">
      <c r="A378" s="119"/>
      <c r="C378" s="110"/>
      <c r="D378" s="111"/>
      <c r="E378" s="117"/>
      <c r="G378" s="120"/>
      <c r="H378" s="120"/>
      <c r="I378" s="120"/>
      <c r="J378" s="102"/>
      <c r="K378" s="102"/>
      <c r="L378" s="120"/>
      <c r="M378" s="116"/>
      <c r="N378" s="116"/>
      <c r="O378" s="102"/>
      <c r="P378" s="102"/>
      <c r="Q378" s="102"/>
      <c r="R378" s="102"/>
      <c r="S378" s="102"/>
      <c r="T378" s="102"/>
      <c r="U378" s="102"/>
      <c r="V378" s="102"/>
      <c r="W378" s="102"/>
      <c r="X378" s="102"/>
      <c r="Y378" s="102"/>
      <c r="Z378" s="102"/>
      <c r="AA378" s="102"/>
      <c r="AB378" s="102"/>
    </row>
    <row r="379">
      <c r="A379" s="119"/>
      <c r="C379" s="110"/>
      <c r="D379" s="111"/>
      <c r="E379" s="117"/>
      <c r="G379" s="120"/>
      <c r="H379" s="120"/>
      <c r="I379" s="120"/>
      <c r="J379" s="102"/>
      <c r="K379" s="102"/>
      <c r="L379" s="120"/>
      <c r="M379" s="116"/>
      <c r="N379" s="116"/>
      <c r="O379" s="102"/>
      <c r="P379" s="102"/>
      <c r="Q379" s="102"/>
      <c r="R379" s="102"/>
      <c r="S379" s="102"/>
      <c r="T379" s="102"/>
      <c r="U379" s="102"/>
      <c r="V379" s="102"/>
      <c r="W379" s="102"/>
      <c r="X379" s="102"/>
      <c r="Y379" s="102"/>
      <c r="Z379" s="102"/>
      <c r="AA379" s="102"/>
      <c r="AB379" s="102"/>
    </row>
    <row r="380">
      <c r="A380" s="119"/>
      <c r="C380" s="110"/>
      <c r="D380" s="111"/>
      <c r="E380" s="117"/>
      <c r="G380" s="120"/>
      <c r="H380" s="120"/>
      <c r="I380" s="120"/>
      <c r="J380" s="102"/>
      <c r="K380" s="102"/>
      <c r="L380" s="120"/>
      <c r="M380" s="116"/>
      <c r="N380" s="116"/>
      <c r="O380" s="102"/>
      <c r="P380" s="102"/>
      <c r="Q380" s="102"/>
      <c r="R380" s="102"/>
      <c r="S380" s="102"/>
      <c r="T380" s="102"/>
      <c r="U380" s="102"/>
      <c r="V380" s="102"/>
      <c r="W380" s="102"/>
      <c r="X380" s="102"/>
      <c r="Y380" s="102"/>
      <c r="Z380" s="102"/>
      <c r="AA380" s="102"/>
      <c r="AB380" s="102"/>
    </row>
    <row r="381">
      <c r="A381" s="119"/>
      <c r="C381" s="110"/>
      <c r="D381" s="111"/>
      <c r="E381" s="117"/>
      <c r="G381" s="120"/>
      <c r="H381" s="120"/>
      <c r="I381" s="120"/>
      <c r="J381" s="102"/>
      <c r="K381" s="102"/>
      <c r="L381" s="120"/>
      <c r="M381" s="116"/>
      <c r="N381" s="116"/>
      <c r="O381" s="102"/>
      <c r="P381" s="102"/>
      <c r="Q381" s="102"/>
      <c r="R381" s="102"/>
      <c r="S381" s="102"/>
      <c r="T381" s="102"/>
      <c r="U381" s="102"/>
      <c r="V381" s="102"/>
      <c r="W381" s="102"/>
      <c r="X381" s="102"/>
      <c r="Y381" s="102"/>
      <c r="Z381" s="102"/>
      <c r="AA381" s="102"/>
      <c r="AB381" s="102"/>
    </row>
    <row r="382">
      <c r="A382" s="119"/>
      <c r="C382" s="110"/>
      <c r="D382" s="111"/>
      <c r="E382" s="117"/>
      <c r="G382" s="120"/>
      <c r="H382" s="120"/>
      <c r="I382" s="120"/>
      <c r="J382" s="102"/>
      <c r="K382" s="102"/>
      <c r="L382" s="120"/>
      <c r="M382" s="116"/>
      <c r="N382" s="116"/>
      <c r="O382" s="102"/>
      <c r="P382" s="102"/>
      <c r="Q382" s="102"/>
      <c r="R382" s="102"/>
      <c r="S382" s="102"/>
      <c r="T382" s="102"/>
      <c r="U382" s="102"/>
      <c r="V382" s="102"/>
      <c r="W382" s="102"/>
      <c r="X382" s="102"/>
      <c r="Y382" s="102"/>
      <c r="Z382" s="102"/>
      <c r="AA382" s="102"/>
      <c r="AB382" s="102"/>
    </row>
    <row r="383">
      <c r="A383" s="119"/>
      <c r="C383" s="110"/>
      <c r="D383" s="111"/>
      <c r="E383" s="117"/>
      <c r="G383" s="120"/>
      <c r="H383" s="120"/>
      <c r="I383" s="120"/>
      <c r="J383" s="102"/>
      <c r="K383" s="102"/>
      <c r="L383" s="120"/>
      <c r="M383" s="116"/>
      <c r="N383" s="116"/>
      <c r="O383" s="102"/>
      <c r="P383" s="102"/>
      <c r="Q383" s="102"/>
      <c r="R383" s="102"/>
      <c r="S383" s="102"/>
      <c r="T383" s="102"/>
      <c r="U383" s="102"/>
      <c r="V383" s="102"/>
      <c r="W383" s="102"/>
      <c r="X383" s="102"/>
      <c r="Y383" s="102"/>
      <c r="Z383" s="102"/>
      <c r="AA383" s="102"/>
      <c r="AB383" s="102"/>
    </row>
    <row r="384">
      <c r="A384" s="119"/>
      <c r="C384" s="110"/>
      <c r="D384" s="111"/>
      <c r="E384" s="117"/>
      <c r="G384" s="120"/>
      <c r="H384" s="120"/>
      <c r="I384" s="120"/>
      <c r="J384" s="102"/>
      <c r="K384" s="102"/>
      <c r="L384" s="120"/>
      <c r="M384" s="116"/>
      <c r="N384" s="116"/>
      <c r="O384" s="102"/>
      <c r="P384" s="102"/>
      <c r="Q384" s="102"/>
      <c r="R384" s="102"/>
      <c r="S384" s="102"/>
      <c r="T384" s="102"/>
      <c r="U384" s="102"/>
      <c r="V384" s="102"/>
      <c r="W384" s="102"/>
      <c r="X384" s="102"/>
      <c r="Y384" s="102"/>
      <c r="Z384" s="102"/>
      <c r="AA384" s="102"/>
      <c r="AB384" s="102"/>
    </row>
    <row r="385">
      <c r="A385" s="119"/>
      <c r="C385" s="110"/>
      <c r="D385" s="111"/>
      <c r="E385" s="117"/>
      <c r="G385" s="120"/>
      <c r="H385" s="120"/>
      <c r="I385" s="120"/>
      <c r="J385" s="102"/>
      <c r="K385" s="102"/>
      <c r="L385" s="120"/>
      <c r="M385" s="116"/>
      <c r="N385" s="116"/>
      <c r="O385" s="102"/>
      <c r="P385" s="102"/>
      <c r="Q385" s="102"/>
      <c r="R385" s="102"/>
      <c r="S385" s="102"/>
      <c r="T385" s="102"/>
      <c r="U385" s="102"/>
      <c r="V385" s="102"/>
      <c r="W385" s="102"/>
      <c r="X385" s="102"/>
      <c r="Y385" s="102"/>
      <c r="Z385" s="102"/>
      <c r="AA385" s="102"/>
      <c r="AB385" s="102"/>
    </row>
    <row r="386">
      <c r="A386" s="119"/>
      <c r="C386" s="110"/>
      <c r="D386" s="111"/>
      <c r="E386" s="117"/>
      <c r="G386" s="120"/>
      <c r="H386" s="120"/>
      <c r="I386" s="120"/>
      <c r="J386" s="102"/>
      <c r="K386" s="102"/>
      <c r="L386" s="120"/>
      <c r="M386" s="116"/>
      <c r="N386" s="116"/>
      <c r="O386" s="102"/>
      <c r="P386" s="102"/>
      <c r="Q386" s="102"/>
      <c r="R386" s="102"/>
      <c r="S386" s="102"/>
      <c r="T386" s="102"/>
      <c r="U386" s="102"/>
      <c r="V386" s="102"/>
      <c r="W386" s="102"/>
      <c r="X386" s="102"/>
      <c r="Y386" s="102"/>
      <c r="Z386" s="102"/>
      <c r="AA386" s="102"/>
      <c r="AB386" s="102"/>
    </row>
    <row r="387">
      <c r="A387" s="119"/>
      <c r="C387" s="110"/>
      <c r="D387" s="111"/>
      <c r="E387" s="117"/>
      <c r="G387" s="120"/>
      <c r="H387" s="120"/>
      <c r="I387" s="120"/>
      <c r="J387" s="102"/>
      <c r="K387" s="102"/>
      <c r="L387" s="120"/>
      <c r="M387" s="116"/>
      <c r="N387" s="116"/>
      <c r="O387" s="102"/>
      <c r="P387" s="102"/>
      <c r="Q387" s="102"/>
      <c r="R387" s="102"/>
      <c r="S387" s="102"/>
      <c r="T387" s="102"/>
      <c r="U387" s="102"/>
      <c r="V387" s="102"/>
      <c r="W387" s="102"/>
      <c r="X387" s="102"/>
      <c r="Y387" s="102"/>
      <c r="Z387" s="102"/>
      <c r="AA387" s="102"/>
      <c r="AB387" s="102"/>
    </row>
    <row r="388">
      <c r="A388" s="119"/>
      <c r="C388" s="110"/>
      <c r="D388" s="111"/>
      <c r="E388" s="117"/>
      <c r="G388" s="120"/>
      <c r="H388" s="120"/>
      <c r="I388" s="120"/>
      <c r="J388" s="102"/>
      <c r="K388" s="102"/>
      <c r="L388" s="120"/>
      <c r="M388" s="116"/>
      <c r="N388" s="116"/>
      <c r="O388" s="102"/>
      <c r="P388" s="102"/>
      <c r="Q388" s="102"/>
      <c r="R388" s="102"/>
      <c r="S388" s="102"/>
      <c r="T388" s="102"/>
      <c r="U388" s="102"/>
      <c r="V388" s="102"/>
      <c r="W388" s="102"/>
      <c r="X388" s="102"/>
      <c r="Y388" s="102"/>
      <c r="Z388" s="102"/>
      <c r="AA388" s="102"/>
      <c r="AB388" s="102"/>
    </row>
    <row r="389">
      <c r="A389" s="119"/>
      <c r="C389" s="110"/>
      <c r="D389" s="111"/>
      <c r="E389" s="117"/>
      <c r="G389" s="120"/>
      <c r="H389" s="120"/>
      <c r="I389" s="120"/>
      <c r="J389" s="102"/>
      <c r="K389" s="102"/>
      <c r="L389" s="120"/>
      <c r="M389" s="116"/>
      <c r="N389" s="116"/>
      <c r="O389" s="102"/>
      <c r="P389" s="102"/>
      <c r="Q389" s="102"/>
      <c r="R389" s="102"/>
      <c r="S389" s="102"/>
      <c r="T389" s="102"/>
      <c r="U389" s="102"/>
      <c r="V389" s="102"/>
      <c r="W389" s="102"/>
      <c r="X389" s="102"/>
      <c r="Y389" s="102"/>
      <c r="Z389" s="102"/>
      <c r="AA389" s="102"/>
      <c r="AB389" s="102"/>
    </row>
    <row r="390">
      <c r="A390" s="119"/>
      <c r="C390" s="110"/>
      <c r="D390" s="111"/>
      <c r="E390" s="117"/>
      <c r="G390" s="120"/>
      <c r="H390" s="120"/>
      <c r="I390" s="120"/>
      <c r="J390" s="102"/>
      <c r="K390" s="102"/>
      <c r="L390" s="120"/>
      <c r="M390" s="116"/>
      <c r="N390" s="116"/>
      <c r="O390" s="102"/>
      <c r="P390" s="102"/>
      <c r="Q390" s="102"/>
      <c r="R390" s="102"/>
      <c r="S390" s="102"/>
      <c r="T390" s="102"/>
      <c r="U390" s="102"/>
      <c r="V390" s="102"/>
      <c r="W390" s="102"/>
      <c r="X390" s="102"/>
      <c r="Y390" s="102"/>
      <c r="Z390" s="102"/>
      <c r="AA390" s="102"/>
      <c r="AB390" s="102"/>
    </row>
    <row r="391">
      <c r="A391" s="119"/>
      <c r="C391" s="110"/>
      <c r="D391" s="111"/>
      <c r="E391" s="117"/>
      <c r="G391" s="120"/>
      <c r="H391" s="120"/>
      <c r="I391" s="120"/>
      <c r="J391" s="102"/>
      <c r="K391" s="102"/>
      <c r="L391" s="120"/>
      <c r="M391" s="116"/>
      <c r="N391" s="116"/>
      <c r="O391" s="102"/>
      <c r="P391" s="102"/>
      <c r="Q391" s="102"/>
      <c r="R391" s="102"/>
      <c r="S391" s="102"/>
      <c r="T391" s="102"/>
      <c r="U391" s="102"/>
      <c r="V391" s="102"/>
      <c r="W391" s="102"/>
      <c r="X391" s="102"/>
      <c r="Y391" s="102"/>
      <c r="Z391" s="102"/>
      <c r="AA391" s="102"/>
      <c r="AB391" s="102"/>
    </row>
    <row r="392">
      <c r="A392" s="119"/>
      <c r="C392" s="110"/>
      <c r="D392" s="111"/>
      <c r="E392" s="117"/>
      <c r="G392" s="120"/>
      <c r="H392" s="120"/>
      <c r="I392" s="120"/>
      <c r="J392" s="102"/>
      <c r="K392" s="102"/>
      <c r="L392" s="120"/>
      <c r="M392" s="116"/>
      <c r="N392" s="116"/>
      <c r="O392" s="102"/>
      <c r="P392" s="102"/>
      <c r="Q392" s="102"/>
      <c r="R392" s="102"/>
      <c r="S392" s="102"/>
      <c r="T392" s="102"/>
      <c r="U392" s="102"/>
      <c r="V392" s="102"/>
      <c r="W392" s="102"/>
      <c r="X392" s="102"/>
      <c r="Y392" s="102"/>
      <c r="Z392" s="102"/>
      <c r="AA392" s="102"/>
      <c r="AB392" s="102"/>
    </row>
    <row r="393">
      <c r="A393" s="119"/>
      <c r="C393" s="110"/>
      <c r="D393" s="111"/>
      <c r="E393" s="117"/>
      <c r="G393" s="120"/>
      <c r="H393" s="120"/>
      <c r="I393" s="120"/>
      <c r="J393" s="102"/>
      <c r="K393" s="102"/>
      <c r="L393" s="120"/>
      <c r="M393" s="116"/>
      <c r="N393" s="116"/>
      <c r="O393" s="102"/>
      <c r="P393" s="102"/>
      <c r="Q393" s="102"/>
      <c r="R393" s="102"/>
      <c r="S393" s="102"/>
      <c r="T393" s="102"/>
      <c r="U393" s="102"/>
      <c r="V393" s="102"/>
      <c r="W393" s="102"/>
      <c r="X393" s="102"/>
      <c r="Y393" s="102"/>
      <c r="Z393" s="102"/>
      <c r="AA393" s="102"/>
      <c r="AB393" s="102"/>
    </row>
    <row r="394">
      <c r="A394" s="119"/>
      <c r="C394" s="110"/>
      <c r="D394" s="111"/>
      <c r="E394" s="117"/>
      <c r="G394" s="120"/>
      <c r="H394" s="120"/>
      <c r="I394" s="120"/>
      <c r="J394" s="102"/>
      <c r="K394" s="102"/>
      <c r="L394" s="120"/>
      <c r="M394" s="116"/>
      <c r="N394" s="116"/>
      <c r="O394" s="102"/>
      <c r="P394" s="102"/>
      <c r="Q394" s="102"/>
      <c r="R394" s="102"/>
      <c r="S394" s="102"/>
      <c r="T394" s="102"/>
      <c r="U394" s="102"/>
      <c r="V394" s="102"/>
      <c r="W394" s="102"/>
      <c r="X394" s="102"/>
      <c r="Y394" s="102"/>
      <c r="Z394" s="102"/>
      <c r="AA394" s="102"/>
      <c r="AB394" s="102"/>
    </row>
    <row r="395">
      <c r="A395" s="119"/>
      <c r="C395" s="110"/>
      <c r="D395" s="111"/>
      <c r="E395" s="117"/>
      <c r="G395" s="120"/>
      <c r="H395" s="120"/>
      <c r="I395" s="120"/>
      <c r="J395" s="102"/>
      <c r="K395" s="102"/>
      <c r="L395" s="120"/>
      <c r="M395" s="116"/>
      <c r="N395" s="116"/>
      <c r="O395" s="102"/>
      <c r="P395" s="102"/>
      <c r="Q395" s="102"/>
      <c r="R395" s="102"/>
      <c r="S395" s="102"/>
      <c r="T395" s="102"/>
      <c r="U395" s="102"/>
      <c r="V395" s="102"/>
      <c r="W395" s="102"/>
      <c r="X395" s="102"/>
      <c r="Y395" s="102"/>
      <c r="Z395" s="102"/>
      <c r="AA395" s="102"/>
      <c r="AB395" s="102"/>
    </row>
    <row r="396">
      <c r="A396" s="119"/>
      <c r="C396" s="110"/>
      <c r="D396" s="111"/>
      <c r="E396" s="117"/>
      <c r="G396" s="120"/>
      <c r="H396" s="120"/>
      <c r="I396" s="120"/>
      <c r="J396" s="102"/>
      <c r="K396" s="102"/>
      <c r="L396" s="120"/>
      <c r="M396" s="116"/>
      <c r="N396" s="116"/>
      <c r="O396" s="102"/>
      <c r="P396" s="102"/>
      <c r="Q396" s="102"/>
      <c r="R396" s="102"/>
      <c r="S396" s="102"/>
      <c r="T396" s="102"/>
      <c r="U396" s="102"/>
      <c r="V396" s="102"/>
      <c r="W396" s="102"/>
      <c r="X396" s="102"/>
      <c r="Y396" s="102"/>
      <c r="Z396" s="102"/>
      <c r="AA396" s="102"/>
      <c r="AB396" s="102"/>
    </row>
    <row r="397">
      <c r="A397" s="119"/>
      <c r="C397" s="110"/>
      <c r="D397" s="111"/>
      <c r="E397" s="117"/>
      <c r="G397" s="120"/>
      <c r="H397" s="120"/>
      <c r="I397" s="120"/>
      <c r="J397" s="102"/>
      <c r="K397" s="102"/>
      <c r="L397" s="120"/>
      <c r="M397" s="116"/>
      <c r="N397" s="116"/>
      <c r="O397" s="102"/>
      <c r="P397" s="102"/>
      <c r="Q397" s="102"/>
      <c r="R397" s="102"/>
      <c r="S397" s="102"/>
      <c r="T397" s="102"/>
      <c r="U397" s="102"/>
      <c r="V397" s="102"/>
      <c r="W397" s="102"/>
      <c r="X397" s="102"/>
      <c r="Y397" s="102"/>
      <c r="Z397" s="102"/>
      <c r="AA397" s="102"/>
      <c r="AB397" s="102"/>
    </row>
    <row r="398">
      <c r="A398" s="119"/>
      <c r="C398" s="110"/>
      <c r="D398" s="111"/>
      <c r="E398" s="117"/>
      <c r="G398" s="120"/>
      <c r="H398" s="120"/>
      <c r="I398" s="120"/>
      <c r="J398" s="102"/>
      <c r="K398" s="102"/>
      <c r="L398" s="120"/>
      <c r="M398" s="116"/>
      <c r="N398" s="116"/>
      <c r="O398" s="102"/>
      <c r="P398" s="102"/>
      <c r="Q398" s="102"/>
      <c r="R398" s="102"/>
      <c r="S398" s="102"/>
      <c r="T398" s="102"/>
      <c r="U398" s="102"/>
      <c r="V398" s="102"/>
      <c r="W398" s="102"/>
      <c r="X398" s="102"/>
      <c r="Y398" s="102"/>
      <c r="Z398" s="102"/>
      <c r="AA398" s="102"/>
      <c r="AB398" s="102"/>
    </row>
    <row r="399">
      <c r="A399" s="119"/>
      <c r="C399" s="110"/>
      <c r="D399" s="111"/>
      <c r="E399" s="117"/>
      <c r="G399" s="120"/>
      <c r="H399" s="120"/>
      <c r="I399" s="120"/>
      <c r="J399" s="102"/>
      <c r="K399" s="102"/>
      <c r="L399" s="120"/>
      <c r="M399" s="116"/>
      <c r="N399" s="116"/>
      <c r="O399" s="102"/>
      <c r="P399" s="102"/>
      <c r="Q399" s="102"/>
      <c r="R399" s="102"/>
      <c r="S399" s="102"/>
      <c r="T399" s="102"/>
      <c r="U399" s="102"/>
      <c r="V399" s="102"/>
      <c r="W399" s="102"/>
      <c r="X399" s="102"/>
      <c r="Y399" s="102"/>
      <c r="Z399" s="102"/>
      <c r="AA399" s="102"/>
      <c r="AB399" s="102"/>
    </row>
    <row r="400">
      <c r="A400" s="119"/>
      <c r="C400" s="110"/>
      <c r="D400" s="111"/>
      <c r="E400" s="117"/>
      <c r="G400" s="120"/>
      <c r="H400" s="120"/>
      <c r="I400" s="120"/>
      <c r="J400" s="102"/>
      <c r="K400" s="102"/>
      <c r="L400" s="120"/>
      <c r="M400" s="116"/>
      <c r="N400" s="116"/>
      <c r="O400" s="102"/>
      <c r="P400" s="102"/>
      <c r="Q400" s="102"/>
      <c r="R400" s="102"/>
      <c r="S400" s="102"/>
      <c r="T400" s="102"/>
      <c r="U400" s="102"/>
      <c r="V400" s="102"/>
      <c r="W400" s="102"/>
      <c r="X400" s="102"/>
      <c r="Y400" s="102"/>
      <c r="Z400" s="102"/>
      <c r="AA400" s="102"/>
      <c r="AB400" s="102"/>
    </row>
    <row r="401">
      <c r="A401" s="119"/>
      <c r="C401" s="110"/>
      <c r="D401" s="111"/>
      <c r="E401" s="117"/>
      <c r="G401" s="120"/>
      <c r="H401" s="120"/>
      <c r="I401" s="120"/>
      <c r="J401" s="102"/>
      <c r="K401" s="102"/>
      <c r="L401" s="120"/>
      <c r="M401" s="116"/>
      <c r="N401" s="116"/>
      <c r="O401" s="102"/>
      <c r="P401" s="102"/>
      <c r="Q401" s="102"/>
      <c r="R401" s="102"/>
      <c r="S401" s="102"/>
      <c r="T401" s="102"/>
      <c r="U401" s="102"/>
      <c r="V401" s="102"/>
      <c r="W401" s="102"/>
      <c r="X401" s="102"/>
      <c r="Y401" s="102"/>
      <c r="Z401" s="102"/>
      <c r="AA401" s="102"/>
      <c r="AB401" s="102"/>
    </row>
    <row r="402">
      <c r="A402" s="119"/>
      <c r="C402" s="110"/>
      <c r="D402" s="111"/>
      <c r="E402" s="117"/>
      <c r="G402" s="120"/>
      <c r="H402" s="120"/>
      <c r="I402" s="120"/>
      <c r="J402" s="102"/>
      <c r="K402" s="102"/>
      <c r="L402" s="120"/>
      <c r="M402" s="116"/>
      <c r="N402" s="116"/>
      <c r="O402" s="102"/>
      <c r="P402" s="102"/>
      <c r="Q402" s="102"/>
      <c r="R402" s="102"/>
      <c r="S402" s="102"/>
      <c r="T402" s="102"/>
      <c r="U402" s="102"/>
      <c r="V402" s="102"/>
      <c r="W402" s="102"/>
      <c r="X402" s="102"/>
      <c r="Y402" s="102"/>
      <c r="Z402" s="102"/>
      <c r="AA402" s="102"/>
      <c r="AB402" s="102"/>
    </row>
    <row r="403">
      <c r="A403" s="119"/>
      <c r="C403" s="110"/>
      <c r="D403" s="111"/>
      <c r="E403" s="117"/>
      <c r="G403" s="120"/>
      <c r="H403" s="120"/>
      <c r="I403" s="120"/>
      <c r="J403" s="102"/>
      <c r="K403" s="102"/>
      <c r="L403" s="120"/>
      <c r="M403" s="116"/>
      <c r="N403" s="116"/>
      <c r="O403" s="102"/>
      <c r="P403" s="102"/>
      <c r="Q403" s="102"/>
      <c r="R403" s="102"/>
      <c r="S403" s="102"/>
      <c r="T403" s="102"/>
      <c r="U403" s="102"/>
      <c r="V403" s="102"/>
      <c r="W403" s="102"/>
      <c r="X403" s="102"/>
      <c r="Y403" s="102"/>
      <c r="Z403" s="102"/>
      <c r="AA403" s="102"/>
      <c r="AB403" s="102"/>
    </row>
    <row r="404">
      <c r="A404" s="119"/>
      <c r="C404" s="110"/>
      <c r="D404" s="111"/>
      <c r="E404" s="117"/>
      <c r="G404" s="120"/>
      <c r="H404" s="120"/>
      <c r="I404" s="120"/>
      <c r="J404" s="102"/>
      <c r="K404" s="102"/>
      <c r="L404" s="120"/>
      <c r="M404" s="116"/>
      <c r="N404" s="116"/>
      <c r="O404" s="102"/>
      <c r="P404" s="102"/>
      <c r="Q404" s="102"/>
      <c r="R404" s="102"/>
      <c r="S404" s="102"/>
      <c r="T404" s="102"/>
      <c r="U404" s="102"/>
      <c r="V404" s="102"/>
      <c r="W404" s="102"/>
      <c r="X404" s="102"/>
      <c r="Y404" s="102"/>
      <c r="Z404" s="102"/>
      <c r="AA404" s="102"/>
      <c r="AB404" s="102"/>
    </row>
    <row r="405">
      <c r="A405" s="119"/>
      <c r="C405" s="110"/>
      <c r="D405" s="111"/>
      <c r="E405" s="117"/>
      <c r="G405" s="120"/>
      <c r="H405" s="120"/>
      <c r="I405" s="120"/>
      <c r="J405" s="102"/>
      <c r="K405" s="102"/>
      <c r="L405" s="120"/>
      <c r="M405" s="116"/>
      <c r="N405" s="116"/>
      <c r="O405" s="102"/>
      <c r="P405" s="102"/>
      <c r="Q405" s="102"/>
      <c r="R405" s="102"/>
      <c r="S405" s="102"/>
      <c r="T405" s="102"/>
      <c r="U405" s="102"/>
      <c r="V405" s="102"/>
      <c r="W405" s="102"/>
      <c r="X405" s="102"/>
      <c r="Y405" s="102"/>
      <c r="Z405" s="102"/>
      <c r="AA405" s="102"/>
      <c r="AB405" s="102"/>
    </row>
    <row r="406">
      <c r="A406" s="119"/>
      <c r="C406" s="110"/>
      <c r="D406" s="111"/>
      <c r="E406" s="117"/>
      <c r="G406" s="120"/>
      <c r="H406" s="120"/>
      <c r="I406" s="120"/>
      <c r="J406" s="102"/>
      <c r="K406" s="102"/>
      <c r="L406" s="120"/>
      <c r="M406" s="116"/>
      <c r="N406" s="116"/>
      <c r="O406" s="102"/>
      <c r="P406" s="102"/>
      <c r="Q406" s="102"/>
      <c r="R406" s="102"/>
      <c r="S406" s="102"/>
      <c r="T406" s="102"/>
      <c r="U406" s="102"/>
      <c r="V406" s="102"/>
      <c r="W406" s="102"/>
      <c r="X406" s="102"/>
      <c r="Y406" s="102"/>
      <c r="Z406" s="102"/>
      <c r="AA406" s="102"/>
      <c r="AB406" s="102"/>
    </row>
    <row r="407">
      <c r="A407" s="119"/>
      <c r="C407" s="110"/>
      <c r="D407" s="111"/>
      <c r="E407" s="117"/>
      <c r="G407" s="120"/>
      <c r="H407" s="120"/>
      <c r="I407" s="120"/>
      <c r="J407" s="102"/>
      <c r="K407" s="102"/>
      <c r="L407" s="120"/>
      <c r="M407" s="116"/>
      <c r="N407" s="116"/>
      <c r="O407" s="102"/>
      <c r="P407" s="102"/>
      <c r="Q407" s="102"/>
      <c r="R407" s="102"/>
      <c r="S407" s="102"/>
      <c r="T407" s="102"/>
      <c r="U407" s="102"/>
      <c r="V407" s="102"/>
      <c r="W407" s="102"/>
      <c r="X407" s="102"/>
      <c r="Y407" s="102"/>
      <c r="Z407" s="102"/>
      <c r="AA407" s="102"/>
      <c r="AB407" s="102"/>
    </row>
    <row r="408">
      <c r="A408" s="119"/>
      <c r="C408" s="110"/>
      <c r="D408" s="111"/>
      <c r="E408" s="117"/>
      <c r="G408" s="120"/>
      <c r="H408" s="120"/>
      <c r="I408" s="120"/>
      <c r="J408" s="102"/>
      <c r="K408" s="102"/>
      <c r="L408" s="120"/>
      <c r="M408" s="116"/>
      <c r="N408" s="116"/>
      <c r="O408" s="102"/>
      <c r="P408" s="102"/>
      <c r="Q408" s="102"/>
      <c r="R408" s="102"/>
      <c r="S408" s="102"/>
      <c r="T408" s="102"/>
      <c r="U408" s="102"/>
      <c r="V408" s="102"/>
      <c r="W408" s="102"/>
      <c r="X408" s="102"/>
      <c r="Y408" s="102"/>
      <c r="Z408" s="102"/>
      <c r="AA408" s="102"/>
      <c r="AB408" s="102"/>
    </row>
    <row r="409">
      <c r="A409" s="119"/>
      <c r="C409" s="110"/>
      <c r="D409" s="111"/>
      <c r="E409" s="117"/>
      <c r="G409" s="120"/>
      <c r="H409" s="120"/>
      <c r="I409" s="120"/>
      <c r="J409" s="102"/>
      <c r="K409" s="102"/>
      <c r="L409" s="120"/>
      <c r="M409" s="116"/>
      <c r="N409" s="116"/>
      <c r="O409" s="102"/>
      <c r="P409" s="102"/>
      <c r="Q409" s="102"/>
      <c r="R409" s="102"/>
      <c r="S409" s="102"/>
      <c r="T409" s="102"/>
      <c r="U409" s="102"/>
      <c r="V409" s="102"/>
      <c r="W409" s="102"/>
      <c r="X409" s="102"/>
      <c r="Y409" s="102"/>
      <c r="Z409" s="102"/>
      <c r="AA409" s="102"/>
      <c r="AB409" s="102"/>
    </row>
    <row r="410">
      <c r="A410" s="119"/>
      <c r="C410" s="110"/>
      <c r="D410" s="111"/>
      <c r="E410" s="117"/>
      <c r="G410" s="120"/>
      <c r="H410" s="120"/>
      <c r="I410" s="120"/>
      <c r="J410" s="102"/>
      <c r="K410" s="102"/>
      <c r="L410" s="120"/>
      <c r="M410" s="116"/>
      <c r="N410" s="116"/>
      <c r="O410" s="102"/>
      <c r="P410" s="102"/>
      <c r="Q410" s="102"/>
      <c r="R410" s="102"/>
      <c r="S410" s="102"/>
      <c r="T410" s="102"/>
      <c r="U410" s="102"/>
      <c r="V410" s="102"/>
      <c r="W410" s="102"/>
      <c r="X410" s="102"/>
      <c r="Y410" s="102"/>
      <c r="Z410" s="102"/>
      <c r="AA410" s="102"/>
      <c r="AB410" s="102"/>
    </row>
    <row r="411">
      <c r="A411" s="119"/>
      <c r="C411" s="110"/>
      <c r="D411" s="111"/>
      <c r="E411" s="117"/>
      <c r="G411" s="120"/>
      <c r="H411" s="120"/>
      <c r="I411" s="120"/>
      <c r="J411" s="102"/>
      <c r="K411" s="102"/>
      <c r="L411" s="120"/>
      <c r="M411" s="116"/>
      <c r="N411" s="116"/>
      <c r="O411" s="102"/>
      <c r="P411" s="102"/>
      <c r="Q411" s="102"/>
      <c r="R411" s="102"/>
      <c r="S411" s="102"/>
      <c r="T411" s="102"/>
      <c r="U411" s="102"/>
      <c r="V411" s="102"/>
      <c r="W411" s="102"/>
      <c r="X411" s="102"/>
      <c r="Y411" s="102"/>
      <c r="Z411" s="102"/>
      <c r="AA411" s="102"/>
      <c r="AB411" s="102"/>
    </row>
    <row r="412">
      <c r="A412" s="119"/>
      <c r="C412" s="110"/>
      <c r="D412" s="111"/>
      <c r="E412" s="117"/>
      <c r="G412" s="120"/>
      <c r="H412" s="120"/>
      <c r="I412" s="120"/>
      <c r="J412" s="102"/>
      <c r="K412" s="102"/>
      <c r="L412" s="120"/>
      <c r="M412" s="116"/>
      <c r="N412" s="116"/>
      <c r="O412" s="102"/>
      <c r="P412" s="102"/>
      <c r="Q412" s="102"/>
      <c r="R412" s="102"/>
      <c r="S412" s="102"/>
      <c r="T412" s="102"/>
      <c r="U412" s="102"/>
      <c r="V412" s="102"/>
      <c r="W412" s="102"/>
      <c r="X412" s="102"/>
      <c r="Y412" s="102"/>
      <c r="Z412" s="102"/>
      <c r="AA412" s="102"/>
      <c r="AB412" s="102"/>
    </row>
    <row r="413">
      <c r="A413" s="119"/>
      <c r="C413" s="110"/>
      <c r="D413" s="111"/>
      <c r="E413" s="117"/>
      <c r="G413" s="120"/>
      <c r="H413" s="120"/>
      <c r="I413" s="120"/>
      <c r="J413" s="102"/>
      <c r="K413" s="102"/>
      <c r="L413" s="120"/>
      <c r="M413" s="116"/>
      <c r="N413" s="116"/>
      <c r="O413" s="102"/>
      <c r="P413" s="102"/>
      <c r="Q413" s="102"/>
      <c r="R413" s="102"/>
      <c r="S413" s="102"/>
      <c r="T413" s="102"/>
      <c r="U413" s="102"/>
      <c r="V413" s="102"/>
      <c r="W413" s="102"/>
      <c r="X413" s="102"/>
      <c r="Y413" s="102"/>
      <c r="Z413" s="102"/>
      <c r="AA413" s="102"/>
      <c r="AB413" s="102"/>
    </row>
    <row r="414">
      <c r="A414" s="119"/>
      <c r="C414" s="110"/>
      <c r="D414" s="111"/>
      <c r="E414" s="117"/>
      <c r="G414" s="120"/>
      <c r="H414" s="120"/>
      <c r="I414" s="120"/>
      <c r="J414" s="102"/>
      <c r="K414" s="102"/>
      <c r="L414" s="120"/>
      <c r="M414" s="116"/>
      <c r="N414" s="116"/>
      <c r="O414" s="102"/>
      <c r="P414" s="102"/>
      <c r="Q414" s="102"/>
      <c r="R414" s="102"/>
      <c r="S414" s="102"/>
      <c r="T414" s="102"/>
      <c r="U414" s="102"/>
      <c r="V414" s="102"/>
      <c r="W414" s="102"/>
      <c r="X414" s="102"/>
      <c r="Y414" s="102"/>
      <c r="Z414" s="102"/>
      <c r="AA414" s="102"/>
      <c r="AB414" s="102"/>
    </row>
    <row r="415">
      <c r="A415" s="119"/>
      <c r="C415" s="110"/>
      <c r="D415" s="111"/>
      <c r="E415" s="117"/>
      <c r="G415" s="120"/>
      <c r="H415" s="120"/>
      <c r="I415" s="120"/>
      <c r="J415" s="102"/>
      <c r="K415" s="102"/>
      <c r="L415" s="120"/>
      <c r="M415" s="116"/>
      <c r="N415" s="116"/>
      <c r="O415" s="102"/>
      <c r="P415" s="102"/>
      <c r="Q415" s="102"/>
      <c r="R415" s="102"/>
      <c r="S415" s="102"/>
      <c r="T415" s="102"/>
      <c r="U415" s="102"/>
      <c r="V415" s="102"/>
      <c r="W415" s="102"/>
      <c r="X415" s="102"/>
      <c r="Y415" s="102"/>
      <c r="Z415" s="102"/>
      <c r="AA415" s="102"/>
      <c r="AB415" s="102"/>
    </row>
    <row r="416">
      <c r="A416" s="119"/>
      <c r="C416" s="110"/>
      <c r="D416" s="111"/>
      <c r="E416" s="117"/>
      <c r="G416" s="120"/>
      <c r="H416" s="120"/>
      <c r="I416" s="120"/>
      <c r="J416" s="102"/>
      <c r="K416" s="102"/>
      <c r="L416" s="120"/>
      <c r="M416" s="116"/>
      <c r="N416" s="116"/>
      <c r="O416" s="102"/>
      <c r="P416" s="102"/>
      <c r="Q416" s="102"/>
      <c r="R416" s="102"/>
      <c r="S416" s="102"/>
      <c r="T416" s="102"/>
      <c r="U416" s="102"/>
      <c r="V416" s="102"/>
      <c r="W416" s="102"/>
      <c r="X416" s="102"/>
      <c r="Y416" s="102"/>
      <c r="Z416" s="102"/>
      <c r="AA416" s="102"/>
      <c r="AB416" s="102"/>
    </row>
    <row r="417">
      <c r="A417" s="119"/>
      <c r="C417" s="110"/>
      <c r="D417" s="111"/>
      <c r="E417" s="117"/>
      <c r="G417" s="120"/>
      <c r="H417" s="120"/>
      <c r="I417" s="120"/>
      <c r="J417" s="102"/>
      <c r="K417" s="102"/>
      <c r="L417" s="120"/>
      <c r="M417" s="116"/>
      <c r="N417" s="116"/>
      <c r="O417" s="102"/>
      <c r="P417" s="102"/>
      <c r="Q417" s="102"/>
      <c r="R417" s="102"/>
      <c r="S417" s="102"/>
      <c r="T417" s="102"/>
      <c r="U417" s="102"/>
      <c r="V417" s="102"/>
      <c r="W417" s="102"/>
      <c r="X417" s="102"/>
      <c r="Y417" s="102"/>
      <c r="Z417" s="102"/>
      <c r="AA417" s="102"/>
      <c r="AB417" s="102"/>
    </row>
    <row r="418">
      <c r="A418" s="119"/>
      <c r="C418" s="110"/>
      <c r="D418" s="111"/>
      <c r="E418" s="117"/>
      <c r="G418" s="120"/>
      <c r="H418" s="120"/>
      <c r="I418" s="120"/>
      <c r="J418" s="102"/>
      <c r="K418" s="102"/>
      <c r="L418" s="120"/>
      <c r="M418" s="116"/>
      <c r="N418" s="116"/>
      <c r="O418" s="102"/>
      <c r="P418" s="102"/>
      <c r="Q418" s="102"/>
      <c r="R418" s="102"/>
      <c r="S418" s="102"/>
      <c r="T418" s="102"/>
      <c r="U418" s="102"/>
      <c r="V418" s="102"/>
      <c r="W418" s="102"/>
      <c r="X418" s="102"/>
      <c r="Y418" s="102"/>
      <c r="Z418" s="102"/>
      <c r="AA418" s="102"/>
      <c r="AB418" s="102"/>
    </row>
    <row r="419">
      <c r="A419" s="119"/>
      <c r="C419" s="110"/>
      <c r="D419" s="111"/>
      <c r="E419" s="117"/>
      <c r="G419" s="120"/>
      <c r="H419" s="120"/>
      <c r="I419" s="120"/>
      <c r="J419" s="102"/>
      <c r="K419" s="102"/>
      <c r="L419" s="120"/>
      <c r="M419" s="116"/>
      <c r="N419" s="116"/>
      <c r="O419" s="102"/>
      <c r="P419" s="102"/>
      <c r="Q419" s="102"/>
      <c r="R419" s="102"/>
      <c r="S419" s="102"/>
      <c r="T419" s="102"/>
      <c r="U419" s="102"/>
      <c r="V419" s="102"/>
      <c r="W419" s="102"/>
      <c r="X419" s="102"/>
      <c r="Y419" s="102"/>
      <c r="Z419" s="102"/>
      <c r="AA419" s="102"/>
      <c r="AB419" s="102"/>
    </row>
    <row r="420">
      <c r="A420" s="119"/>
      <c r="C420" s="110"/>
      <c r="D420" s="111"/>
      <c r="E420" s="117"/>
      <c r="G420" s="120"/>
      <c r="H420" s="120"/>
      <c r="I420" s="120"/>
      <c r="J420" s="102"/>
      <c r="K420" s="102"/>
      <c r="L420" s="120"/>
      <c r="M420" s="116"/>
      <c r="N420" s="116"/>
      <c r="O420" s="102"/>
      <c r="P420" s="102"/>
      <c r="Q420" s="102"/>
      <c r="R420" s="102"/>
      <c r="S420" s="102"/>
      <c r="T420" s="102"/>
      <c r="U420" s="102"/>
      <c r="V420" s="102"/>
      <c r="W420" s="102"/>
      <c r="X420" s="102"/>
      <c r="Y420" s="102"/>
      <c r="Z420" s="102"/>
      <c r="AA420" s="102"/>
      <c r="AB420" s="102"/>
    </row>
    <row r="421">
      <c r="A421" s="119"/>
      <c r="C421" s="110"/>
      <c r="D421" s="111"/>
      <c r="E421" s="117"/>
      <c r="G421" s="120"/>
      <c r="H421" s="120"/>
      <c r="I421" s="120"/>
      <c r="J421" s="102"/>
      <c r="K421" s="102"/>
      <c r="L421" s="120"/>
      <c r="M421" s="116"/>
      <c r="N421" s="116"/>
      <c r="O421" s="102"/>
      <c r="P421" s="102"/>
      <c r="Q421" s="102"/>
      <c r="R421" s="102"/>
      <c r="S421" s="102"/>
      <c r="T421" s="102"/>
      <c r="U421" s="102"/>
      <c r="V421" s="102"/>
      <c r="W421" s="102"/>
      <c r="X421" s="102"/>
      <c r="Y421" s="102"/>
      <c r="Z421" s="102"/>
      <c r="AA421" s="102"/>
      <c r="AB421" s="102"/>
    </row>
    <row r="422">
      <c r="A422" s="119"/>
      <c r="C422" s="110"/>
      <c r="D422" s="111"/>
      <c r="E422" s="117"/>
      <c r="G422" s="120"/>
      <c r="H422" s="120"/>
      <c r="I422" s="120"/>
      <c r="J422" s="102"/>
      <c r="K422" s="102"/>
      <c r="L422" s="120"/>
      <c r="M422" s="116"/>
      <c r="N422" s="116"/>
      <c r="O422" s="102"/>
      <c r="P422" s="102"/>
      <c r="Q422" s="102"/>
      <c r="R422" s="102"/>
      <c r="S422" s="102"/>
      <c r="T422" s="102"/>
      <c r="U422" s="102"/>
      <c r="V422" s="102"/>
      <c r="W422" s="102"/>
      <c r="X422" s="102"/>
      <c r="Y422" s="102"/>
      <c r="Z422" s="102"/>
      <c r="AA422" s="102"/>
      <c r="AB422" s="102"/>
    </row>
    <row r="423">
      <c r="A423" s="119"/>
      <c r="C423" s="110"/>
      <c r="D423" s="111"/>
      <c r="E423" s="117"/>
      <c r="G423" s="120"/>
      <c r="H423" s="120"/>
      <c r="I423" s="120"/>
      <c r="J423" s="102"/>
      <c r="K423" s="102"/>
      <c r="L423" s="120"/>
      <c r="M423" s="116"/>
      <c r="N423" s="116"/>
      <c r="O423" s="102"/>
      <c r="P423" s="102"/>
      <c r="Q423" s="102"/>
      <c r="R423" s="102"/>
      <c r="S423" s="102"/>
      <c r="T423" s="102"/>
      <c r="U423" s="102"/>
      <c r="V423" s="102"/>
      <c r="W423" s="102"/>
      <c r="X423" s="102"/>
      <c r="Y423" s="102"/>
      <c r="Z423" s="102"/>
      <c r="AA423" s="102"/>
      <c r="AB423" s="102"/>
    </row>
    <row r="424">
      <c r="A424" s="119"/>
      <c r="C424" s="110"/>
      <c r="D424" s="111"/>
      <c r="E424" s="117"/>
      <c r="G424" s="120"/>
      <c r="H424" s="120"/>
      <c r="I424" s="120"/>
      <c r="J424" s="102"/>
      <c r="K424" s="102"/>
      <c r="L424" s="120"/>
      <c r="M424" s="116"/>
      <c r="N424" s="116"/>
      <c r="O424" s="102"/>
      <c r="P424" s="102"/>
      <c r="Q424" s="102"/>
      <c r="R424" s="102"/>
      <c r="S424" s="102"/>
      <c r="T424" s="102"/>
      <c r="U424" s="102"/>
      <c r="V424" s="102"/>
      <c r="W424" s="102"/>
      <c r="X424" s="102"/>
      <c r="Y424" s="102"/>
      <c r="Z424" s="102"/>
      <c r="AA424" s="102"/>
      <c r="AB424" s="102"/>
    </row>
    <row r="425">
      <c r="A425" s="119"/>
      <c r="C425" s="110"/>
      <c r="D425" s="111"/>
      <c r="E425" s="117"/>
      <c r="G425" s="120"/>
      <c r="H425" s="120"/>
      <c r="I425" s="120"/>
      <c r="J425" s="102"/>
      <c r="K425" s="102"/>
      <c r="L425" s="120"/>
      <c r="M425" s="116"/>
      <c r="N425" s="116"/>
      <c r="O425" s="102"/>
      <c r="P425" s="102"/>
      <c r="Q425" s="102"/>
      <c r="R425" s="102"/>
      <c r="S425" s="102"/>
      <c r="T425" s="102"/>
      <c r="U425" s="102"/>
      <c r="V425" s="102"/>
      <c r="W425" s="102"/>
      <c r="X425" s="102"/>
      <c r="Y425" s="102"/>
      <c r="Z425" s="102"/>
      <c r="AA425" s="102"/>
      <c r="AB425" s="102"/>
    </row>
    <row r="426">
      <c r="A426" s="119"/>
      <c r="C426" s="110"/>
      <c r="D426" s="111"/>
      <c r="E426" s="117"/>
      <c r="G426" s="120"/>
      <c r="H426" s="120"/>
      <c r="I426" s="120"/>
      <c r="J426" s="102"/>
      <c r="K426" s="102"/>
      <c r="L426" s="120"/>
      <c r="M426" s="116"/>
      <c r="N426" s="116"/>
      <c r="O426" s="102"/>
      <c r="P426" s="102"/>
      <c r="Q426" s="102"/>
      <c r="R426" s="102"/>
      <c r="S426" s="102"/>
      <c r="T426" s="102"/>
      <c r="U426" s="102"/>
      <c r="V426" s="102"/>
      <c r="W426" s="102"/>
      <c r="X426" s="102"/>
      <c r="Y426" s="102"/>
      <c r="Z426" s="102"/>
      <c r="AA426" s="102"/>
      <c r="AB426" s="102"/>
    </row>
    <row r="427">
      <c r="A427" s="119"/>
      <c r="C427" s="110"/>
      <c r="D427" s="111"/>
      <c r="E427" s="117"/>
      <c r="G427" s="120"/>
      <c r="H427" s="120"/>
      <c r="I427" s="120"/>
      <c r="J427" s="102"/>
      <c r="K427" s="102"/>
      <c r="L427" s="120"/>
      <c r="M427" s="116"/>
      <c r="N427" s="116"/>
      <c r="O427" s="102"/>
      <c r="P427" s="102"/>
      <c r="Q427" s="102"/>
      <c r="R427" s="102"/>
      <c r="S427" s="102"/>
      <c r="T427" s="102"/>
      <c r="U427" s="102"/>
      <c r="V427" s="102"/>
      <c r="W427" s="102"/>
      <c r="X427" s="102"/>
      <c r="Y427" s="102"/>
      <c r="Z427" s="102"/>
      <c r="AA427" s="102"/>
      <c r="AB427" s="102"/>
    </row>
    <row r="428">
      <c r="A428" s="119"/>
      <c r="C428" s="110"/>
      <c r="D428" s="111"/>
      <c r="E428" s="117"/>
      <c r="G428" s="120"/>
      <c r="H428" s="120"/>
      <c r="I428" s="120"/>
      <c r="J428" s="102"/>
      <c r="K428" s="102"/>
      <c r="L428" s="120"/>
      <c r="M428" s="116"/>
      <c r="N428" s="116"/>
      <c r="O428" s="102"/>
      <c r="P428" s="102"/>
      <c r="Q428" s="102"/>
      <c r="R428" s="102"/>
      <c r="S428" s="102"/>
      <c r="T428" s="102"/>
      <c r="U428" s="102"/>
      <c r="V428" s="102"/>
      <c r="W428" s="102"/>
      <c r="X428" s="102"/>
      <c r="Y428" s="102"/>
      <c r="Z428" s="102"/>
      <c r="AA428" s="102"/>
      <c r="AB428" s="102"/>
    </row>
    <row r="429">
      <c r="A429" s="119"/>
      <c r="C429" s="110"/>
      <c r="D429" s="111"/>
      <c r="E429" s="117"/>
      <c r="G429" s="120"/>
      <c r="H429" s="120"/>
      <c r="I429" s="120"/>
      <c r="J429" s="102"/>
      <c r="K429" s="102"/>
      <c r="L429" s="120"/>
      <c r="M429" s="116"/>
      <c r="N429" s="116"/>
      <c r="O429" s="102"/>
      <c r="P429" s="102"/>
      <c r="Q429" s="102"/>
      <c r="R429" s="102"/>
      <c r="S429" s="102"/>
      <c r="T429" s="102"/>
      <c r="U429" s="102"/>
      <c r="V429" s="102"/>
      <c r="W429" s="102"/>
      <c r="X429" s="102"/>
      <c r="Y429" s="102"/>
      <c r="Z429" s="102"/>
      <c r="AA429" s="102"/>
      <c r="AB429" s="102"/>
    </row>
    <row r="430">
      <c r="A430" s="119"/>
      <c r="C430" s="110"/>
      <c r="D430" s="111"/>
      <c r="E430" s="117"/>
      <c r="G430" s="120"/>
      <c r="H430" s="120"/>
      <c r="I430" s="120"/>
      <c r="J430" s="102"/>
      <c r="K430" s="102"/>
      <c r="L430" s="120"/>
      <c r="M430" s="116"/>
      <c r="N430" s="116"/>
      <c r="O430" s="102"/>
      <c r="P430" s="102"/>
      <c r="Q430" s="102"/>
      <c r="R430" s="102"/>
      <c r="S430" s="102"/>
      <c r="T430" s="102"/>
      <c r="U430" s="102"/>
      <c r="V430" s="102"/>
      <c r="W430" s="102"/>
      <c r="X430" s="102"/>
      <c r="Y430" s="102"/>
      <c r="Z430" s="102"/>
      <c r="AA430" s="102"/>
      <c r="AB430" s="102"/>
    </row>
    <row r="431">
      <c r="A431" s="119"/>
      <c r="C431" s="110"/>
      <c r="D431" s="111"/>
      <c r="E431" s="117"/>
      <c r="G431" s="120"/>
      <c r="H431" s="120"/>
      <c r="I431" s="120"/>
      <c r="J431" s="102"/>
      <c r="K431" s="102"/>
      <c r="L431" s="120"/>
      <c r="M431" s="116"/>
      <c r="N431" s="116"/>
      <c r="O431" s="102"/>
      <c r="P431" s="102"/>
      <c r="Q431" s="102"/>
      <c r="R431" s="102"/>
      <c r="S431" s="102"/>
      <c r="T431" s="102"/>
      <c r="U431" s="102"/>
      <c r="V431" s="102"/>
      <c r="W431" s="102"/>
      <c r="X431" s="102"/>
      <c r="Y431" s="102"/>
      <c r="Z431" s="102"/>
      <c r="AA431" s="102"/>
      <c r="AB431" s="102"/>
    </row>
    <row r="432">
      <c r="A432" s="119"/>
      <c r="C432" s="110"/>
      <c r="D432" s="111"/>
      <c r="E432" s="117"/>
      <c r="G432" s="120"/>
      <c r="H432" s="120"/>
      <c r="I432" s="120"/>
      <c r="J432" s="102"/>
      <c r="K432" s="102"/>
      <c r="L432" s="120"/>
      <c r="M432" s="116"/>
      <c r="N432" s="116"/>
      <c r="O432" s="102"/>
      <c r="P432" s="102"/>
      <c r="Q432" s="102"/>
      <c r="R432" s="102"/>
      <c r="S432" s="102"/>
      <c r="T432" s="102"/>
      <c r="U432" s="102"/>
      <c r="V432" s="102"/>
      <c r="W432" s="102"/>
      <c r="X432" s="102"/>
      <c r="Y432" s="102"/>
      <c r="Z432" s="102"/>
      <c r="AA432" s="102"/>
      <c r="AB432" s="102"/>
    </row>
    <row r="433">
      <c r="A433" s="119"/>
      <c r="C433" s="110"/>
      <c r="D433" s="111"/>
      <c r="E433" s="117"/>
      <c r="G433" s="120"/>
      <c r="H433" s="120"/>
      <c r="I433" s="120"/>
      <c r="J433" s="102"/>
      <c r="K433" s="102"/>
      <c r="L433" s="120"/>
      <c r="M433" s="116"/>
      <c r="N433" s="116"/>
      <c r="O433" s="102"/>
      <c r="P433" s="102"/>
      <c r="Q433" s="102"/>
      <c r="R433" s="102"/>
      <c r="S433" s="102"/>
      <c r="T433" s="102"/>
      <c r="U433" s="102"/>
      <c r="V433" s="102"/>
      <c r="W433" s="102"/>
      <c r="X433" s="102"/>
      <c r="Y433" s="102"/>
      <c r="Z433" s="102"/>
      <c r="AA433" s="102"/>
      <c r="AB433" s="102"/>
    </row>
    <row r="434">
      <c r="A434" s="119"/>
      <c r="C434" s="110"/>
      <c r="D434" s="111"/>
      <c r="E434" s="117"/>
      <c r="G434" s="120"/>
      <c r="H434" s="120"/>
      <c r="I434" s="120"/>
      <c r="J434" s="102"/>
      <c r="K434" s="102"/>
      <c r="L434" s="120"/>
      <c r="M434" s="116"/>
      <c r="N434" s="116"/>
      <c r="O434" s="102"/>
      <c r="P434" s="102"/>
      <c r="Q434" s="102"/>
      <c r="R434" s="102"/>
      <c r="S434" s="102"/>
      <c r="T434" s="102"/>
      <c r="U434" s="102"/>
      <c r="V434" s="102"/>
      <c r="W434" s="102"/>
      <c r="X434" s="102"/>
      <c r="Y434" s="102"/>
      <c r="Z434" s="102"/>
      <c r="AA434" s="102"/>
      <c r="AB434" s="102"/>
    </row>
    <row r="435">
      <c r="A435" s="119"/>
      <c r="C435" s="110"/>
      <c r="D435" s="111"/>
      <c r="E435" s="117"/>
      <c r="G435" s="120"/>
      <c r="H435" s="120"/>
      <c r="I435" s="120"/>
      <c r="J435" s="102"/>
      <c r="K435" s="102"/>
      <c r="L435" s="120"/>
      <c r="M435" s="116"/>
      <c r="N435" s="116"/>
      <c r="O435" s="102"/>
      <c r="P435" s="102"/>
      <c r="Q435" s="102"/>
      <c r="R435" s="102"/>
      <c r="S435" s="102"/>
      <c r="T435" s="102"/>
      <c r="U435" s="102"/>
      <c r="V435" s="102"/>
      <c r="W435" s="102"/>
      <c r="X435" s="102"/>
      <c r="Y435" s="102"/>
      <c r="Z435" s="102"/>
      <c r="AA435" s="102"/>
      <c r="AB435" s="102"/>
    </row>
    <row r="436">
      <c r="A436" s="119"/>
      <c r="C436" s="110"/>
      <c r="D436" s="111"/>
      <c r="E436" s="117"/>
      <c r="G436" s="120"/>
      <c r="H436" s="120"/>
      <c r="I436" s="120"/>
      <c r="J436" s="102"/>
      <c r="K436" s="102"/>
      <c r="L436" s="120"/>
      <c r="M436" s="116"/>
      <c r="N436" s="116"/>
      <c r="O436" s="102"/>
      <c r="P436" s="102"/>
      <c r="Q436" s="102"/>
      <c r="R436" s="102"/>
      <c r="S436" s="102"/>
      <c r="T436" s="102"/>
      <c r="U436" s="102"/>
      <c r="V436" s="102"/>
      <c r="W436" s="102"/>
      <c r="X436" s="102"/>
      <c r="Y436" s="102"/>
      <c r="Z436" s="102"/>
      <c r="AA436" s="102"/>
      <c r="AB436" s="102"/>
    </row>
    <row r="437">
      <c r="A437" s="119"/>
      <c r="C437" s="110"/>
      <c r="D437" s="111"/>
      <c r="E437" s="117"/>
      <c r="G437" s="120"/>
      <c r="H437" s="120"/>
      <c r="I437" s="120"/>
      <c r="J437" s="102"/>
      <c r="K437" s="102"/>
      <c r="L437" s="120"/>
      <c r="M437" s="116"/>
      <c r="N437" s="116"/>
      <c r="O437" s="102"/>
      <c r="P437" s="102"/>
      <c r="Q437" s="102"/>
      <c r="R437" s="102"/>
      <c r="S437" s="102"/>
      <c r="T437" s="102"/>
      <c r="U437" s="102"/>
      <c r="V437" s="102"/>
      <c r="W437" s="102"/>
      <c r="X437" s="102"/>
      <c r="Y437" s="102"/>
      <c r="Z437" s="102"/>
      <c r="AA437" s="102"/>
      <c r="AB437" s="102"/>
    </row>
    <row r="438">
      <c r="A438" s="119"/>
      <c r="C438" s="110"/>
      <c r="D438" s="111"/>
      <c r="E438" s="117"/>
      <c r="G438" s="120"/>
      <c r="H438" s="120"/>
      <c r="I438" s="120"/>
      <c r="J438" s="102"/>
      <c r="K438" s="102"/>
      <c r="L438" s="120"/>
      <c r="M438" s="116"/>
      <c r="N438" s="116"/>
      <c r="O438" s="102"/>
      <c r="P438" s="102"/>
      <c r="Q438" s="102"/>
      <c r="R438" s="102"/>
      <c r="S438" s="102"/>
      <c r="T438" s="102"/>
      <c r="U438" s="102"/>
      <c r="V438" s="102"/>
      <c r="W438" s="102"/>
      <c r="X438" s="102"/>
      <c r="Y438" s="102"/>
      <c r="Z438" s="102"/>
      <c r="AA438" s="102"/>
      <c r="AB438" s="102"/>
    </row>
    <row r="439">
      <c r="A439" s="119"/>
      <c r="C439" s="110"/>
      <c r="D439" s="111"/>
      <c r="E439" s="117"/>
      <c r="G439" s="120"/>
      <c r="H439" s="120"/>
      <c r="I439" s="120"/>
      <c r="J439" s="102"/>
      <c r="K439" s="102"/>
      <c r="L439" s="120"/>
      <c r="M439" s="116"/>
      <c r="N439" s="116"/>
      <c r="O439" s="102"/>
      <c r="P439" s="102"/>
      <c r="Q439" s="102"/>
      <c r="R439" s="102"/>
      <c r="S439" s="102"/>
      <c r="T439" s="102"/>
      <c r="U439" s="102"/>
      <c r="V439" s="102"/>
      <c r="W439" s="102"/>
      <c r="X439" s="102"/>
      <c r="Y439" s="102"/>
      <c r="Z439" s="102"/>
      <c r="AA439" s="102"/>
      <c r="AB439" s="102"/>
    </row>
    <row r="440">
      <c r="A440" s="119"/>
      <c r="C440" s="110"/>
      <c r="D440" s="111"/>
      <c r="E440" s="117"/>
      <c r="G440" s="120"/>
      <c r="H440" s="120"/>
      <c r="I440" s="120"/>
      <c r="J440" s="102"/>
      <c r="K440" s="102"/>
      <c r="L440" s="120"/>
      <c r="M440" s="116"/>
      <c r="N440" s="116"/>
      <c r="O440" s="102"/>
      <c r="P440" s="102"/>
      <c r="Q440" s="102"/>
      <c r="R440" s="102"/>
      <c r="S440" s="102"/>
      <c r="T440" s="102"/>
      <c r="U440" s="102"/>
      <c r="V440" s="102"/>
      <c r="W440" s="102"/>
      <c r="X440" s="102"/>
      <c r="Y440" s="102"/>
      <c r="Z440" s="102"/>
      <c r="AA440" s="102"/>
      <c r="AB440" s="102"/>
    </row>
    <row r="441">
      <c r="A441" s="119"/>
      <c r="C441" s="110"/>
      <c r="D441" s="111"/>
      <c r="E441" s="117"/>
      <c r="G441" s="120"/>
      <c r="H441" s="120"/>
      <c r="I441" s="120"/>
      <c r="J441" s="102"/>
      <c r="K441" s="102"/>
      <c r="L441" s="120"/>
      <c r="M441" s="116"/>
      <c r="N441" s="116"/>
      <c r="O441" s="102"/>
      <c r="P441" s="102"/>
      <c r="Q441" s="102"/>
      <c r="R441" s="102"/>
      <c r="S441" s="102"/>
      <c r="T441" s="102"/>
      <c r="U441" s="102"/>
      <c r="V441" s="102"/>
      <c r="W441" s="102"/>
      <c r="X441" s="102"/>
      <c r="Y441" s="102"/>
      <c r="Z441" s="102"/>
      <c r="AA441" s="102"/>
      <c r="AB441" s="102"/>
    </row>
    <row r="442">
      <c r="A442" s="119"/>
      <c r="C442" s="110"/>
      <c r="D442" s="111"/>
      <c r="E442" s="117"/>
      <c r="G442" s="120"/>
      <c r="H442" s="120"/>
      <c r="I442" s="120"/>
      <c r="J442" s="102"/>
      <c r="K442" s="102"/>
      <c r="L442" s="120"/>
      <c r="M442" s="116"/>
      <c r="N442" s="116"/>
      <c r="O442" s="102"/>
      <c r="P442" s="102"/>
      <c r="Q442" s="102"/>
      <c r="R442" s="102"/>
      <c r="S442" s="102"/>
      <c r="T442" s="102"/>
      <c r="U442" s="102"/>
      <c r="V442" s="102"/>
      <c r="W442" s="102"/>
      <c r="X442" s="102"/>
      <c r="Y442" s="102"/>
      <c r="Z442" s="102"/>
      <c r="AA442" s="102"/>
      <c r="AB442" s="102"/>
    </row>
    <row r="443">
      <c r="A443" s="119"/>
      <c r="C443" s="110"/>
      <c r="D443" s="111"/>
      <c r="E443" s="117"/>
      <c r="G443" s="120"/>
      <c r="H443" s="120"/>
      <c r="I443" s="120"/>
      <c r="J443" s="102"/>
      <c r="K443" s="102"/>
      <c r="L443" s="120"/>
      <c r="M443" s="116"/>
      <c r="N443" s="116"/>
      <c r="O443" s="102"/>
      <c r="P443" s="102"/>
      <c r="Q443" s="102"/>
      <c r="R443" s="102"/>
      <c r="S443" s="102"/>
      <c r="T443" s="102"/>
      <c r="U443" s="102"/>
      <c r="V443" s="102"/>
      <c r="W443" s="102"/>
      <c r="X443" s="102"/>
      <c r="Y443" s="102"/>
      <c r="Z443" s="102"/>
      <c r="AA443" s="102"/>
      <c r="AB443" s="102"/>
    </row>
    <row r="444">
      <c r="A444" s="119"/>
      <c r="C444" s="110"/>
      <c r="D444" s="111"/>
      <c r="E444" s="117"/>
      <c r="G444" s="120"/>
      <c r="H444" s="120"/>
      <c r="I444" s="120"/>
      <c r="J444" s="102"/>
      <c r="K444" s="102"/>
      <c r="L444" s="120"/>
      <c r="M444" s="116"/>
      <c r="N444" s="116"/>
      <c r="O444" s="102"/>
      <c r="P444" s="102"/>
      <c r="Q444" s="102"/>
      <c r="R444" s="102"/>
      <c r="S444" s="102"/>
      <c r="T444" s="102"/>
      <c r="U444" s="102"/>
      <c r="V444" s="102"/>
      <c r="W444" s="102"/>
      <c r="X444" s="102"/>
      <c r="Y444" s="102"/>
      <c r="Z444" s="102"/>
      <c r="AA444" s="102"/>
      <c r="AB444" s="102"/>
    </row>
    <row r="445">
      <c r="A445" s="119"/>
      <c r="C445" s="110"/>
      <c r="D445" s="111"/>
      <c r="E445" s="117"/>
      <c r="G445" s="120"/>
      <c r="H445" s="120"/>
      <c r="I445" s="120"/>
      <c r="J445" s="102"/>
      <c r="K445" s="102"/>
      <c r="L445" s="120"/>
      <c r="M445" s="116"/>
      <c r="N445" s="116"/>
      <c r="O445" s="102"/>
      <c r="P445" s="102"/>
      <c r="Q445" s="102"/>
      <c r="R445" s="102"/>
      <c r="S445" s="102"/>
      <c r="T445" s="102"/>
      <c r="U445" s="102"/>
      <c r="V445" s="102"/>
      <c r="W445" s="102"/>
      <c r="X445" s="102"/>
      <c r="Y445" s="102"/>
      <c r="Z445" s="102"/>
      <c r="AA445" s="102"/>
      <c r="AB445" s="102"/>
    </row>
    <row r="446">
      <c r="A446" s="119"/>
      <c r="C446" s="110"/>
      <c r="D446" s="111"/>
      <c r="E446" s="117"/>
      <c r="G446" s="120"/>
      <c r="H446" s="120"/>
      <c r="I446" s="120"/>
      <c r="J446" s="102"/>
      <c r="K446" s="102"/>
      <c r="L446" s="120"/>
      <c r="M446" s="116"/>
      <c r="N446" s="116"/>
      <c r="O446" s="102"/>
      <c r="P446" s="102"/>
      <c r="Q446" s="102"/>
      <c r="R446" s="102"/>
      <c r="S446" s="102"/>
      <c r="T446" s="102"/>
      <c r="U446" s="102"/>
      <c r="V446" s="102"/>
      <c r="W446" s="102"/>
      <c r="X446" s="102"/>
      <c r="Y446" s="102"/>
      <c r="Z446" s="102"/>
      <c r="AA446" s="102"/>
      <c r="AB446" s="102"/>
    </row>
    <row r="447">
      <c r="A447" s="119"/>
      <c r="C447" s="110"/>
      <c r="D447" s="111"/>
      <c r="E447" s="117"/>
      <c r="G447" s="120"/>
      <c r="H447" s="120"/>
      <c r="I447" s="120"/>
      <c r="J447" s="102"/>
      <c r="K447" s="102"/>
      <c r="L447" s="120"/>
      <c r="M447" s="116"/>
      <c r="N447" s="116"/>
      <c r="O447" s="102"/>
      <c r="P447" s="102"/>
      <c r="Q447" s="102"/>
      <c r="R447" s="102"/>
      <c r="S447" s="102"/>
      <c r="T447" s="102"/>
      <c r="U447" s="102"/>
      <c r="V447" s="102"/>
      <c r="W447" s="102"/>
      <c r="X447" s="102"/>
      <c r="Y447" s="102"/>
      <c r="Z447" s="102"/>
      <c r="AA447" s="102"/>
      <c r="AB447" s="102"/>
    </row>
    <row r="448">
      <c r="A448" s="119"/>
      <c r="C448" s="110"/>
      <c r="D448" s="111"/>
      <c r="E448" s="117"/>
      <c r="G448" s="120"/>
      <c r="H448" s="120"/>
      <c r="I448" s="120"/>
      <c r="J448" s="102"/>
      <c r="K448" s="102"/>
      <c r="L448" s="120"/>
      <c r="M448" s="116"/>
      <c r="N448" s="116"/>
      <c r="O448" s="102"/>
      <c r="P448" s="102"/>
      <c r="Q448" s="102"/>
      <c r="R448" s="102"/>
      <c r="S448" s="102"/>
      <c r="T448" s="102"/>
      <c r="U448" s="102"/>
      <c r="V448" s="102"/>
      <c r="W448" s="102"/>
      <c r="X448" s="102"/>
      <c r="Y448" s="102"/>
      <c r="Z448" s="102"/>
      <c r="AA448" s="102"/>
      <c r="AB448" s="102"/>
    </row>
    <row r="449">
      <c r="A449" s="119"/>
      <c r="C449" s="110"/>
      <c r="D449" s="111"/>
      <c r="E449" s="117"/>
      <c r="G449" s="120"/>
      <c r="H449" s="120"/>
      <c r="I449" s="120"/>
      <c r="J449" s="102"/>
      <c r="K449" s="102"/>
      <c r="L449" s="120"/>
      <c r="M449" s="116"/>
      <c r="N449" s="116"/>
      <c r="O449" s="102"/>
      <c r="P449" s="102"/>
      <c r="Q449" s="102"/>
      <c r="R449" s="102"/>
      <c r="S449" s="102"/>
      <c r="T449" s="102"/>
      <c r="U449" s="102"/>
      <c r="V449" s="102"/>
      <c r="W449" s="102"/>
      <c r="X449" s="102"/>
      <c r="Y449" s="102"/>
      <c r="Z449" s="102"/>
      <c r="AA449" s="102"/>
      <c r="AB449" s="102"/>
    </row>
    <row r="450">
      <c r="A450" s="119"/>
      <c r="C450" s="110"/>
      <c r="D450" s="111"/>
      <c r="E450" s="117"/>
      <c r="G450" s="120"/>
      <c r="H450" s="120"/>
      <c r="I450" s="120"/>
      <c r="J450" s="102"/>
      <c r="K450" s="102"/>
      <c r="L450" s="120"/>
      <c r="M450" s="116"/>
      <c r="N450" s="116"/>
      <c r="O450" s="102"/>
      <c r="P450" s="102"/>
      <c r="Q450" s="102"/>
      <c r="R450" s="102"/>
      <c r="S450" s="102"/>
      <c r="T450" s="102"/>
      <c r="U450" s="102"/>
      <c r="V450" s="102"/>
      <c r="W450" s="102"/>
      <c r="X450" s="102"/>
      <c r="Y450" s="102"/>
      <c r="Z450" s="102"/>
      <c r="AA450" s="102"/>
      <c r="AB450" s="102"/>
    </row>
    <row r="451">
      <c r="A451" s="119"/>
      <c r="C451" s="110"/>
      <c r="D451" s="111"/>
      <c r="E451" s="117"/>
      <c r="G451" s="120"/>
      <c r="H451" s="120"/>
      <c r="I451" s="120"/>
      <c r="J451" s="102"/>
      <c r="K451" s="102"/>
      <c r="L451" s="120"/>
      <c r="M451" s="116"/>
      <c r="N451" s="116"/>
      <c r="O451" s="102"/>
      <c r="P451" s="102"/>
      <c r="Q451" s="102"/>
      <c r="R451" s="102"/>
      <c r="S451" s="102"/>
      <c r="T451" s="102"/>
      <c r="U451" s="102"/>
      <c r="V451" s="102"/>
      <c r="W451" s="102"/>
      <c r="X451" s="102"/>
      <c r="Y451" s="102"/>
      <c r="Z451" s="102"/>
      <c r="AA451" s="102"/>
      <c r="AB451" s="102"/>
    </row>
    <row r="452">
      <c r="A452" s="119"/>
      <c r="C452" s="110"/>
      <c r="D452" s="111"/>
      <c r="E452" s="117"/>
      <c r="G452" s="120"/>
      <c r="H452" s="120"/>
      <c r="I452" s="120"/>
      <c r="J452" s="102"/>
      <c r="K452" s="102"/>
      <c r="L452" s="120"/>
      <c r="M452" s="116"/>
      <c r="N452" s="116"/>
      <c r="O452" s="102"/>
      <c r="P452" s="102"/>
      <c r="Q452" s="102"/>
      <c r="R452" s="102"/>
      <c r="S452" s="102"/>
      <c r="T452" s="102"/>
      <c r="U452" s="102"/>
      <c r="V452" s="102"/>
      <c r="W452" s="102"/>
      <c r="X452" s="102"/>
      <c r="Y452" s="102"/>
      <c r="Z452" s="102"/>
      <c r="AA452" s="102"/>
      <c r="AB452" s="102"/>
    </row>
    <row r="453">
      <c r="A453" s="119"/>
      <c r="C453" s="110"/>
      <c r="D453" s="111"/>
      <c r="E453" s="117"/>
      <c r="G453" s="120"/>
      <c r="H453" s="120"/>
      <c r="I453" s="120"/>
      <c r="J453" s="102"/>
      <c r="K453" s="102"/>
      <c r="L453" s="120"/>
      <c r="M453" s="116"/>
      <c r="N453" s="116"/>
      <c r="O453" s="102"/>
      <c r="P453" s="102"/>
      <c r="Q453" s="102"/>
      <c r="R453" s="102"/>
      <c r="S453" s="102"/>
      <c r="T453" s="102"/>
      <c r="U453" s="102"/>
      <c r="V453" s="102"/>
      <c r="W453" s="102"/>
      <c r="X453" s="102"/>
      <c r="Y453" s="102"/>
      <c r="Z453" s="102"/>
      <c r="AA453" s="102"/>
      <c r="AB453" s="102"/>
    </row>
    <row r="454">
      <c r="A454" s="119"/>
      <c r="C454" s="110"/>
      <c r="D454" s="111"/>
      <c r="E454" s="117"/>
      <c r="G454" s="120"/>
      <c r="H454" s="120"/>
      <c r="I454" s="120"/>
      <c r="J454" s="102"/>
      <c r="K454" s="102"/>
      <c r="L454" s="120"/>
      <c r="M454" s="116"/>
      <c r="N454" s="116"/>
      <c r="O454" s="102"/>
      <c r="P454" s="102"/>
      <c r="Q454" s="102"/>
      <c r="R454" s="102"/>
      <c r="S454" s="102"/>
      <c r="T454" s="102"/>
      <c r="U454" s="102"/>
      <c r="V454" s="102"/>
      <c r="W454" s="102"/>
      <c r="X454" s="102"/>
      <c r="Y454" s="102"/>
      <c r="Z454" s="102"/>
      <c r="AA454" s="102"/>
      <c r="AB454" s="102"/>
    </row>
    <row r="455">
      <c r="A455" s="119"/>
      <c r="C455" s="110"/>
      <c r="D455" s="111"/>
      <c r="E455" s="117"/>
      <c r="G455" s="120"/>
      <c r="H455" s="120"/>
      <c r="I455" s="120"/>
      <c r="J455" s="102"/>
      <c r="K455" s="102"/>
      <c r="L455" s="120"/>
      <c r="M455" s="116"/>
      <c r="N455" s="116"/>
      <c r="O455" s="102"/>
      <c r="P455" s="102"/>
      <c r="Q455" s="102"/>
      <c r="R455" s="102"/>
      <c r="S455" s="102"/>
      <c r="T455" s="102"/>
      <c r="U455" s="102"/>
      <c r="V455" s="102"/>
      <c r="W455" s="102"/>
      <c r="X455" s="102"/>
      <c r="Y455" s="102"/>
      <c r="Z455" s="102"/>
      <c r="AA455" s="102"/>
      <c r="AB455" s="102"/>
    </row>
    <row r="456">
      <c r="A456" s="119"/>
      <c r="C456" s="110"/>
      <c r="D456" s="111"/>
      <c r="E456" s="117"/>
      <c r="G456" s="120"/>
      <c r="H456" s="120"/>
      <c r="I456" s="120"/>
      <c r="J456" s="102"/>
      <c r="K456" s="102"/>
      <c r="L456" s="120"/>
      <c r="M456" s="116"/>
      <c r="N456" s="116"/>
      <c r="O456" s="102"/>
      <c r="P456" s="102"/>
      <c r="Q456" s="102"/>
      <c r="R456" s="102"/>
      <c r="S456" s="102"/>
      <c r="T456" s="102"/>
      <c r="U456" s="102"/>
      <c r="V456" s="102"/>
      <c r="W456" s="102"/>
      <c r="X456" s="102"/>
      <c r="Y456" s="102"/>
      <c r="Z456" s="102"/>
      <c r="AA456" s="102"/>
      <c r="AB456" s="102"/>
    </row>
    <row r="457">
      <c r="A457" s="119"/>
      <c r="C457" s="110"/>
      <c r="D457" s="111"/>
      <c r="E457" s="117"/>
      <c r="G457" s="120"/>
      <c r="H457" s="120"/>
      <c r="I457" s="120"/>
      <c r="J457" s="102"/>
      <c r="K457" s="102"/>
      <c r="L457" s="120"/>
      <c r="M457" s="116"/>
      <c r="N457" s="116"/>
      <c r="O457" s="102"/>
      <c r="P457" s="102"/>
      <c r="Q457" s="102"/>
      <c r="R457" s="102"/>
      <c r="S457" s="102"/>
      <c r="T457" s="102"/>
      <c r="U457" s="102"/>
      <c r="V457" s="102"/>
      <c r="W457" s="102"/>
      <c r="X457" s="102"/>
      <c r="Y457" s="102"/>
      <c r="Z457" s="102"/>
      <c r="AA457" s="102"/>
      <c r="AB457" s="102"/>
    </row>
    <row r="458">
      <c r="A458" s="119"/>
      <c r="C458" s="110"/>
      <c r="D458" s="111"/>
      <c r="E458" s="117"/>
      <c r="G458" s="120"/>
      <c r="H458" s="120"/>
      <c r="I458" s="120"/>
      <c r="J458" s="102"/>
      <c r="K458" s="102"/>
      <c r="L458" s="120"/>
      <c r="M458" s="116"/>
      <c r="N458" s="116"/>
      <c r="O458" s="102"/>
      <c r="P458" s="102"/>
      <c r="Q458" s="102"/>
      <c r="R458" s="102"/>
      <c r="S458" s="102"/>
      <c r="T458" s="102"/>
      <c r="U458" s="102"/>
      <c r="V458" s="102"/>
      <c r="W458" s="102"/>
      <c r="X458" s="102"/>
      <c r="Y458" s="102"/>
      <c r="Z458" s="102"/>
      <c r="AA458" s="102"/>
      <c r="AB458" s="102"/>
    </row>
    <row r="459">
      <c r="A459" s="119"/>
      <c r="C459" s="110"/>
      <c r="D459" s="111"/>
      <c r="E459" s="117"/>
      <c r="G459" s="120"/>
      <c r="H459" s="120"/>
      <c r="I459" s="120"/>
      <c r="J459" s="102"/>
      <c r="K459" s="102"/>
      <c r="L459" s="120"/>
      <c r="M459" s="116"/>
      <c r="N459" s="116"/>
      <c r="O459" s="102"/>
      <c r="P459" s="102"/>
      <c r="Q459" s="102"/>
      <c r="R459" s="102"/>
      <c r="S459" s="102"/>
      <c r="T459" s="102"/>
      <c r="U459" s="102"/>
      <c r="V459" s="102"/>
      <c r="W459" s="102"/>
      <c r="X459" s="102"/>
      <c r="Y459" s="102"/>
      <c r="Z459" s="102"/>
      <c r="AA459" s="102"/>
      <c r="AB459" s="102"/>
    </row>
    <row r="460">
      <c r="A460" s="119"/>
      <c r="C460" s="110"/>
      <c r="D460" s="111"/>
      <c r="E460" s="117"/>
      <c r="G460" s="120"/>
      <c r="H460" s="120"/>
      <c r="I460" s="120"/>
      <c r="J460" s="102"/>
      <c r="K460" s="102"/>
      <c r="L460" s="120"/>
      <c r="M460" s="116"/>
      <c r="N460" s="116"/>
      <c r="O460" s="102"/>
      <c r="P460" s="102"/>
      <c r="Q460" s="102"/>
      <c r="R460" s="102"/>
      <c r="S460" s="102"/>
      <c r="T460" s="102"/>
      <c r="U460" s="102"/>
      <c r="V460" s="102"/>
      <c r="W460" s="102"/>
      <c r="X460" s="102"/>
      <c r="Y460" s="102"/>
      <c r="Z460" s="102"/>
      <c r="AA460" s="102"/>
      <c r="AB460" s="102"/>
    </row>
    <row r="461">
      <c r="A461" s="119"/>
      <c r="C461" s="110"/>
      <c r="D461" s="111"/>
      <c r="E461" s="117"/>
      <c r="G461" s="120"/>
      <c r="H461" s="120"/>
      <c r="I461" s="120"/>
      <c r="J461" s="102"/>
      <c r="K461" s="102"/>
      <c r="L461" s="120"/>
      <c r="M461" s="116"/>
      <c r="N461" s="116"/>
      <c r="O461" s="102"/>
      <c r="P461" s="102"/>
      <c r="Q461" s="102"/>
      <c r="R461" s="102"/>
      <c r="S461" s="102"/>
      <c r="T461" s="102"/>
      <c r="U461" s="102"/>
      <c r="V461" s="102"/>
      <c r="W461" s="102"/>
      <c r="X461" s="102"/>
      <c r="Y461" s="102"/>
      <c r="Z461" s="102"/>
      <c r="AA461" s="102"/>
      <c r="AB461" s="102"/>
    </row>
    <row r="462">
      <c r="A462" s="119"/>
      <c r="C462" s="110"/>
      <c r="D462" s="111"/>
      <c r="E462" s="117"/>
      <c r="G462" s="120"/>
      <c r="H462" s="120"/>
      <c r="I462" s="120"/>
      <c r="J462" s="102"/>
      <c r="K462" s="102"/>
      <c r="L462" s="120"/>
      <c r="M462" s="116"/>
      <c r="N462" s="116"/>
      <c r="O462" s="102"/>
      <c r="P462" s="102"/>
      <c r="Q462" s="102"/>
      <c r="R462" s="102"/>
      <c r="S462" s="102"/>
      <c r="T462" s="102"/>
      <c r="U462" s="102"/>
      <c r="V462" s="102"/>
      <c r="W462" s="102"/>
      <c r="X462" s="102"/>
      <c r="Y462" s="102"/>
      <c r="Z462" s="102"/>
      <c r="AA462" s="102"/>
      <c r="AB462" s="102"/>
    </row>
    <row r="463">
      <c r="A463" s="119"/>
      <c r="C463" s="110"/>
      <c r="D463" s="111"/>
      <c r="E463" s="117"/>
      <c r="G463" s="120"/>
      <c r="H463" s="120"/>
      <c r="I463" s="120"/>
      <c r="J463" s="102"/>
      <c r="K463" s="102"/>
      <c r="L463" s="120"/>
      <c r="M463" s="116"/>
      <c r="N463" s="116"/>
      <c r="O463" s="102"/>
      <c r="P463" s="102"/>
      <c r="Q463" s="102"/>
      <c r="R463" s="102"/>
      <c r="S463" s="102"/>
      <c r="T463" s="102"/>
      <c r="U463" s="102"/>
      <c r="V463" s="102"/>
      <c r="W463" s="102"/>
      <c r="X463" s="102"/>
      <c r="Y463" s="102"/>
      <c r="Z463" s="102"/>
      <c r="AA463" s="102"/>
      <c r="AB463" s="102"/>
    </row>
    <row r="464">
      <c r="A464" s="119"/>
      <c r="C464" s="110"/>
      <c r="D464" s="111"/>
      <c r="E464" s="117"/>
      <c r="G464" s="120"/>
      <c r="H464" s="120"/>
      <c r="I464" s="120"/>
      <c r="J464" s="102"/>
      <c r="K464" s="102"/>
      <c r="L464" s="120"/>
      <c r="M464" s="116"/>
      <c r="N464" s="116"/>
      <c r="O464" s="102"/>
      <c r="P464" s="102"/>
      <c r="Q464" s="102"/>
      <c r="R464" s="102"/>
      <c r="S464" s="102"/>
      <c r="T464" s="102"/>
      <c r="U464" s="102"/>
      <c r="V464" s="102"/>
      <c r="W464" s="102"/>
      <c r="X464" s="102"/>
      <c r="Y464" s="102"/>
      <c r="Z464" s="102"/>
      <c r="AA464" s="102"/>
      <c r="AB464" s="102"/>
    </row>
    <row r="465">
      <c r="A465" s="119"/>
      <c r="C465" s="110"/>
      <c r="D465" s="111"/>
      <c r="E465" s="117"/>
      <c r="G465" s="120"/>
      <c r="H465" s="120"/>
      <c r="I465" s="120"/>
      <c r="J465" s="102"/>
      <c r="K465" s="102"/>
      <c r="L465" s="120"/>
      <c r="M465" s="116"/>
      <c r="N465" s="116"/>
      <c r="O465" s="102"/>
      <c r="P465" s="102"/>
      <c r="Q465" s="102"/>
      <c r="R465" s="102"/>
      <c r="S465" s="102"/>
      <c r="T465" s="102"/>
      <c r="U465" s="102"/>
      <c r="V465" s="102"/>
      <c r="W465" s="102"/>
      <c r="X465" s="102"/>
      <c r="Y465" s="102"/>
      <c r="Z465" s="102"/>
      <c r="AA465" s="102"/>
      <c r="AB465" s="102"/>
    </row>
    <row r="466">
      <c r="A466" s="119"/>
      <c r="C466" s="110"/>
      <c r="D466" s="111"/>
      <c r="E466" s="117"/>
      <c r="G466" s="120"/>
      <c r="H466" s="120"/>
      <c r="I466" s="120"/>
      <c r="J466" s="102"/>
      <c r="K466" s="102"/>
      <c r="L466" s="120"/>
      <c r="M466" s="116"/>
      <c r="N466" s="116"/>
      <c r="O466" s="102"/>
      <c r="P466" s="102"/>
      <c r="Q466" s="102"/>
      <c r="R466" s="102"/>
      <c r="S466" s="102"/>
      <c r="T466" s="102"/>
      <c r="U466" s="102"/>
      <c r="V466" s="102"/>
      <c r="W466" s="102"/>
      <c r="X466" s="102"/>
      <c r="Y466" s="102"/>
      <c r="Z466" s="102"/>
      <c r="AA466" s="102"/>
      <c r="AB466" s="102"/>
    </row>
    <row r="467">
      <c r="A467" s="119"/>
      <c r="C467" s="110"/>
      <c r="D467" s="111"/>
      <c r="E467" s="117"/>
      <c r="G467" s="120"/>
      <c r="H467" s="120"/>
      <c r="I467" s="120"/>
      <c r="J467" s="102"/>
      <c r="K467" s="102"/>
      <c r="L467" s="120"/>
      <c r="M467" s="116"/>
      <c r="N467" s="116"/>
      <c r="O467" s="102"/>
      <c r="P467" s="102"/>
      <c r="Q467" s="102"/>
      <c r="R467" s="102"/>
      <c r="S467" s="102"/>
      <c r="T467" s="102"/>
      <c r="U467" s="102"/>
      <c r="V467" s="102"/>
      <c r="W467" s="102"/>
      <c r="X467" s="102"/>
      <c r="Y467" s="102"/>
      <c r="Z467" s="102"/>
      <c r="AA467" s="102"/>
      <c r="AB467" s="102"/>
    </row>
    <row r="468">
      <c r="A468" s="119"/>
      <c r="C468" s="110"/>
      <c r="D468" s="111"/>
      <c r="E468" s="117"/>
      <c r="G468" s="120"/>
      <c r="H468" s="120"/>
      <c r="I468" s="120"/>
      <c r="J468" s="102"/>
      <c r="K468" s="102"/>
      <c r="L468" s="120"/>
      <c r="M468" s="116"/>
      <c r="N468" s="116"/>
      <c r="O468" s="102"/>
      <c r="P468" s="102"/>
      <c r="Q468" s="102"/>
      <c r="R468" s="102"/>
      <c r="S468" s="102"/>
      <c r="T468" s="102"/>
      <c r="U468" s="102"/>
      <c r="V468" s="102"/>
      <c r="W468" s="102"/>
      <c r="X468" s="102"/>
      <c r="Y468" s="102"/>
      <c r="Z468" s="102"/>
      <c r="AA468" s="102"/>
      <c r="AB468" s="102"/>
    </row>
    <row r="469">
      <c r="A469" s="119"/>
      <c r="C469" s="110"/>
      <c r="D469" s="111"/>
      <c r="E469" s="117"/>
      <c r="G469" s="120"/>
      <c r="H469" s="120"/>
      <c r="I469" s="120"/>
      <c r="J469" s="102"/>
      <c r="K469" s="102"/>
      <c r="L469" s="120"/>
      <c r="M469" s="116"/>
      <c r="N469" s="116"/>
      <c r="O469" s="102"/>
      <c r="P469" s="102"/>
      <c r="Q469" s="102"/>
      <c r="R469" s="102"/>
      <c r="S469" s="102"/>
      <c r="T469" s="102"/>
      <c r="U469" s="102"/>
      <c r="V469" s="102"/>
      <c r="W469" s="102"/>
      <c r="X469" s="102"/>
      <c r="Y469" s="102"/>
      <c r="Z469" s="102"/>
      <c r="AA469" s="102"/>
      <c r="AB469" s="102"/>
    </row>
    <row r="470">
      <c r="A470" s="119"/>
      <c r="C470" s="110"/>
      <c r="D470" s="111"/>
      <c r="E470" s="117"/>
      <c r="G470" s="120"/>
      <c r="H470" s="120"/>
      <c r="I470" s="120"/>
      <c r="J470" s="102"/>
      <c r="K470" s="102"/>
      <c r="L470" s="120"/>
      <c r="M470" s="116"/>
      <c r="N470" s="116"/>
      <c r="O470" s="102"/>
      <c r="P470" s="102"/>
      <c r="Q470" s="102"/>
      <c r="R470" s="102"/>
      <c r="S470" s="102"/>
      <c r="T470" s="102"/>
      <c r="U470" s="102"/>
      <c r="V470" s="102"/>
      <c r="W470" s="102"/>
      <c r="X470" s="102"/>
      <c r="Y470" s="102"/>
      <c r="Z470" s="102"/>
      <c r="AA470" s="102"/>
      <c r="AB470" s="102"/>
    </row>
    <row r="471">
      <c r="A471" s="119"/>
      <c r="C471" s="110"/>
      <c r="D471" s="111"/>
      <c r="E471" s="117"/>
      <c r="G471" s="120"/>
      <c r="H471" s="120"/>
      <c r="I471" s="120"/>
      <c r="J471" s="102"/>
      <c r="K471" s="102"/>
      <c r="L471" s="120"/>
      <c r="M471" s="116"/>
      <c r="N471" s="116"/>
      <c r="O471" s="102"/>
      <c r="P471" s="102"/>
      <c r="Q471" s="102"/>
      <c r="R471" s="102"/>
      <c r="S471" s="102"/>
      <c r="T471" s="102"/>
      <c r="U471" s="102"/>
      <c r="V471" s="102"/>
      <c r="W471" s="102"/>
      <c r="X471" s="102"/>
      <c r="Y471" s="102"/>
      <c r="Z471" s="102"/>
      <c r="AA471" s="102"/>
      <c r="AB471" s="102"/>
    </row>
    <row r="472">
      <c r="A472" s="119"/>
      <c r="C472" s="110"/>
      <c r="D472" s="111"/>
      <c r="E472" s="117"/>
      <c r="G472" s="120"/>
      <c r="H472" s="120"/>
      <c r="I472" s="120"/>
      <c r="J472" s="102"/>
      <c r="K472" s="102"/>
      <c r="L472" s="120"/>
      <c r="M472" s="116"/>
      <c r="N472" s="116"/>
      <c r="O472" s="102"/>
      <c r="P472" s="102"/>
      <c r="Q472" s="102"/>
      <c r="R472" s="102"/>
      <c r="S472" s="102"/>
      <c r="T472" s="102"/>
      <c r="U472" s="102"/>
      <c r="V472" s="102"/>
      <c r="W472" s="102"/>
      <c r="X472" s="102"/>
      <c r="Y472" s="102"/>
      <c r="Z472" s="102"/>
      <c r="AA472" s="102"/>
      <c r="AB472" s="102"/>
    </row>
    <row r="473">
      <c r="A473" s="119"/>
      <c r="C473" s="110"/>
      <c r="D473" s="111"/>
      <c r="E473" s="117"/>
      <c r="G473" s="120"/>
      <c r="H473" s="120"/>
      <c r="I473" s="120"/>
      <c r="J473" s="102"/>
      <c r="K473" s="102"/>
      <c r="L473" s="120"/>
      <c r="M473" s="116"/>
      <c r="N473" s="116"/>
      <c r="O473" s="102"/>
      <c r="P473" s="102"/>
      <c r="Q473" s="102"/>
      <c r="R473" s="102"/>
      <c r="S473" s="102"/>
      <c r="T473" s="102"/>
      <c r="U473" s="102"/>
      <c r="V473" s="102"/>
      <c r="W473" s="102"/>
      <c r="X473" s="102"/>
      <c r="Y473" s="102"/>
      <c r="Z473" s="102"/>
      <c r="AA473" s="102"/>
      <c r="AB473" s="102"/>
    </row>
    <row r="474">
      <c r="A474" s="119"/>
      <c r="C474" s="110"/>
      <c r="D474" s="111"/>
      <c r="E474" s="117"/>
      <c r="G474" s="120"/>
      <c r="H474" s="120"/>
      <c r="I474" s="120"/>
      <c r="J474" s="102"/>
      <c r="K474" s="102"/>
      <c r="L474" s="120"/>
      <c r="M474" s="116"/>
      <c r="N474" s="116"/>
      <c r="O474" s="102"/>
      <c r="P474" s="102"/>
      <c r="Q474" s="102"/>
      <c r="R474" s="102"/>
      <c r="S474" s="102"/>
      <c r="T474" s="102"/>
      <c r="U474" s="102"/>
      <c r="V474" s="102"/>
      <c r="W474" s="102"/>
      <c r="X474" s="102"/>
      <c r="Y474" s="102"/>
      <c r="Z474" s="102"/>
      <c r="AA474" s="102"/>
      <c r="AB474" s="102"/>
    </row>
    <row r="475">
      <c r="A475" s="119"/>
      <c r="C475" s="110"/>
      <c r="D475" s="111"/>
      <c r="E475" s="117"/>
      <c r="G475" s="120"/>
      <c r="H475" s="120"/>
      <c r="I475" s="120"/>
      <c r="J475" s="102"/>
      <c r="K475" s="102"/>
      <c r="L475" s="120"/>
      <c r="M475" s="116"/>
      <c r="N475" s="116"/>
      <c r="O475" s="102"/>
      <c r="P475" s="102"/>
      <c r="Q475" s="102"/>
      <c r="R475" s="102"/>
      <c r="S475" s="102"/>
      <c r="T475" s="102"/>
      <c r="U475" s="102"/>
      <c r="V475" s="102"/>
      <c r="W475" s="102"/>
      <c r="X475" s="102"/>
      <c r="Y475" s="102"/>
      <c r="Z475" s="102"/>
      <c r="AA475" s="102"/>
      <c r="AB475" s="102"/>
    </row>
    <row r="476">
      <c r="A476" s="119"/>
      <c r="C476" s="110"/>
      <c r="D476" s="111"/>
      <c r="E476" s="117"/>
      <c r="G476" s="120"/>
      <c r="H476" s="120"/>
      <c r="I476" s="120"/>
      <c r="J476" s="102"/>
      <c r="K476" s="102"/>
      <c r="L476" s="120"/>
      <c r="M476" s="116"/>
      <c r="N476" s="116"/>
      <c r="O476" s="102"/>
      <c r="P476" s="102"/>
      <c r="Q476" s="102"/>
      <c r="R476" s="102"/>
      <c r="S476" s="102"/>
      <c r="T476" s="102"/>
      <c r="U476" s="102"/>
      <c r="V476" s="102"/>
      <c r="W476" s="102"/>
      <c r="X476" s="102"/>
      <c r="Y476" s="102"/>
      <c r="Z476" s="102"/>
      <c r="AA476" s="102"/>
      <c r="AB476" s="102"/>
    </row>
    <row r="477">
      <c r="A477" s="119"/>
      <c r="C477" s="110"/>
      <c r="D477" s="111"/>
      <c r="E477" s="117"/>
      <c r="G477" s="120"/>
      <c r="H477" s="120"/>
      <c r="I477" s="120"/>
      <c r="J477" s="102"/>
      <c r="K477" s="102"/>
      <c r="L477" s="120"/>
      <c r="M477" s="116"/>
      <c r="N477" s="116"/>
      <c r="O477" s="102"/>
      <c r="P477" s="102"/>
      <c r="Q477" s="102"/>
      <c r="R477" s="102"/>
      <c r="S477" s="102"/>
      <c r="T477" s="102"/>
      <c r="U477" s="102"/>
      <c r="V477" s="102"/>
      <c r="W477" s="102"/>
      <c r="X477" s="102"/>
      <c r="Y477" s="102"/>
      <c r="Z477" s="102"/>
      <c r="AA477" s="102"/>
      <c r="AB477" s="102"/>
    </row>
    <row r="478">
      <c r="A478" s="119"/>
      <c r="C478" s="110"/>
      <c r="D478" s="111"/>
      <c r="E478" s="117"/>
      <c r="G478" s="120"/>
      <c r="H478" s="120"/>
      <c r="I478" s="120"/>
      <c r="J478" s="102"/>
      <c r="K478" s="102"/>
      <c r="L478" s="120"/>
      <c r="M478" s="116"/>
      <c r="N478" s="116"/>
      <c r="O478" s="102"/>
      <c r="P478" s="102"/>
      <c r="Q478" s="102"/>
      <c r="R478" s="102"/>
      <c r="S478" s="102"/>
      <c r="T478" s="102"/>
      <c r="U478" s="102"/>
      <c r="V478" s="102"/>
      <c r="W478" s="102"/>
      <c r="X478" s="102"/>
      <c r="Y478" s="102"/>
      <c r="Z478" s="102"/>
      <c r="AA478" s="102"/>
      <c r="AB478" s="102"/>
    </row>
    <row r="479">
      <c r="A479" s="119"/>
      <c r="C479" s="110"/>
      <c r="D479" s="111"/>
      <c r="E479" s="117"/>
      <c r="G479" s="120"/>
      <c r="H479" s="120"/>
      <c r="I479" s="120"/>
      <c r="J479" s="102"/>
      <c r="K479" s="102"/>
      <c r="L479" s="120"/>
      <c r="M479" s="116"/>
      <c r="N479" s="116"/>
      <c r="O479" s="102"/>
      <c r="P479" s="102"/>
      <c r="Q479" s="102"/>
      <c r="R479" s="102"/>
      <c r="S479" s="102"/>
      <c r="T479" s="102"/>
      <c r="U479" s="102"/>
      <c r="V479" s="102"/>
      <c r="W479" s="102"/>
      <c r="X479" s="102"/>
      <c r="Y479" s="102"/>
      <c r="Z479" s="102"/>
      <c r="AA479" s="102"/>
      <c r="AB479" s="102"/>
    </row>
    <row r="480">
      <c r="A480" s="119"/>
      <c r="C480" s="110"/>
      <c r="D480" s="111"/>
      <c r="E480" s="117"/>
      <c r="G480" s="120"/>
      <c r="H480" s="120"/>
      <c r="I480" s="120"/>
      <c r="J480" s="102"/>
      <c r="K480" s="102"/>
      <c r="L480" s="120"/>
      <c r="M480" s="116"/>
      <c r="N480" s="116"/>
      <c r="O480" s="102"/>
      <c r="P480" s="102"/>
      <c r="Q480" s="102"/>
      <c r="R480" s="102"/>
      <c r="S480" s="102"/>
      <c r="T480" s="102"/>
      <c r="U480" s="102"/>
      <c r="V480" s="102"/>
      <c r="W480" s="102"/>
      <c r="X480" s="102"/>
      <c r="Y480" s="102"/>
      <c r="Z480" s="102"/>
      <c r="AA480" s="102"/>
      <c r="AB480" s="102"/>
    </row>
    <row r="481">
      <c r="A481" s="119"/>
      <c r="C481" s="110"/>
      <c r="D481" s="111"/>
      <c r="E481" s="117"/>
      <c r="G481" s="120"/>
      <c r="H481" s="120"/>
      <c r="I481" s="120"/>
      <c r="J481" s="102"/>
      <c r="K481" s="102"/>
      <c r="L481" s="120"/>
      <c r="M481" s="116"/>
      <c r="N481" s="116"/>
      <c r="O481" s="102"/>
      <c r="P481" s="102"/>
      <c r="Q481" s="102"/>
      <c r="R481" s="102"/>
      <c r="S481" s="102"/>
      <c r="T481" s="102"/>
      <c r="U481" s="102"/>
      <c r="V481" s="102"/>
      <c r="W481" s="102"/>
      <c r="X481" s="102"/>
      <c r="Y481" s="102"/>
      <c r="Z481" s="102"/>
      <c r="AA481" s="102"/>
      <c r="AB481" s="102"/>
    </row>
    <row r="482">
      <c r="A482" s="119"/>
      <c r="C482" s="110"/>
      <c r="D482" s="111"/>
      <c r="E482" s="117"/>
      <c r="G482" s="120"/>
      <c r="H482" s="120"/>
      <c r="I482" s="120"/>
      <c r="J482" s="102"/>
      <c r="K482" s="102"/>
      <c r="L482" s="120"/>
      <c r="M482" s="116"/>
      <c r="N482" s="116"/>
      <c r="O482" s="102"/>
      <c r="P482" s="102"/>
      <c r="Q482" s="102"/>
      <c r="R482" s="102"/>
      <c r="S482" s="102"/>
      <c r="T482" s="102"/>
      <c r="U482" s="102"/>
      <c r="V482" s="102"/>
      <c r="W482" s="102"/>
      <c r="X482" s="102"/>
      <c r="Y482" s="102"/>
      <c r="Z482" s="102"/>
      <c r="AA482" s="102"/>
      <c r="AB482" s="102"/>
    </row>
    <row r="483">
      <c r="A483" s="119"/>
      <c r="C483" s="110"/>
      <c r="D483" s="111"/>
      <c r="E483" s="117"/>
      <c r="G483" s="120"/>
      <c r="H483" s="120"/>
      <c r="I483" s="120"/>
      <c r="J483" s="102"/>
      <c r="K483" s="102"/>
      <c r="L483" s="120"/>
      <c r="M483" s="116"/>
      <c r="N483" s="116"/>
      <c r="O483" s="102"/>
      <c r="P483" s="102"/>
      <c r="Q483" s="102"/>
      <c r="R483" s="102"/>
      <c r="S483" s="102"/>
      <c r="T483" s="102"/>
      <c r="U483" s="102"/>
      <c r="V483" s="102"/>
      <c r="W483" s="102"/>
      <c r="X483" s="102"/>
      <c r="Y483" s="102"/>
      <c r="Z483" s="102"/>
      <c r="AA483" s="102"/>
      <c r="AB483" s="102"/>
    </row>
    <row r="484">
      <c r="A484" s="119"/>
      <c r="C484" s="110"/>
      <c r="D484" s="111"/>
      <c r="E484" s="117"/>
      <c r="G484" s="120"/>
      <c r="H484" s="120"/>
      <c r="I484" s="120"/>
      <c r="J484" s="102"/>
      <c r="K484" s="102"/>
      <c r="L484" s="120"/>
      <c r="M484" s="116"/>
      <c r="N484" s="116"/>
      <c r="O484" s="102"/>
      <c r="P484" s="102"/>
      <c r="Q484" s="102"/>
      <c r="R484" s="102"/>
      <c r="S484" s="102"/>
      <c r="T484" s="102"/>
      <c r="U484" s="102"/>
      <c r="V484" s="102"/>
      <c r="W484" s="102"/>
      <c r="X484" s="102"/>
      <c r="Y484" s="102"/>
      <c r="Z484" s="102"/>
      <c r="AA484" s="102"/>
      <c r="AB484" s="102"/>
    </row>
    <row r="485">
      <c r="A485" s="119"/>
      <c r="C485" s="110"/>
      <c r="D485" s="111"/>
      <c r="E485" s="117"/>
      <c r="G485" s="120"/>
      <c r="H485" s="120"/>
      <c r="I485" s="120"/>
      <c r="J485" s="102"/>
      <c r="K485" s="102"/>
      <c r="L485" s="120"/>
      <c r="M485" s="116"/>
      <c r="N485" s="116"/>
      <c r="O485" s="102"/>
      <c r="P485" s="102"/>
      <c r="Q485" s="102"/>
      <c r="R485" s="102"/>
      <c r="S485" s="102"/>
      <c r="T485" s="102"/>
      <c r="U485" s="102"/>
      <c r="V485" s="102"/>
      <c r="W485" s="102"/>
      <c r="X485" s="102"/>
      <c r="Y485" s="102"/>
      <c r="Z485" s="102"/>
      <c r="AA485" s="102"/>
      <c r="AB485" s="102"/>
    </row>
    <row r="486">
      <c r="A486" s="119"/>
      <c r="C486" s="110"/>
      <c r="D486" s="111"/>
      <c r="E486" s="117"/>
      <c r="G486" s="120"/>
      <c r="H486" s="120"/>
      <c r="I486" s="120"/>
      <c r="J486" s="102"/>
      <c r="K486" s="102"/>
      <c r="L486" s="120"/>
      <c r="M486" s="116"/>
      <c r="N486" s="116"/>
      <c r="O486" s="102"/>
      <c r="P486" s="102"/>
      <c r="Q486" s="102"/>
      <c r="R486" s="102"/>
      <c r="S486" s="102"/>
      <c r="T486" s="102"/>
      <c r="U486" s="102"/>
      <c r="V486" s="102"/>
      <c r="W486" s="102"/>
      <c r="X486" s="102"/>
      <c r="Y486" s="102"/>
      <c r="Z486" s="102"/>
      <c r="AA486" s="102"/>
      <c r="AB486" s="102"/>
    </row>
    <row r="487">
      <c r="A487" s="119"/>
      <c r="C487" s="110"/>
      <c r="D487" s="111"/>
      <c r="E487" s="117"/>
      <c r="G487" s="120"/>
      <c r="H487" s="120"/>
      <c r="I487" s="120"/>
      <c r="J487" s="102"/>
      <c r="K487" s="102"/>
      <c r="L487" s="120"/>
      <c r="M487" s="116"/>
      <c r="N487" s="116"/>
      <c r="O487" s="102"/>
      <c r="P487" s="102"/>
      <c r="Q487" s="102"/>
      <c r="R487" s="102"/>
      <c r="S487" s="102"/>
      <c r="T487" s="102"/>
      <c r="U487" s="102"/>
      <c r="V487" s="102"/>
      <c r="W487" s="102"/>
      <c r="X487" s="102"/>
      <c r="Y487" s="102"/>
      <c r="Z487" s="102"/>
      <c r="AA487" s="102"/>
      <c r="AB487" s="102"/>
    </row>
    <row r="488">
      <c r="A488" s="119"/>
      <c r="C488" s="110"/>
      <c r="D488" s="111"/>
      <c r="E488" s="117"/>
      <c r="G488" s="120"/>
      <c r="H488" s="120"/>
      <c r="I488" s="120"/>
      <c r="J488" s="102"/>
      <c r="K488" s="102"/>
      <c r="L488" s="120"/>
      <c r="M488" s="116"/>
      <c r="N488" s="116"/>
      <c r="O488" s="102"/>
      <c r="P488" s="102"/>
      <c r="Q488" s="102"/>
      <c r="R488" s="102"/>
      <c r="S488" s="102"/>
      <c r="T488" s="102"/>
      <c r="U488" s="102"/>
      <c r="V488" s="102"/>
      <c r="W488" s="102"/>
      <c r="X488" s="102"/>
      <c r="Y488" s="102"/>
      <c r="Z488" s="102"/>
      <c r="AA488" s="102"/>
      <c r="AB488" s="102"/>
    </row>
    <row r="489">
      <c r="A489" s="119"/>
      <c r="C489" s="110"/>
      <c r="D489" s="111"/>
      <c r="E489" s="117"/>
      <c r="G489" s="120"/>
      <c r="H489" s="120"/>
      <c r="I489" s="120"/>
      <c r="J489" s="102"/>
      <c r="K489" s="102"/>
      <c r="L489" s="120"/>
      <c r="M489" s="116"/>
      <c r="N489" s="116"/>
      <c r="O489" s="102"/>
      <c r="P489" s="102"/>
      <c r="Q489" s="102"/>
      <c r="R489" s="102"/>
      <c r="S489" s="102"/>
      <c r="T489" s="102"/>
      <c r="U489" s="102"/>
      <c r="V489" s="102"/>
      <c r="W489" s="102"/>
      <c r="X489" s="102"/>
      <c r="Y489" s="102"/>
      <c r="Z489" s="102"/>
      <c r="AA489" s="102"/>
      <c r="AB489" s="102"/>
    </row>
    <row r="490">
      <c r="A490" s="119"/>
      <c r="C490" s="110"/>
      <c r="D490" s="111"/>
      <c r="E490" s="117"/>
      <c r="G490" s="120"/>
      <c r="H490" s="120"/>
      <c r="I490" s="120"/>
      <c r="J490" s="102"/>
      <c r="K490" s="102"/>
      <c r="L490" s="120"/>
      <c r="M490" s="116"/>
      <c r="N490" s="116"/>
      <c r="O490" s="102"/>
      <c r="P490" s="102"/>
      <c r="Q490" s="102"/>
      <c r="R490" s="102"/>
      <c r="S490" s="102"/>
      <c r="T490" s="102"/>
      <c r="U490" s="102"/>
      <c r="V490" s="102"/>
      <c r="W490" s="102"/>
      <c r="X490" s="102"/>
      <c r="Y490" s="102"/>
      <c r="Z490" s="102"/>
      <c r="AA490" s="102"/>
      <c r="AB490" s="102"/>
    </row>
    <row r="491">
      <c r="A491" s="119"/>
      <c r="C491" s="110"/>
      <c r="D491" s="111"/>
      <c r="E491" s="117"/>
      <c r="G491" s="120"/>
      <c r="H491" s="120"/>
      <c r="I491" s="120"/>
      <c r="J491" s="102"/>
      <c r="K491" s="102"/>
      <c r="L491" s="120"/>
      <c r="M491" s="116"/>
      <c r="N491" s="116"/>
      <c r="O491" s="102"/>
      <c r="P491" s="102"/>
      <c r="Q491" s="102"/>
      <c r="R491" s="102"/>
      <c r="S491" s="102"/>
      <c r="T491" s="102"/>
      <c r="U491" s="102"/>
      <c r="V491" s="102"/>
      <c r="W491" s="102"/>
      <c r="X491" s="102"/>
      <c r="Y491" s="102"/>
      <c r="Z491" s="102"/>
      <c r="AA491" s="102"/>
      <c r="AB491" s="102"/>
    </row>
    <row r="492">
      <c r="A492" s="119"/>
      <c r="C492" s="110"/>
      <c r="D492" s="111"/>
      <c r="E492" s="117"/>
      <c r="G492" s="120"/>
      <c r="H492" s="120"/>
      <c r="I492" s="120"/>
      <c r="J492" s="102"/>
      <c r="K492" s="102"/>
      <c r="L492" s="120"/>
      <c r="M492" s="116"/>
      <c r="N492" s="116"/>
      <c r="O492" s="102"/>
      <c r="P492" s="102"/>
      <c r="Q492" s="102"/>
      <c r="R492" s="102"/>
      <c r="S492" s="102"/>
      <c r="T492" s="102"/>
      <c r="U492" s="102"/>
      <c r="V492" s="102"/>
      <c r="W492" s="102"/>
      <c r="X492" s="102"/>
      <c r="Y492" s="102"/>
      <c r="Z492" s="102"/>
      <c r="AA492" s="102"/>
      <c r="AB492" s="102"/>
    </row>
    <row r="493">
      <c r="A493" s="119"/>
      <c r="C493" s="110"/>
      <c r="D493" s="111"/>
      <c r="E493" s="117"/>
      <c r="G493" s="120"/>
      <c r="H493" s="120"/>
      <c r="I493" s="120"/>
      <c r="J493" s="102"/>
      <c r="K493" s="102"/>
      <c r="L493" s="120"/>
      <c r="M493" s="116"/>
      <c r="N493" s="116"/>
      <c r="O493" s="102"/>
      <c r="P493" s="102"/>
      <c r="Q493" s="102"/>
      <c r="R493" s="102"/>
      <c r="S493" s="102"/>
      <c r="T493" s="102"/>
      <c r="U493" s="102"/>
      <c r="V493" s="102"/>
      <c r="W493" s="102"/>
      <c r="X493" s="102"/>
      <c r="Y493" s="102"/>
      <c r="Z493" s="102"/>
      <c r="AA493" s="102"/>
      <c r="AB493" s="102"/>
    </row>
    <row r="494">
      <c r="A494" s="119"/>
      <c r="C494" s="110"/>
      <c r="D494" s="111"/>
      <c r="E494" s="117"/>
      <c r="G494" s="120"/>
      <c r="H494" s="120"/>
      <c r="I494" s="120"/>
      <c r="J494" s="102"/>
      <c r="K494" s="102"/>
      <c r="L494" s="120"/>
      <c r="M494" s="116"/>
      <c r="N494" s="116"/>
      <c r="O494" s="102"/>
      <c r="P494" s="102"/>
      <c r="Q494" s="102"/>
      <c r="R494" s="102"/>
      <c r="S494" s="102"/>
      <c r="T494" s="102"/>
      <c r="U494" s="102"/>
      <c r="V494" s="102"/>
      <c r="W494" s="102"/>
      <c r="X494" s="102"/>
      <c r="Y494" s="102"/>
      <c r="Z494" s="102"/>
      <c r="AA494" s="102"/>
      <c r="AB494" s="102"/>
    </row>
    <row r="495">
      <c r="A495" s="119"/>
      <c r="C495" s="110"/>
      <c r="D495" s="111"/>
      <c r="E495" s="117"/>
      <c r="G495" s="120"/>
      <c r="H495" s="120"/>
      <c r="I495" s="120"/>
      <c r="J495" s="102"/>
      <c r="K495" s="102"/>
      <c r="L495" s="120"/>
      <c r="M495" s="116"/>
      <c r="N495" s="116"/>
      <c r="O495" s="102"/>
      <c r="P495" s="102"/>
      <c r="Q495" s="102"/>
      <c r="R495" s="102"/>
      <c r="S495" s="102"/>
      <c r="T495" s="102"/>
      <c r="U495" s="102"/>
      <c r="V495" s="102"/>
      <c r="W495" s="102"/>
      <c r="X495" s="102"/>
      <c r="Y495" s="102"/>
      <c r="Z495" s="102"/>
      <c r="AA495" s="102"/>
      <c r="AB495" s="102"/>
    </row>
    <row r="496">
      <c r="A496" s="119"/>
      <c r="C496" s="110"/>
      <c r="D496" s="111"/>
      <c r="E496" s="117"/>
      <c r="G496" s="120"/>
      <c r="H496" s="120"/>
      <c r="I496" s="120"/>
      <c r="J496" s="102"/>
      <c r="K496" s="102"/>
      <c r="L496" s="120"/>
      <c r="M496" s="116"/>
      <c r="N496" s="116"/>
      <c r="O496" s="102"/>
      <c r="P496" s="102"/>
      <c r="Q496" s="102"/>
      <c r="R496" s="102"/>
      <c r="S496" s="102"/>
      <c r="T496" s="102"/>
      <c r="U496" s="102"/>
      <c r="V496" s="102"/>
      <c r="W496" s="102"/>
      <c r="X496" s="102"/>
      <c r="Y496" s="102"/>
      <c r="Z496" s="102"/>
      <c r="AA496" s="102"/>
      <c r="AB496" s="102"/>
    </row>
    <row r="497">
      <c r="A497" s="119"/>
      <c r="C497" s="110"/>
      <c r="D497" s="111"/>
      <c r="E497" s="117"/>
      <c r="G497" s="120"/>
      <c r="H497" s="120"/>
      <c r="I497" s="120"/>
      <c r="J497" s="102"/>
      <c r="K497" s="102"/>
      <c r="L497" s="120"/>
      <c r="M497" s="116"/>
      <c r="N497" s="116"/>
      <c r="O497" s="102"/>
      <c r="P497" s="102"/>
      <c r="Q497" s="102"/>
      <c r="R497" s="102"/>
      <c r="S497" s="102"/>
      <c r="T497" s="102"/>
      <c r="U497" s="102"/>
      <c r="V497" s="102"/>
      <c r="W497" s="102"/>
      <c r="X497" s="102"/>
      <c r="Y497" s="102"/>
      <c r="Z497" s="102"/>
      <c r="AA497" s="102"/>
      <c r="AB497" s="102"/>
    </row>
    <row r="498">
      <c r="A498" s="119"/>
      <c r="C498" s="110"/>
      <c r="D498" s="111"/>
      <c r="E498" s="117"/>
      <c r="G498" s="120"/>
      <c r="H498" s="120"/>
      <c r="I498" s="120"/>
      <c r="J498" s="102"/>
      <c r="K498" s="102"/>
      <c r="L498" s="120"/>
      <c r="M498" s="116"/>
      <c r="N498" s="116"/>
      <c r="O498" s="102"/>
      <c r="P498" s="102"/>
      <c r="Q498" s="102"/>
      <c r="R498" s="102"/>
      <c r="S498" s="102"/>
      <c r="T498" s="102"/>
      <c r="U498" s="102"/>
      <c r="V498" s="102"/>
      <c r="W498" s="102"/>
      <c r="X498" s="102"/>
      <c r="Y498" s="102"/>
      <c r="Z498" s="102"/>
      <c r="AA498" s="102"/>
      <c r="AB498" s="102"/>
    </row>
    <row r="499">
      <c r="A499" s="119"/>
      <c r="C499" s="110"/>
      <c r="D499" s="111"/>
      <c r="E499" s="117"/>
      <c r="G499" s="120"/>
      <c r="H499" s="120"/>
      <c r="I499" s="120"/>
      <c r="J499" s="102"/>
      <c r="K499" s="102"/>
      <c r="L499" s="120"/>
      <c r="M499" s="116"/>
      <c r="N499" s="116"/>
      <c r="O499" s="102"/>
      <c r="P499" s="102"/>
      <c r="Q499" s="102"/>
      <c r="R499" s="102"/>
      <c r="S499" s="102"/>
      <c r="T499" s="102"/>
      <c r="U499" s="102"/>
      <c r="V499" s="102"/>
      <c r="W499" s="102"/>
      <c r="X499" s="102"/>
      <c r="Y499" s="102"/>
      <c r="Z499" s="102"/>
      <c r="AA499" s="102"/>
      <c r="AB499" s="102"/>
    </row>
    <row r="500">
      <c r="A500" s="119"/>
      <c r="C500" s="110"/>
      <c r="D500" s="111"/>
      <c r="E500" s="117"/>
      <c r="G500" s="120"/>
      <c r="H500" s="120"/>
      <c r="I500" s="120"/>
      <c r="J500" s="102"/>
      <c r="K500" s="102"/>
      <c r="L500" s="120"/>
      <c r="M500" s="116"/>
      <c r="N500" s="116"/>
      <c r="O500" s="102"/>
      <c r="P500" s="102"/>
      <c r="Q500" s="102"/>
      <c r="R500" s="102"/>
      <c r="S500" s="102"/>
      <c r="T500" s="102"/>
      <c r="U500" s="102"/>
      <c r="V500" s="102"/>
      <c r="W500" s="102"/>
      <c r="X500" s="102"/>
      <c r="Y500" s="102"/>
      <c r="Z500" s="102"/>
      <c r="AA500" s="102"/>
      <c r="AB500" s="102"/>
    </row>
    <row r="501">
      <c r="A501" s="119"/>
      <c r="C501" s="110"/>
      <c r="D501" s="111"/>
      <c r="E501" s="117"/>
      <c r="G501" s="120"/>
      <c r="H501" s="120"/>
      <c r="I501" s="120"/>
      <c r="J501" s="102"/>
      <c r="K501" s="102"/>
      <c r="L501" s="120"/>
      <c r="M501" s="116"/>
      <c r="N501" s="116"/>
      <c r="O501" s="102"/>
      <c r="P501" s="102"/>
      <c r="Q501" s="102"/>
      <c r="R501" s="102"/>
      <c r="S501" s="102"/>
      <c r="T501" s="102"/>
      <c r="U501" s="102"/>
      <c r="V501" s="102"/>
      <c r="W501" s="102"/>
      <c r="X501" s="102"/>
      <c r="Y501" s="102"/>
      <c r="Z501" s="102"/>
      <c r="AA501" s="102"/>
      <c r="AB501" s="102"/>
    </row>
    <row r="502">
      <c r="A502" s="119"/>
      <c r="C502" s="110"/>
      <c r="D502" s="111"/>
      <c r="E502" s="117"/>
      <c r="G502" s="120"/>
      <c r="H502" s="120"/>
      <c r="I502" s="120"/>
      <c r="J502" s="102"/>
      <c r="K502" s="102"/>
      <c r="L502" s="120"/>
      <c r="M502" s="116"/>
      <c r="N502" s="116"/>
      <c r="O502" s="102"/>
      <c r="P502" s="102"/>
      <c r="Q502" s="102"/>
      <c r="R502" s="102"/>
      <c r="S502" s="102"/>
      <c r="T502" s="102"/>
      <c r="U502" s="102"/>
      <c r="V502" s="102"/>
      <c r="W502" s="102"/>
      <c r="X502" s="102"/>
      <c r="Y502" s="102"/>
      <c r="Z502" s="102"/>
      <c r="AA502" s="102"/>
      <c r="AB502" s="102"/>
    </row>
    <row r="503">
      <c r="A503" s="119"/>
      <c r="C503" s="110"/>
      <c r="D503" s="111"/>
      <c r="E503" s="117"/>
      <c r="G503" s="120"/>
      <c r="H503" s="120"/>
      <c r="I503" s="120"/>
      <c r="J503" s="102"/>
      <c r="K503" s="102"/>
      <c r="L503" s="120"/>
      <c r="M503" s="116"/>
      <c r="N503" s="116"/>
      <c r="O503" s="102"/>
      <c r="P503" s="102"/>
      <c r="Q503" s="102"/>
      <c r="R503" s="102"/>
      <c r="S503" s="102"/>
      <c r="T503" s="102"/>
      <c r="U503" s="102"/>
      <c r="V503" s="102"/>
      <c r="W503" s="102"/>
      <c r="X503" s="102"/>
      <c r="Y503" s="102"/>
      <c r="Z503" s="102"/>
      <c r="AA503" s="102"/>
      <c r="AB503" s="102"/>
    </row>
    <row r="504">
      <c r="A504" s="119"/>
      <c r="C504" s="110"/>
      <c r="D504" s="111"/>
      <c r="E504" s="117"/>
      <c r="G504" s="120"/>
      <c r="H504" s="120"/>
      <c r="I504" s="120"/>
      <c r="J504" s="102"/>
      <c r="K504" s="102"/>
      <c r="L504" s="120"/>
      <c r="M504" s="116"/>
      <c r="N504" s="116"/>
      <c r="O504" s="102"/>
      <c r="P504" s="102"/>
      <c r="Q504" s="102"/>
      <c r="R504" s="102"/>
      <c r="S504" s="102"/>
      <c r="T504" s="102"/>
      <c r="U504" s="102"/>
      <c r="V504" s="102"/>
      <c r="W504" s="102"/>
      <c r="X504" s="102"/>
      <c r="Y504" s="102"/>
      <c r="Z504" s="102"/>
      <c r="AA504" s="102"/>
      <c r="AB504" s="102"/>
    </row>
    <row r="505">
      <c r="A505" s="119"/>
      <c r="C505" s="110"/>
      <c r="D505" s="111"/>
      <c r="E505" s="117"/>
      <c r="G505" s="120"/>
      <c r="H505" s="120"/>
      <c r="I505" s="120"/>
      <c r="J505" s="102"/>
      <c r="K505" s="102"/>
      <c r="L505" s="120"/>
      <c r="M505" s="116"/>
      <c r="N505" s="116"/>
      <c r="O505" s="102"/>
      <c r="P505" s="102"/>
      <c r="Q505" s="102"/>
      <c r="R505" s="102"/>
      <c r="S505" s="102"/>
      <c r="T505" s="102"/>
      <c r="U505" s="102"/>
      <c r="V505" s="102"/>
      <c r="W505" s="102"/>
      <c r="X505" s="102"/>
      <c r="Y505" s="102"/>
      <c r="Z505" s="102"/>
      <c r="AA505" s="102"/>
      <c r="AB505" s="102"/>
    </row>
    <row r="506">
      <c r="A506" s="119"/>
      <c r="C506" s="110"/>
      <c r="D506" s="111"/>
      <c r="E506" s="117"/>
      <c r="G506" s="120"/>
      <c r="H506" s="120"/>
      <c r="I506" s="120"/>
      <c r="J506" s="102"/>
      <c r="K506" s="102"/>
      <c r="L506" s="120"/>
      <c r="M506" s="116"/>
      <c r="N506" s="116"/>
      <c r="O506" s="102"/>
      <c r="P506" s="102"/>
      <c r="Q506" s="102"/>
      <c r="R506" s="102"/>
      <c r="S506" s="102"/>
      <c r="T506" s="102"/>
      <c r="U506" s="102"/>
      <c r="V506" s="102"/>
      <c r="W506" s="102"/>
      <c r="X506" s="102"/>
      <c r="Y506" s="102"/>
      <c r="Z506" s="102"/>
      <c r="AA506" s="102"/>
      <c r="AB506" s="102"/>
    </row>
    <row r="507">
      <c r="A507" s="119"/>
      <c r="C507" s="110"/>
      <c r="D507" s="111"/>
      <c r="E507" s="117"/>
      <c r="G507" s="120"/>
      <c r="H507" s="120"/>
      <c r="I507" s="120"/>
      <c r="J507" s="102"/>
      <c r="K507" s="102"/>
      <c r="L507" s="120"/>
      <c r="M507" s="116"/>
      <c r="N507" s="116"/>
      <c r="O507" s="102"/>
      <c r="P507" s="102"/>
      <c r="Q507" s="102"/>
      <c r="R507" s="102"/>
      <c r="S507" s="102"/>
      <c r="T507" s="102"/>
      <c r="U507" s="102"/>
      <c r="V507" s="102"/>
      <c r="W507" s="102"/>
      <c r="X507" s="102"/>
      <c r="Y507" s="102"/>
      <c r="Z507" s="102"/>
      <c r="AA507" s="102"/>
      <c r="AB507" s="102"/>
    </row>
    <row r="508">
      <c r="A508" s="119"/>
      <c r="C508" s="110"/>
      <c r="D508" s="111"/>
      <c r="E508" s="117"/>
      <c r="G508" s="120"/>
      <c r="H508" s="120"/>
      <c r="I508" s="120"/>
      <c r="J508" s="102"/>
      <c r="K508" s="102"/>
      <c r="L508" s="120"/>
      <c r="M508" s="116"/>
      <c r="N508" s="116"/>
      <c r="O508" s="102"/>
      <c r="P508" s="102"/>
      <c r="Q508" s="102"/>
      <c r="R508" s="102"/>
      <c r="S508" s="102"/>
      <c r="T508" s="102"/>
      <c r="U508" s="102"/>
      <c r="V508" s="102"/>
      <c r="W508" s="102"/>
      <c r="X508" s="102"/>
      <c r="Y508" s="102"/>
      <c r="Z508" s="102"/>
      <c r="AA508" s="102"/>
      <c r="AB508" s="102"/>
    </row>
    <row r="509">
      <c r="A509" s="119"/>
      <c r="C509" s="110"/>
      <c r="D509" s="111"/>
      <c r="E509" s="117"/>
      <c r="G509" s="120"/>
      <c r="H509" s="120"/>
      <c r="I509" s="120"/>
      <c r="J509" s="102"/>
      <c r="K509" s="102"/>
      <c r="L509" s="120"/>
      <c r="M509" s="116"/>
      <c r="N509" s="116"/>
      <c r="O509" s="102"/>
      <c r="P509" s="102"/>
      <c r="Q509" s="102"/>
      <c r="R509" s="102"/>
      <c r="S509" s="102"/>
      <c r="T509" s="102"/>
      <c r="U509" s="102"/>
      <c r="V509" s="102"/>
      <c r="W509" s="102"/>
      <c r="X509" s="102"/>
      <c r="Y509" s="102"/>
      <c r="Z509" s="102"/>
      <c r="AA509" s="102"/>
      <c r="AB509" s="102"/>
    </row>
    <row r="510">
      <c r="A510" s="119"/>
      <c r="C510" s="110"/>
      <c r="D510" s="111"/>
      <c r="E510" s="117"/>
      <c r="G510" s="120"/>
      <c r="H510" s="120"/>
      <c r="I510" s="120"/>
      <c r="J510" s="102"/>
      <c r="K510" s="102"/>
      <c r="L510" s="120"/>
      <c r="M510" s="116"/>
      <c r="N510" s="116"/>
      <c r="O510" s="102"/>
      <c r="P510" s="102"/>
      <c r="Q510" s="102"/>
      <c r="R510" s="102"/>
      <c r="S510" s="102"/>
      <c r="T510" s="102"/>
      <c r="U510" s="102"/>
      <c r="V510" s="102"/>
      <c r="W510" s="102"/>
      <c r="X510" s="102"/>
      <c r="Y510" s="102"/>
      <c r="Z510" s="102"/>
      <c r="AA510" s="102"/>
      <c r="AB510" s="102"/>
    </row>
    <row r="511">
      <c r="A511" s="119"/>
      <c r="C511" s="110"/>
      <c r="D511" s="111"/>
      <c r="E511" s="117"/>
      <c r="G511" s="120"/>
      <c r="H511" s="120"/>
      <c r="I511" s="120"/>
      <c r="J511" s="102"/>
      <c r="K511" s="102"/>
      <c r="L511" s="120"/>
      <c r="M511" s="116"/>
      <c r="N511" s="116"/>
      <c r="O511" s="102"/>
      <c r="P511" s="102"/>
      <c r="Q511" s="102"/>
      <c r="R511" s="102"/>
      <c r="S511" s="102"/>
      <c r="T511" s="102"/>
      <c r="U511" s="102"/>
      <c r="V511" s="102"/>
      <c r="W511" s="102"/>
      <c r="X511" s="102"/>
      <c r="Y511" s="102"/>
      <c r="Z511" s="102"/>
      <c r="AA511" s="102"/>
      <c r="AB511" s="102"/>
    </row>
    <row r="512">
      <c r="A512" s="119"/>
      <c r="C512" s="110"/>
      <c r="D512" s="111"/>
      <c r="E512" s="117"/>
      <c r="G512" s="120"/>
      <c r="H512" s="120"/>
      <c r="I512" s="120"/>
      <c r="J512" s="102"/>
      <c r="K512" s="102"/>
      <c r="L512" s="120"/>
      <c r="M512" s="116"/>
      <c r="N512" s="116"/>
      <c r="O512" s="102"/>
      <c r="P512" s="102"/>
      <c r="Q512" s="102"/>
      <c r="R512" s="102"/>
      <c r="S512" s="102"/>
      <c r="T512" s="102"/>
      <c r="U512" s="102"/>
      <c r="V512" s="102"/>
      <c r="W512" s="102"/>
      <c r="X512" s="102"/>
      <c r="Y512" s="102"/>
      <c r="Z512" s="102"/>
      <c r="AA512" s="102"/>
      <c r="AB512" s="102"/>
    </row>
    <row r="513">
      <c r="A513" s="119"/>
      <c r="C513" s="110"/>
      <c r="D513" s="111"/>
      <c r="E513" s="117"/>
      <c r="G513" s="120"/>
      <c r="H513" s="120"/>
      <c r="I513" s="120"/>
      <c r="J513" s="102"/>
      <c r="K513" s="102"/>
      <c r="L513" s="120"/>
      <c r="M513" s="116"/>
      <c r="N513" s="116"/>
      <c r="O513" s="102"/>
      <c r="P513" s="102"/>
      <c r="Q513" s="102"/>
      <c r="R513" s="102"/>
      <c r="S513" s="102"/>
      <c r="T513" s="102"/>
      <c r="U513" s="102"/>
      <c r="V513" s="102"/>
      <c r="W513" s="102"/>
      <c r="X513" s="102"/>
      <c r="Y513" s="102"/>
      <c r="Z513" s="102"/>
      <c r="AA513" s="102"/>
      <c r="AB513" s="102"/>
    </row>
    <row r="514">
      <c r="A514" s="119"/>
      <c r="C514" s="110"/>
      <c r="D514" s="111"/>
      <c r="E514" s="117"/>
      <c r="G514" s="120"/>
      <c r="H514" s="120"/>
      <c r="I514" s="120"/>
      <c r="J514" s="102"/>
      <c r="K514" s="102"/>
      <c r="L514" s="120"/>
      <c r="M514" s="116"/>
      <c r="N514" s="116"/>
      <c r="O514" s="102"/>
      <c r="P514" s="102"/>
      <c r="Q514" s="102"/>
      <c r="R514" s="102"/>
      <c r="S514" s="102"/>
      <c r="T514" s="102"/>
      <c r="U514" s="102"/>
      <c r="V514" s="102"/>
      <c r="W514" s="102"/>
      <c r="X514" s="102"/>
      <c r="Y514" s="102"/>
      <c r="Z514" s="102"/>
      <c r="AA514" s="102"/>
      <c r="AB514" s="102"/>
    </row>
    <row r="515">
      <c r="A515" s="119"/>
      <c r="C515" s="110"/>
      <c r="D515" s="111"/>
      <c r="E515" s="117"/>
      <c r="G515" s="120"/>
      <c r="H515" s="120"/>
      <c r="I515" s="120"/>
      <c r="J515" s="102"/>
      <c r="K515" s="102"/>
      <c r="L515" s="120"/>
      <c r="M515" s="116"/>
      <c r="N515" s="116"/>
      <c r="O515" s="102"/>
      <c r="P515" s="102"/>
      <c r="Q515" s="102"/>
      <c r="R515" s="102"/>
      <c r="S515" s="102"/>
      <c r="T515" s="102"/>
      <c r="U515" s="102"/>
      <c r="V515" s="102"/>
      <c r="W515" s="102"/>
      <c r="X515" s="102"/>
      <c r="Y515" s="102"/>
      <c r="Z515" s="102"/>
      <c r="AA515" s="102"/>
      <c r="AB515" s="102"/>
    </row>
    <row r="516">
      <c r="A516" s="119"/>
      <c r="C516" s="110"/>
      <c r="D516" s="111"/>
      <c r="E516" s="117"/>
      <c r="G516" s="120"/>
      <c r="H516" s="120"/>
      <c r="I516" s="120"/>
      <c r="J516" s="102"/>
      <c r="K516" s="102"/>
      <c r="L516" s="120"/>
      <c r="M516" s="116"/>
      <c r="N516" s="116"/>
      <c r="O516" s="102"/>
      <c r="P516" s="102"/>
      <c r="Q516" s="102"/>
      <c r="R516" s="102"/>
      <c r="S516" s="102"/>
      <c r="T516" s="102"/>
      <c r="U516" s="102"/>
      <c r="V516" s="102"/>
      <c r="W516" s="102"/>
      <c r="X516" s="102"/>
      <c r="Y516" s="102"/>
      <c r="Z516" s="102"/>
      <c r="AA516" s="102"/>
      <c r="AB516" s="102"/>
    </row>
    <row r="517">
      <c r="A517" s="119"/>
      <c r="C517" s="110"/>
      <c r="D517" s="111"/>
      <c r="E517" s="117"/>
      <c r="G517" s="120"/>
      <c r="H517" s="120"/>
      <c r="I517" s="120"/>
      <c r="J517" s="102"/>
      <c r="K517" s="102"/>
      <c r="L517" s="120"/>
      <c r="M517" s="116"/>
      <c r="N517" s="116"/>
      <c r="O517" s="102"/>
      <c r="P517" s="102"/>
      <c r="Q517" s="102"/>
      <c r="R517" s="102"/>
      <c r="S517" s="102"/>
      <c r="T517" s="102"/>
      <c r="U517" s="102"/>
      <c r="V517" s="102"/>
      <c r="W517" s="102"/>
      <c r="X517" s="102"/>
      <c r="Y517" s="102"/>
      <c r="Z517" s="102"/>
      <c r="AA517" s="102"/>
      <c r="AB517" s="102"/>
    </row>
    <row r="518">
      <c r="A518" s="119"/>
      <c r="C518" s="110"/>
      <c r="D518" s="111"/>
      <c r="E518" s="117"/>
      <c r="G518" s="120"/>
      <c r="H518" s="120"/>
      <c r="I518" s="120"/>
      <c r="J518" s="102"/>
      <c r="K518" s="102"/>
      <c r="L518" s="120"/>
      <c r="M518" s="116"/>
      <c r="N518" s="116"/>
      <c r="O518" s="102"/>
      <c r="P518" s="102"/>
      <c r="Q518" s="102"/>
      <c r="R518" s="102"/>
      <c r="S518" s="102"/>
      <c r="T518" s="102"/>
      <c r="U518" s="102"/>
      <c r="V518" s="102"/>
      <c r="W518" s="102"/>
      <c r="X518" s="102"/>
      <c r="Y518" s="102"/>
      <c r="Z518" s="102"/>
      <c r="AA518" s="102"/>
      <c r="AB518" s="102"/>
    </row>
    <row r="519">
      <c r="A519" s="119"/>
      <c r="C519" s="110"/>
      <c r="D519" s="111"/>
      <c r="E519" s="117"/>
      <c r="G519" s="120"/>
      <c r="H519" s="120"/>
      <c r="I519" s="120"/>
      <c r="J519" s="102"/>
      <c r="K519" s="102"/>
      <c r="L519" s="120"/>
      <c r="M519" s="116"/>
      <c r="N519" s="116"/>
      <c r="O519" s="102"/>
      <c r="P519" s="102"/>
      <c r="Q519" s="102"/>
      <c r="R519" s="102"/>
      <c r="S519" s="102"/>
      <c r="T519" s="102"/>
      <c r="U519" s="102"/>
      <c r="V519" s="102"/>
      <c r="W519" s="102"/>
      <c r="X519" s="102"/>
      <c r="Y519" s="102"/>
      <c r="Z519" s="102"/>
      <c r="AA519" s="102"/>
      <c r="AB519" s="102"/>
    </row>
    <row r="520">
      <c r="A520" s="119"/>
      <c r="C520" s="110"/>
      <c r="D520" s="111"/>
      <c r="E520" s="117"/>
      <c r="G520" s="120"/>
      <c r="H520" s="120"/>
      <c r="I520" s="120"/>
      <c r="J520" s="102"/>
      <c r="K520" s="102"/>
      <c r="L520" s="120"/>
      <c r="M520" s="116"/>
      <c r="N520" s="116"/>
      <c r="O520" s="102"/>
      <c r="P520" s="102"/>
      <c r="Q520" s="102"/>
      <c r="R520" s="102"/>
      <c r="S520" s="102"/>
      <c r="T520" s="102"/>
      <c r="U520" s="102"/>
      <c r="V520" s="102"/>
      <c r="W520" s="102"/>
      <c r="X520" s="102"/>
      <c r="Y520" s="102"/>
      <c r="Z520" s="102"/>
      <c r="AA520" s="102"/>
      <c r="AB520" s="102"/>
    </row>
    <row r="521">
      <c r="A521" s="119"/>
      <c r="C521" s="110"/>
      <c r="D521" s="111"/>
      <c r="E521" s="117"/>
      <c r="G521" s="120"/>
      <c r="H521" s="120"/>
      <c r="I521" s="120"/>
      <c r="J521" s="102"/>
      <c r="K521" s="102"/>
      <c r="L521" s="120"/>
      <c r="M521" s="116"/>
      <c r="N521" s="116"/>
      <c r="O521" s="102"/>
      <c r="P521" s="102"/>
      <c r="Q521" s="102"/>
      <c r="R521" s="102"/>
      <c r="S521" s="102"/>
      <c r="T521" s="102"/>
      <c r="U521" s="102"/>
      <c r="V521" s="102"/>
      <c r="W521" s="102"/>
      <c r="X521" s="102"/>
      <c r="Y521" s="102"/>
      <c r="Z521" s="102"/>
      <c r="AA521" s="102"/>
      <c r="AB521" s="102"/>
    </row>
    <row r="522">
      <c r="A522" s="119"/>
      <c r="C522" s="110"/>
      <c r="D522" s="111"/>
      <c r="E522" s="117"/>
      <c r="G522" s="120"/>
      <c r="H522" s="120"/>
      <c r="I522" s="120"/>
      <c r="J522" s="102"/>
      <c r="K522" s="102"/>
      <c r="L522" s="120"/>
      <c r="M522" s="116"/>
      <c r="N522" s="116"/>
      <c r="O522" s="102"/>
      <c r="P522" s="102"/>
      <c r="Q522" s="102"/>
      <c r="R522" s="102"/>
      <c r="S522" s="102"/>
      <c r="T522" s="102"/>
      <c r="U522" s="102"/>
      <c r="V522" s="102"/>
      <c r="W522" s="102"/>
      <c r="X522" s="102"/>
      <c r="Y522" s="102"/>
      <c r="Z522" s="102"/>
      <c r="AA522" s="102"/>
      <c r="AB522" s="102"/>
    </row>
    <row r="523">
      <c r="A523" s="119"/>
      <c r="C523" s="110"/>
      <c r="D523" s="111"/>
      <c r="E523" s="117"/>
      <c r="G523" s="120"/>
      <c r="H523" s="120"/>
      <c r="I523" s="120"/>
      <c r="J523" s="102"/>
      <c r="K523" s="102"/>
      <c r="L523" s="120"/>
      <c r="M523" s="116"/>
      <c r="N523" s="116"/>
      <c r="O523" s="102"/>
      <c r="P523" s="102"/>
      <c r="Q523" s="102"/>
      <c r="R523" s="102"/>
      <c r="S523" s="102"/>
      <c r="T523" s="102"/>
      <c r="U523" s="102"/>
      <c r="V523" s="102"/>
      <c r="W523" s="102"/>
      <c r="X523" s="102"/>
      <c r="Y523" s="102"/>
      <c r="Z523" s="102"/>
      <c r="AA523" s="102"/>
      <c r="AB523" s="102"/>
    </row>
    <row r="524">
      <c r="A524" s="119"/>
      <c r="C524" s="110"/>
      <c r="D524" s="111"/>
      <c r="E524" s="117"/>
      <c r="G524" s="120"/>
      <c r="H524" s="120"/>
      <c r="I524" s="120"/>
      <c r="J524" s="102"/>
      <c r="K524" s="102"/>
      <c r="L524" s="120"/>
      <c r="M524" s="116"/>
      <c r="N524" s="116"/>
      <c r="O524" s="102"/>
      <c r="P524" s="102"/>
      <c r="Q524" s="102"/>
      <c r="R524" s="102"/>
      <c r="S524" s="102"/>
      <c r="T524" s="102"/>
      <c r="U524" s="102"/>
      <c r="V524" s="102"/>
      <c r="W524" s="102"/>
      <c r="X524" s="102"/>
      <c r="Y524" s="102"/>
      <c r="Z524" s="102"/>
      <c r="AA524" s="102"/>
      <c r="AB524" s="102"/>
    </row>
    <row r="525">
      <c r="A525" s="119"/>
      <c r="C525" s="110"/>
      <c r="D525" s="111"/>
      <c r="E525" s="117"/>
      <c r="G525" s="120"/>
      <c r="H525" s="120"/>
      <c r="I525" s="120"/>
      <c r="J525" s="102"/>
      <c r="K525" s="102"/>
      <c r="L525" s="120"/>
      <c r="M525" s="116"/>
      <c r="N525" s="116"/>
      <c r="O525" s="102"/>
      <c r="P525" s="102"/>
      <c r="Q525" s="102"/>
      <c r="R525" s="102"/>
      <c r="S525" s="102"/>
      <c r="T525" s="102"/>
      <c r="U525" s="102"/>
      <c r="V525" s="102"/>
      <c r="W525" s="102"/>
      <c r="X525" s="102"/>
      <c r="Y525" s="102"/>
      <c r="Z525" s="102"/>
      <c r="AA525" s="102"/>
      <c r="AB525" s="102"/>
    </row>
    <row r="526">
      <c r="A526" s="119"/>
      <c r="C526" s="110"/>
      <c r="D526" s="111"/>
      <c r="E526" s="117"/>
      <c r="G526" s="120"/>
      <c r="H526" s="120"/>
      <c r="I526" s="120"/>
      <c r="J526" s="102"/>
      <c r="K526" s="102"/>
      <c r="L526" s="120"/>
      <c r="M526" s="116"/>
      <c r="N526" s="116"/>
      <c r="O526" s="102"/>
      <c r="P526" s="102"/>
      <c r="Q526" s="102"/>
      <c r="R526" s="102"/>
      <c r="S526" s="102"/>
      <c r="T526" s="102"/>
      <c r="U526" s="102"/>
      <c r="V526" s="102"/>
      <c r="W526" s="102"/>
      <c r="X526" s="102"/>
      <c r="Y526" s="102"/>
      <c r="Z526" s="102"/>
      <c r="AA526" s="102"/>
      <c r="AB526" s="102"/>
    </row>
    <row r="527">
      <c r="A527" s="119"/>
      <c r="C527" s="110"/>
      <c r="D527" s="111"/>
      <c r="E527" s="117"/>
      <c r="G527" s="120"/>
      <c r="H527" s="120"/>
      <c r="I527" s="120"/>
      <c r="J527" s="102"/>
      <c r="K527" s="102"/>
      <c r="L527" s="120"/>
      <c r="M527" s="116"/>
      <c r="N527" s="116"/>
      <c r="O527" s="102"/>
      <c r="P527" s="102"/>
      <c r="Q527" s="102"/>
      <c r="R527" s="102"/>
      <c r="S527" s="102"/>
      <c r="T527" s="102"/>
      <c r="U527" s="102"/>
      <c r="V527" s="102"/>
      <c r="W527" s="102"/>
      <c r="X527" s="102"/>
      <c r="Y527" s="102"/>
      <c r="Z527" s="102"/>
      <c r="AA527" s="102"/>
      <c r="AB527" s="102"/>
    </row>
    <row r="528">
      <c r="A528" s="119"/>
      <c r="C528" s="110"/>
      <c r="D528" s="111"/>
      <c r="E528" s="117"/>
      <c r="G528" s="120"/>
      <c r="H528" s="120"/>
      <c r="I528" s="120"/>
      <c r="J528" s="102"/>
      <c r="K528" s="102"/>
      <c r="L528" s="120"/>
      <c r="M528" s="116"/>
      <c r="N528" s="116"/>
      <c r="O528" s="102"/>
      <c r="P528" s="102"/>
      <c r="Q528" s="102"/>
      <c r="R528" s="102"/>
      <c r="S528" s="102"/>
      <c r="T528" s="102"/>
      <c r="U528" s="102"/>
      <c r="V528" s="102"/>
      <c r="W528" s="102"/>
      <c r="X528" s="102"/>
      <c r="Y528" s="102"/>
      <c r="Z528" s="102"/>
      <c r="AA528" s="102"/>
      <c r="AB528" s="102"/>
    </row>
    <row r="529">
      <c r="A529" s="119"/>
      <c r="C529" s="110"/>
      <c r="D529" s="111"/>
      <c r="E529" s="117"/>
      <c r="G529" s="120"/>
      <c r="H529" s="120"/>
      <c r="I529" s="120"/>
      <c r="J529" s="102"/>
      <c r="K529" s="102"/>
      <c r="L529" s="120"/>
      <c r="M529" s="116"/>
      <c r="N529" s="116"/>
      <c r="O529" s="102"/>
      <c r="P529" s="102"/>
      <c r="Q529" s="102"/>
      <c r="R529" s="102"/>
      <c r="S529" s="102"/>
      <c r="T529" s="102"/>
      <c r="U529" s="102"/>
      <c r="V529" s="102"/>
      <c r="W529" s="102"/>
      <c r="X529" s="102"/>
      <c r="Y529" s="102"/>
      <c r="Z529" s="102"/>
      <c r="AA529" s="102"/>
      <c r="AB529" s="102"/>
    </row>
    <row r="530">
      <c r="A530" s="119"/>
      <c r="C530" s="110"/>
      <c r="D530" s="111"/>
      <c r="E530" s="117"/>
      <c r="G530" s="120"/>
      <c r="H530" s="120"/>
      <c r="I530" s="120"/>
      <c r="J530" s="102"/>
      <c r="K530" s="102"/>
      <c r="L530" s="120"/>
      <c r="M530" s="116"/>
      <c r="N530" s="116"/>
      <c r="O530" s="102"/>
      <c r="P530" s="102"/>
      <c r="Q530" s="102"/>
      <c r="R530" s="102"/>
      <c r="S530" s="102"/>
      <c r="T530" s="102"/>
      <c r="U530" s="102"/>
      <c r="V530" s="102"/>
      <c r="W530" s="102"/>
      <c r="X530" s="102"/>
      <c r="Y530" s="102"/>
      <c r="Z530" s="102"/>
      <c r="AA530" s="102"/>
      <c r="AB530" s="102"/>
    </row>
    <row r="531">
      <c r="A531" s="119"/>
      <c r="C531" s="110"/>
      <c r="D531" s="111"/>
      <c r="E531" s="117"/>
      <c r="G531" s="120"/>
      <c r="H531" s="120"/>
      <c r="I531" s="120"/>
      <c r="J531" s="102"/>
      <c r="K531" s="102"/>
      <c r="L531" s="120"/>
      <c r="M531" s="116"/>
      <c r="N531" s="116"/>
      <c r="O531" s="102"/>
      <c r="P531" s="102"/>
      <c r="Q531" s="102"/>
      <c r="R531" s="102"/>
      <c r="S531" s="102"/>
      <c r="T531" s="102"/>
      <c r="U531" s="102"/>
      <c r="V531" s="102"/>
      <c r="W531" s="102"/>
      <c r="X531" s="102"/>
      <c r="Y531" s="102"/>
      <c r="Z531" s="102"/>
      <c r="AA531" s="102"/>
      <c r="AB531" s="102"/>
    </row>
    <row r="532">
      <c r="A532" s="119"/>
      <c r="C532" s="110"/>
      <c r="D532" s="111"/>
      <c r="E532" s="117"/>
      <c r="G532" s="120"/>
      <c r="H532" s="120"/>
      <c r="I532" s="120"/>
      <c r="J532" s="102"/>
      <c r="K532" s="102"/>
      <c r="L532" s="120"/>
      <c r="M532" s="116"/>
      <c r="N532" s="116"/>
      <c r="O532" s="102"/>
      <c r="P532" s="102"/>
      <c r="Q532" s="102"/>
      <c r="R532" s="102"/>
      <c r="S532" s="102"/>
      <c r="T532" s="102"/>
      <c r="U532" s="102"/>
      <c r="V532" s="102"/>
      <c r="W532" s="102"/>
      <c r="X532" s="102"/>
      <c r="Y532" s="102"/>
      <c r="Z532" s="102"/>
      <c r="AA532" s="102"/>
      <c r="AB532" s="102"/>
    </row>
    <row r="533">
      <c r="A533" s="119"/>
      <c r="C533" s="110"/>
      <c r="D533" s="111"/>
      <c r="E533" s="117"/>
      <c r="G533" s="120"/>
      <c r="H533" s="120"/>
      <c r="I533" s="120"/>
      <c r="J533" s="102"/>
      <c r="K533" s="102"/>
      <c r="L533" s="120"/>
      <c r="M533" s="116"/>
      <c r="N533" s="116"/>
      <c r="O533" s="102"/>
      <c r="P533" s="102"/>
      <c r="Q533" s="102"/>
      <c r="R533" s="102"/>
      <c r="S533" s="102"/>
      <c r="T533" s="102"/>
      <c r="U533" s="102"/>
      <c r="V533" s="102"/>
      <c r="W533" s="102"/>
      <c r="X533" s="102"/>
      <c r="Y533" s="102"/>
      <c r="Z533" s="102"/>
      <c r="AA533" s="102"/>
      <c r="AB533" s="102"/>
    </row>
    <row r="534">
      <c r="A534" s="119"/>
      <c r="C534" s="110"/>
      <c r="D534" s="111"/>
      <c r="E534" s="117"/>
      <c r="G534" s="120"/>
      <c r="H534" s="120"/>
      <c r="I534" s="120"/>
      <c r="J534" s="102"/>
      <c r="K534" s="102"/>
      <c r="L534" s="120"/>
      <c r="M534" s="116"/>
      <c r="N534" s="116"/>
      <c r="O534" s="102"/>
      <c r="P534" s="102"/>
      <c r="Q534" s="102"/>
      <c r="R534" s="102"/>
      <c r="S534" s="102"/>
      <c r="T534" s="102"/>
      <c r="U534" s="102"/>
      <c r="V534" s="102"/>
      <c r="W534" s="102"/>
      <c r="X534" s="102"/>
      <c r="Y534" s="102"/>
      <c r="Z534" s="102"/>
      <c r="AA534" s="102"/>
      <c r="AB534" s="102"/>
    </row>
    <row r="535">
      <c r="A535" s="119"/>
      <c r="C535" s="110"/>
      <c r="D535" s="111"/>
      <c r="E535" s="117"/>
      <c r="G535" s="120"/>
      <c r="H535" s="120"/>
      <c r="I535" s="120"/>
      <c r="J535" s="102"/>
      <c r="K535" s="102"/>
      <c r="L535" s="120"/>
      <c r="M535" s="116"/>
      <c r="N535" s="116"/>
      <c r="O535" s="102"/>
      <c r="P535" s="102"/>
      <c r="Q535" s="102"/>
      <c r="R535" s="102"/>
      <c r="S535" s="102"/>
      <c r="T535" s="102"/>
      <c r="U535" s="102"/>
      <c r="V535" s="102"/>
      <c r="W535" s="102"/>
      <c r="X535" s="102"/>
      <c r="Y535" s="102"/>
      <c r="Z535" s="102"/>
      <c r="AA535" s="102"/>
      <c r="AB535" s="102"/>
    </row>
    <row r="536">
      <c r="A536" s="119"/>
      <c r="C536" s="110"/>
      <c r="D536" s="111"/>
      <c r="E536" s="117"/>
      <c r="G536" s="120"/>
      <c r="H536" s="120"/>
      <c r="I536" s="120"/>
      <c r="J536" s="102"/>
      <c r="K536" s="102"/>
      <c r="L536" s="120"/>
      <c r="M536" s="116"/>
      <c r="N536" s="116"/>
      <c r="O536" s="102"/>
      <c r="P536" s="102"/>
      <c r="Q536" s="102"/>
      <c r="R536" s="102"/>
      <c r="S536" s="102"/>
      <c r="T536" s="102"/>
      <c r="U536" s="102"/>
      <c r="V536" s="102"/>
      <c r="W536" s="102"/>
      <c r="X536" s="102"/>
      <c r="Y536" s="102"/>
      <c r="Z536" s="102"/>
      <c r="AA536" s="102"/>
      <c r="AB536" s="102"/>
    </row>
    <row r="537">
      <c r="A537" s="119"/>
      <c r="C537" s="110"/>
      <c r="D537" s="111"/>
      <c r="E537" s="117"/>
      <c r="G537" s="120"/>
      <c r="H537" s="120"/>
      <c r="I537" s="120"/>
      <c r="J537" s="102"/>
      <c r="K537" s="102"/>
      <c r="L537" s="120"/>
      <c r="M537" s="116"/>
      <c r="N537" s="116"/>
      <c r="O537" s="102"/>
      <c r="P537" s="102"/>
      <c r="Q537" s="102"/>
      <c r="R537" s="102"/>
      <c r="S537" s="102"/>
      <c r="T537" s="102"/>
      <c r="U537" s="102"/>
      <c r="V537" s="102"/>
      <c r="W537" s="102"/>
      <c r="X537" s="102"/>
      <c r="Y537" s="102"/>
      <c r="Z537" s="102"/>
      <c r="AA537" s="102"/>
      <c r="AB537" s="102"/>
    </row>
    <row r="538">
      <c r="A538" s="119"/>
      <c r="C538" s="110"/>
      <c r="D538" s="111"/>
      <c r="E538" s="117"/>
      <c r="G538" s="120"/>
      <c r="H538" s="120"/>
      <c r="I538" s="120"/>
      <c r="J538" s="102"/>
      <c r="K538" s="102"/>
      <c r="L538" s="120"/>
      <c r="M538" s="116"/>
      <c r="N538" s="116"/>
      <c r="O538" s="102"/>
      <c r="P538" s="102"/>
      <c r="Q538" s="102"/>
      <c r="R538" s="102"/>
      <c r="S538" s="102"/>
      <c r="T538" s="102"/>
      <c r="U538" s="102"/>
      <c r="V538" s="102"/>
      <c r="W538" s="102"/>
      <c r="X538" s="102"/>
      <c r="Y538" s="102"/>
      <c r="Z538" s="102"/>
      <c r="AA538" s="102"/>
      <c r="AB538" s="102"/>
    </row>
    <row r="539">
      <c r="A539" s="119"/>
      <c r="C539" s="110"/>
      <c r="D539" s="111"/>
      <c r="E539" s="117"/>
      <c r="G539" s="120"/>
      <c r="H539" s="120"/>
      <c r="I539" s="120"/>
      <c r="J539" s="102"/>
      <c r="K539" s="102"/>
      <c r="L539" s="120"/>
      <c r="M539" s="116"/>
      <c r="N539" s="116"/>
      <c r="O539" s="102"/>
      <c r="P539" s="102"/>
      <c r="Q539" s="102"/>
      <c r="R539" s="102"/>
      <c r="S539" s="102"/>
      <c r="T539" s="102"/>
      <c r="U539" s="102"/>
      <c r="V539" s="102"/>
      <c r="W539" s="102"/>
      <c r="X539" s="102"/>
      <c r="Y539" s="102"/>
      <c r="Z539" s="102"/>
      <c r="AA539" s="102"/>
      <c r="AB539" s="102"/>
    </row>
    <row r="540">
      <c r="A540" s="119"/>
      <c r="C540" s="110"/>
      <c r="D540" s="111"/>
      <c r="E540" s="117"/>
      <c r="G540" s="120"/>
      <c r="H540" s="120"/>
      <c r="I540" s="120"/>
      <c r="J540" s="102"/>
      <c r="K540" s="102"/>
      <c r="L540" s="120"/>
      <c r="M540" s="116"/>
      <c r="N540" s="116"/>
      <c r="O540" s="102"/>
      <c r="P540" s="102"/>
      <c r="Q540" s="102"/>
      <c r="R540" s="102"/>
      <c r="S540" s="102"/>
      <c r="T540" s="102"/>
      <c r="U540" s="102"/>
      <c r="V540" s="102"/>
      <c r="W540" s="102"/>
      <c r="X540" s="102"/>
      <c r="Y540" s="102"/>
      <c r="Z540" s="102"/>
      <c r="AA540" s="102"/>
      <c r="AB540" s="102"/>
    </row>
    <row r="541">
      <c r="A541" s="119"/>
      <c r="C541" s="110"/>
      <c r="D541" s="111"/>
      <c r="E541" s="117"/>
      <c r="G541" s="120"/>
      <c r="H541" s="120"/>
      <c r="I541" s="120"/>
      <c r="J541" s="102"/>
      <c r="K541" s="102"/>
      <c r="L541" s="120"/>
      <c r="M541" s="116"/>
      <c r="N541" s="116"/>
      <c r="O541" s="102"/>
      <c r="P541" s="102"/>
      <c r="Q541" s="102"/>
      <c r="R541" s="102"/>
      <c r="S541" s="102"/>
      <c r="T541" s="102"/>
      <c r="U541" s="102"/>
      <c r="V541" s="102"/>
      <c r="W541" s="102"/>
      <c r="X541" s="102"/>
      <c r="Y541" s="102"/>
      <c r="Z541" s="102"/>
      <c r="AA541" s="102"/>
      <c r="AB541" s="102"/>
    </row>
    <row r="542">
      <c r="A542" s="119"/>
      <c r="C542" s="110"/>
      <c r="D542" s="111"/>
      <c r="E542" s="117"/>
      <c r="G542" s="120"/>
      <c r="H542" s="120"/>
      <c r="I542" s="120"/>
      <c r="J542" s="102"/>
      <c r="K542" s="102"/>
      <c r="L542" s="120"/>
      <c r="M542" s="116"/>
      <c r="N542" s="116"/>
      <c r="O542" s="102"/>
      <c r="P542" s="102"/>
      <c r="Q542" s="102"/>
      <c r="R542" s="102"/>
      <c r="S542" s="102"/>
      <c r="T542" s="102"/>
      <c r="U542" s="102"/>
      <c r="V542" s="102"/>
      <c r="W542" s="102"/>
      <c r="X542" s="102"/>
      <c r="Y542" s="102"/>
      <c r="Z542" s="102"/>
      <c r="AA542" s="102"/>
      <c r="AB542" s="102"/>
    </row>
    <row r="543">
      <c r="A543" s="119"/>
      <c r="C543" s="110"/>
      <c r="D543" s="111"/>
      <c r="E543" s="117"/>
      <c r="G543" s="120"/>
      <c r="H543" s="120"/>
      <c r="I543" s="120"/>
      <c r="J543" s="102"/>
      <c r="K543" s="102"/>
      <c r="L543" s="120"/>
      <c r="M543" s="116"/>
      <c r="N543" s="116"/>
      <c r="O543" s="102"/>
      <c r="P543" s="102"/>
      <c r="Q543" s="102"/>
      <c r="R543" s="102"/>
      <c r="S543" s="102"/>
      <c r="T543" s="102"/>
      <c r="U543" s="102"/>
      <c r="V543" s="102"/>
      <c r="W543" s="102"/>
      <c r="X543" s="102"/>
      <c r="Y543" s="102"/>
      <c r="Z543" s="102"/>
      <c r="AA543" s="102"/>
      <c r="AB543" s="102"/>
    </row>
    <row r="544">
      <c r="A544" s="119"/>
      <c r="C544" s="110"/>
      <c r="D544" s="111"/>
      <c r="E544" s="117"/>
      <c r="G544" s="120"/>
      <c r="H544" s="120"/>
      <c r="I544" s="120"/>
      <c r="J544" s="102"/>
      <c r="K544" s="102"/>
      <c r="L544" s="120"/>
      <c r="M544" s="116"/>
      <c r="N544" s="116"/>
      <c r="O544" s="102"/>
      <c r="P544" s="102"/>
      <c r="Q544" s="102"/>
      <c r="R544" s="102"/>
      <c r="S544" s="102"/>
      <c r="T544" s="102"/>
      <c r="U544" s="102"/>
      <c r="V544" s="102"/>
      <c r="W544" s="102"/>
      <c r="X544" s="102"/>
      <c r="Y544" s="102"/>
      <c r="Z544" s="102"/>
      <c r="AA544" s="102"/>
      <c r="AB544" s="102"/>
    </row>
    <row r="545">
      <c r="A545" s="119"/>
      <c r="C545" s="110"/>
      <c r="D545" s="111"/>
      <c r="E545" s="117"/>
      <c r="G545" s="120"/>
      <c r="H545" s="120"/>
      <c r="I545" s="120"/>
      <c r="J545" s="102"/>
      <c r="K545" s="102"/>
      <c r="L545" s="120"/>
      <c r="M545" s="116"/>
      <c r="N545" s="116"/>
      <c r="O545" s="102"/>
      <c r="P545" s="102"/>
      <c r="Q545" s="102"/>
      <c r="R545" s="102"/>
      <c r="S545" s="102"/>
      <c r="T545" s="102"/>
      <c r="U545" s="102"/>
      <c r="V545" s="102"/>
      <c r="W545" s="102"/>
      <c r="X545" s="102"/>
      <c r="Y545" s="102"/>
      <c r="Z545" s="102"/>
      <c r="AA545" s="102"/>
      <c r="AB545" s="102"/>
    </row>
    <row r="546">
      <c r="A546" s="119"/>
      <c r="C546" s="110"/>
      <c r="D546" s="111"/>
      <c r="E546" s="117"/>
      <c r="G546" s="120"/>
      <c r="H546" s="120"/>
      <c r="I546" s="120"/>
      <c r="J546" s="102"/>
      <c r="K546" s="102"/>
      <c r="L546" s="120"/>
      <c r="M546" s="116"/>
      <c r="N546" s="116"/>
      <c r="O546" s="102"/>
      <c r="P546" s="102"/>
      <c r="Q546" s="102"/>
      <c r="R546" s="102"/>
      <c r="S546" s="102"/>
      <c r="T546" s="102"/>
      <c r="U546" s="102"/>
      <c r="V546" s="102"/>
      <c r="W546" s="102"/>
      <c r="X546" s="102"/>
      <c r="Y546" s="102"/>
      <c r="Z546" s="102"/>
      <c r="AA546" s="102"/>
      <c r="AB546" s="102"/>
    </row>
    <row r="547">
      <c r="A547" s="119"/>
      <c r="C547" s="110"/>
      <c r="D547" s="111"/>
      <c r="E547" s="117"/>
      <c r="G547" s="120"/>
      <c r="H547" s="120"/>
      <c r="I547" s="120"/>
      <c r="J547" s="102"/>
      <c r="K547" s="102"/>
      <c r="L547" s="120"/>
      <c r="M547" s="116"/>
      <c r="N547" s="116"/>
      <c r="O547" s="102"/>
      <c r="P547" s="102"/>
      <c r="Q547" s="102"/>
      <c r="R547" s="102"/>
      <c r="S547" s="102"/>
      <c r="T547" s="102"/>
      <c r="U547" s="102"/>
      <c r="V547" s="102"/>
      <c r="W547" s="102"/>
      <c r="X547" s="102"/>
      <c r="Y547" s="102"/>
      <c r="Z547" s="102"/>
      <c r="AA547" s="102"/>
      <c r="AB547" s="102"/>
    </row>
    <row r="548">
      <c r="A548" s="119"/>
      <c r="C548" s="110"/>
      <c r="D548" s="111"/>
      <c r="E548" s="117"/>
      <c r="G548" s="120"/>
      <c r="H548" s="120"/>
      <c r="I548" s="120"/>
      <c r="J548" s="102"/>
      <c r="K548" s="102"/>
      <c r="L548" s="120"/>
      <c r="M548" s="116"/>
      <c r="N548" s="116"/>
      <c r="O548" s="102"/>
      <c r="P548" s="102"/>
      <c r="Q548" s="102"/>
      <c r="R548" s="102"/>
      <c r="S548" s="102"/>
      <c r="T548" s="102"/>
      <c r="U548" s="102"/>
      <c r="V548" s="102"/>
      <c r="W548" s="102"/>
      <c r="X548" s="102"/>
      <c r="Y548" s="102"/>
      <c r="Z548" s="102"/>
      <c r="AA548" s="102"/>
      <c r="AB548" s="102"/>
    </row>
    <row r="549">
      <c r="A549" s="119"/>
      <c r="C549" s="110"/>
      <c r="D549" s="111"/>
      <c r="E549" s="117"/>
      <c r="G549" s="120"/>
      <c r="H549" s="120"/>
      <c r="I549" s="120"/>
      <c r="J549" s="102"/>
      <c r="K549" s="102"/>
      <c r="L549" s="120"/>
      <c r="M549" s="116"/>
      <c r="N549" s="116"/>
      <c r="O549" s="102"/>
      <c r="P549" s="102"/>
      <c r="Q549" s="102"/>
      <c r="R549" s="102"/>
      <c r="S549" s="102"/>
      <c r="T549" s="102"/>
      <c r="U549" s="102"/>
      <c r="V549" s="102"/>
      <c r="W549" s="102"/>
      <c r="X549" s="102"/>
      <c r="Y549" s="102"/>
      <c r="Z549" s="102"/>
      <c r="AA549" s="102"/>
      <c r="AB549" s="102"/>
    </row>
    <row r="550">
      <c r="A550" s="119"/>
      <c r="C550" s="110"/>
      <c r="D550" s="111"/>
      <c r="E550" s="117"/>
      <c r="G550" s="120"/>
      <c r="H550" s="120"/>
      <c r="I550" s="120"/>
      <c r="J550" s="102"/>
      <c r="K550" s="102"/>
      <c r="L550" s="120"/>
      <c r="M550" s="116"/>
      <c r="N550" s="116"/>
      <c r="O550" s="102"/>
      <c r="P550" s="102"/>
      <c r="Q550" s="102"/>
      <c r="R550" s="102"/>
      <c r="S550" s="102"/>
      <c r="T550" s="102"/>
      <c r="U550" s="102"/>
      <c r="V550" s="102"/>
      <c r="W550" s="102"/>
      <c r="X550" s="102"/>
      <c r="Y550" s="102"/>
      <c r="Z550" s="102"/>
      <c r="AA550" s="102"/>
      <c r="AB550" s="102"/>
    </row>
    <row r="551">
      <c r="A551" s="119"/>
      <c r="C551" s="110"/>
      <c r="D551" s="111"/>
      <c r="E551" s="117"/>
      <c r="G551" s="120"/>
      <c r="H551" s="120"/>
      <c r="I551" s="120"/>
      <c r="J551" s="102"/>
      <c r="K551" s="102"/>
      <c r="L551" s="120"/>
      <c r="M551" s="116"/>
      <c r="N551" s="116"/>
      <c r="O551" s="102"/>
      <c r="P551" s="102"/>
      <c r="Q551" s="102"/>
      <c r="R551" s="102"/>
      <c r="S551" s="102"/>
      <c r="T551" s="102"/>
      <c r="U551" s="102"/>
      <c r="V551" s="102"/>
      <c r="W551" s="102"/>
      <c r="X551" s="102"/>
      <c r="Y551" s="102"/>
      <c r="Z551" s="102"/>
      <c r="AA551" s="102"/>
      <c r="AB551" s="102"/>
    </row>
    <row r="552">
      <c r="A552" s="119"/>
      <c r="C552" s="110"/>
      <c r="D552" s="111"/>
      <c r="E552" s="117"/>
      <c r="G552" s="120"/>
      <c r="H552" s="120"/>
      <c r="I552" s="120"/>
      <c r="J552" s="102"/>
      <c r="K552" s="102"/>
      <c r="L552" s="120"/>
      <c r="M552" s="116"/>
      <c r="N552" s="116"/>
      <c r="O552" s="102"/>
      <c r="P552" s="102"/>
      <c r="Q552" s="102"/>
      <c r="R552" s="102"/>
      <c r="S552" s="102"/>
      <c r="T552" s="102"/>
      <c r="U552" s="102"/>
      <c r="V552" s="102"/>
      <c r="W552" s="102"/>
      <c r="X552" s="102"/>
      <c r="Y552" s="102"/>
      <c r="Z552" s="102"/>
      <c r="AA552" s="102"/>
      <c r="AB552" s="102"/>
    </row>
    <row r="553">
      <c r="A553" s="119"/>
      <c r="C553" s="110"/>
      <c r="D553" s="111"/>
      <c r="E553" s="117"/>
      <c r="G553" s="120"/>
      <c r="H553" s="120"/>
      <c r="I553" s="120"/>
      <c r="J553" s="102"/>
      <c r="K553" s="102"/>
      <c r="L553" s="120"/>
      <c r="M553" s="116"/>
      <c r="N553" s="116"/>
      <c r="O553" s="102"/>
      <c r="P553" s="102"/>
      <c r="Q553" s="102"/>
      <c r="R553" s="102"/>
      <c r="S553" s="102"/>
      <c r="T553" s="102"/>
      <c r="U553" s="102"/>
      <c r="V553" s="102"/>
      <c r="W553" s="102"/>
      <c r="X553" s="102"/>
      <c r="Y553" s="102"/>
      <c r="Z553" s="102"/>
      <c r="AA553" s="102"/>
      <c r="AB553" s="102"/>
    </row>
    <row r="554">
      <c r="A554" s="119"/>
      <c r="C554" s="110"/>
      <c r="D554" s="111"/>
      <c r="E554" s="117"/>
      <c r="G554" s="120"/>
      <c r="H554" s="120"/>
      <c r="I554" s="120"/>
      <c r="J554" s="102"/>
      <c r="K554" s="102"/>
      <c r="L554" s="120"/>
      <c r="M554" s="116"/>
      <c r="N554" s="116"/>
      <c r="O554" s="102"/>
      <c r="P554" s="102"/>
      <c r="Q554" s="102"/>
      <c r="R554" s="102"/>
      <c r="S554" s="102"/>
      <c r="T554" s="102"/>
      <c r="U554" s="102"/>
      <c r="V554" s="102"/>
      <c r="W554" s="102"/>
      <c r="X554" s="102"/>
      <c r="Y554" s="102"/>
      <c r="Z554" s="102"/>
      <c r="AA554" s="102"/>
      <c r="AB554" s="102"/>
    </row>
    <row r="555">
      <c r="A555" s="119"/>
      <c r="C555" s="110"/>
      <c r="D555" s="111"/>
      <c r="E555" s="117"/>
      <c r="G555" s="120"/>
      <c r="H555" s="120"/>
      <c r="I555" s="120"/>
      <c r="J555" s="102"/>
      <c r="K555" s="102"/>
      <c r="L555" s="120"/>
      <c r="M555" s="116"/>
      <c r="N555" s="116"/>
      <c r="O555" s="102"/>
      <c r="P555" s="102"/>
      <c r="Q555" s="102"/>
      <c r="R555" s="102"/>
      <c r="S555" s="102"/>
      <c r="T555" s="102"/>
      <c r="U555" s="102"/>
      <c r="V555" s="102"/>
      <c r="W555" s="102"/>
      <c r="X555" s="102"/>
      <c r="Y555" s="102"/>
      <c r="Z555" s="102"/>
      <c r="AA555" s="102"/>
      <c r="AB555" s="102"/>
    </row>
    <row r="556">
      <c r="A556" s="119"/>
      <c r="C556" s="110"/>
      <c r="D556" s="111"/>
      <c r="E556" s="117"/>
      <c r="G556" s="120"/>
      <c r="H556" s="120"/>
      <c r="I556" s="120"/>
      <c r="J556" s="102"/>
      <c r="K556" s="102"/>
      <c r="L556" s="120"/>
      <c r="M556" s="116"/>
      <c r="N556" s="116"/>
      <c r="O556" s="102"/>
      <c r="P556" s="102"/>
      <c r="Q556" s="102"/>
      <c r="R556" s="102"/>
      <c r="S556" s="102"/>
      <c r="T556" s="102"/>
      <c r="U556" s="102"/>
      <c r="V556" s="102"/>
      <c r="W556" s="102"/>
      <c r="X556" s="102"/>
      <c r="Y556" s="102"/>
      <c r="Z556" s="102"/>
      <c r="AA556" s="102"/>
      <c r="AB556" s="102"/>
    </row>
    <row r="557">
      <c r="A557" s="119"/>
      <c r="C557" s="110"/>
      <c r="D557" s="111"/>
      <c r="E557" s="117"/>
      <c r="G557" s="120"/>
      <c r="H557" s="120"/>
      <c r="I557" s="120"/>
      <c r="J557" s="102"/>
      <c r="K557" s="102"/>
      <c r="L557" s="120"/>
      <c r="M557" s="116"/>
      <c r="N557" s="116"/>
      <c r="O557" s="102"/>
      <c r="P557" s="102"/>
      <c r="Q557" s="102"/>
      <c r="R557" s="102"/>
      <c r="S557" s="102"/>
      <c r="T557" s="102"/>
      <c r="U557" s="102"/>
      <c r="V557" s="102"/>
      <c r="W557" s="102"/>
      <c r="X557" s="102"/>
      <c r="Y557" s="102"/>
      <c r="Z557" s="102"/>
      <c r="AA557" s="102"/>
      <c r="AB557" s="102"/>
    </row>
    <row r="558">
      <c r="A558" s="119"/>
      <c r="C558" s="110"/>
      <c r="D558" s="111"/>
      <c r="E558" s="117"/>
      <c r="G558" s="120"/>
      <c r="H558" s="120"/>
      <c r="I558" s="120"/>
      <c r="J558" s="102"/>
      <c r="K558" s="102"/>
      <c r="L558" s="120"/>
      <c r="M558" s="116"/>
      <c r="N558" s="116"/>
      <c r="O558" s="102"/>
      <c r="P558" s="102"/>
      <c r="Q558" s="102"/>
      <c r="R558" s="102"/>
      <c r="S558" s="102"/>
      <c r="T558" s="102"/>
      <c r="U558" s="102"/>
      <c r="V558" s="102"/>
      <c r="W558" s="102"/>
      <c r="X558" s="102"/>
      <c r="Y558" s="102"/>
      <c r="Z558" s="102"/>
      <c r="AA558" s="102"/>
      <c r="AB558" s="102"/>
    </row>
    <row r="559">
      <c r="A559" s="119"/>
      <c r="C559" s="110"/>
      <c r="D559" s="111"/>
      <c r="E559" s="117"/>
      <c r="G559" s="120"/>
      <c r="H559" s="120"/>
      <c r="I559" s="120"/>
      <c r="J559" s="102"/>
      <c r="K559" s="102"/>
      <c r="L559" s="120"/>
      <c r="M559" s="116"/>
      <c r="N559" s="116"/>
      <c r="O559" s="102"/>
      <c r="P559" s="102"/>
      <c r="Q559" s="102"/>
      <c r="R559" s="102"/>
      <c r="S559" s="102"/>
      <c r="T559" s="102"/>
      <c r="U559" s="102"/>
      <c r="V559" s="102"/>
      <c r="W559" s="102"/>
      <c r="X559" s="102"/>
      <c r="Y559" s="102"/>
      <c r="Z559" s="102"/>
      <c r="AA559" s="102"/>
      <c r="AB559" s="102"/>
    </row>
    <row r="560">
      <c r="A560" s="119"/>
      <c r="C560" s="110"/>
      <c r="D560" s="111"/>
      <c r="E560" s="117"/>
      <c r="G560" s="120"/>
      <c r="H560" s="120"/>
      <c r="I560" s="120"/>
      <c r="J560" s="102"/>
      <c r="K560" s="102"/>
      <c r="L560" s="120"/>
      <c r="M560" s="116"/>
      <c r="N560" s="116"/>
      <c r="O560" s="102"/>
      <c r="P560" s="102"/>
      <c r="Q560" s="102"/>
      <c r="R560" s="102"/>
      <c r="S560" s="102"/>
      <c r="T560" s="102"/>
      <c r="U560" s="102"/>
      <c r="V560" s="102"/>
      <c r="W560" s="102"/>
      <c r="X560" s="102"/>
      <c r="Y560" s="102"/>
      <c r="Z560" s="102"/>
      <c r="AA560" s="102"/>
      <c r="AB560" s="102"/>
    </row>
    <row r="561">
      <c r="A561" s="119"/>
      <c r="C561" s="110"/>
      <c r="D561" s="111"/>
      <c r="E561" s="117"/>
      <c r="G561" s="120"/>
      <c r="H561" s="120"/>
      <c r="I561" s="120"/>
      <c r="J561" s="102"/>
      <c r="K561" s="102"/>
      <c r="L561" s="120"/>
      <c r="M561" s="116"/>
      <c r="N561" s="116"/>
      <c r="O561" s="102"/>
      <c r="P561" s="102"/>
      <c r="Q561" s="102"/>
      <c r="R561" s="102"/>
      <c r="S561" s="102"/>
      <c r="T561" s="102"/>
      <c r="U561" s="102"/>
      <c r="V561" s="102"/>
      <c r="W561" s="102"/>
      <c r="X561" s="102"/>
      <c r="Y561" s="102"/>
      <c r="Z561" s="102"/>
      <c r="AA561" s="102"/>
      <c r="AB561" s="102"/>
    </row>
    <row r="562">
      <c r="A562" s="119"/>
      <c r="C562" s="110"/>
      <c r="D562" s="111"/>
      <c r="E562" s="117"/>
      <c r="G562" s="120"/>
      <c r="H562" s="120"/>
      <c r="I562" s="120"/>
      <c r="J562" s="102"/>
      <c r="K562" s="102"/>
      <c r="L562" s="120"/>
      <c r="M562" s="116"/>
      <c r="N562" s="116"/>
      <c r="O562" s="102"/>
      <c r="P562" s="102"/>
      <c r="Q562" s="102"/>
      <c r="R562" s="102"/>
      <c r="S562" s="102"/>
      <c r="T562" s="102"/>
      <c r="U562" s="102"/>
      <c r="V562" s="102"/>
      <c r="W562" s="102"/>
      <c r="X562" s="102"/>
      <c r="Y562" s="102"/>
      <c r="Z562" s="102"/>
      <c r="AA562" s="102"/>
      <c r="AB562" s="102"/>
    </row>
    <row r="563">
      <c r="A563" s="119"/>
      <c r="C563" s="110"/>
      <c r="D563" s="111"/>
      <c r="E563" s="117"/>
      <c r="G563" s="120"/>
      <c r="H563" s="120"/>
      <c r="I563" s="120"/>
      <c r="J563" s="102"/>
      <c r="K563" s="102"/>
      <c r="L563" s="120"/>
      <c r="M563" s="116"/>
      <c r="N563" s="116"/>
      <c r="O563" s="102"/>
      <c r="P563" s="102"/>
      <c r="Q563" s="102"/>
      <c r="R563" s="102"/>
      <c r="S563" s="102"/>
      <c r="T563" s="102"/>
      <c r="U563" s="102"/>
      <c r="V563" s="102"/>
      <c r="W563" s="102"/>
      <c r="X563" s="102"/>
      <c r="Y563" s="102"/>
      <c r="Z563" s="102"/>
      <c r="AA563" s="102"/>
      <c r="AB563" s="102"/>
    </row>
    <row r="564">
      <c r="A564" s="119"/>
      <c r="C564" s="110"/>
      <c r="D564" s="111"/>
      <c r="E564" s="117"/>
      <c r="G564" s="120"/>
      <c r="H564" s="120"/>
      <c r="I564" s="120"/>
      <c r="J564" s="102"/>
      <c r="K564" s="102"/>
      <c r="L564" s="120"/>
      <c r="M564" s="116"/>
      <c r="N564" s="116"/>
      <c r="O564" s="102"/>
      <c r="P564" s="102"/>
      <c r="Q564" s="102"/>
      <c r="R564" s="102"/>
      <c r="S564" s="102"/>
      <c r="T564" s="102"/>
      <c r="U564" s="102"/>
      <c r="V564" s="102"/>
      <c r="W564" s="102"/>
      <c r="X564" s="102"/>
      <c r="Y564" s="102"/>
      <c r="Z564" s="102"/>
      <c r="AA564" s="102"/>
      <c r="AB564" s="102"/>
    </row>
    <row r="565">
      <c r="A565" s="119"/>
      <c r="C565" s="110"/>
      <c r="D565" s="111"/>
      <c r="E565" s="117"/>
      <c r="G565" s="120"/>
      <c r="H565" s="120"/>
      <c r="I565" s="120"/>
      <c r="J565" s="102"/>
      <c r="K565" s="102"/>
      <c r="L565" s="120"/>
      <c r="M565" s="116"/>
      <c r="N565" s="116"/>
      <c r="O565" s="102"/>
      <c r="P565" s="102"/>
      <c r="Q565" s="102"/>
      <c r="R565" s="102"/>
      <c r="S565" s="102"/>
      <c r="T565" s="102"/>
      <c r="U565" s="102"/>
      <c r="V565" s="102"/>
      <c r="W565" s="102"/>
      <c r="X565" s="102"/>
      <c r="Y565" s="102"/>
      <c r="Z565" s="102"/>
      <c r="AA565" s="102"/>
      <c r="AB565" s="102"/>
    </row>
    <row r="566">
      <c r="A566" s="119"/>
      <c r="C566" s="110"/>
      <c r="D566" s="111"/>
      <c r="E566" s="117"/>
      <c r="G566" s="120"/>
      <c r="H566" s="120"/>
      <c r="I566" s="120"/>
      <c r="J566" s="102"/>
      <c r="K566" s="102"/>
      <c r="L566" s="120"/>
      <c r="M566" s="116"/>
      <c r="N566" s="116"/>
      <c r="O566" s="102"/>
      <c r="P566" s="102"/>
      <c r="Q566" s="102"/>
      <c r="R566" s="102"/>
      <c r="S566" s="102"/>
      <c r="T566" s="102"/>
      <c r="U566" s="102"/>
      <c r="V566" s="102"/>
      <c r="W566" s="102"/>
      <c r="X566" s="102"/>
      <c r="Y566" s="102"/>
      <c r="Z566" s="102"/>
      <c r="AA566" s="102"/>
      <c r="AB566" s="102"/>
    </row>
    <row r="567">
      <c r="A567" s="119"/>
      <c r="C567" s="110"/>
      <c r="D567" s="111"/>
      <c r="E567" s="117"/>
      <c r="G567" s="120"/>
      <c r="H567" s="120"/>
      <c r="I567" s="120"/>
      <c r="J567" s="102"/>
      <c r="K567" s="102"/>
      <c r="L567" s="120"/>
      <c r="M567" s="116"/>
      <c r="N567" s="116"/>
      <c r="O567" s="102"/>
      <c r="P567" s="102"/>
      <c r="Q567" s="102"/>
      <c r="R567" s="102"/>
      <c r="S567" s="102"/>
      <c r="T567" s="102"/>
      <c r="U567" s="102"/>
      <c r="V567" s="102"/>
      <c r="W567" s="102"/>
      <c r="X567" s="102"/>
      <c r="Y567" s="102"/>
      <c r="Z567" s="102"/>
      <c r="AA567" s="102"/>
      <c r="AB567" s="102"/>
    </row>
    <row r="568">
      <c r="A568" s="119"/>
      <c r="C568" s="110"/>
      <c r="D568" s="111"/>
      <c r="E568" s="117"/>
      <c r="G568" s="120"/>
      <c r="H568" s="120"/>
      <c r="I568" s="120"/>
      <c r="J568" s="102"/>
      <c r="K568" s="102"/>
      <c r="L568" s="120"/>
      <c r="M568" s="116"/>
      <c r="N568" s="116"/>
      <c r="O568" s="102"/>
      <c r="P568" s="102"/>
      <c r="Q568" s="102"/>
      <c r="R568" s="102"/>
      <c r="S568" s="102"/>
      <c r="T568" s="102"/>
      <c r="U568" s="102"/>
      <c r="V568" s="102"/>
      <c r="W568" s="102"/>
      <c r="X568" s="102"/>
      <c r="Y568" s="102"/>
      <c r="Z568" s="102"/>
      <c r="AA568" s="102"/>
      <c r="AB568" s="102"/>
    </row>
    <row r="569">
      <c r="A569" s="119"/>
      <c r="C569" s="110"/>
      <c r="D569" s="111"/>
      <c r="E569" s="117"/>
      <c r="G569" s="120"/>
      <c r="H569" s="120"/>
      <c r="I569" s="120"/>
      <c r="J569" s="102"/>
      <c r="K569" s="102"/>
      <c r="L569" s="120"/>
      <c r="M569" s="116"/>
      <c r="N569" s="116"/>
      <c r="O569" s="102"/>
      <c r="P569" s="102"/>
      <c r="Q569" s="102"/>
      <c r="R569" s="102"/>
      <c r="S569" s="102"/>
      <c r="T569" s="102"/>
      <c r="U569" s="102"/>
      <c r="V569" s="102"/>
      <c r="W569" s="102"/>
      <c r="X569" s="102"/>
      <c r="Y569" s="102"/>
      <c r="Z569" s="102"/>
      <c r="AA569" s="102"/>
      <c r="AB569" s="102"/>
    </row>
    <row r="570">
      <c r="A570" s="119"/>
      <c r="C570" s="110"/>
      <c r="D570" s="111"/>
      <c r="E570" s="117"/>
      <c r="G570" s="120"/>
      <c r="H570" s="120"/>
      <c r="I570" s="120"/>
      <c r="J570" s="102"/>
      <c r="K570" s="102"/>
      <c r="L570" s="120"/>
      <c r="M570" s="116"/>
      <c r="N570" s="116"/>
      <c r="O570" s="102"/>
      <c r="P570" s="102"/>
      <c r="Q570" s="102"/>
      <c r="R570" s="102"/>
      <c r="S570" s="102"/>
      <c r="T570" s="102"/>
      <c r="U570" s="102"/>
      <c r="V570" s="102"/>
      <c r="W570" s="102"/>
      <c r="X570" s="102"/>
      <c r="Y570" s="102"/>
      <c r="Z570" s="102"/>
      <c r="AA570" s="102"/>
      <c r="AB570" s="102"/>
    </row>
    <row r="571">
      <c r="A571" s="119"/>
      <c r="C571" s="110"/>
      <c r="D571" s="111"/>
      <c r="E571" s="117"/>
      <c r="G571" s="120"/>
      <c r="H571" s="120"/>
      <c r="I571" s="120"/>
      <c r="J571" s="102"/>
      <c r="K571" s="102"/>
      <c r="L571" s="120"/>
      <c r="M571" s="116"/>
      <c r="N571" s="116"/>
      <c r="O571" s="102"/>
      <c r="P571" s="102"/>
      <c r="Q571" s="102"/>
      <c r="R571" s="102"/>
      <c r="S571" s="102"/>
      <c r="T571" s="102"/>
      <c r="U571" s="102"/>
      <c r="V571" s="102"/>
      <c r="W571" s="102"/>
      <c r="X571" s="102"/>
      <c r="Y571" s="102"/>
      <c r="Z571" s="102"/>
      <c r="AA571" s="102"/>
      <c r="AB571" s="102"/>
    </row>
    <row r="572">
      <c r="A572" s="119"/>
      <c r="C572" s="110"/>
      <c r="D572" s="111"/>
      <c r="E572" s="117"/>
      <c r="G572" s="120"/>
      <c r="H572" s="120"/>
      <c r="I572" s="120"/>
      <c r="J572" s="102"/>
      <c r="K572" s="102"/>
      <c r="L572" s="120"/>
      <c r="M572" s="116"/>
      <c r="N572" s="116"/>
      <c r="O572" s="102"/>
      <c r="P572" s="102"/>
      <c r="Q572" s="102"/>
      <c r="R572" s="102"/>
      <c r="S572" s="102"/>
      <c r="T572" s="102"/>
      <c r="U572" s="102"/>
      <c r="V572" s="102"/>
      <c r="W572" s="102"/>
      <c r="X572" s="102"/>
      <c r="Y572" s="102"/>
      <c r="Z572" s="102"/>
      <c r="AA572" s="102"/>
      <c r="AB572" s="102"/>
    </row>
    <row r="573">
      <c r="A573" s="119"/>
      <c r="C573" s="110"/>
      <c r="D573" s="111"/>
      <c r="E573" s="117"/>
      <c r="G573" s="120"/>
      <c r="H573" s="120"/>
      <c r="I573" s="120"/>
      <c r="J573" s="102"/>
      <c r="K573" s="102"/>
      <c r="L573" s="120"/>
      <c r="M573" s="116"/>
      <c r="N573" s="116"/>
      <c r="O573" s="102"/>
      <c r="P573" s="102"/>
      <c r="Q573" s="102"/>
      <c r="R573" s="102"/>
      <c r="S573" s="102"/>
      <c r="T573" s="102"/>
      <c r="U573" s="102"/>
      <c r="V573" s="102"/>
      <c r="W573" s="102"/>
      <c r="X573" s="102"/>
      <c r="Y573" s="102"/>
      <c r="Z573" s="102"/>
      <c r="AA573" s="102"/>
      <c r="AB573" s="102"/>
    </row>
    <row r="574">
      <c r="A574" s="119"/>
      <c r="C574" s="110"/>
      <c r="D574" s="111"/>
      <c r="E574" s="117"/>
      <c r="G574" s="120"/>
      <c r="H574" s="120"/>
      <c r="I574" s="120"/>
      <c r="J574" s="102"/>
      <c r="K574" s="102"/>
      <c r="L574" s="120"/>
      <c r="M574" s="116"/>
      <c r="N574" s="116"/>
      <c r="O574" s="102"/>
      <c r="P574" s="102"/>
      <c r="Q574" s="102"/>
      <c r="R574" s="102"/>
      <c r="S574" s="102"/>
      <c r="T574" s="102"/>
      <c r="U574" s="102"/>
      <c r="V574" s="102"/>
      <c r="W574" s="102"/>
      <c r="X574" s="102"/>
      <c r="Y574" s="102"/>
      <c r="Z574" s="102"/>
      <c r="AA574" s="102"/>
      <c r="AB574" s="102"/>
    </row>
    <row r="575">
      <c r="A575" s="119"/>
      <c r="C575" s="110"/>
      <c r="D575" s="111"/>
      <c r="E575" s="117"/>
      <c r="G575" s="120"/>
      <c r="H575" s="120"/>
      <c r="I575" s="120"/>
      <c r="J575" s="102"/>
      <c r="K575" s="102"/>
      <c r="L575" s="120"/>
      <c r="M575" s="116"/>
      <c r="N575" s="116"/>
      <c r="O575" s="102"/>
      <c r="P575" s="102"/>
      <c r="Q575" s="102"/>
      <c r="R575" s="102"/>
      <c r="S575" s="102"/>
      <c r="T575" s="102"/>
      <c r="U575" s="102"/>
      <c r="V575" s="102"/>
      <c r="W575" s="102"/>
      <c r="X575" s="102"/>
      <c r="Y575" s="102"/>
      <c r="Z575" s="102"/>
      <c r="AA575" s="102"/>
      <c r="AB575" s="102"/>
    </row>
    <row r="576">
      <c r="A576" s="119"/>
      <c r="C576" s="110"/>
      <c r="D576" s="111"/>
      <c r="E576" s="117"/>
      <c r="G576" s="120"/>
      <c r="H576" s="120"/>
      <c r="I576" s="120"/>
      <c r="J576" s="102"/>
      <c r="K576" s="102"/>
      <c r="L576" s="120"/>
      <c r="M576" s="116"/>
      <c r="N576" s="116"/>
      <c r="O576" s="102"/>
      <c r="P576" s="102"/>
      <c r="Q576" s="102"/>
      <c r="R576" s="102"/>
      <c r="S576" s="102"/>
      <c r="T576" s="102"/>
      <c r="U576" s="102"/>
      <c r="V576" s="102"/>
      <c r="W576" s="102"/>
      <c r="X576" s="102"/>
      <c r="Y576" s="102"/>
      <c r="Z576" s="102"/>
      <c r="AA576" s="102"/>
      <c r="AB576" s="102"/>
    </row>
    <row r="577">
      <c r="A577" s="119"/>
      <c r="C577" s="110"/>
      <c r="D577" s="111"/>
      <c r="E577" s="117"/>
      <c r="G577" s="120"/>
      <c r="H577" s="120"/>
      <c r="I577" s="120"/>
      <c r="J577" s="102"/>
      <c r="K577" s="102"/>
      <c r="L577" s="120"/>
      <c r="M577" s="116"/>
      <c r="N577" s="116"/>
      <c r="O577" s="102"/>
      <c r="P577" s="102"/>
      <c r="Q577" s="102"/>
      <c r="R577" s="102"/>
      <c r="S577" s="102"/>
      <c r="T577" s="102"/>
      <c r="U577" s="102"/>
      <c r="V577" s="102"/>
      <c r="W577" s="102"/>
      <c r="X577" s="102"/>
      <c r="Y577" s="102"/>
      <c r="Z577" s="102"/>
      <c r="AA577" s="102"/>
      <c r="AB577" s="102"/>
    </row>
    <row r="578">
      <c r="A578" s="119"/>
      <c r="C578" s="110"/>
      <c r="D578" s="111"/>
      <c r="E578" s="117"/>
      <c r="G578" s="120"/>
      <c r="H578" s="120"/>
      <c r="I578" s="120"/>
      <c r="J578" s="102"/>
      <c r="K578" s="102"/>
      <c r="L578" s="120"/>
      <c r="M578" s="116"/>
      <c r="N578" s="116"/>
      <c r="O578" s="102"/>
      <c r="P578" s="102"/>
      <c r="Q578" s="102"/>
      <c r="R578" s="102"/>
      <c r="S578" s="102"/>
      <c r="T578" s="102"/>
      <c r="U578" s="102"/>
      <c r="V578" s="102"/>
      <c r="W578" s="102"/>
      <c r="X578" s="102"/>
      <c r="Y578" s="102"/>
      <c r="Z578" s="102"/>
      <c r="AA578" s="102"/>
      <c r="AB578" s="102"/>
    </row>
    <row r="579">
      <c r="A579" s="119"/>
      <c r="C579" s="110"/>
      <c r="D579" s="111"/>
      <c r="E579" s="117"/>
      <c r="G579" s="120"/>
      <c r="H579" s="120"/>
      <c r="I579" s="120"/>
      <c r="J579" s="102"/>
      <c r="K579" s="102"/>
      <c r="L579" s="120"/>
      <c r="M579" s="116"/>
      <c r="N579" s="116"/>
      <c r="O579" s="102"/>
      <c r="P579" s="102"/>
      <c r="Q579" s="102"/>
      <c r="R579" s="102"/>
      <c r="S579" s="102"/>
      <c r="T579" s="102"/>
      <c r="U579" s="102"/>
      <c r="V579" s="102"/>
      <c r="W579" s="102"/>
      <c r="X579" s="102"/>
      <c r="Y579" s="102"/>
      <c r="Z579" s="102"/>
      <c r="AA579" s="102"/>
      <c r="AB579" s="102"/>
    </row>
    <row r="580">
      <c r="A580" s="119"/>
      <c r="C580" s="110"/>
      <c r="D580" s="111"/>
      <c r="E580" s="117"/>
      <c r="G580" s="120"/>
      <c r="H580" s="120"/>
      <c r="I580" s="120"/>
      <c r="J580" s="102"/>
      <c r="K580" s="102"/>
      <c r="L580" s="120"/>
      <c r="M580" s="116"/>
      <c r="N580" s="116"/>
      <c r="O580" s="102"/>
      <c r="P580" s="102"/>
      <c r="Q580" s="102"/>
      <c r="R580" s="102"/>
      <c r="S580" s="102"/>
      <c r="T580" s="102"/>
      <c r="U580" s="102"/>
      <c r="V580" s="102"/>
      <c r="W580" s="102"/>
      <c r="X580" s="102"/>
      <c r="Y580" s="102"/>
      <c r="Z580" s="102"/>
      <c r="AA580" s="102"/>
      <c r="AB580" s="102"/>
    </row>
    <row r="581">
      <c r="A581" s="119"/>
      <c r="C581" s="110"/>
      <c r="D581" s="111"/>
      <c r="E581" s="117"/>
      <c r="G581" s="120"/>
      <c r="H581" s="120"/>
      <c r="I581" s="120"/>
      <c r="J581" s="102"/>
      <c r="K581" s="102"/>
      <c r="L581" s="120"/>
      <c r="M581" s="116"/>
      <c r="N581" s="116"/>
      <c r="O581" s="102"/>
      <c r="P581" s="102"/>
      <c r="Q581" s="102"/>
      <c r="R581" s="102"/>
      <c r="S581" s="102"/>
      <c r="T581" s="102"/>
      <c r="U581" s="102"/>
      <c r="V581" s="102"/>
      <c r="W581" s="102"/>
      <c r="X581" s="102"/>
      <c r="Y581" s="102"/>
      <c r="Z581" s="102"/>
      <c r="AA581" s="102"/>
      <c r="AB581" s="102"/>
    </row>
    <row r="582">
      <c r="A582" s="119"/>
      <c r="C582" s="110"/>
      <c r="D582" s="111"/>
      <c r="E582" s="117"/>
      <c r="G582" s="120"/>
      <c r="H582" s="120"/>
      <c r="I582" s="120"/>
      <c r="J582" s="102"/>
      <c r="K582" s="102"/>
      <c r="L582" s="120"/>
      <c r="M582" s="116"/>
      <c r="N582" s="116"/>
      <c r="O582" s="102"/>
      <c r="P582" s="102"/>
      <c r="Q582" s="102"/>
      <c r="R582" s="102"/>
      <c r="S582" s="102"/>
      <c r="T582" s="102"/>
      <c r="U582" s="102"/>
      <c r="V582" s="102"/>
      <c r="W582" s="102"/>
      <c r="X582" s="102"/>
      <c r="Y582" s="102"/>
      <c r="Z582" s="102"/>
      <c r="AA582" s="102"/>
      <c r="AB582" s="102"/>
    </row>
    <row r="583">
      <c r="A583" s="119"/>
      <c r="C583" s="110"/>
      <c r="D583" s="111"/>
      <c r="E583" s="117"/>
      <c r="G583" s="120"/>
      <c r="H583" s="120"/>
      <c r="I583" s="120"/>
      <c r="J583" s="102"/>
      <c r="K583" s="102"/>
      <c r="L583" s="120"/>
      <c r="M583" s="116"/>
      <c r="N583" s="116"/>
      <c r="O583" s="102"/>
      <c r="P583" s="102"/>
      <c r="Q583" s="102"/>
      <c r="R583" s="102"/>
      <c r="S583" s="102"/>
      <c r="T583" s="102"/>
      <c r="U583" s="102"/>
      <c r="V583" s="102"/>
      <c r="W583" s="102"/>
      <c r="X583" s="102"/>
      <c r="Y583" s="102"/>
      <c r="Z583" s="102"/>
      <c r="AA583" s="102"/>
      <c r="AB583" s="102"/>
    </row>
    <row r="584">
      <c r="A584" s="119"/>
      <c r="C584" s="110"/>
      <c r="D584" s="111"/>
      <c r="E584" s="117"/>
      <c r="G584" s="120"/>
      <c r="H584" s="120"/>
      <c r="I584" s="120"/>
      <c r="J584" s="102"/>
      <c r="K584" s="102"/>
      <c r="L584" s="120"/>
      <c r="M584" s="116"/>
      <c r="N584" s="116"/>
      <c r="O584" s="102"/>
      <c r="P584" s="102"/>
      <c r="Q584" s="102"/>
      <c r="R584" s="102"/>
      <c r="S584" s="102"/>
      <c r="T584" s="102"/>
      <c r="U584" s="102"/>
      <c r="V584" s="102"/>
      <c r="W584" s="102"/>
      <c r="X584" s="102"/>
      <c r="Y584" s="102"/>
      <c r="Z584" s="102"/>
      <c r="AA584" s="102"/>
      <c r="AB584" s="102"/>
    </row>
    <row r="585">
      <c r="A585" s="119"/>
      <c r="C585" s="110"/>
      <c r="D585" s="111"/>
      <c r="E585" s="117"/>
      <c r="G585" s="120"/>
      <c r="H585" s="120"/>
      <c r="I585" s="120"/>
      <c r="J585" s="102"/>
      <c r="K585" s="102"/>
      <c r="L585" s="120"/>
      <c r="M585" s="116"/>
      <c r="N585" s="116"/>
      <c r="O585" s="102"/>
      <c r="P585" s="102"/>
      <c r="Q585" s="102"/>
      <c r="R585" s="102"/>
      <c r="S585" s="102"/>
      <c r="T585" s="102"/>
      <c r="U585" s="102"/>
      <c r="V585" s="102"/>
      <c r="W585" s="102"/>
      <c r="X585" s="102"/>
      <c r="Y585" s="102"/>
      <c r="Z585" s="102"/>
      <c r="AA585" s="102"/>
      <c r="AB585" s="102"/>
    </row>
    <row r="586">
      <c r="A586" s="119"/>
      <c r="C586" s="110"/>
      <c r="D586" s="111"/>
      <c r="E586" s="117"/>
      <c r="G586" s="120"/>
      <c r="H586" s="120"/>
      <c r="I586" s="120"/>
      <c r="J586" s="102"/>
      <c r="K586" s="102"/>
      <c r="L586" s="120"/>
      <c r="M586" s="116"/>
      <c r="N586" s="116"/>
      <c r="O586" s="102"/>
      <c r="P586" s="102"/>
      <c r="Q586" s="102"/>
      <c r="R586" s="102"/>
      <c r="S586" s="102"/>
      <c r="T586" s="102"/>
      <c r="U586" s="102"/>
      <c r="V586" s="102"/>
      <c r="W586" s="102"/>
      <c r="X586" s="102"/>
      <c r="Y586" s="102"/>
      <c r="Z586" s="102"/>
      <c r="AA586" s="102"/>
      <c r="AB586" s="102"/>
    </row>
    <row r="587">
      <c r="A587" s="119"/>
      <c r="C587" s="110"/>
      <c r="D587" s="111"/>
      <c r="E587" s="117"/>
      <c r="G587" s="120"/>
      <c r="H587" s="120"/>
      <c r="I587" s="120"/>
      <c r="J587" s="102"/>
      <c r="K587" s="102"/>
      <c r="L587" s="120"/>
      <c r="M587" s="116"/>
      <c r="N587" s="116"/>
      <c r="O587" s="102"/>
      <c r="P587" s="102"/>
      <c r="Q587" s="102"/>
      <c r="R587" s="102"/>
      <c r="S587" s="102"/>
      <c r="T587" s="102"/>
      <c r="U587" s="102"/>
      <c r="V587" s="102"/>
      <c r="W587" s="102"/>
      <c r="X587" s="102"/>
      <c r="Y587" s="102"/>
      <c r="Z587" s="102"/>
      <c r="AA587" s="102"/>
      <c r="AB587" s="102"/>
    </row>
    <row r="588">
      <c r="A588" s="119"/>
      <c r="C588" s="110"/>
      <c r="D588" s="111"/>
      <c r="E588" s="117"/>
      <c r="G588" s="120"/>
      <c r="H588" s="120"/>
      <c r="I588" s="120"/>
      <c r="J588" s="102"/>
      <c r="K588" s="102"/>
      <c r="L588" s="120"/>
      <c r="M588" s="116"/>
      <c r="N588" s="116"/>
      <c r="O588" s="102"/>
      <c r="P588" s="102"/>
      <c r="Q588" s="102"/>
      <c r="R588" s="102"/>
      <c r="S588" s="102"/>
      <c r="T588" s="102"/>
      <c r="U588" s="102"/>
      <c r="V588" s="102"/>
      <c r="W588" s="102"/>
      <c r="X588" s="102"/>
      <c r="Y588" s="102"/>
      <c r="Z588" s="102"/>
      <c r="AA588" s="102"/>
      <c r="AB588" s="102"/>
    </row>
    <row r="589">
      <c r="A589" s="119"/>
      <c r="C589" s="110"/>
      <c r="D589" s="111"/>
      <c r="E589" s="117"/>
      <c r="G589" s="120"/>
      <c r="H589" s="120"/>
      <c r="I589" s="120"/>
      <c r="J589" s="102"/>
      <c r="K589" s="102"/>
      <c r="L589" s="120"/>
      <c r="M589" s="116"/>
      <c r="N589" s="116"/>
      <c r="O589" s="102"/>
      <c r="P589" s="102"/>
      <c r="Q589" s="102"/>
      <c r="R589" s="102"/>
      <c r="S589" s="102"/>
      <c r="T589" s="102"/>
      <c r="U589" s="102"/>
      <c r="V589" s="102"/>
      <c r="W589" s="102"/>
      <c r="X589" s="102"/>
      <c r="Y589" s="102"/>
      <c r="Z589" s="102"/>
      <c r="AA589" s="102"/>
      <c r="AB589" s="102"/>
    </row>
    <row r="590">
      <c r="A590" s="119"/>
      <c r="C590" s="110"/>
      <c r="D590" s="111"/>
      <c r="E590" s="117"/>
      <c r="G590" s="120"/>
      <c r="H590" s="120"/>
      <c r="I590" s="120"/>
      <c r="J590" s="102"/>
      <c r="K590" s="102"/>
      <c r="L590" s="120"/>
      <c r="M590" s="116"/>
      <c r="N590" s="116"/>
      <c r="O590" s="102"/>
      <c r="P590" s="102"/>
      <c r="Q590" s="102"/>
      <c r="R590" s="102"/>
      <c r="S590" s="102"/>
      <c r="T590" s="102"/>
      <c r="U590" s="102"/>
      <c r="V590" s="102"/>
      <c r="W590" s="102"/>
      <c r="X590" s="102"/>
      <c r="Y590" s="102"/>
      <c r="Z590" s="102"/>
      <c r="AA590" s="102"/>
      <c r="AB590" s="102"/>
    </row>
    <row r="591">
      <c r="A591" s="119"/>
      <c r="C591" s="110"/>
      <c r="D591" s="111"/>
      <c r="E591" s="117"/>
      <c r="G591" s="120"/>
      <c r="H591" s="120"/>
      <c r="I591" s="120"/>
      <c r="J591" s="102"/>
      <c r="K591" s="102"/>
      <c r="L591" s="120"/>
      <c r="M591" s="116"/>
      <c r="N591" s="116"/>
      <c r="O591" s="102"/>
      <c r="P591" s="102"/>
      <c r="Q591" s="102"/>
      <c r="R591" s="102"/>
      <c r="S591" s="102"/>
      <c r="T591" s="102"/>
      <c r="U591" s="102"/>
      <c r="V591" s="102"/>
      <c r="W591" s="102"/>
      <c r="X591" s="102"/>
      <c r="Y591" s="102"/>
      <c r="Z591" s="102"/>
      <c r="AA591" s="102"/>
      <c r="AB591" s="102"/>
    </row>
    <row r="592">
      <c r="A592" s="119"/>
      <c r="C592" s="110"/>
      <c r="D592" s="111"/>
      <c r="E592" s="117"/>
      <c r="G592" s="120"/>
      <c r="H592" s="120"/>
      <c r="I592" s="120"/>
      <c r="J592" s="102"/>
      <c r="K592" s="102"/>
      <c r="L592" s="120"/>
      <c r="M592" s="116"/>
      <c r="N592" s="116"/>
      <c r="O592" s="102"/>
      <c r="P592" s="102"/>
      <c r="Q592" s="102"/>
      <c r="R592" s="102"/>
      <c r="S592" s="102"/>
      <c r="T592" s="102"/>
      <c r="U592" s="102"/>
      <c r="V592" s="102"/>
      <c r="W592" s="102"/>
      <c r="X592" s="102"/>
      <c r="Y592" s="102"/>
      <c r="Z592" s="102"/>
      <c r="AA592" s="102"/>
      <c r="AB592" s="102"/>
    </row>
    <row r="593">
      <c r="A593" s="119"/>
      <c r="C593" s="110"/>
      <c r="D593" s="111"/>
      <c r="E593" s="117"/>
      <c r="G593" s="120"/>
      <c r="H593" s="120"/>
      <c r="I593" s="120"/>
      <c r="J593" s="102"/>
      <c r="K593" s="102"/>
      <c r="L593" s="120"/>
      <c r="M593" s="116"/>
      <c r="N593" s="116"/>
      <c r="O593" s="102"/>
      <c r="P593" s="102"/>
      <c r="Q593" s="102"/>
      <c r="R593" s="102"/>
      <c r="S593" s="102"/>
      <c r="T593" s="102"/>
      <c r="U593" s="102"/>
      <c r="V593" s="102"/>
      <c r="W593" s="102"/>
      <c r="X593" s="102"/>
      <c r="Y593" s="102"/>
      <c r="Z593" s="102"/>
      <c r="AA593" s="102"/>
      <c r="AB593" s="102"/>
    </row>
    <row r="594">
      <c r="A594" s="119"/>
      <c r="C594" s="110"/>
      <c r="D594" s="111"/>
      <c r="E594" s="117"/>
      <c r="G594" s="120"/>
      <c r="H594" s="120"/>
      <c r="I594" s="120"/>
      <c r="J594" s="102"/>
      <c r="K594" s="102"/>
      <c r="L594" s="120"/>
      <c r="M594" s="116"/>
      <c r="N594" s="116"/>
      <c r="O594" s="102"/>
      <c r="P594" s="102"/>
      <c r="Q594" s="102"/>
      <c r="R594" s="102"/>
      <c r="S594" s="102"/>
      <c r="T594" s="102"/>
      <c r="U594" s="102"/>
      <c r="V594" s="102"/>
      <c r="W594" s="102"/>
      <c r="X594" s="102"/>
      <c r="Y594" s="102"/>
      <c r="Z594" s="102"/>
      <c r="AA594" s="102"/>
      <c r="AB594" s="102"/>
    </row>
    <row r="595">
      <c r="A595" s="119"/>
      <c r="C595" s="110"/>
      <c r="D595" s="111"/>
      <c r="E595" s="117"/>
      <c r="G595" s="120"/>
      <c r="H595" s="120"/>
      <c r="I595" s="120"/>
      <c r="J595" s="102"/>
      <c r="K595" s="102"/>
      <c r="L595" s="120"/>
      <c r="M595" s="116"/>
      <c r="N595" s="116"/>
      <c r="O595" s="102"/>
      <c r="P595" s="102"/>
      <c r="Q595" s="102"/>
      <c r="R595" s="102"/>
      <c r="S595" s="102"/>
      <c r="T595" s="102"/>
      <c r="U595" s="102"/>
      <c r="V595" s="102"/>
      <c r="W595" s="102"/>
      <c r="X595" s="102"/>
      <c r="Y595" s="102"/>
      <c r="Z595" s="102"/>
      <c r="AA595" s="102"/>
      <c r="AB595" s="102"/>
    </row>
    <row r="596">
      <c r="A596" s="119"/>
      <c r="C596" s="110"/>
      <c r="D596" s="111"/>
      <c r="E596" s="117"/>
      <c r="G596" s="120"/>
      <c r="H596" s="120"/>
      <c r="I596" s="120"/>
      <c r="J596" s="102"/>
      <c r="K596" s="102"/>
      <c r="L596" s="120"/>
      <c r="M596" s="116"/>
      <c r="N596" s="116"/>
      <c r="O596" s="102"/>
      <c r="P596" s="102"/>
      <c r="Q596" s="102"/>
      <c r="R596" s="102"/>
      <c r="S596" s="102"/>
      <c r="T596" s="102"/>
      <c r="U596" s="102"/>
      <c r="V596" s="102"/>
      <c r="W596" s="102"/>
      <c r="X596" s="102"/>
      <c r="Y596" s="102"/>
      <c r="Z596" s="102"/>
      <c r="AA596" s="102"/>
      <c r="AB596" s="102"/>
    </row>
    <row r="597">
      <c r="A597" s="119"/>
      <c r="C597" s="110"/>
      <c r="D597" s="111"/>
      <c r="E597" s="117"/>
      <c r="G597" s="120"/>
      <c r="H597" s="120"/>
      <c r="I597" s="120"/>
      <c r="J597" s="102"/>
      <c r="K597" s="102"/>
      <c r="L597" s="120"/>
      <c r="M597" s="116"/>
      <c r="N597" s="116"/>
      <c r="O597" s="102"/>
      <c r="P597" s="102"/>
      <c r="Q597" s="102"/>
      <c r="R597" s="102"/>
      <c r="S597" s="102"/>
      <c r="T597" s="102"/>
      <c r="U597" s="102"/>
      <c r="V597" s="102"/>
      <c r="W597" s="102"/>
      <c r="X597" s="102"/>
      <c r="Y597" s="102"/>
      <c r="Z597" s="102"/>
      <c r="AA597" s="102"/>
      <c r="AB597" s="102"/>
    </row>
    <row r="598">
      <c r="A598" s="119"/>
      <c r="C598" s="110"/>
      <c r="D598" s="111"/>
      <c r="E598" s="117"/>
      <c r="G598" s="120"/>
      <c r="H598" s="120"/>
      <c r="I598" s="120"/>
      <c r="J598" s="102"/>
      <c r="K598" s="102"/>
      <c r="L598" s="120"/>
      <c r="M598" s="116"/>
      <c r="N598" s="116"/>
      <c r="O598" s="102"/>
      <c r="P598" s="102"/>
      <c r="Q598" s="102"/>
      <c r="R598" s="102"/>
      <c r="S598" s="102"/>
      <c r="T598" s="102"/>
      <c r="U598" s="102"/>
      <c r="V598" s="102"/>
      <c r="W598" s="102"/>
      <c r="X598" s="102"/>
      <c r="Y598" s="102"/>
      <c r="Z598" s="102"/>
      <c r="AA598" s="102"/>
      <c r="AB598" s="102"/>
    </row>
    <row r="599">
      <c r="A599" s="119"/>
      <c r="C599" s="110"/>
      <c r="D599" s="111"/>
      <c r="E599" s="117"/>
      <c r="G599" s="120"/>
      <c r="H599" s="120"/>
      <c r="I599" s="120"/>
      <c r="J599" s="102"/>
      <c r="K599" s="102"/>
      <c r="L599" s="120"/>
      <c r="M599" s="116"/>
      <c r="N599" s="116"/>
      <c r="O599" s="102"/>
      <c r="P599" s="102"/>
      <c r="Q599" s="102"/>
      <c r="R599" s="102"/>
      <c r="S599" s="102"/>
      <c r="T599" s="102"/>
      <c r="U599" s="102"/>
      <c r="V599" s="102"/>
      <c r="W599" s="102"/>
      <c r="X599" s="102"/>
      <c r="Y599" s="102"/>
      <c r="Z599" s="102"/>
      <c r="AA599" s="102"/>
      <c r="AB599" s="102"/>
    </row>
    <row r="600">
      <c r="A600" s="119"/>
      <c r="C600" s="110"/>
      <c r="D600" s="111"/>
      <c r="E600" s="117"/>
      <c r="G600" s="120"/>
      <c r="H600" s="120"/>
      <c r="I600" s="120"/>
      <c r="J600" s="102"/>
      <c r="K600" s="102"/>
      <c r="L600" s="120"/>
      <c r="M600" s="116"/>
      <c r="N600" s="116"/>
      <c r="O600" s="102"/>
      <c r="P600" s="102"/>
      <c r="Q600" s="102"/>
      <c r="R600" s="102"/>
      <c r="S600" s="102"/>
      <c r="T600" s="102"/>
      <c r="U600" s="102"/>
      <c r="V600" s="102"/>
      <c r="W600" s="102"/>
      <c r="X600" s="102"/>
      <c r="Y600" s="102"/>
      <c r="Z600" s="102"/>
      <c r="AA600" s="102"/>
      <c r="AB600" s="102"/>
    </row>
    <row r="601">
      <c r="A601" s="119"/>
      <c r="C601" s="110"/>
      <c r="D601" s="111"/>
      <c r="E601" s="117"/>
      <c r="G601" s="120"/>
      <c r="H601" s="120"/>
      <c r="I601" s="120"/>
      <c r="J601" s="102"/>
      <c r="K601" s="102"/>
      <c r="L601" s="120"/>
      <c r="M601" s="116"/>
      <c r="N601" s="116"/>
      <c r="O601" s="102"/>
      <c r="P601" s="102"/>
      <c r="Q601" s="102"/>
      <c r="R601" s="102"/>
      <c r="S601" s="102"/>
      <c r="T601" s="102"/>
      <c r="U601" s="102"/>
      <c r="V601" s="102"/>
      <c r="W601" s="102"/>
      <c r="X601" s="102"/>
      <c r="Y601" s="102"/>
      <c r="Z601" s="102"/>
      <c r="AA601" s="102"/>
      <c r="AB601" s="102"/>
    </row>
    <row r="602">
      <c r="A602" s="119"/>
      <c r="C602" s="110"/>
      <c r="D602" s="111"/>
      <c r="E602" s="117"/>
      <c r="G602" s="120"/>
      <c r="H602" s="120"/>
      <c r="I602" s="120"/>
      <c r="J602" s="102"/>
      <c r="K602" s="102"/>
      <c r="L602" s="120"/>
      <c r="M602" s="116"/>
      <c r="N602" s="116"/>
      <c r="O602" s="102"/>
      <c r="P602" s="102"/>
      <c r="Q602" s="102"/>
      <c r="R602" s="102"/>
      <c r="S602" s="102"/>
      <c r="T602" s="102"/>
      <c r="U602" s="102"/>
      <c r="V602" s="102"/>
      <c r="W602" s="102"/>
      <c r="X602" s="102"/>
      <c r="Y602" s="102"/>
      <c r="Z602" s="102"/>
      <c r="AA602" s="102"/>
      <c r="AB602" s="102"/>
    </row>
    <row r="603">
      <c r="A603" s="119"/>
      <c r="C603" s="110"/>
      <c r="D603" s="111"/>
      <c r="E603" s="117"/>
      <c r="G603" s="120"/>
      <c r="H603" s="120"/>
      <c r="I603" s="120"/>
      <c r="J603" s="102"/>
      <c r="K603" s="102"/>
      <c r="L603" s="120"/>
      <c r="M603" s="116"/>
      <c r="N603" s="116"/>
      <c r="O603" s="102"/>
      <c r="P603" s="102"/>
      <c r="Q603" s="102"/>
      <c r="R603" s="102"/>
      <c r="S603" s="102"/>
      <c r="T603" s="102"/>
      <c r="U603" s="102"/>
      <c r="V603" s="102"/>
      <c r="W603" s="102"/>
      <c r="X603" s="102"/>
      <c r="Y603" s="102"/>
      <c r="Z603" s="102"/>
      <c r="AA603" s="102"/>
      <c r="AB603" s="102"/>
    </row>
    <row r="604">
      <c r="A604" s="119"/>
      <c r="C604" s="110"/>
      <c r="D604" s="111"/>
      <c r="E604" s="117"/>
      <c r="G604" s="120"/>
      <c r="H604" s="120"/>
      <c r="I604" s="120"/>
      <c r="J604" s="102"/>
      <c r="K604" s="102"/>
      <c r="L604" s="120"/>
      <c r="M604" s="116"/>
      <c r="N604" s="116"/>
      <c r="O604" s="102"/>
      <c r="P604" s="102"/>
      <c r="Q604" s="102"/>
      <c r="R604" s="102"/>
      <c r="S604" s="102"/>
      <c r="T604" s="102"/>
      <c r="U604" s="102"/>
      <c r="V604" s="102"/>
      <c r="W604" s="102"/>
      <c r="X604" s="102"/>
      <c r="Y604" s="102"/>
      <c r="Z604" s="102"/>
      <c r="AA604" s="102"/>
      <c r="AB604" s="102"/>
    </row>
    <row r="605">
      <c r="A605" s="119"/>
      <c r="C605" s="110"/>
      <c r="D605" s="111"/>
      <c r="E605" s="117"/>
      <c r="G605" s="120"/>
      <c r="H605" s="120"/>
      <c r="I605" s="120"/>
      <c r="J605" s="102"/>
      <c r="K605" s="102"/>
      <c r="L605" s="120"/>
      <c r="M605" s="116"/>
      <c r="N605" s="116"/>
      <c r="O605" s="102"/>
      <c r="P605" s="102"/>
      <c r="Q605" s="102"/>
      <c r="R605" s="102"/>
      <c r="S605" s="102"/>
      <c r="T605" s="102"/>
      <c r="U605" s="102"/>
      <c r="V605" s="102"/>
      <c r="W605" s="102"/>
      <c r="X605" s="102"/>
      <c r="Y605" s="102"/>
      <c r="Z605" s="102"/>
      <c r="AA605" s="102"/>
      <c r="AB605" s="102"/>
    </row>
    <row r="606">
      <c r="A606" s="119"/>
      <c r="C606" s="110"/>
      <c r="D606" s="111"/>
      <c r="E606" s="117"/>
      <c r="G606" s="120"/>
      <c r="H606" s="120"/>
      <c r="I606" s="120"/>
      <c r="J606" s="102"/>
      <c r="K606" s="102"/>
      <c r="L606" s="120"/>
      <c r="M606" s="116"/>
      <c r="N606" s="116"/>
      <c r="O606" s="102"/>
      <c r="P606" s="102"/>
      <c r="Q606" s="102"/>
      <c r="R606" s="102"/>
      <c r="S606" s="102"/>
      <c r="T606" s="102"/>
      <c r="U606" s="102"/>
      <c r="V606" s="102"/>
      <c r="W606" s="102"/>
      <c r="X606" s="102"/>
      <c r="Y606" s="102"/>
      <c r="Z606" s="102"/>
      <c r="AA606" s="102"/>
      <c r="AB606" s="102"/>
    </row>
    <row r="607">
      <c r="A607" s="119"/>
      <c r="C607" s="110"/>
      <c r="D607" s="111"/>
      <c r="E607" s="117"/>
      <c r="G607" s="120"/>
      <c r="H607" s="120"/>
      <c r="I607" s="120"/>
      <c r="J607" s="102"/>
      <c r="K607" s="102"/>
      <c r="L607" s="120"/>
      <c r="M607" s="116"/>
      <c r="N607" s="116"/>
      <c r="O607" s="102"/>
      <c r="P607" s="102"/>
      <c r="Q607" s="102"/>
      <c r="R607" s="102"/>
      <c r="S607" s="102"/>
      <c r="T607" s="102"/>
      <c r="U607" s="102"/>
      <c r="V607" s="102"/>
      <c r="W607" s="102"/>
      <c r="X607" s="102"/>
      <c r="Y607" s="102"/>
      <c r="Z607" s="102"/>
      <c r="AA607" s="102"/>
      <c r="AB607" s="102"/>
    </row>
    <row r="608">
      <c r="A608" s="119"/>
      <c r="C608" s="110"/>
      <c r="D608" s="111"/>
      <c r="E608" s="117"/>
      <c r="G608" s="120"/>
      <c r="H608" s="120"/>
      <c r="I608" s="120"/>
      <c r="J608" s="102"/>
      <c r="K608" s="102"/>
      <c r="L608" s="120"/>
      <c r="M608" s="116"/>
      <c r="N608" s="116"/>
      <c r="O608" s="102"/>
      <c r="P608" s="102"/>
      <c r="Q608" s="102"/>
      <c r="R608" s="102"/>
      <c r="S608" s="102"/>
      <c r="T608" s="102"/>
      <c r="U608" s="102"/>
      <c r="V608" s="102"/>
      <c r="W608" s="102"/>
      <c r="X608" s="102"/>
      <c r="Y608" s="102"/>
      <c r="Z608" s="102"/>
      <c r="AA608" s="102"/>
      <c r="AB608" s="102"/>
    </row>
    <row r="609">
      <c r="A609" s="119"/>
      <c r="C609" s="110"/>
      <c r="D609" s="111"/>
      <c r="E609" s="117"/>
      <c r="G609" s="120"/>
      <c r="H609" s="120"/>
      <c r="I609" s="120"/>
      <c r="J609" s="102"/>
      <c r="K609" s="102"/>
      <c r="L609" s="120"/>
      <c r="M609" s="116"/>
      <c r="N609" s="116"/>
      <c r="O609" s="102"/>
      <c r="P609" s="102"/>
      <c r="Q609" s="102"/>
      <c r="R609" s="102"/>
      <c r="S609" s="102"/>
      <c r="T609" s="102"/>
      <c r="U609" s="102"/>
      <c r="V609" s="102"/>
      <c r="W609" s="102"/>
      <c r="X609" s="102"/>
      <c r="Y609" s="102"/>
      <c r="Z609" s="102"/>
      <c r="AA609" s="102"/>
      <c r="AB609" s="102"/>
    </row>
    <row r="610">
      <c r="A610" s="119"/>
      <c r="C610" s="110"/>
      <c r="D610" s="111"/>
      <c r="E610" s="117"/>
      <c r="G610" s="120"/>
      <c r="H610" s="120"/>
      <c r="I610" s="120"/>
      <c r="J610" s="102"/>
      <c r="K610" s="102"/>
      <c r="L610" s="120"/>
      <c r="M610" s="116"/>
      <c r="N610" s="116"/>
      <c r="O610" s="102"/>
      <c r="P610" s="102"/>
      <c r="Q610" s="102"/>
      <c r="R610" s="102"/>
      <c r="S610" s="102"/>
      <c r="T610" s="102"/>
      <c r="U610" s="102"/>
      <c r="V610" s="102"/>
      <c r="W610" s="102"/>
      <c r="X610" s="102"/>
      <c r="Y610" s="102"/>
      <c r="Z610" s="102"/>
      <c r="AA610" s="102"/>
      <c r="AB610" s="102"/>
    </row>
    <row r="611">
      <c r="A611" s="119"/>
      <c r="C611" s="110"/>
      <c r="D611" s="111"/>
      <c r="E611" s="117"/>
      <c r="G611" s="120"/>
      <c r="H611" s="120"/>
      <c r="I611" s="120"/>
      <c r="J611" s="102"/>
      <c r="K611" s="102"/>
      <c r="L611" s="120"/>
      <c r="M611" s="116"/>
      <c r="N611" s="116"/>
      <c r="O611" s="102"/>
      <c r="P611" s="102"/>
      <c r="Q611" s="102"/>
      <c r="R611" s="102"/>
      <c r="S611" s="102"/>
      <c r="T611" s="102"/>
      <c r="U611" s="102"/>
      <c r="V611" s="102"/>
      <c r="W611" s="102"/>
      <c r="X611" s="102"/>
      <c r="Y611" s="102"/>
      <c r="Z611" s="102"/>
      <c r="AA611" s="102"/>
      <c r="AB611" s="102"/>
    </row>
    <row r="612">
      <c r="A612" s="119"/>
      <c r="C612" s="110"/>
      <c r="D612" s="111"/>
      <c r="E612" s="117"/>
      <c r="G612" s="120"/>
      <c r="H612" s="120"/>
      <c r="I612" s="120"/>
      <c r="J612" s="102"/>
      <c r="K612" s="102"/>
      <c r="L612" s="120"/>
      <c r="M612" s="116"/>
      <c r="N612" s="116"/>
      <c r="O612" s="102"/>
      <c r="P612" s="102"/>
      <c r="Q612" s="102"/>
      <c r="R612" s="102"/>
      <c r="S612" s="102"/>
      <c r="T612" s="102"/>
      <c r="U612" s="102"/>
      <c r="V612" s="102"/>
      <c r="W612" s="102"/>
      <c r="X612" s="102"/>
      <c r="Y612" s="102"/>
      <c r="Z612" s="102"/>
      <c r="AA612" s="102"/>
      <c r="AB612" s="102"/>
    </row>
    <row r="613">
      <c r="A613" s="119"/>
      <c r="C613" s="110"/>
      <c r="D613" s="111"/>
      <c r="E613" s="117"/>
      <c r="G613" s="120"/>
      <c r="H613" s="120"/>
      <c r="I613" s="120"/>
      <c r="J613" s="102"/>
      <c r="K613" s="102"/>
      <c r="L613" s="120"/>
      <c r="M613" s="116"/>
      <c r="N613" s="116"/>
      <c r="O613" s="102"/>
      <c r="P613" s="102"/>
      <c r="Q613" s="102"/>
      <c r="R613" s="102"/>
      <c r="S613" s="102"/>
      <c r="T613" s="102"/>
      <c r="U613" s="102"/>
      <c r="V613" s="102"/>
      <c r="W613" s="102"/>
      <c r="X613" s="102"/>
      <c r="Y613" s="102"/>
      <c r="Z613" s="102"/>
      <c r="AA613" s="102"/>
      <c r="AB613" s="102"/>
    </row>
    <row r="614">
      <c r="A614" s="119"/>
      <c r="C614" s="110"/>
      <c r="D614" s="111"/>
      <c r="E614" s="117"/>
      <c r="G614" s="120"/>
      <c r="H614" s="120"/>
      <c r="I614" s="120"/>
      <c r="J614" s="102"/>
      <c r="K614" s="102"/>
      <c r="L614" s="120"/>
      <c r="M614" s="116"/>
      <c r="N614" s="116"/>
      <c r="O614" s="102"/>
      <c r="P614" s="102"/>
      <c r="Q614" s="102"/>
      <c r="R614" s="102"/>
      <c r="S614" s="102"/>
      <c r="T614" s="102"/>
      <c r="U614" s="102"/>
      <c r="V614" s="102"/>
      <c r="W614" s="102"/>
      <c r="X614" s="102"/>
      <c r="Y614" s="102"/>
      <c r="Z614" s="102"/>
      <c r="AA614" s="102"/>
      <c r="AB614" s="102"/>
    </row>
    <row r="615">
      <c r="A615" s="119"/>
      <c r="C615" s="110"/>
      <c r="D615" s="111"/>
      <c r="E615" s="117"/>
      <c r="G615" s="120"/>
      <c r="H615" s="120"/>
      <c r="I615" s="120"/>
      <c r="J615" s="102"/>
      <c r="K615" s="102"/>
      <c r="L615" s="120"/>
      <c r="M615" s="116"/>
      <c r="N615" s="116"/>
      <c r="O615" s="102"/>
      <c r="P615" s="102"/>
      <c r="Q615" s="102"/>
      <c r="R615" s="102"/>
      <c r="S615" s="102"/>
      <c r="T615" s="102"/>
      <c r="U615" s="102"/>
      <c r="V615" s="102"/>
      <c r="W615" s="102"/>
      <c r="X615" s="102"/>
      <c r="Y615" s="102"/>
      <c r="Z615" s="102"/>
      <c r="AA615" s="102"/>
      <c r="AB615" s="102"/>
    </row>
    <row r="616">
      <c r="A616" s="119"/>
      <c r="C616" s="110"/>
      <c r="D616" s="111"/>
      <c r="E616" s="117"/>
      <c r="G616" s="120"/>
      <c r="H616" s="120"/>
      <c r="I616" s="120"/>
      <c r="J616" s="102"/>
      <c r="K616" s="102"/>
      <c r="L616" s="120"/>
      <c r="M616" s="116"/>
      <c r="N616" s="116"/>
      <c r="O616" s="102"/>
      <c r="P616" s="102"/>
      <c r="Q616" s="102"/>
      <c r="R616" s="102"/>
      <c r="S616" s="102"/>
      <c r="T616" s="102"/>
      <c r="U616" s="102"/>
      <c r="V616" s="102"/>
      <c r="W616" s="102"/>
      <c r="X616" s="102"/>
      <c r="Y616" s="102"/>
      <c r="Z616" s="102"/>
      <c r="AA616" s="102"/>
      <c r="AB616" s="102"/>
    </row>
    <row r="617">
      <c r="A617" s="119"/>
      <c r="C617" s="110"/>
      <c r="D617" s="111"/>
      <c r="E617" s="117"/>
      <c r="G617" s="120"/>
      <c r="H617" s="120"/>
      <c r="I617" s="120"/>
      <c r="J617" s="102"/>
      <c r="K617" s="102"/>
      <c r="L617" s="120"/>
      <c r="M617" s="116"/>
      <c r="N617" s="116"/>
      <c r="O617" s="102"/>
      <c r="P617" s="102"/>
      <c r="Q617" s="102"/>
      <c r="R617" s="102"/>
      <c r="S617" s="102"/>
      <c r="T617" s="102"/>
      <c r="U617" s="102"/>
      <c r="V617" s="102"/>
      <c r="W617" s="102"/>
      <c r="X617" s="102"/>
      <c r="Y617" s="102"/>
      <c r="Z617" s="102"/>
      <c r="AA617" s="102"/>
      <c r="AB617" s="102"/>
    </row>
    <row r="618">
      <c r="A618" s="119"/>
      <c r="C618" s="110"/>
      <c r="D618" s="111"/>
      <c r="E618" s="117"/>
      <c r="G618" s="120"/>
      <c r="H618" s="120"/>
      <c r="I618" s="120"/>
      <c r="J618" s="102"/>
      <c r="K618" s="102"/>
      <c r="L618" s="120"/>
      <c r="M618" s="116"/>
      <c r="N618" s="116"/>
      <c r="O618" s="102"/>
      <c r="P618" s="102"/>
      <c r="Q618" s="102"/>
      <c r="R618" s="102"/>
      <c r="S618" s="102"/>
      <c r="T618" s="102"/>
      <c r="U618" s="102"/>
      <c r="V618" s="102"/>
      <c r="W618" s="102"/>
      <c r="X618" s="102"/>
      <c r="Y618" s="102"/>
      <c r="Z618" s="102"/>
      <c r="AA618" s="102"/>
      <c r="AB618" s="102"/>
    </row>
    <row r="619">
      <c r="A619" s="119"/>
      <c r="C619" s="110"/>
      <c r="D619" s="111"/>
      <c r="E619" s="117"/>
      <c r="G619" s="120"/>
      <c r="H619" s="120"/>
      <c r="I619" s="120"/>
      <c r="J619" s="102"/>
      <c r="K619" s="102"/>
      <c r="L619" s="120"/>
      <c r="M619" s="116"/>
      <c r="N619" s="116"/>
      <c r="O619" s="102"/>
      <c r="P619" s="102"/>
      <c r="Q619" s="102"/>
      <c r="R619" s="102"/>
      <c r="S619" s="102"/>
      <c r="T619" s="102"/>
      <c r="U619" s="102"/>
      <c r="V619" s="102"/>
      <c r="W619" s="102"/>
      <c r="X619" s="102"/>
      <c r="Y619" s="102"/>
      <c r="Z619" s="102"/>
      <c r="AA619" s="102"/>
      <c r="AB619" s="102"/>
    </row>
    <row r="620">
      <c r="A620" s="119"/>
      <c r="C620" s="110"/>
      <c r="D620" s="111"/>
      <c r="E620" s="117"/>
      <c r="G620" s="120"/>
      <c r="H620" s="120"/>
      <c r="I620" s="120"/>
      <c r="J620" s="102"/>
      <c r="K620" s="102"/>
      <c r="L620" s="120"/>
      <c r="M620" s="116"/>
      <c r="N620" s="116"/>
      <c r="O620" s="102"/>
      <c r="P620" s="102"/>
      <c r="Q620" s="102"/>
      <c r="R620" s="102"/>
      <c r="S620" s="102"/>
      <c r="T620" s="102"/>
      <c r="U620" s="102"/>
      <c r="V620" s="102"/>
      <c r="W620" s="102"/>
      <c r="X620" s="102"/>
      <c r="Y620" s="102"/>
      <c r="Z620" s="102"/>
      <c r="AA620" s="102"/>
      <c r="AB620" s="102"/>
    </row>
    <row r="621">
      <c r="A621" s="119"/>
      <c r="C621" s="110"/>
      <c r="D621" s="111"/>
      <c r="E621" s="117"/>
      <c r="G621" s="120"/>
      <c r="H621" s="120"/>
      <c r="I621" s="120"/>
      <c r="J621" s="102"/>
      <c r="K621" s="102"/>
      <c r="L621" s="120"/>
      <c r="M621" s="116"/>
      <c r="N621" s="116"/>
      <c r="O621" s="102"/>
      <c r="P621" s="102"/>
      <c r="Q621" s="102"/>
      <c r="R621" s="102"/>
      <c r="S621" s="102"/>
      <c r="T621" s="102"/>
      <c r="U621" s="102"/>
      <c r="V621" s="102"/>
      <c r="W621" s="102"/>
      <c r="X621" s="102"/>
      <c r="Y621" s="102"/>
      <c r="Z621" s="102"/>
      <c r="AA621" s="102"/>
      <c r="AB621" s="102"/>
    </row>
    <row r="622">
      <c r="A622" s="119"/>
      <c r="C622" s="110"/>
      <c r="D622" s="111"/>
      <c r="E622" s="117"/>
      <c r="G622" s="120"/>
      <c r="H622" s="120"/>
      <c r="I622" s="120"/>
      <c r="J622" s="102"/>
      <c r="K622" s="102"/>
      <c r="L622" s="120"/>
      <c r="M622" s="116"/>
      <c r="N622" s="116"/>
      <c r="O622" s="102"/>
      <c r="P622" s="102"/>
      <c r="Q622" s="102"/>
      <c r="R622" s="102"/>
      <c r="S622" s="102"/>
      <c r="T622" s="102"/>
      <c r="U622" s="102"/>
      <c r="V622" s="102"/>
      <c r="W622" s="102"/>
      <c r="X622" s="102"/>
      <c r="Y622" s="102"/>
      <c r="Z622" s="102"/>
      <c r="AA622" s="102"/>
      <c r="AB622" s="102"/>
    </row>
    <row r="623">
      <c r="A623" s="119"/>
      <c r="C623" s="110"/>
      <c r="D623" s="111"/>
      <c r="E623" s="117"/>
      <c r="G623" s="120"/>
      <c r="H623" s="120"/>
      <c r="I623" s="120"/>
      <c r="J623" s="102"/>
      <c r="K623" s="102"/>
      <c r="L623" s="120"/>
      <c r="M623" s="116"/>
      <c r="N623" s="116"/>
      <c r="O623" s="102"/>
      <c r="P623" s="102"/>
      <c r="Q623" s="102"/>
      <c r="R623" s="102"/>
      <c r="S623" s="102"/>
      <c r="T623" s="102"/>
      <c r="U623" s="102"/>
      <c r="V623" s="102"/>
      <c r="W623" s="102"/>
      <c r="X623" s="102"/>
      <c r="Y623" s="102"/>
      <c r="Z623" s="102"/>
      <c r="AA623" s="102"/>
      <c r="AB623" s="102"/>
    </row>
    <row r="624">
      <c r="A624" s="119"/>
      <c r="C624" s="110"/>
      <c r="D624" s="111"/>
      <c r="E624" s="117"/>
      <c r="G624" s="120"/>
      <c r="H624" s="120"/>
      <c r="I624" s="120"/>
      <c r="J624" s="102"/>
      <c r="K624" s="102"/>
      <c r="L624" s="120"/>
      <c r="M624" s="116"/>
      <c r="N624" s="116"/>
      <c r="O624" s="102"/>
      <c r="P624" s="102"/>
      <c r="Q624" s="102"/>
      <c r="R624" s="102"/>
      <c r="S624" s="102"/>
      <c r="T624" s="102"/>
      <c r="U624" s="102"/>
      <c r="V624" s="102"/>
      <c r="W624" s="102"/>
      <c r="X624" s="102"/>
      <c r="Y624" s="102"/>
      <c r="Z624" s="102"/>
      <c r="AA624" s="102"/>
      <c r="AB624" s="102"/>
    </row>
    <row r="625">
      <c r="A625" s="119"/>
      <c r="C625" s="110"/>
      <c r="D625" s="111"/>
      <c r="E625" s="117"/>
      <c r="G625" s="120"/>
      <c r="H625" s="120"/>
      <c r="I625" s="120"/>
      <c r="J625" s="102"/>
      <c r="K625" s="102"/>
      <c r="L625" s="120"/>
      <c r="M625" s="116"/>
      <c r="N625" s="116"/>
      <c r="O625" s="102"/>
      <c r="P625" s="102"/>
      <c r="Q625" s="102"/>
      <c r="R625" s="102"/>
      <c r="S625" s="102"/>
      <c r="T625" s="102"/>
      <c r="U625" s="102"/>
      <c r="V625" s="102"/>
      <c r="W625" s="102"/>
      <c r="X625" s="102"/>
      <c r="Y625" s="102"/>
      <c r="Z625" s="102"/>
      <c r="AA625" s="102"/>
      <c r="AB625" s="102"/>
    </row>
    <row r="626">
      <c r="A626" s="119"/>
      <c r="C626" s="110"/>
      <c r="D626" s="111"/>
      <c r="E626" s="117"/>
      <c r="G626" s="120"/>
      <c r="H626" s="120"/>
      <c r="I626" s="120"/>
      <c r="J626" s="102"/>
      <c r="K626" s="102"/>
      <c r="L626" s="120"/>
      <c r="M626" s="116"/>
      <c r="N626" s="116"/>
      <c r="O626" s="102"/>
      <c r="P626" s="102"/>
      <c r="Q626" s="102"/>
      <c r="R626" s="102"/>
      <c r="S626" s="102"/>
      <c r="T626" s="102"/>
      <c r="U626" s="102"/>
      <c r="V626" s="102"/>
      <c r="W626" s="102"/>
      <c r="X626" s="102"/>
      <c r="Y626" s="102"/>
      <c r="Z626" s="102"/>
      <c r="AA626" s="102"/>
      <c r="AB626" s="102"/>
    </row>
    <row r="627">
      <c r="A627" s="119"/>
      <c r="C627" s="110"/>
      <c r="D627" s="111"/>
      <c r="E627" s="117"/>
      <c r="G627" s="120"/>
      <c r="H627" s="120"/>
      <c r="I627" s="120"/>
      <c r="J627" s="102"/>
      <c r="K627" s="102"/>
      <c r="L627" s="120"/>
      <c r="M627" s="116"/>
      <c r="N627" s="116"/>
      <c r="O627" s="102"/>
      <c r="P627" s="102"/>
      <c r="Q627" s="102"/>
      <c r="R627" s="102"/>
      <c r="S627" s="102"/>
      <c r="T627" s="102"/>
      <c r="U627" s="102"/>
      <c r="V627" s="102"/>
      <c r="W627" s="102"/>
      <c r="X627" s="102"/>
      <c r="Y627" s="102"/>
      <c r="Z627" s="102"/>
      <c r="AA627" s="102"/>
      <c r="AB627" s="102"/>
    </row>
    <row r="628">
      <c r="A628" s="119"/>
      <c r="C628" s="110"/>
      <c r="D628" s="111"/>
      <c r="E628" s="117"/>
      <c r="G628" s="120"/>
      <c r="H628" s="120"/>
      <c r="I628" s="120"/>
      <c r="J628" s="102"/>
      <c r="K628" s="102"/>
      <c r="L628" s="120"/>
      <c r="M628" s="116"/>
      <c r="N628" s="116"/>
      <c r="O628" s="102"/>
      <c r="P628" s="102"/>
      <c r="Q628" s="102"/>
      <c r="R628" s="102"/>
      <c r="S628" s="102"/>
      <c r="T628" s="102"/>
      <c r="U628" s="102"/>
      <c r="V628" s="102"/>
      <c r="W628" s="102"/>
      <c r="X628" s="102"/>
      <c r="Y628" s="102"/>
      <c r="Z628" s="102"/>
      <c r="AA628" s="102"/>
      <c r="AB628" s="102"/>
    </row>
    <row r="629">
      <c r="A629" s="119"/>
      <c r="C629" s="110"/>
      <c r="D629" s="111"/>
      <c r="E629" s="117"/>
      <c r="G629" s="120"/>
      <c r="H629" s="120"/>
      <c r="I629" s="120"/>
      <c r="J629" s="102"/>
      <c r="K629" s="102"/>
      <c r="L629" s="120"/>
      <c r="M629" s="116"/>
      <c r="N629" s="116"/>
      <c r="O629" s="102"/>
      <c r="P629" s="102"/>
      <c r="Q629" s="102"/>
      <c r="R629" s="102"/>
      <c r="S629" s="102"/>
      <c r="T629" s="102"/>
      <c r="U629" s="102"/>
      <c r="V629" s="102"/>
      <c r="W629" s="102"/>
      <c r="X629" s="102"/>
      <c r="Y629" s="102"/>
      <c r="Z629" s="102"/>
      <c r="AA629" s="102"/>
      <c r="AB629" s="102"/>
    </row>
    <row r="630">
      <c r="A630" s="119"/>
      <c r="C630" s="110"/>
      <c r="D630" s="111"/>
      <c r="E630" s="117"/>
      <c r="G630" s="120"/>
      <c r="H630" s="120"/>
      <c r="I630" s="120"/>
      <c r="J630" s="102"/>
      <c r="K630" s="102"/>
      <c r="L630" s="120"/>
      <c r="M630" s="116"/>
      <c r="N630" s="116"/>
      <c r="O630" s="102"/>
      <c r="P630" s="102"/>
      <c r="Q630" s="102"/>
      <c r="R630" s="102"/>
      <c r="S630" s="102"/>
      <c r="T630" s="102"/>
      <c r="U630" s="102"/>
      <c r="V630" s="102"/>
      <c r="W630" s="102"/>
      <c r="X630" s="102"/>
      <c r="Y630" s="102"/>
      <c r="Z630" s="102"/>
      <c r="AA630" s="102"/>
      <c r="AB630" s="102"/>
    </row>
    <row r="631">
      <c r="A631" s="119"/>
      <c r="C631" s="110"/>
      <c r="D631" s="111"/>
      <c r="E631" s="117"/>
      <c r="G631" s="120"/>
      <c r="H631" s="120"/>
      <c r="I631" s="120"/>
      <c r="J631" s="102"/>
      <c r="K631" s="102"/>
      <c r="L631" s="120"/>
      <c r="M631" s="116"/>
      <c r="N631" s="116"/>
      <c r="O631" s="102"/>
      <c r="P631" s="102"/>
      <c r="Q631" s="102"/>
      <c r="R631" s="102"/>
      <c r="S631" s="102"/>
      <c r="T631" s="102"/>
      <c r="U631" s="102"/>
      <c r="V631" s="102"/>
      <c r="W631" s="102"/>
      <c r="X631" s="102"/>
      <c r="Y631" s="102"/>
      <c r="Z631" s="102"/>
      <c r="AA631" s="102"/>
      <c r="AB631" s="102"/>
    </row>
    <row r="632">
      <c r="A632" s="119"/>
      <c r="C632" s="110"/>
      <c r="D632" s="111"/>
      <c r="E632" s="117"/>
      <c r="G632" s="120"/>
      <c r="H632" s="120"/>
      <c r="I632" s="120"/>
      <c r="J632" s="102"/>
      <c r="K632" s="102"/>
      <c r="L632" s="120"/>
      <c r="M632" s="116"/>
      <c r="N632" s="116"/>
      <c r="O632" s="102"/>
      <c r="P632" s="102"/>
      <c r="Q632" s="102"/>
      <c r="R632" s="102"/>
      <c r="S632" s="102"/>
      <c r="T632" s="102"/>
      <c r="U632" s="102"/>
      <c r="V632" s="102"/>
      <c r="W632" s="102"/>
      <c r="X632" s="102"/>
      <c r="Y632" s="102"/>
      <c r="Z632" s="102"/>
      <c r="AA632" s="102"/>
      <c r="AB632" s="102"/>
    </row>
    <row r="633">
      <c r="A633" s="119"/>
      <c r="C633" s="110"/>
      <c r="D633" s="111"/>
      <c r="E633" s="117"/>
      <c r="G633" s="120"/>
      <c r="H633" s="120"/>
      <c r="I633" s="120"/>
      <c r="J633" s="102"/>
      <c r="K633" s="102"/>
      <c r="L633" s="120"/>
      <c r="M633" s="116"/>
      <c r="N633" s="116"/>
      <c r="O633" s="102"/>
      <c r="P633" s="102"/>
      <c r="Q633" s="102"/>
      <c r="R633" s="102"/>
      <c r="S633" s="102"/>
      <c r="T633" s="102"/>
      <c r="U633" s="102"/>
      <c r="V633" s="102"/>
      <c r="W633" s="102"/>
      <c r="X633" s="102"/>
      <c r="Y633" s="102"/>
      <c r="Z633" s="102"/>
      <c r="AA633" s="102"/>
      <c r="AB633" s="102"/>
    </row>
    <row r="634">
      <c r="A634" s="119"/>
      <c r="C634" s="110"/>
      <c r="D634" s="111"/>
      <c r="E634" s="117"/>
      <c r="G634" s="120"/>
      <c r="H634" s="120"/>
      <c r="I634" s="120"/>
      <c r="J634" s="102"/>
      <c r="K634" s="102"/>
      <c r="L634" s="120"/>
      <c r="M634" s="116"/>
      <c r="N634" s="116"/>
      <c r="O634" s="102"/>
      <c r="P634" s="102"/>
      <c r="Q634" s="102"/>
      <c r="R634" s="102"/>
      <c r="S634" s="102"/>
      <c r="T634" s="102"/>
      <c r="U634" s="102"/>
      <c r="V634" s="102"/>
      <c r="W634" s="102"/>
      <c r="X634" s="102"/>
      <c r="Y634" s="102"/>
      <c r="Z634" s="102"/>
      <c r="AA634" s="102"/>
      <c r="AB634" s="102"/>
    </row>
    <row r="635">
      <c r="A635" s="119"/>
      <c r="C635" s="110"/>
      <c r="D635" s="111"/>
      <c r="E635" s="117"/>
      <c r="G635" s="120"/>
      <c r="H635" s="120"/>
      <c r="I635" s="120"/>
      <c r="J635" s="102"/>
      <c r="K635" s="102"/>
      <c r="L635" s="120"/>
      <c r="M635" s="116"/>
      <c r="N635" s="116"/>
      <c r="O635" s="102"/>
      <c r="P635" s="102"/>
      <c r="Q635" s="102"/>
      <c r="R635" s="102"/>
      <c r="S635" s="102"/>
      <c r="T635" s="102"/>
      <c r="U635" s="102"/>
      <c r="V635" s="102"/>
      <c r="W635" s="102"/>
      <c r="X635" s="102"/>
      <c r="Y635" s="102"/>
      <c r="Z635" s="102"/>
      <c r="AA635" s="102"/>
      <c r="AB635" s="102"/>
    </row>
    <row r="636">
      <c r="A636" s="119"/>
      <c r="C636" s="110"/>
      <c r="D636" s="111"/>
      <c r="E636" s="117"/>
      <c r="G636" s="120"/>
      <c r="H636" s="120"/>
      <c r="I636" s="120"/>
      <c r="J636" s="102"/>
      <c r="K636" s="102"/>
      <c r="L636" s="120"/>
      <c r="M636" s="116"/>
      <c r="N636" s="116"/>
      <c r="O636" s="102"/>
      <c r="P636" s="102"/>
      <c r="Q636" s="102"/>
      <c r="R636" s="102"/>
      <c r="S636" s="102"/>
      <c r="T636" s="102"/>
      <c r="U636" s="102"/>
      <c r="V636" s="102"/>
      <c r="W636" s="102"/>
      <c r="X636" s="102"/>
      <c r="Y636" s="102"/>
      <c r="Z636" s="102"/>
      <c r="AA636" s="102"/>
      <c r="AB636" s="102"/>
    </row>
    <row r="637">
      <c r="A637" s="119"/>
      <c r="C637" s="110"/>
      <c r="D637" s="111"/>
      <c r="E637" s="117"/>
      <c r="G637" s="120"/>
      <c r="H637" s="120"/>
      <c r="I637" s="120"/>
      <c r="J637" s="102"/>
      <c r="K637" s="102"/>
      <c r="L637" s="120"/>
      <c r="M637" s="116"/>
      <c r="N637" s="116"/>
      <c r="O637" s="102"/>
      <c r="P637" s="102"/>
      <c r="Q637" s="102"/>
      <c r="R637" s="102"/>
      <c r="S637" s="102"/>
      <c r="T637" s="102"/>
      <c r="U637" s="102"/>
      <c r="V637" s="102"/>
      <c r="W637" s="102"/>
      <c r="X637" s="102"/>
      <c r="Y637" s="102"/>
      <c r="Z637" s="102"/>
      <c r="AA637" s="102"/>
      <c r="AB637" s="102"/>
    </row>
    <row r="638">
      <c r="A638" s="119"/>
      <c r="C638" s="110"/>
      <c r="D638" s="111"/>
      <c r="E638" s="117"/>
      <c r="G638" s="120"/>
      <c r="H638" s="120"/>
      <c r="I638" s="120"/>
      <c r="J638" s="102"/>
      <c r="K638" s="102"/>
      <c r="L638" s="120"/>
      <c r="M638" s="116"/>
      <c r="N638" s="116"/>
      <c r="O638" s="102"/>
      <c r="P638" s="102"/>
      <c r="Q638" s="102"/>
      <c r="R638" s="102"/>
      <c r="S638" s="102"/>
      <c r="T638" s="102"/>
      <c r="U638" s="102"/>
      <c r="V638" s="102"/>
      <c r="W638" s="102"/>
      <c r="X638" s="102"/>
      <c r="Y638" s="102"/>
      <c r="Z638" s="102"/>
      <c r="AA638" s="102"/>
      <c r="AB638" s="102"/>
    </row>
    <row r="639">
      <c r="A639" s="119"/>
      <c r="C639" s="110"/>
      <c r="D639" s="111"/>
      <c r="E639" s="117"/>
      <c r="G639" s="120"/>
      <c r="H639" s="120"/>
      <c r="I639" s="120"/>
      <c r="J639" s="102"/>
      <c r="K639" s="102"/>
      <c r="L639" s="120"/>
      <c r="M639" s="116"/>
      <c r="N639" s="116"/>
      <c r="O639" s="102"/>
      <c r="P639" s="102"/>
      <c r="Q639" s="102"/>
      <c r="R639" s="102"/>
      <c r="S639" s="102"/>
      <c r="T639" s="102"/>
      <c r="U639" s="102"/>
      <c r="V639" s="102"/>
      <c r="W639" s="102"/>
      <c r="X639" s="102"/>
      <c r="Y639" s="102"/>
      <c r="Z639" s="102"/>
      <c r="AA639" s="102"/>
      <c r="AB639" s="102"/>
    </row>
    <row r="640">
      <c r="A640" s="119"/>
      <c r="C640" s="110"/>
      <c r="D640" s="111"/>
      <c r="E640" s="117"/>
      <c r="G640" s="120"/>
      <c r="H640" s="120"/>
      <c r="I640" s="120"/>
      <c r="J640" s="102"/>
      <c r="K640" s="102"/>
      <c r="L640" s="120"/>
      <c r="M640" s="116"/>
      <c r="N640" s="116"/>
      <c r="O640" s="102"/>
      <c r="P640" s="102"/>
      <c r="Q640" s="102"/>
      <c r="R640" s="102"/>
      <c r="S640" s="102"/>
      <c r="T640" s="102"/>
      <c r="U640" s="102"/>
      <c r="V640" s="102"/>
      <c r="W640" s="102"/>
      <c r="X640" s="102"/>
      <c r="Y640" s="102"/>
      <c r="Z640" s="102"/>
      <c r="AA640" s="102"/>
      <c r="AB640" s="102"/>
    </row>
    <row r="641">
      <c r="A641" s="119"/>
      <c r="C641" s="110"/>
      <c r="D641" s="111"/>
      <c r="E641" s="117"/>
      <c r="G641" s="120"/>
      <c r="H641" s="120"/>
      <c r="I641" s="120"/>
      <c r="J641" s="102"/>
      <c r="K641" s="102"/>
      <c r="L641" s="120"/>
      <c r="M641" s="116"/>
      <c r="N641" s="116"/>
      <c r="O641" s="102"/>
      <c r="P641" s="102"/>
      <c r="Q641" s="102"/>
      <c r="R641" s="102"/>
      <c r="S641" s="102"/>
      <c r="T641" s="102"/>
      <c r="U641" s="102"/>
      <c r="V641" s="102"/>
      <c r="W641" s="102"/>
      <c r="X641" s="102"/>
      <c r="Y641" s="102"/>
      <c r="Z641" s="102"/>
      <c r="AA641" s="102"/>
      <c r="AB641" s="102"/>
    </row>
    <row r="642">
      <c r="A642" s="119"/>
      <c r="C642" s="110"/>
      <c r="D642" s="111"/>
      <c r="E642" s="117"/>
      <c r="G642" s="120"/>
      <c r="H642" s="120"/>
      <c r="I642" s="120"/>
      <c r="J642" s="102"/>
      <c r="K642" s="102"/>
      <c r="L642" s="120"/>
      <c r="M642" s="116"/>
      <c r="N642" s="116"/>
      <c r="O642" s="102"/>
      <c r="P642" s="102"/>
      <c r="Q642" s="102"/>
      <c r="R642" s="102"/>
      <c r="S642" s="102"/>
      <c r="T642" s="102"/>
      <c r="U642" s="102"/>
      <c r="V642" s="102"/>
      <c r="W642" s="102"/>
      <c r="X642" s="102"/>
      <c r="Y642" s="102"/>
      <c r="Z642" s="102"/>
      <c r="AA642" s="102"/>
      <c r="AB642" s="102"/>
    </row>
    <row r="643">
      <c r="A643" s="119"/>
      <c r="C643" s="110"/>
      <c r="D643" s="111"/>
      <c r="E643" s="117"/>
      <c r="G643" s="120"/>
      <c r="H643" s="120"/>
      <c r="I643" s="120"/>
      <c r="J643" s="102"/>
      <c r="K643" s="102"/>
      <c r="L643" s="120"/>
      <c r="M643" s="116"/>
      <c r="N643" s="116"/>
      <c r="O643" s="102"/>
      <c r="P643" s="102"/>
      <c r="Q643" s="102"/>
      <c r="R643" s="102"/>
      <c r="S643" s="102"/>
      <c r="T643" s="102"/>
      <c r="U643" s="102"/>
      <c r="V643" s="102"/>
      <c r="W643" s="102"/>
      <c r="X643" s="102"/>
      <c r="Y643" s="102"/>
      <c r="Z643" s="102"/>
      <c r="AA643" s="102"/>
      <c r="AB643" s="102"/>
    </row>
    <row r="644">
      <c r="A644" s="119"/>
      <c r="C644" s="110"/>
      <c r="D644" s="111"/>
      <c r="E644" s="117"/>
      <c r="G644" s="120"/>
      <c r="H644" s="120"/>
      <c r="I644" s="120"/>
      <c r="J644" s="102"/>
      <c r="K644" s="102"/>
      <c r="L644" s="120"/>
      <c r="M644" s="116"/>
      <c r="N644" s="116"/>
      <c r="O644" s="102"/>
      <c r="P644" s="102"/>
      <c r="Q644" s="102"/>
      <c r="R644" s="102"/>
      <c r="S644" s="102"/>
      <c r="T644" s="102"/>
      <c r="U644" s="102"/>
      <c r="V644" s="102"/>
      <c r="W644" s="102"/>
      <c r="X644" s="102"/>
      <c r="Y644" s="102"/>
      <c r="Z644" s="102"/>
      <c r="AA644" s="102"/>
      <c r="AB644" s="102"/>
    </row>
    <row r="645">
      <c r="A645" s="119"/>
      <c r="C645" s="110"/>
      <c r="D645" s="111"/>
      <c r="E645" s="117"/>
      <c r="G645" s="120"/>
      <c r="H645" s="120"/>
      <c r="I645" s="120"/>
      <c r="J645" s="102"/>
      <c r="K645" s="102"/>
      <c r="L645" s="120"/>
      <c r="M645" s="116"/>
      <c r="N645" s="116"/>
      <c r="O645" s="102"/>
      <c r="P645" s="102"/>
      <c r="Q645" s="102"/>
      <c r="R645" s="102"/>
      <c r="S645" s="102"/>
      <c r="T645" s="102"/>
      <c r="U645" s="102"/>
      <c r="V645" s="102"/>
      <c r="W645" s="102"/>
      <c r="X645" s="102"/>
      <c r="Y645" s="102"/>
      <c r="Z645" s="102"/>
      <c r="AA645" s="102"/>
      <c r="AB645" s="102"/>
    </row>
    <row r="646">
      <c r="A646" s="119"/>
      <c r="C646" s="110"/>
      <c r="D646" s="111"/>
      <c r="E646" s="117"/>
      <c r="G646" s="120"/>
      <c r="H646" s="120"/>
      <c r="I646" s="120"/>
      <c r="J646" s="102"/>
      <c r="K646" s="102"/>
      <c r="L646" s="120"/>
      <c r="M646" s="116"/>
      <c r="N646" s="116"/>
      <c r="O646" s="102"/>
      <c r="P646" s="102"/>
      <c r="Q646" s="102"/>
      <c r="R646" s="102"/>
      <c r="S646" s="102"/>
      <c r="T646" s="102"/>
      <c r="U646" s="102"/>
      <c r="V646" s="102"/>
      <c r="W646" s="102"/>
      <c r="X646" s="102"/>
      <c r="Y646" s="102"/>
      <c r="Z646" s="102"/>
      <c r="AA646" s="102"/>
      <c r="AB646" s="102"/>
    </row>
    <row r="647">
      <c r="A647" s="119"/>
      <c r="C647" s="110"/>
      <c r="D647" s="111"/>
      <c r="E647" s="117"/>
      <c r="G647" s="120"/>
      <c r="H647" s="120"/>
      <c r="I647" s="120"/>
      <c r="J647" s="102"/>
      <c r="K647" s="102"/>
      <c r="L647" s="120"/>
      <c r="M647" s="116"/>
      <c r="N647" s="116"/>
      <c r="O647" s="102"/>
      <c r="P647" s="102"/>
      <c r="Q647" s="102"/>
      <c r="R647" s="102"/>
      <c r="S647" s="102"/>
      <c r="T647" s="102"/>
      <c r="U647" s="102"/>
      <c r="V647" s="102"/>
      <c r="W647" s="102"/>
      <c r="X647" s="102"/>
      <c r="Y647" s="102"/>
      <c r="Z647" s="102"/>
      <c r="AA647" s="102"/>
      <c r="AB647" s="102"/>
    </row>
    <row r="648">
      <c r="A648" s="119"/>
      <c r="C648" s="110"/>
      <c r="D648" s="111"/>
      <c r="E648" s="117"/>
      <c r="G648" s="120"/>
      <c r="H648" s="120"/>
      <c r="I648" s="120"/>
      <c r="J648" s="102"/>
      <c r="K648" s="102"/>
      <c r="L648" s="120"/>
      <c r="M648" s="116"/>
      <c r="N648" s="116"/>
      <c r="O648" s="102"/>
      <c r="P648" s="102"/>
      <c r="Q648" s="102"/>
      <c r="R648" s="102"/>
      <c r="S648" s="102"/>
      <c r="T648" s="102"/>
      <c r="U648" s="102"/>
      <c r="V648" s="102"/>
      <c r="W648" s="102"/>
      <c r="X648" s="102"/>
      <c r="Y648" s="102"/>
      <c r="Z648" s="102"/>
      <c r="AA648" s="102"/>
      <c r="AB648" s="102"/>
    </row>
    <row r="649">
      <c r="A649" s="119"/>
      <c r="C649" s="110"/>
      <c r="D649" s="111"/>
      <c r="E649" s="117"/>
      <c r="G649" s="120"/>
      <c r="H649" s="120"/>
      <c r="I649" s="120"/>
      <c r="J649" s="102"/>
      <c r="K649" s="102"/>
      <c r="L649" s="120"/>
      <c r="M649" s="116"/>
      <c r="N649" s="116"/>
      <c r="O649" s="102"/>
      <c r="P649" s="102"/>
      <c r="Q649" s="102"/>
      <c r="R649" s="102"/>
      <c r="S649" s="102"/>
      <c r="T649" s="102"/>
      <c r="U649" s="102"/>
      <c r="V649" s="102"/>
      <c r="W649" s="102"/>
      <c r="X649" s="102"/>
      <c r="Y649" s="102"/>
      <c r="Z649" s="102"/>
      <c r="AA649" s="102"/>
      <c r="AB649" s="102"/>
    </row>
    <row r="650">
      <c r="A650" s="119"/>
      <c r="C650" s="110"/>
      <c r="D650" s="111"/>
      <c r="E650" s="117"/>
      <c r="G650" s="120"/>
      <c r="H650" s="120"/>
      <c r="I650" s="120"/>
      <c r="J650" s="102"/>
      <c r="K650" s="102"/>
      <c r="L650" s="120"/>
      <c r="M650" s="116"/>
      <c r="N650" s="116"/>
      <c r="O650" s="102"/>
      <c r="P650" s="102"/>
      <c r="Q650" s="102"/>
      <c r="R650" s="102"/>
      <c r="S650" s="102"/>
      <c r="T650" s="102"/>
      <c r="U650" s="102"/>
      <c r="V650" s="102"/>
      <c r="W650" s="102"/>
      <c r="X650" s="102"/>
      <c r="Y650" s="102"/>
      <c r="Z650" s="102"/>
      <c r="AA650" s="102"/>
      <c r="AB650" s="102"/>
    </row>
    <row r="651">
      <c r="A651" s="119"/>
      <c r="C651" s="110"/>
      <c r="D651" s="111"/>
      <c r="E651" s="117"/>
      <c r="G651" s="120"/>
      <c r="H651" s="120"/>
      <c r="I651" s="120"/>
      <c r="J651" s="102"/>
      <c r="K651" s="102"/>
      <c r="L651" s="120"/>
      <c r="M651" s="116"/>
      <c r="N651" s="116"/>
      <c r="O651" s="102"/>
      <c r="P651" s="102"/>
      <c r="Q651" s="102"/>
      <c r="R651" s="102"/>
      <c r="S651" s="102"/>
      <c r="T651" s="102"/>
      <c r="U651" s="102"/>
      <c r="V651" s="102"/>
      <c r="W651" s="102"/>
      <c r="X651" s="102"/>
      <c r="Y651" s="102"/>
      <c r="Z651" s="102"/>
      <c r="AA651" s="102"/>
      <c r="AB651" s="102"/>
    </row>
    <row r="652">
      <c r="A652" s="119"/>
      <c r="C652" s="110"/>
      <c r="D652" s="111"/>
      <c r="E652" s="117"/>
      <c r="G652" s="120"/>
      <c r="H652" s="120"/>
      <c r="I652" s="120"/>
      <c r="J652" s="102"/>
      <c r="K652" s="102"/>
      <c r="L652" s="120"/>
      <c r="M652" s="116"/>
      <c r="N652" s="116"/>
      <c r="O652" s="102"/>
      <c r="P652" s="102"/>
      <c r="Q652" s="102"/>
      <c r="R652" s="102"/>
      <c r="S652" s="102"/>
      <c r="T652" s="102"/>
      <c r="U652" s="102"/>
      <c r="V652" s="102"/>
      <c r="W652" s="102"/>
      <c r="X652" s="102"/>
      <c r="Y652" s="102"/>
      <c r="Z652" s="102"/>
      <c r="AA652" s="102"/>
      <c r="AB652" s="102"/>
    </row>
    <row r="653">
      <c r="A653" s="119"/>
      <c r="C653" s="110"/>
      <c r="D653" s="111"/>
      <c r="E653" s="117"/>
      <c r="G653" s="120"/>
      <c r="H653" s="120"/>
      <c r="I653" s="120"/>
      <c r="J653" s="102"/>
      <c r="K653" s="102"/>
      <c r="L653" s="120"/>
      <c r="M653" s="116"/>
      <c r="N653" s="116"/>
      <c r="O653" s="102"/>
      <c r="P653" s="102"/>
      <c r="Q653" s="102"/>
      <c r="R653" s="102"/>
      <c r="S653" s="102"/>
      <c r="T653" s="102"/>
      <c r="U653" s="102"/>
      <c r="V653" s="102"/>
      <c r="W653" s="102"/>
      <c r="X653" s="102"/>
      <c r="Y653" s="102"/>
      <c r="Z653" s="102"/>
      <c r="AA653" s="102"/>
      <c r="AB653" s="102"/>
    </row>
    <row r="654">
      <c r="A654" s="119"/>
      <c r="C654" s="110"/>
      <c r="D654" s="111"/>
      <c r="E654" s="117"/>
      <c r="G654" s="120"/>
      <c r="H654" s="120"/>
      <c r="I654" s="120"/>
      <c r="J654" s="102"/>
      <c r="K654" s="102"/>
      <c r="L654" s="120"/>
      <c r="M654" s="116"/>
      <c r="N654" s="116"/>
      <c r="O654" s="102"/>
      <c r="P654" s="102"/>
      <c r="Q654" s="102"/>
      <c r="R654" s="102"/>
      <c r="S654" s="102"/>
      <c r="T654" s="102"/>
      <c r="U654" s="102"/>
      <c r="V654" s="102"/>
      <c r="W654" s="102"/>
      <c r="X654" s="102"/>
      <c r="Y654" s="102"/>
      <c r="Z654" s="102"/>
      <c r="AA654" s="102"/>
      <c r="AB654" s="102"/>
    </row>
    <row r="655">
      <c r="A655" s="119"/>
      <c r="C655" s="110"/>
      <c r="D655" s="111"/>
      <c r="E655" s="117"/>
      <c r="G655" s="120"/>
      <c r="H655" s="120"/>
      <c r="I655" s="120"/>
      <c r="J655" s="102"/>
      <c r="K655" s="102"/>
      <c r="L655" s="120"/>
      <c r="M655" s="116"/>
      <c r="N655" s="116"/>
      <c r="O655" s="102"/>
      <c r="P655" s="102"/>
      <c r="Q655" s="102"/>
      <c r="R655" s="102"/>
      <c r="S655" s="102"/>
      <c r="T655" s="102"/>
      <c r="U655" s="102"/>
      <c r="V655" s="102"/>
      <c r="W655" s="102"/>
      <c r="X655" s="102"/>
      <c r="Y655" s="102"/>
      <c r="Z655" s="102"/>
      <c r="AA655" s="102"/>
      <c r="AB655" s="102"/>
    </row>
    <row r="656">
      <c r="A656" s="119"/>
      <c r="C656" s="110"/>
      <c r="D656" s="111"/>
      <c r="E656" s="117"/>
      <c r="G656" s="120"/>
      <c r="H656" s="120"/>
      <c r="I656" s="120"/>
      <c r="J656" s="102"/>
      <c r="K656" s="102"/>
      <c r="L656" s="120"/>
      <c r="M656" s="116"/>
      <c r="N656" s="116"/>
      <c r="O656" s="102"/>
      <c r="P656" s="102"/>
      <c r="Q656" s="102"/>
      <c r="R656" s="102"/>
      <c r="S656" s="102"/>
      <c r="T656" s="102"/>
      <c r="U656" s="102"/>
      <c r="V656" s="102"/>
      <c r="W656" s="102"/>
      <c r="X656" s="102"/>
      <c r="Y656" s="102"/>
      <c r="Z656" s="102"/>
      <c r="AA656" s="102"/>
      <c r="AB656" s="102"/>
    </row>
    <row r="657">
      <c r="A657" s="119"/>
      <c r="C657" s="110"/>
      <c r="D657" s="111"/>
      <c r="E657" s="117"/>
      <c r="G657" s="120"/>
      <c r="H657" s="120"/>
      <c r="I657" s="120"/>
      <c r="J657" s="102"/>
      <c r="K657" s="102"/>
      <c r="L657" s="120"/>
      <c r="M657" s="116"/>
      <c r="N657" s="116"/>
      <c r="O657" s="102"/>
      <c r="P657" s="102"/>
      <c r="Q657" s="102"/>
      <c r="R657" s="102"/>
      <c r="S657" s="102"/>
      <c r="T657" s="102"/>
      <c r="U657" s="102"/>
      <c r="V657" s="102"/>
      <c r="W657" s="102"/>
      <c r="X657" s="102"/>
      <c r="Y657" s="102"/>
      <c r="Z657" s="102"/>
      <c r="AA657" s="102"/>
      <c r="AB657" s="102"/>
    </row>
    <row r="658">
      <c r="A658" s="119"/>
      <c r="C658" s="110"/>
      <c r="D658" s="111"/>
      <c r="E658" s="117"/>
      <c r="G658" s="120"/>
      <c r="H658" s="120"/>
      <c r="I658" s="120"/>
      <c r="J658" s="102"/>
      <c r="K658" s="102"/>
      <c r="L658" s="120"/>
      <c r="M658" s="116"/>
      <c r="N658" s="116"/>
      <c r="O658" s="102"/>
      <c r="P658" s="102"/>
      <c r="Q658" s="102"/>
      <c r="R658" s="102"/>
      <c r="S658" s="102"/>
      <c r="T658" s="102"/>
      <c r="U658" s="102"/>
      <c r="V658" s="102"/>
      <c r="W658" s="102"/>
      <c r="X658" s="102"/>
      <c r="Y658" s="102"/>
      <c r="Z658" s="102"/>
      <c r="AA658" s="102"/>
      <c r="AB658" s="102"/>
    </row>
    <row r="659">
      <c r="A659" s="119"/>
      <c r="C659" s="110"/>
      <c r="D659" s="111"/>
      <c r="E659" s="117"/>
      <c r="G659" s="120"/>
      <c r="H659" s="120"/>
      <c r="I659" s="120"/>
      <c r="J659" s="102"/>
      <c r="K659" s="102"/>
      <c r="L659" s="120"/>
      <c r="M659" s="116"/>
      <c r="N659" s="116"/>
      <c r="O659" s="102"/>
      <c r="P659" s="102"/>
      <c r="Q659" s="102"/>
      <c r="R659" s="102"/>
      <c r="S659" s="102"/>
      <c r="T659" s="102"/>
      <c r="U659" s="102"/>
      <c r="V659" s="102"/>
      <c r="W659" s="102"/>
      <c r="X659" s="102"/>
      <c r="Y659" s="102"/>
      <c r="Z659" s="102"/>
      <c r="AA659" s="102"/>
      <c r="AB659" s="102"/>
    </row>
    <row r="660">
      <c r="A660" s="119"/>
      <c r="C660" s="110"/>
      <c r="D660" s="111"/>
      <c r="E660" s="117"/>
      <c r="G660" s="120"/>
      <c r="H660" s="120"/>
      <c r="I660" s="120"/>
      <c r="J660" s="102"/>
      <c r="K660" s="102"/>
      <c r="L660" s="120"/>
      <c r="M660" s="116"/>
      <c r="N660" s="116"/>
      <c r="O660" s="102"/>
      <c r="P660" s="102"/>
      <c r="Q660" s="102"/>
      <c r="R660" s="102"/>
      <c r="S660" s="102"/>
      <c r="T660" s="102"/>
      <c r="U660" s="102"/>
      <c r="V660" s="102"/>
      <c r="W660" s="102"/>
      <c r="X660" s="102"/>
      <c r="Y660" s="102"/>
      <c r="Z660" s="102"/>
      <c r="AA660" s="102"/>
      <c r="AB660" s="102"/>
    </row>
    <row r="661">
      <c r="A661" s="119"/>
      <c r="C661" s="110"/>
      <c r="D661" s="111"/>
      <c r="E661" s="117"/>
      <c r="G661" s="120"/>
      <c r="H661" s="120"/>
      <c r="I661" s="120"/>
      <c r="J661" s="102"/>
      <c r="K661" s="102"/>
      <c r="L661" s="120"/>
      <c r="M661" s="116"/>
      <c r="N661" s="116"/>
      <c r="O661" s="102"/>
      <c r="P661" s="102"/>
      <c r="Q661" s="102"/>
      <c r="R661" s="102"/>
      <c r="S661" s="102"/>
      <c r="T661" s="102"/>
      <c r="U661" s="102"/>
      <c r="V661" s="102"/>
      <c r="W661" s="102"/>
      <c r="X661" s="102"/>
      <c r="Y661" s="102"/>
      <c r="Z661" s="102"/>
      <c r="AA661" s="102"/>
      <c r="AB661" s="102"/>
    </row>
    <row r="662">
      <c r="A662" s="119"/>
      <c r="C662" s="110"/>
      <c r="D662" s="111"/>
      <c r="E662" s="117"/>
      <c r="G662" s="120"/>
      <c r="H662" s="120"/>
      <c r="I662" s="120"/>
      <c r="J662" s="102"/>
      <c r="K662" s="102"/>
      <c r="L662" s="120"/>
      <c r="M662" s="116"/>
      <c r="N662" s="116"/>
      <c r="O662" s="102"/>
      <c r="P662" s="102"/>
      <c r="Q662" s="102"/>
      <c r="R662" s="102"/>
      <c r="S662" s="102"/>
      <c r="T662" s="102"/>
      <c r="U662" s="102"/>
      <c r="V662" s="102"/>
      <c r="W662" s="102"/>
      <c r="X662" s="102"/>
      <c r="Y662" s="102"/>
      <c r="Z662" s="102"/>
      <c r="AA662" s="102"/>
      <c r="AB662" s="102"/>
    </row>
    <row r="663">
      <c r="A663" s="119"/>
      <c r="C663" s="110"/>
      <c r="D663" s="111"/>
      <c r="E663" s="117"/>
      <c r="G663" s="120"/>
      <c r="H663" s="120"/>
      <c r="I663" s="120"/>
      <c r="J663" s="102"/>
      <c r="K663" s="102"/>
      <c r="L663" s="120"/>
      <c r="M663" s="116"/>
      <c r="N663" s="116"/>
      <c r="O663" s="102"/>
      <c r="P663" s="102"/>
      <c r="Q663" s="102"/>
      <c r="R663" s="102"/>
      <c r="S663" s="102"/>
      <c r="T663" s="102"/>
      <c r="U663" s="102"/>
      <c r="V663" s="102"/>
      <c r="W663" s="102"/>
      <c r="X663" s="102"/>
      <c r="Y663" s="102"/>
      <c r="Z663" s="102"/>
      <c r="AA663" s="102"/>
      <c r="AB663" s="102"/>
    </row>
    <row r="664">
      <c r="A664" s="119"/>
      <c r="C664" s="110"/>
      <c r="D664" s="111"/>
      <c r="E664" s="117"/>
      <c r="G664" s="120"/>
      <c r="H664" s="120"/>
      <c r="I664" s="120"/>
      <c r="J664" s="102"/>
      <c r="K664" s="102"/>
      <c r="L664" s="120"/>
      <c r="M664" s="116"/>
      <c r="N664" s="116"/>
      <c r="O664" s="102"/>
      <c r="P664" s="102"/>
      <c r="Q664" s="102"/>
      <c r="R664" s="102"/>
      <c r="S664" s="102"/>
      <c r="T664" s="102"/>
      <c r="U664" s="102"/>
      <c r="V664" s="102"/>
      <c r="W664" s="102"/>
      <c r="X664" s="102"/>
      <c r="Y664" s="102"/>
      <c r="Z664" s="102"/>
      <c r="AA664" s="102"/>
      <c r="AB664" s="102"/>
    </row>
    <row r="665">
      <c r="A665" s="119"/>
      <c r="C665" s="110"/>
      <c r="D665" s="111"/>
      <c r="E665" s="117"/>
      <c r="G665" s="120"/>
      <c r="H665" s="120"/>
      <c r="I665" s="120"/>
      <c r="J665" s="102"/>
      <c r="K665" s="102"/>
      <c r="L665" s="120"/>
      <c r="M665" s="116"/>
      <c r="N665" s="116"/>
      <c r="O665" s="102"/>
      <c r="P665" s="102"/>
      <c r="Q665" s="102"/>
      <c r="R665" s="102"/>
      <c r="S665" s="102"/>
      <c r="T665" s="102"/>
      <c r="U665" s="102"/>
      <c r="V665" s="102"/>
      <c r="W665" s="102"/>
      <c r="X665" s="102"/>
      <c r="Y665" s="102"/>
      <c r="Z665" s="102"/>
      <c r="AA665" s="102"/>
      <c r="AB665" s="102"/>
    </row>
    <row r="666">
      <c r="A666" s="119"/>
      <c r="C666" s="110"/>
      <c r="D666" s="111"/>
      <c r="E666" s="117"/>
      <c r="G666" s="120"/>
      <c r="H666" s="120"/>
      <c r="I666" s="120"/>
      <c r="J666" s="102"/>
      <c r="K666" s="102"/>
      <c r="L666" s="120"/>
      <c r="M666" s="116"/>
      <c r="N666" s="116"/>
      <c r="O666" s="102"/>
      <c r="P666" s="102"/>
      <c r="Q666" s="102"/>
      <c r="R666" s="102"/>
      <c r="S666" s="102"/>
      <c r="T666" s="102"/>
      <c r="U666" s="102"/>
      <c r="V666" s="102"/>
      <c r="W666" s="102"/>
      <c r="X666" s="102"/>
      <c r="Y666" s="102"/>
      <c r="Z666" s="102"/>
      <c r="AA666" s="102"/>
      <c r="AB666" s="102"/>
    </row>
    <row r="667">
      <c r="A667" s="119"/>
      <c r="C667" s="110"/>
      <c r="D667" s="111"/>
      <c r="E667" s="117"/>
      <c r="G667" s="120"/>
      <c r="H667" s="120"/>
      <c r="I667" s="120"/>
      <c r="J667" s="102"/>
      <c r="K667" s="102"/>
      <c r="L667" s="120"/>
      <c r="M667" s="116"/>
      <c r="N667" s="116"/>
      <c r="O667" s="102"/>
      <c r="P667" s="102"/>
      <c r="Q667" s="102"/>
      <c r="R667" s="102"/>
      <c r="S667" s="102"/>
      <c r="T667" s="102"/>
      <c r="U667" s="102"/>
      <c r="V667" s="102"/>
      <c r="W667" s="102"/>
      <c r="X667" s="102"/>
      <c r="Y667" s="102"/>
      <c r="Z667" s="102"/>
      <c r="AA667" s="102"/>
      <c r="AB667" s="102"/>
    </row>
    <row r="668">
      <c r="A668" s="119"/>
      <c r="C668" s="110"/>
      <c r="D668" s="111"/>
      <c r="E668" s="117"/>
      <c r="G668" s="120"/>
      <c r="H668" s="120"/>
      <c r="I668" s="120"/>
      <c r="J668" s="102"/>
      <c r="K668" s="102"/>
      <c r="L668" s="120"/>
      <c r="M668" s="116"/>
      <c r="N668" s="116"/>
      <c r="O668" s="102"/>
      <c r="P668" s="102"/>
      <c r="Q668" s="102"/>
      <c r="R668" s="102"/>
      <c r="S668" s="102"/>
      <c r="T668" s="102"/>
      <c r="U668" s="102"/>
      <c r="V668" s="102"/>
      <c r="W668" s="102"/>
      <c r="X668" s="102"/>
      <c r="Y668" s="102"/>
      <c r="Z668" s="102"/>
      <c r="AA668" s="102"/>
      <c r="AB668" s="102"/>
    </row>
    <row r="669">
      <c r="A669" s="119"/>
      <c r="C669" s="110"/>
      <c r="D669" s="111"/>
      <c r="E669" s="117"/>
      <c r="G669" s="120"/>
      <c r="H669" s="120"/>
      <c r="I669" s="120"/>
      <c r="J669" s="102"/>
      <c r="K669" s="102"/>
      <c r="L669" s="120"/>
      <c r="M669" s="116"/>
      <c r="N669" s="116"/>
      <c r="O669" s="102"/>
      <c r="P669" s="102"/>
      <c r="Q669" s="102"/>
      <c r="R669" s="102"/>
      <c r="S669" s="102"/>
      <c r="T669" s="102"/>
      <c r="U669" s="102"/>
      <c r="V669" s="102"/>
      <c r="W669" s="102"/>
      <c r="X669" s="102"/>
      <c r="Y669" s="102"/>
      <c r="Z669" s="102"/>
      <c r="AA669" s="102"/>
      <c r="AB669" s="102"/>
    </row>
    <row r="670">
      <c r="A670" s="119"/>
      <c r="C670" s="110"/>
      <c r="D670" s="111"/>
      <c r="E670" s="117"/>
      <c r="G670" s="120"/>
      <c r="H670" s="120"/>
      <c r="I670" s="120"/>
      <c r="J670" s="102"/>
      <c r="K670" s="102"/>
      <c r="L670" s="120"/>
      <c r="M670" s="116"/>
      <c r="N670" s="116"/>
      <c r="O670" s="102"/>
      <c r="P670" s="102"/>
      <c r="Q670" s="102"/>
      <c r="R670" s="102"/>
      <c r="S670" s="102"/>
      <c r="T670" s="102"/>
      <c r="U670" s="102"/>
      <c r="V670" s="102"/>
      <c r="W670" s="102"/>
      <c r="X670" s="102"/>
      <c r="Y670" s="102"/>
      <c r="Z670" s="102"/>
      <c r="AA670" s="102"/>
      <c r="AB670" s="102"/>
    </row>
    <row r="671">
      <c r="A671" s="119"/>
      <c r="C671" s="110"/>
      <c r="D671" s="111"/>
      <c r="E671" s="117"/>
      <c r="G671" s="120"/>
      <c r="H671" s="120"/>
      <c r="I671" s="120"/>
      <c r="J671" s="102"/>
      <c r="K671" s="102"/>
      <c r="L671" s="120"/>
      <c r="M671" s="116"/>
      <c r="N671" s="116"/>
      <c r="O671" s="102"/>
      <c r="P671" s="102"/>
      <c r="Q671" s="102"/>
      <c r="R671" s="102"/>
      <c r="S671" s="102"/>
      <c r="T671" s="102"/>
      <c r="U671" s="102"/>
      <c r="V671" s="102"/>
      <c r="W671" s="102"/>
      <c r="X671" s="102"/>
      <c r="Y671" s="102"/>
      <c r="Z671" s="102"/>
      <c r="AA671" s="102"/>
      <c r="AB671" s="102"/>
    </row>
    <row r="672">
      <c r="A672" s="119"/>
      <c r="C672" s="110"/>
      <c r="D672" s="111"/>
      <c r="E672" s="117"/>
      <c r="G672" s="120"/>
      <c r="H672" s="120"/>
      <c r="I672" s="120"/>
      <c r="J672" s="102"/>
      <c r="K672" s="102"/>
      <c r="L672" s="120"/>
      <c r="M672" s="116"/>
      <c r="N672" s="116"/>
      <c r="O672" s="102"/>
      <c r="P672" s="102"/>
      <c r="Q672" s="102"/>
      <c r="R672" s="102"/>
      <c r="S672" s="102"/>
      <c r="T672" s="102"/>
      <c r="U672" s="102"/>
      <c r="V672" s="102"/>
      <c r="W672" s="102"/>
      <c r="X672" s="102"/>
      <c r="Y672" s="102"/>
      <c r="Z672" s="102"/>
      <c r="AA672" s="102"/>
      <c r="AB672" s="102"/>
    </row>
    <row r="673">
      <c r="A673" s="119"/>
      <c r="C673" s="110"/>
      <c r="D673" s="111"/>
      <c r="E673" s="117"/>
      <c r="G673" s="120"/>
      <c r="H673" s="120"/>
      <c r="I673" s="120"/>
      <c r="J673" s="102"/>
      <c r="K673" s="102"/>
      <c r="L673" s="120"/>
      <c r="M673" s="116"/>
      <c r="N673" s="116"/>
      <c r="O673" s="102"/>
      <c r="P673" s="102"/>
      <c r="Q673" s="102"/>
      <c r="R673" s="102"/>
      <c r="S673" s="102"/>
      <c r="T673" s="102"/>
      <c r="U673" s="102"/>
      <c r="V673" s="102"/>
      <c r="W673" s="102"/>
      <c r="X673" s="102"/>
      <c r="Y673" s="102"/>
      <c r="Z673" s="102"/>
      <c r="AA673" s="102"/>
      <c r="AB673" s="102"/>
    </row>
    <row r="674">
      <c r="A674" s="119"/>
      <c r="C674" s="110"/>
      <c r="D674" s="111"/>
      <c r="E674" s="117"/>
      <c r="G674" s="120"/>
      <c r="H674" s="120"/>
      <c r="I674" s="120"/>
      <c r="J674" s="102"/>
      <c r="K674" s="102"/>
      <c r="L674" s="120"/>
      <c r="M674" s="116"/>
      <c r="N674" s="116"/>
      <c r="O674" s="102"/>
      <c r="P674" s="102"/>
      <c r="Q674" s="102"/>
      <c r="R674" s="102"/>
      <c r="S674" s="102"/>
      <c r="T674" s="102"/>
      <c r="U674" s="102"/>
      <c r="V674" s="102"/>
      <c r="W674" s="102"/>
      <c r="X674" s="102"/>
      <c r="Y674" s="102"/>
      <c r="Z674" s="102"/>
      <c r="AA674" s="102"/>
      <c r="AB674" s="102"/>
    </row>
    <row r="675">
      <c r="A675" s="119"/>
      <c r="C675" s="110"/>
      <c r="D675" s="111"/>
      <c r="E675" s="117"/>
      <c r="G675" s="120"/>
      <c r="H675" s="120"/>
      <c r="I675" s="120"/>
      <c r="J675" s="102"/>
      <c r="K675" s="102"/>
      <c r="L675" s="120"/>
      <c r="M675" s="116"/>
      <c r="N675" s="116"/>
      <c r="O675" s="102"/>
      <c r="P675" s="102"/>
      <c r="Q675" s="102"/>
      <c r="R675" s="102"/>
      <c r="S675" s="102"/>
      <c r="T675" s="102"/>
      <c r="U675" s="102"/>
      <c r="V675" s="102"/>
      <c r="W675" s="102"/>
      <c r="X675" s="102"/>
      <c r="Y675" s="102"/>
      <c r="Z675" s="102"/>
      <c r="AA675" s="102"/>
      <c r="AB675" s="102"/>
    </row>
    <row r="676">
      <c r="A676" s="119"/>
      <c r="C676" s="110"/>
      <c r="D676" s="111"/>
      <c r="E676" s="117"/>
      <c r="G676" s="120"/>
      <c r="H676" s="120"/>
      <c r="I676" s="120"/>
      <c r="J676" s="102"/>
      <c r="K676" s="102"/>
      <c r="L676" s="120"/>
      <c r="M676" s="116"/>
      <c r="N676" s="116"/>
      <c r="O676" s="102"/>
      <c r="P676" s="102"/>
      <c r="Q676" s="102"/>
      <c r="R676" s="102"/>
      <c r="S676" s="102"/>
      <c r="T676" s="102"/>
      <c r="U676" s="102"/>
      <c r="V676" s="102"/>
      <c r="W676" s="102"/>
      <c r="X676" s="102"/>
      <c r="Y676" s="102"/>
      <c r="Z676" s="102"/>
      <c r="AA676" s="102"/>
      <c r="AB676" s="102"/>
    </row>
    <row r="677">
      <c r="A677" s="119"/>
      <c r="C677" s="110"/>
      <c r="D677" s="111"/>
      <c r="E677" s="117"/>
      <c r="G677" s="120"/>
      <c r="H677" s="120"/>
      <c r="I677" s="120"/>
      <c r="J677" s="102"/>
      <c r="K677" s="102"/>
      <c r="L677" s="120"/>
      <c r="M677" s="116"/>
      <c r="N677" s="116"/>
      <c r="O677" s="102"/>
      <c r="P677" s="102"/>
      <c r="Q677" s="102"/>
      <c r="R677" s="102"/>
      <c r="S677" s="102"/>
      <c r="T677" s="102"/>
      <c r="U677" s="102"/>
      <c r="V677" s="102"/>
      <c r="W677" s="102"/>
      <c r="X677" s="102"/>
      <c r="Y677" s="102"/>
      <c r="Z677" s="102"/>
      <c r="AA677" s="102"/>
      <c r="AB677" s="102"/>
    </row>
    <row r="678">
      <c r="A678" s="119"/>
      <c r="C678" s="110"/>
      <c r="D678" s="111"/>
      <c r="E678" s="117"/>
      <c r="G678" s="120"/>
      <c r="H678" s="120"/>
      <c r="I678" s="120"/>
      <c r="J678" s="102"/>
      <c r="K678" s="102"/>
      <c r="L678" s="120"/>
      <c r="M678" s="116"/>
      <c r="N678" s="116"/>
      <c r="O678" s="102"/>
      <c r="P678" s="102"/>
      <c r="Q678" s="102"/>
      <c r="R678" s="102"/>
      <c r="S678" s="102"/>
      <c r="T678" s="102"/>
      <c r="U678" s="102"/>
      <c r="V678" s="102"/>
      <c r="W678" s="102"/>
      <c r="X678" s="102"/>
      <c r="Y678" s="102"/>
      <c r="Z678" s="102"/>
      <c r="AA678" s="102"/>
      <c r="AB678" s="102"/>
    </row>
    <row r="679">
      <c r="A679" s="119"/>
      <c r="C679" s="110"/>
      <c r="D679" s="111"/>
      <c r="E679" s="117"/>
      <c r="G679" s="120"/>
      <c r="H679" s="120"/>
      <c r="I679" s="120"/>
      <c r="J679" s="102"/>
      <c r="K679" s="102"/>
      <c r="L679" s="120"/>
      <c r="M679" s="116"/>
      <c r="N679" s="116"/>
      <c r="O679" s="102"/>
      <c r="P679" s="102"/>
      <c r="Q679" s="102"/>
      <c r="R679" s="102"/>
      <c r="S679" s="102"/>
      <c r="T679" s="102"/>
      <c r="U679" s="102"/>
      <c r="V679" s="102"/>
      <c r="W679" s="102"/>
      <c r="X679" s="102"/>
      <c r="Y679" s="102"/>
      <c r="Z679" s="102"/>
      <c r="AA679" s="102"/>
      <c r="AB679" s="102"/>
    </row>
    <row r="680">
      <c r="A680" s="119"/>
      <c r="C680" s="110"/>
      <c r="D680" s="111"/>
      <c r="E680" s="117"/>
      <c r="G680" s="120"/>
      <c r="H680" s="120"/>
      <c r="I680" s="120"/>
      <c r="J680" s="102"/>
      <c r="K680" s="102"/>
      <c r="L680" s="120"/>
      <c r="M680" s="116"/>
      <c r="N680" s="116"/>
      <c r="O680" s="102"/>
      <c r="P680" s="102"/>
      <c r="Q680" s="102"/>
      <c r="R680" s="102"/>
      <c r="S680" s="102"/>
      <c r="T680" s="102"/>
      <c r="U680" s="102"/>
      <c r="V680" s="102"/>
      <c r="W680" s="102"/>
      <c r="X680" s="102"/>
      <c r="Y680" s="102"/>
      <c r="Z680" s="102"/>
      <c r="AA680" s="102"/>
      <c r="AB680" s="102"/>
    </row>
    <row r="681">
      <c r="A681" s="119"/>
      <c r="C681" s="110"/>
      <c r="D681" s="111"/>
      <c r="E681" s="117"/>
      <c r="G681" s="120"/>
      <c r="H681" s="120"/>
      <c r="I681" s="120"/>
      <c r="J681" s="102"/>
      <c r="K681" s="102"/>
      <c r="L681" s="120"/>
      <c r="M681" s="116"/>
      <c r="N681" s="116"/>
      <c r="O681" s="102"/>
      <c r="P681" s="102"/>
      <c r="Q681" s="102"/>
      <c r="R681" s="102"/>
      <c r="S681" s="102"/>
      <c r="T681" s="102"/>
      <c r="U681" s="102"/>
      <c r="V681" s="102"/>
      <c r="W681" s="102"/>
      <c r="X681" s="102"/>
      <c r="Y681" s="102"/>
      <c r="Z681" s="102"/>
      <c r="AA681" s="102"/>
      <c r="AB681" s="102"/>
    </row>
    <row r="682">
      <c r="A682" s="119"/>
      <c r="C682" s="110"/>
      <c r="D682" s="111"/>
      <c r="E682" s="117"/>
      <c r="G682" s="120"/>
      <c r="H682" s="120"/>
      <c r="I682" s="120"/>
      <c r="J682" s="102"/>
      <c r="K682" s="102"/>
      <c r="L682" s="120"/>
      <c r="M682" s="116"/>
      <c r="N682" s="116"/>
      <c r="O682" s="102"/>
      <c r="P682" s="102"/>
      <c r="Q682" s="102"/>
      <c r="R682" s="102"/>
      <c r="S682" s="102"/>
      <c r="T682" s="102"/>
      <c r="U682" s="102"/>
      <c r="V682" s="102"/>
      <c r="W682" s="102"/>
      <c r="X682" s="102"/>
      <c r="Y682" s="102"/>
      <c r="Z682" s="102"/>
      <c r="AA682" s="102"/>
      <c r="AB682" s="102"/>
    </row>
    <row r="683">
      <c r="A683" s="119"/>
      <c r="C683" s="110"/>
      <c r="D683" s="111"/>
      <c r="E683" s="117"/>
      <c r="G683" s="120"/>
      <c r="H683" s="120"/>
      <c r="I683" s="120"/>
      <c r="J683" s="102"/>
      <c r="K683" s="102"/>
      <c r="L683" s="120"/>
      <c r="M683" s="116"/>
      <c r="N683" s="116"/>
      <c r="O683" s="102"/>
      <c r="P683" s="102"/>
      <c r="Q683" s="102"/>
      <c r="R683" s="102"/>
      <c r="S683" s="102"/>
      <c r="T683" s="102"/>
      <c r="U683" s="102"/>
      <c r="V683" s="102"/>
      <c r="W683" s="102"/>
      <c r="X683" s="102"/>
      <c r="Y683" s="102"/>
      <c r="Z683" s="102"/>
      <c r="AA683" s="102"/>
      <c r="AB683" s="102"/>
    </row>
    <row r="684">
      <c r="A684" s="119"/>
      <c r="C684" s="110"/>
      <c r="D684" s="111"/>
      <c r="E684" s="117"/>
      <c r="G684" s="120"/>
      <c r="H684" s="120"/>
      <c r="I684" s="120"/>
      <c r="J684" s="102"/>
      <c r="K684" s="102"/>
      <c r="L684" s="120"/>
      <c r="M684" s="116"/>
      <c r="N684" s="116"/>
      <c r="O684" s="102"/>
      <c r="P684" s="102"/>
      <c r="Q684" s="102"/>
      <c r="R684" s="102"/>
      <c r="S684" s="102"/>
      <c r="T684" s="102"/>
      <c r="U684" s="102"/>
      <c r="V684" s="102"/>
      <c r="W684" s="102"/>
      <c r="X684" s="102"/>
      <c r="Y684" s="102"/>
      <c r="Z684" s="102"/>
      <c r="AA684" s="102"/>
      <c r="AB684" s="102"/>
    </row>
    <row r="685">
      <c r="A685" s="119"/>
      <c r="C685" s="110"/>
      <c r="D685" s="111"/>
      <c r="E685" s="117"/>
      <c r="G685" s="120"/>
      <c r="H685" s="120"/>
      <c r="I685" s="120"/>
      <c r="J685" s="102"/>
      <c r="K685" s="102"/>
      <c r="L685" s="120"/>
      <c r="M685" s="116"/>
      <c r="N685" s="116"/>
      <c r="O685" s="102"/>
      <c r="P685" s="102"/>
      <c r="Q685" s="102"/>
      <c r="R685" s="102"/>
      <c r="S685" s="102"/>
      <c r="T685" s="102"/>
      <c r="U685" s="102"/>
      <c r="V685" s="102"/>
      <c r="W685" s="102"/>
      <c r="X685" s="102"/>
      <c r="Y685" s="102"/>
      <c r="Z685" s="102"/>
      <c r="AA685" s="102"/>
      <c r="AB685" s="102"/>
    </row>
    <row r="686">
      <c r="A686" s="119"/>
      <c r="C686" s="110"/>
      <c r="D686" s="111"/>
      <c r="E686" s="117"/>
      <c r="G686" s="120"/>
      <c r="H686" s="120"/>
      <c r="I686" s="120"/>
      <c r="J686" s="102"/>
      <c r="K686" s="102"/>
      <c r="L686" s="120"/>
      <c r="M686" s="116"/>
      <c r="N686" s="116"/>
      <c r="O686" s="102"/>
      <c r="P686" s="102"/>
      <c r="Q686" s="102"/>
      <c r="R686" s="102"/>
      <c r="S686" s="102"/>
      <c r="T686" s="102"/>
      <c r="U686" s="102"/>
      <c r="V686" s="102"/>
      <c r="W686" s="102"/>
      <c r="X686" s="102"/>
      <c r="Y686" s="102"/>
      <c r="Z686" s="102"/>
      <c r="AA686" s="102"/>
      <c r="AB686" s="102"/>
    </row>
    <row r="687">
      <c r="A687" s="119"/>
      <c r="C687" s="110"/>
      <c r="D687" s="111"/>
      <c r="E687" s="117"/>
      <c r="G687" s="120"/>
      <c r="H687" s="120"/>
      <c r="I687" s="120"/>
      <c r="J687" s="102"/>
      <c r="K687" s="102"/>
      <c r="L687" s="120"/>
      <c r="M687" s="116"/>
      <c r="N687" s="116"/>
      <c r="O687" s="102"/>
      <c r="P687" s="102"/>
      <c r="Q687" s="102"/>
      <c r="R687" s="102"/>
      <c r="S687" s="102"/>
      <c r="T687" s="102"/>
      <c r="U687" s="102"/>
      <c r="V687" s="102"/>
      <c r="W687" s="102"/>
      <c r="X687" s="102"/>
      <c r="Y687" s="102"/>
      <c r="Z687" s="102"/>
      <c r="AA687" s="102"/>
      <c r="AB687" s="102"/>
    </row>
    <row r="688">
      <c r="A688" s="119"/>
      <c r="C688" s="110"/>
      <c r="D688" s="111"/>
      <c r="E688" s="117"/>
      <c r="G688" s="120"/>
      <c r="H688" s="120"/>
      <c r="I688" s="120"/>
      <c r="J688" s="102"/>
      <c r="K688" s="102"/>
      <c r="L688" s="120"/>
      <c r="M688" s="116"/>
      <c r="N688" s="116"/>
      <c r="O688" s="102"/>
      <c r="P688" s="102"/>
      <c r="Q688" s="102"/>
      <c r="R688" s="102"/>
      <c r="S688" s="102"/>
      <c r="T688" s="102"/>
      <c r="U688" s="102"/>
      <c r="V688" s="102"/>
      <c r="W688" s="102"/>
      <c r="X688" s="102"/>
      <c r="Y688" s="102"/>
      <c r="Z688" s="102"/>
      <c r="AA688" s="102"/>
      <c r="AB688" s="102"/>
    </row>
    <row r="689">
      <c r="A689" s="119"/>
      <c r="C689" s="110"/>
      <c r="D689" s="111"/>
      <c r="E689" s="117"/>
      <c r="G689" s="120"/>
      <c r="H689" s="120"/>
      <c r="I689" s="120"/>
      <c r="J689" s="102"/>
      <c r="K689" s="102"/>
      <c r="L689" s="120"/>
      <c r="M689" s="116"/>
      <c r="N689" s="116"/>
      <c r="O689" s="102"/>
      <c r="P689" s="102"/>
      <c r="Q689" s="102"/>
      <c r="R689" s="102"/>
      <c r="S689" s="102"/>
      <c r="T689" s="102"/>
      <c r="U689" s="102"/>
      <c r="V689" s="102"/>
      <c r="W689" s="102"/>
      <c r="X689" s="102"/>
      <c r="Y689" s="102"/>
      <c r="Z689" s="102"/>
      <c r="AA689" s="102"/>
      <c r="AB689" s="102"/>
    </row>
    <row r="690">
      <c r="A690" s="119"/>
      <c r="C690" s="110"/>
      <c r="D690" s="111"/>
      <c r="E690" s="117"/>
      <c r="G690" s="120"/>
      <c r="H690" s="120"/>
      <c r="I690" s="120"/>
      <c r="J690" s="102"/>
      <c r="K690" s="102"/>
      <c r="L690" s="120"/>
      <c r="M690" s="116"/>
      <c r="N690" s="116"/>
      <c r="O690" s="102"/>
      <c r="P690" s="102"/>
      <c r="Q690" s="102"/>
      <c r="R690" s="102"/>
      <c r="S690" s="102"/>
      <c r="T690" s="102"/>
      <c r="U690" s="102"/>
      <c r="V690" s="102"/>
      <c r="W690" s="102"/>
      <c r="X690" s="102"/>
      <c r="Y690" s="102"/>
      <c r="Z690" s="102"/>
      <c r="AA690" s="102"/>
      <c r="AB690" s="102"/>
    </row>
    <row r="691">
      <c r="A691" s="119"/>
      <c r="C691" s="110"/>
      <c r="D691" s="111"/>
      <c r="E691" s="117"/>
      <c r="G691" s="120"/>
      <c r="H691" s="120"/>
      <c r="I691" s="120"/>
      <c r="J691" s="102"/>
      <c r="K691" s="102"/>
      <c r="L691" s="120"/>
      <c r="M691" s="116"/>
      <c r="N691" s="116"/>
      <c r="O691" s="102"/>
      <c r="P691" s="102"/>
      <c r="Q691" s="102"/>
      <c r="R691" s="102"/>
      <c r="S691" s="102"/>
      <c r="T691" s="102"/>
      <c r="U691" s="102"/>
      <c r="V691" s="102"/>
      <c r="W691" s="102"/>
      <c r="X691" s="102"/>
      <c r="Y691" s="102"/>
      <c r="Z691" s="102"/>
      <c r="AA691" s="102"/>
      <c r="AB691" s="102"/>
    </row>
    <row r="692">
      <c r="A692" s="119"/>
      <c r="C692" s="110"/>
      <c r="D692" s="111"/>
      <c r="E692" s="117"/>
      <c r="G692" s="120"/>
      <c r="H692" s="120"/>
      <c r="I692" s="120"/>
      <c r="J692" s="102"/>
      <c r="K692" s="102"/>
      <c r="L692" s="120"/>
      <c r="M692" s="116"/>
      <c r="N692" s="116"/>
      <c r="O692" s="102"/>
      <c r="P692" s="102"/>
      <c r="Q692" s="102"/>
      <c r="R692" s="102"/>
      <c r="S692" s="102"/>
      <c r="T692" s="102"/>
      <c r="U692" s="102"/>
      <c r="V692" s="102"/>
      <c r="W692" s="102"/>
      <c r="X692" s="102"/>
      <c r="Y692" s="102"/>
      <c r="Z692" s="102"/>
      <c r="AA692" s="102"/>
      <c r="AB692" s="102"/>
    </row>
    <row r="693">
      <c r="A693" s="119"/>
      <c r="C693" s="110"/>
      <c r="D693" s="111"/>
      <c r="E693" s="117"/>
      <c r="G693" s="120"/>
      <c r="H693" s="120"/>
      <c r="I693" s="120"/>
      <c r="J693" s="102"/>
      <c r="K693" s="102"/>
      <c r="L693" s="120"/>
      <c r="M693" s="116"/>
      <c r="N693" s="116"/>
      <c r="O693" s="102"/>
      <c r="P693" s="102"/>
      <c r="Q693" s="102"/>
      <c r="R693" s="102"/>
      <c r="S693" s="102"/>
      <c r="T693" s="102"/>
      <c r="U693" s="102"/>
      <c r="V693" s="102"/>
      <c r="W693" s="102"/>
      <c r="X693" s="102"/>
      <c r="Y693" s="102"/>
      <c r="Z693" s="102"/>
      <c r="AA693" s="102"/>
      <c r="AB693" s="102"/>
    </row>
    <row r="694">
      <c r="A694" s="119"/>
      <c r="C694" s="110"/>
      <c r="D694" s="111"/>
      <c r="E694" s="117"/>
      <c r="G694" s="120"/>
      <c r="H694" s="120"/>
      <c r="I694" s="120"/>
      <c r="J694" s="102"/>
      <c r="K694" s="102"/>
      <c r="L694" s="120"/>
      <c r="M694" s="116"/>
      <c r="N694" s="116"/>
      <c r="O694" s="102"/>
      <c r="P694" s="102"/>
      <c r="Q694" s="102"/>
      <c r="R694" s="102"/>
      <c r="S694" s="102"/>
      <c r="T694" s="102"/>
      <c r="U694" s="102"/>
      <c r="V694" s="102"/>
      <c r="W694" s="102"/>
      <c r="X694" s="102"/>
      <c r="Y694" s="102"/>
      <c r="Z694" s="102"/>
      <c r="AA694" s="102"/>
      <c r="AB694" s="102"/>
    </row>
    <row r="695">
      <c r="A695" s="119"/>
      <c r="C695" s="110"/>
      <c r="D695" s="111"/>
      <c r="E695" s="117"/>
      <c r="G695" s="120"/>
      <c r="H695" s="120"/>
      <c r="I695" s="120"/>
      <c r="J695" s="102"/>
      <c r="K695" s="102"/>
      <c r="L695" s="120"/>
      <c r="M695" s="116"/>
      <c r="N695" s="116"/>
      <c r="O695" s="102"/>
      <c r="P695" s="102"/>
      <c r="Q695" s="102"/>
      <c r="R695" s="102"/>
      <c r="S695" s="102"/>
      <c r="T695" s="102"/>
      <c r="U695" s="102"/>
      <c r="V695" s="102"/>
      <c r="W695" s="102"/>
      <c r="X695" s="102"/>
      <c r="Y695" s="102"/>
      <c r="Z695" s="102"/>
      <c r="AA695" s="102"/>
      <c r="AB695" s="102"/>
    </row>
    <row r="696">
      <c r="A696" s="119"/>
      <c r="C696" s="110"/>
      <c r="D696" s="111"/>
      <c r="E696" s="117"/>
      <c r="G696" s="120"/>
      <c r="H696" s="120"/>
      <c r="I696" s="120"/>
      <c r="J696" s="102"/>
      <c r="K696" s="102"/>
      <c r="L696" s="120"/>
      <c r="M696" s="116"/>
      <c r="N696" s="116"/>
      <c r="O696" s="102"/>
      <c r="P696" s="102"/>
      <c r="Q696" s="102"/>
      <c r="R696" s="102"/>
      <c r="S696" s="102"/>
      <c r="T696" s="102"/>
      <c r="U696" s="102"/>
      <c r="V696" s="102"/>
      <c r="W696" s="102"/>
      <c r="X696" s="102"/>
      <c r="Y696" s="102"/>
      <c r="Z696" s="102"/>
      <c r="AA696" s="102"/>
      <c r="AB696" s="102"/>
    </row>
    <row r="697">
      <c r="A697" s="119"/>
      <c r="C697" s="110"/>
      <c r="D697" s="111"/>
      <c r="E697" s="117"/>
      <c r="G697" s="120"/>
      <c r="H697" s="120"/>
      <c r="I697" s="120"/>
      <c r="J697" s="102"/>
      <c r="K697" s="102"/>
      <c r="L697" s="120"/>
      <c r="M697" s="116"/>
      <c r="N697" s="116"/>
      <c r="O697" s="102"/>
      <c r="P697" s="102"/>
      <c r="Q697" s="102"/>
      <c r="R697" s="102"/>
      <c r="S697" s="102"/>
      <c r="T697" s="102"/>
      <c r="U697" s="102"/>
      <c r="V697" s="102"/>
      <c r="W697" s="102"/>
      <c r="X697" s="102"/>
      <c r="Y697" s="102"/>
      <c r="Z697" s="102"/>
      <c r="AA697" s="102"/>
      <c r="AB697" s="102"/>
    </row>
    <row r="698">
      <c r="A698" s="119"/>
      <c r="C698" s="110"/>
      <c r="D698" s="111"/>
      <c r="E698" s="117"/>
      <c r="G698" s="120"/>
      <c r="H698" s="120"/>
      <c r="I698" s="120"/>
      <c r="J698" s="102"/>
      <c r="K698" s="102"/>
      <c r="L698" s="120"/>
      <c r="M698" s="116"/>
      <c r="N698" s="116"/>
      <c r="O698" s="102"/>
      <c r="P698" s="102"/>
      <c r="Q698" s="102"/>
      <c r="R698" s="102"/>
      <c r="S698" s="102"/>
      <c r="T698" s="102"/>
      <c r="U698" s="102"/>
      <c r="V698" s="102"/>
      <c r="W698" s="102"/>
      <c r="X698" s="102"/>
      <c r="Y698" s="102"/>
      <c r="Z698" s="102"/>
      <c r="AA698" s="102"/>
      <c r="AB698" s="102"/>
    </row>
    <row r="699">
      <c r="A699" s="119"/>
      <c r="C699" s="110"/>
      <c r="D699" s="111"/>
      <c r="E699" s="117"/>
      <c r="G699" s="120"/>
      <c r="H699" s="120"/>
      <c r="I699" s="120"/>
      <c r="J699" s="102"/>
      <c r="K699" s="102"/>
      <c r="L699" s="120"/>
      <c r="M699" s="116"/>
      <c r="N699" s="116"/>
      <c r="O699" s="102"/>
      <c r="P699" s="102"/>
      <c r="Q699" s="102"/>
      <c r="R699" s="102"/>
      <c r="S699" s="102"/>
      <c r="T699" s="102"/>
      <c r="U699" s="102"/>
      <c r="V699" s="102"/>
      <c r="W699" s="102"/>
      <c r="X699" s="102"/>
      <c r="Y699" s="102"/>
      <c r="Z699" s="102"/>
      <c r="AA699" s="102"/>
      <c r="AB699" s="102"/>
    </row>
    <row r="700">
      <c r="A700" s="119"/>
      <c r="C700" s="110"/>
      <c r="D700" s="111"/>
      <c r="E700" s="117"/>
      <c r="G700" s="120"/>
      <c r="H700" s="120"/>
      <c r="I700" s="120"/>
      <c r="J700" s="102"/>
      <c r="K700" s="102"/>
      <c r="L700" s="120"/>
      <c r="M700" s="116"/>
      <c r="N700" s="116"/>
      <c r="O700" s="102"/>
      <c r="P700" s="102"/>
      <c r="Q700" s="102"/>
      <c r="R700" s="102"/>
      <c r="S700" s="102"/>
      <c r="T700" s="102"/>
      <c r="U700" s="102"/>
      <c r="V700" s="102"/>
      <c r="W700" s="102"/>
      <c r="X700" s="102"/>
      <c r="Y700" s="102"/>
      <c r="Z700" s="102"/>
      <c r="AA700" s="102"/>
      <c r="AB700" s="102"/>
    </row>
    <row r="701">
      <c r="A701" s="119"/>
      <c r="C701" s="110"/>
      <c r="D701" s="111"/>
      <c r="E701" s="117"/>
      <c r="G701" s="120"/>
      <c r="H701" s="120"/>
      <c r="I701" s="120"/>
      <c r="J701" s="102"/>
      <c r="K701" s="102"/>
      <c r="L701" s="120"/>
      <c r="M701" s="116"/>
      <c r="N701" s="116"/>
      <c r="O701" s="102"/>
      <c r="P701" s="102"/>
      <c r="Q701" s="102"/>
      <c r="R701" s="102"/>
      <c r="S701" s="102"/>
      <c r="T701" s="102"/>
      <c r="U701" s="102"/>
      <c r="V701" s="102"/>
      <c r="W701" s="102"/>
      <c r="X701" s="102"/>
      <c r="Y701" s="102"/>
      <c r="Z701" s="102"/>
      <c r="AA701" s="102"/>
      <c r="AB701" s="102"/>
    </row>
    <row r="702">
      <c r="A702" s="119"/>
      <c r="C702" s="110"/>
      <c r="D702" s="111"/>
      <c r="E702" s="117"/>
      <c r="G702" s="120"/>
      <c r="H702" s="120"/>
      <c r="I702" s="120"/>
      <c r="J702" s="102"/>
      <c r="K702" s="102"/>
      <c r="L702" s="120"/>
      <c r="M702" s="116"/>
      <c r="N702" s="116"/>
      <c r="O702" s="102"/>
      <c r="P702" s="102"/>
      <c r="Q702" s="102"/>
      <c r="R702" s="102"/>
      <c r="S702" s="102"/>
      <c r="T702" s="102"/>
      <c r="U702" s="102"/>
      <c r="V702" s="102"/>
      <c r="W702" s="102"/>
      <c r="X702" s="102"/>
      <c r="Y702" s="102"/>
      <c r="Z702" s="102"/>
      <c r="AA702" s="102"/>
      <c r="AB702" s="102"/>
    </row>
    <row r="703">
      <c r="A703" s="119"/>
      <c r="C703" s="110"/>
      <c r="D703" s="111"/>
      <c r="E703" s="117"/>
      <c r="G703" s="120"/>
      <c r="H703" s="120"/>
      <c r="I703" s="120"/>
      <c r="J703" s="102"/>
      <c r="K703" s="102"/>
      <c r="L703" s="120"/>
      <c r="M703" s="116"/>
      <c r="N703" s="116"/>
      <c r="O703" s="102"/>
      <c r="P703" s="102"/>
      <c r="Q703" s="102"/>
      <c r="R703" s="102"/>
      <c r="S703" s="102"/>
      <c r="T703" s="102"/>
      <c r="U703" s="102"/>
      <c r="V703" s="102"/>
      <c r="W703" s="102"/>
      <c r="X703" s="102"/>
      <c r="Y703" s="102"/>
      <c r="Z703" s="102"/>
      <c r="AA703" s="102"/>
      <c r="AB703" s="102"/>
    </row>
    <row r="704">
      <c r="A704" s="119"/>
      <c r="C704" s="110"/>
      <c r="D704" s="111"/>
      <c r="E704" s="117"/>
      <c r="G704" s="120"/>
      <c r="H704" s="120"/>
      <c r="I704" s="120"/>
      <c r="J704" s="102"/>
      <c r="K704" s="102"/>
      <c r="L704" s="120"/>
      <c r="M704" s="116"/>
      <c r="N704" s="116"/>
      <c r="O704" s="102"/>
      <c r="P704" s="102"/>
      <c r="Q704" s="102"/>
      <c r="R704" s="102"/>
      <c r="S704" s="102"/>
      <c r="T704" s="102"/>
      <c r="U704" s="102"/>
      <c r="V704" s="102"/>
      <c r="W704" s="102"/>
      <c r="X704" s="102"/>
      <c r="Y704" s="102"/>
      <c r="Z704" s="102"/>
      <c r="AA704" s="102"/>
      <c r="AB704" s="102"/>
    </row>
    <row r="705">
      <c r="A705" s="119"/>
      <c r="C705" s="110"/>
      <c r="D705" s="111"/>
      <c r="E705" s="117"/>
      <c r="G705" s="120"/>
      <c r="H705" s="120"/>
      <c r="I705" s="120"/>
      <c r="J705" s="102"/>
      <c r="K705" s="102"/>
      <c r="L705" s="120"/>
      <c r="M705" s="116"/>
      <c r="N705" s="116"/>
      <c r="O705" s="102"/>
      <c r="P705" s="102"/>
      <c r="Q705" s="102"/>
      <c r="R705" s="102"/>
      <c r="S705" s="102"/>
      <c r="T705" s="102"/>
      <c r="U705" s="102"/>
      <c r="V705" s="102"/>
      <c r="W705" s="102"/>
      <c r="X705" s="102"/>
      <c r="Y705" s="102"/>
      <c r="Z705" s="102"/>
      <c r="AA705" s="102"/>
      <c r="AB705" s="102"/>
    </row>
    <row r="706">
      <c r="A706" s="119"/>
      <c r="C706" s="110"/>
      <c r="D706" s="111"/>
      <c r="E706" s="117"/>
      <c r="G706" s="120"/>
      <c r="H706" s="120"/>
      <c r="I706" s="120"/>
      <c r="J706" s="102"/>
      <c r="K706" s="102"/>
      <c r="L706" s="120"/>
      <c r="M706" s="116"/>
      <c r="N706" s="116"/>
      <c r="O706" s="102"/>
      <c r="P706" s="102"/>
      <c r="Q706" s="102"/>
      <c r="R706" s="102"/>
      <c r="S706" s="102"/>
      <c r="T706" s="102"/>
      <c r="U706" s="102"/>
      <c r="V706" s="102"/>
      <c r="W706" s="102"/>
      <c r="X706" s="102"/>
      <c r="Y706" s="102"/>
      <c r="Z706" s="102"/>
      <c r="AA706" s="102"/>
      <c r="AB706" s="102"/>
    </row>
    <row r="707">
      <c r="A707" s="119"/>
      <c r="C707" s="110"/>
      <c r="D707" s="111"/>
      <c r="E707" s="117"/>
      <c r="G707" s="120"/>
      <c r="H707" s="120"/>
      <c r="I707" s="120"/>
      <c r="J707" s="102"/>
      <c r="K707" s="102"/>
      <c r="L707" s="120"/>
      <c r="M707" s="116"/>
      <c r="N707" s="116"/>
      <c r="O707" s="102"/>
      <c r="P707" s="102"/>
      <c r="Q707" s="102"/>
      <c r="R707" s="102"/>
      <c r="S707" s="102"/>
      <c r="T707" s="102"/>
      <c r="U707" s="102"/>
      <c r="V707" s="102"/>
      <c r="W707" s="102"/>
      <c r="X707" s="102"/>
      <c r="Y707" s="102"/>
      <c r="Z707" s="102"/>
      <c r="AA707" s="102"/>
      <c r="AB707" s="102"/>
    </row>
    <row r="708">
      <c r="A708" s="119"/>
      <c r="C708" s="110"/>
      <c r="D708" s="111"/>
      <c r="E708" s="117"/>
      <c r="G708" s="120"/>
      <c r="H708" s="120"/>
      <c r="I708" s="120"/>
      <c r="J708" s="102"/>
      <c r="K708" s="102"/>
      <c r="L708" s="120"/>
      <c r="M708" s="116"/>
      <c r="N708" s="116"/>
      <c r="O708" s="102"/>
      <c r="P708" s="102"/>
      <c r="Q708" s="102"/>
      <c r="R708" s="102"/>
      <c r="S708" s="102"/>
      <c r="T708" s="102"/>
      <c r="U708" s="102"/>
      <c r="V708" s="102"/>
      <c r="W708" s="102"/>
      <c r="X708" s="102"/>
      <c r="Y708" s="102"/>
      <c r="Z708" s="102"/>
      <c r="AA708" s="102"/>
      <c r="AB708" s="102"/>
    </row>
    <row r="709">
      <c r="A709" s="119"/>
      <c r="C709" s="110"/>
      <c r="D709" s="111"/>
      <c r="E709" s="117"/>
      <c r="G709" s="120"/>
      <c r="H709" s="120"/>
      <c r="I709" s="120"/>
      <c r="J709" s="102"/>
      <c r="K709" s="102"/>
      <c r="L709" s="120"/>
      <c r="M709" s="116"/>
      <c r="N709" s="116"/>
      <c r="O709" s="102"/>
      <c r="P709" s="102"/>
      <c r="Q709" s="102"/>
      <c r="R709" s="102"/>
      <c r="S709" s="102"/>
      <c r="T709" s="102"/>
      <c r="U709" s="102"/>
      <c r="V709" s="102"/>
      <c r="W709" s="102"/>
      <c r="X709" s="102"/>
      <c r="Y709" s="102"/>
      <c r="Z709" s="102"/>
      <c r="AA709" s="102"/>
      <c r="AB709" s="102"/>
    </row>
    <row r="710">
      <c r="A710" s="119"/>
      <c r="C710" s="110"/>
      <c r="D710" s="111"/>
      <c r="E710" s="117"/>
      <c r="G710" s="120"/>
      <c r="H710" s="120"/>
      <c r="I710" s="120"/>
      <c r="J710" s="102"/>
      <c r="K710" s="102"/>
      <c r="L710" s="120"/>
      <c r="M710" s="116"/>
      <c r="N710" s="116"/>
      <c r="O710" s="102"/>
      <c r="P710" s="102"/>
      <c r="Q710" s="102"/>
      <c r="R710" s="102"/>
      <c r="S710" s="102"/>
      <c r="T710" s="102"/>
      <c r="U710" s="102"/>
      <c r="V710" s="102"/>
      <c r="W710" s="102"/>
      <c r="X710" s="102"/>
      <c r="Y710" s="102"/>
      <c r="Z710" s="102"/>
      <c r="AA710" s="102"/>
      <c r="AB710" s="102"/>
    </row>
    <row r="711">
      <c r="A711" s="119"/>
      <c r="C711" s="110"/>
      <c r="D711" s="111"/>
      <c r="E711" s="117"/>
      <c r="G711" s="120"/>
      <c r="H711" s="120"/>
      <c r="I711" s="120"/>
      <c r="J711" s="102"/>
      <c r="K711" s="102"/>
      <c r="L711" s="120"/>
      <c r="M711" s="116"/>
      <c r="N711" s="116"/>
      <c r="O711" s="102"/>
      <c r="P711" s="102"/>
      <c r="Q711" s="102"/>
      <c r="R711" s="102"/>
      <c r="S711" s="102"/>
      <c r="T711" s="102"/>
      <c r="U711" s="102"/>
      <c r="V711" s="102"/>
      <c r="W711" s="102"/>
      <c r="X711" s="102"/>
      <c r="Y711" s="102"/>
      <c r="Z711" s="102"/>
      <c r="AA711" s="102"/>
      <c r="AB711" s="102"/>
    </row>
    <row r="712">
      <c r="A712" s="119"/>
      <c r="C712" s="110"/>
      <c r="D712" s="111"/>
      <c r="E712" s="117"/>
      <c r="G712" s="120"/>
      <c r="H712" s="120"/>
      <c r="I712" s="120"/>
      <c r="J712" s="102"/>
      <c r="K712" s="102"/>
      <c r="L712" s="120"/>
      <c r="M712" s="116"/>
      <c r="N712" s="116"/>
      <c r="O712" s="102"/>
      <c r="P712" s="102"/>
      <c r="Q712" s="102"/>
      <c r="R712" s="102"/>
      <c r="S712" s="102"/>
      <c r="T712" s="102"/>
      <c r="U712" s="102"/>
      <c r="V712" s="102"/>
      <c r="W712" s="102"/>
      <c r="X712" s="102"/>
      <c r="Y712" s="102"/>
      <c r="Z712" s="102"/>
      <c r="AA712" s="102"/>
      <c r="AB712" s="102"/>
    </row>
    <row r="713">
      <c r="A713" s="119"/>
      <c r="C713" s="110"/>
      <c r="D713" s="111"/>
      <c r="E713" s="117"/>
      <c r="G713" s="120"/>
      <c r="H713" s="120"/>
      <c r="I713" s="120"/>
      <c r="J713" s="102"/>
      <c r="K713" s="102"/>
      <c r="L713" s="120"/>
      <c r="M713" s="116"/>
      <c r="N713" s="116"/>
      <c r="O713" s="102"/>
      <c r="P713" s="102"/>
      <c r="Q713" s="102"/>
      <c r="R713" s="102"/>
      <c r="S713" s="102"/>
      <c r="T713" s="102"/>
      <c r="U713" s="102"/>
      <c r="V713" s="102"/>
      <c r="W713" s="102"/>
      <c r="X713" s="102"/>
      <c r="Y713" s="102"/>
      <c r="Z713" s="102"/>
      <c r="AA713" s="102"/>
      <c r="AB713" s="102"/>
    </row>
    <row r="714">
      <c r="A714" s="119"/>
      <c r="C714" s="110"/>
      <c r="D714" s="111"/>
      <c r="E714" s="117"/>
      <c r="G714" s="120"/>
      <c r="H714" s="120"/>
      <c r="I714" s="120"/>
      <c r="J714" s="102"/>
      <c r="K714" s="102"/>
      <c r="L714" s="120"/>
      <c r="M714" s="116"/>
      <c r="N714" s="116"/>
      <c r="O714" s="102"/>
      <c r="P714" s="102"/>
      <c r="Q714" s="102"/>
      <c r="R714" s="102"/>
      <c r="S714" s="102"/>
      <c r="T714" s="102"/>
      <c r="U714" s="102"/>
      <c r="V714" s="102"/>
      <c r="W714" s="102"/>
      <c r="X714" s="102"/>
      <c r="Y714" s="102"/>
      <c r="Z714" s="102"/>
      <c r="AA714" s="102"/>
      <c r="AB714" s="102"/>
    </row>
    <row r="715">
      <c r="A715" s="119"/>
      <c r="C715" s="110"/>
      <c r="D715" s="111"/>
      <c r="E715" s="117"/>
      <c r="G715" s="120"/>
      <c r="H715" s="120"/>
      <c r="I715" s="120"/>
      <c r="J715" s="102"/>
      <c r="K715" s="102"/>
      <c r="L715" s="120"/>
      <c r="M715" s="116"/>
      <c r="N715" s="116"/>
      <c r="O715" s="102"/>
      <c r="P715" s="102"/>
      <c r="Q715" s="102"/>
      <c r="R715" s="102"/>
      <c r="S715" s="102"/>
      <c r="T715" s="102"/>
      <c r="U715" s="102"/>
      <c r="V715" s="102"/>
      <c r="W715" s="102"/>
      <c r="X715" s="102"/>
      <c r="Y715" s="102"/>
      <c r="Z715" s="102"/>
      <c r="AA715" s="102"/>
      <c r="AB715" s="102"/>
    </row>
    <row r="716">
      <c r="A716" s="119"/>
      <c r="C716" s="110"/>
      <c r="D716" s="111"/>
      <c r="E716" s="117"/>
      <c r="G716" s="120"/>
      <c r="H716" s="120"/>
      <c r="I716" s="120"/>
      <c r="J716" s="102"/>
      <c r="K716" s="102"/>
      <c r="L716" s="120"/>
      <c r="M716" s="116"/>
      <c r="N716" s="116"/>
      <c r="O716" s="102"/>
      <c r="P716" s="102"/>
      <c r="Q716" s="102"/>
      <c r="R716" s="102"/>
      <c r="S716" s="102"/>
      <c r="T716" s="102"/>
      <c r="U716" s="102"/>
      <c r="V716" s="102"/>
      <c r="W716" s="102"/>
      <c r="X716" s="102"/>
      <c r="Y716" s="102"/>
      <c r="Z716" s="102"/>
      <c r="AA716" s="102"/>
      <c r="AB716" s="102"/>
    </row>
    <row r="717">
      <c r="A717" s="119"/>
      <c r="C717" s="110"/>
      <c r="D717" s="111"/>
      <c r="E717" s="117"/>
      <c r="G717" s="120"/>
      <c r="H717" s="120"/>
      <c r="I717" s="120"/>
      <c r="J717" s="102"/>
      <c r="K717" s="102"/>
      <c r="L717" s="120"/>
      <c r="M717" s="116"/>
      <c r="N717" s="116"/>
      <c r="O717" s="102"/>
      <c r="P717" s="102"/>
      <c r="Q717" s="102"/>
      <c r="R717" s="102"/>
      <c r="S717" s="102"/>
      <c r="T717" s="102"/>
      <c r="U717" s="102"/>
      <c r="V717" s="102"/>
      <c r="W717" s="102"/>
      <c r="X717" s="102"/>
      <c r="Y717" s="102"/>
      <c r="Z717" s="102"/>
      <c r="AA717" s="102"/>
      <c r="AB717" s="102"/>
    </row>
    <row r="718">
      <c r="A718" s="119"/>
      <c r="C718" s="110"/>
      <c r="D718" s="111"/>
      <c r="E718" s="117"/>
      <c r="G718" s="120"/>
      <c r="H718" s="120"/>
      <c r="I718" s="120"/>
      <c r="J718" s="102"/>
      <c r="K718" s="102"/>
      <c r="L718" s="120"/>
      <c r="M718" s="116"/>
      <c r="N718" s="116"/>
      <c r="O718" s="102"/>
      <c r="P718" s="102"/>
      <c r="Q718" s="102"/>
      <c r="R718" s="102"/>
      <c r="S718" s="102"/>
      <c r="T718" s="102"/>
      <c r="U718" s="102"/>
      <c r="V718" s="102"/>
      <c r="W718" s="102"/>
      <c r="X718" s="102"/>
      <c r="Y718" s="102"/>
      <c r="Z718" s="102"/>
      <c r="AA718" s="102"/>
      <c r="AB718" s="102"/>
    </row>
    <row r="719">
      <c r="A719" s="119"/>
      <c r="C719" s="110"/>
      <c r="D719" s="111"/>
      <c r="E719" s="117"/>
      <c r="G719" s="120"/>
      <c r="H719" s="120"/>
      <c r="I719" s="120"/>
      <c r="J719" s="102"/>
      <c r="K719" s="102"/>
      <c r="L719" s="120"/>
      <c r="M719" s="116"/>
      <c r="N719" s="116"/>
      <c r="O719" s="102"/>
      <c r="P719" s="102"/>
      <c r="Q719" s="102"/>
      <c r="R719" s="102"/>
      <c r="S719" s="102"/>
      <c r="T719" s="102"/>
      <c r="U719" s="102"/>
      <c r="V719" s="102"/>
      <c r="W719" s="102"/>
      <c r="X719" s="102"/>
      <c r="Y719" s="102"/>
      <c r="Z719" s="102"/>
      <c r="AA719" s="102"/>
      <c r="AB719" s="102"/>
    </row>
    <row r="720">
      <c r="A720" s="119"/>
      <c r="C720" s="110"/>
      <c r="D720" s="111"/>
      <c r="E720" s="117"/>
      <c r="G720" s="120"/>
      <c r="H720" s="120"/>
      <c r="I720" s="120"/>
      <c r="J720" s="102"/>
      <c r="K720" s="102"/>
      <c r="L720" s="120"/>
      <c r="M720" s="116"/>
      <c r="N720" s="116"/>
      <c r="O720" s="102"/>
      <c r="P720" s="102"/>
      <c r="Q720" s="102"/>
      <c r="R720" s="102"/>
      <c r="S720" s="102"/>
      <c r="T720" s="102"/>
      <c r="U720" s="102"/>
      <c r="V720" s="102"/>
      <c r="W720" s="102"/>
      <c r="X720" s="102"/>
      <c r="Y720" s="102"/>
      <c r="Z720" s="102"/>
      <c r="AA720" s="102"/>
      <c r="AB720" s="102"/>
    </row>
    <row r="721">
      <c r="A721" s="119"/>
      <c r="C721" s="110"/>
      <c r="D721" s="111"/>
      <c r="E721" s="117"/>
      <c r="G721" s="120"/>
      <c r="H721" s="120"/>
      <c r="I721" s="120"/>
      <c r="J721" s="102"/>
      <c r="K721" s="102"/>
      <c r="L721" s="120"/>
      <c r="M721" s="116"/>
      <c r="N721" s="116"/>
      <c r="O721" s="102"/>
      <c r="P721" s="102"/>
      <c r="Q721" s="102"/>
      <c r="R721" s="102"/>
      <c r="S721" s="102"/>
      <c r="T721" s="102"/>
      <c r="U721" s="102"/>
      <c r="V721" s="102"/>
      <c r="W721" s="102"/>
      <c r="X721" s="102"/>
      <c r="Y721" s="102"/>
      <c r="Z721" s="102"/>
      <c r="AA721" s="102"/>
      <c r="AB721" s="102"/>
    </row>
    <row r="722">
      <c r="A722" s="119"/>
      <c r="C722" s="110"/>
      <c r="D722" s="111"/>
      <c r="E722" s="117"/>
      <c r="G722" s="120"/>
      <c r="H722" s="120"/>
      <c r="I722" s="120"/>
      <c r="J722" s="102"/>
      <c r="K722" s="102"/>
      <c r="L722" s="120"/>
      <c r="M722" s="116"/>
      <c r="N722" s="116"/>
      <c r="O722" s="102"/>
      <c r="P722" s="102"/>
      <c r="Q722" s="102"/>
      <c r="R722" s="102"/>
      <c r="S722" s="102"/>
      <c r="T722" s="102"/>
      <c r="U722" s="102"/>
      <c r="V722" s="102"/>
      <c r="W722" s="102"/>
      <c r="X722" s="102"/>
      <c r="Y722" s="102"/>
      <c r="Z722" s="102"/>
      <c r="AA722" s="102"/>
      <c r="AB722" s="102"/>
    </row>
    <row r="723">
      <c r="A723" s="119"/>
      <c r="C723" s="110"/>
      <c r="D723" s="111"/>
      <c r="E723" s="117"/>
      <c r="G723" s="120"/>
      <c r="H723" s="120"/>
      <c r="I723" s="120"/>
      <c r="J723" s="102"/>
      <c r="K723" s="102"/>
      <c r="L723" s="120"/>
      <c r="M723" s="116"/>
      <c r="N723" s="116"/>
      <c r="O723" s="102"/>
      <c r="P723" s="102"/>
      <c r="Q723" s="102"/>
      <c r="R723" s="102"/>
      <c r="S723" s="102"/>
      <c r="T723" s="102"/>
      <c r="U723" s="102"/>
      <c r="V723" s="102"/>
      <c r="W723" s="102"/>
      <c r="X723" s="102"/>
      <c r="Y723" s="102"/>
      <c r="Z723" s="102"/>
      <c r="AA723" s="102"/>
      <c r="AB723" s="102"/>
    </row>
    <row r="724">
      <c r="A724" s="119"/>
      <c r="C724" s="110"/>
      <c r="D724" s="111"/>
      <c r="E724" s="117"/>
      <c r="G724" s="120"/>
      <c r="H724" s="120"/>
      <c r="I724" s="120"/>
      <c r="J724" s="102"/>
      <c r="K724" s="102"/>
      <c r="L724" s="120"/>
      <c r="M724" s="116"/>
      <c r="N724" s="116"/>
      <c r="O724" s="102"/>
      <c r="P724" s="102"/>
      <c r="Q724" s="102"/>
      <c r="R724" s="102"/>
      <c r="S724" s="102"/>
      <c r="T724" s="102"/>
      <c r="U724" s="102"/>
      <c r="V724" s="102"/>
      <c r="W724" s="102"/>
      <c r="X724" s="102"/>
      <c r="Y724" s="102"/>
      <c r="Z724" s="102"/>
      <c r="AA724" s="102"/>
      <c r="AB724" s="102"/>
    </row>
    <row r="725">
      <c r="A725" s="119"/>
      <c r="C725" s="110"/>
      <c r="D725" s="111"/>
      <c r="E725" s="117"/>
      <c r="G725" s="120"/>
      <c r="H725" s="120"/>
      <c r="I725" s="120"/>
      <c r="J725" s="102"/>
      <c r="K725" s="102"/>
      <c r="L725" s="120"/>
      <c r="M725" s="116"/>
      <c r="N725" s="116"/>
      <c r="O725" s="102"/>
      <c r="P725" s="102"/>
      <c r="Q725" s="102"/>
      <c r="R725" s="102"/>
      <c r="S725" s="102"/>
      <c r="T725" s="102"/>
      <c r="U725" s="102"/>
      <c r="V725" s="102"/>
      <c r="W725" s="102"/>
      <c r="X725" s="102"/>
      <c r="Y725" s="102"/>
      <c r="Z725" s="102"/>
      <c r="AA725" s="102"/>
      <c r="AB725" s="102"/>
    </row>
    <row r="726">
      <c r="A726" s="119"/>
      <c r="C726" s="110"/>
      <c r="D726" s="111"/>
      <c r="E726" s="117"/>
      <c r="G726" s="120"/>
      <c r="H726" s="120"/>
      <c r="I726" s="120"/>
      <c r="J726" s="102"/>
      <c r="K726" s="102"/>
      <c r="L726" s="120"/>
      <c r="M726" s="116"/>
      <c r="N726" s="116"/>
      <c r="O726" s="102"/>
      <c r="P726" s="102"/>
      <c r="Q726" s="102"/>
      <c r="R726" s="102"/>
      <c r="S726" s="102"/>
      <c r="T726" s="102"/>
      <c r="U726" s="102"/>
      <c r="V726" s="102"/>
      <c r="W726" s="102"/>
      <c r="X726" s="102"/>
      <c r="Y726" s="102"/>
      <c r="Z726" s="102"/>
      <c r="AA726" s="102"/>
      <c r="AB726" s="102"/>
    </row>
    <row r="727">
      <c r="A727" s="119"/>
      <c r="C727" s="110"/>
      <c r="D727" s="111"/>
      <c r="E727" s="117"/>
      <c r="G727" s="120"/>
      <c r="H727" s="120"/>
      <c r="I727" s="120"/>
      <c r="J727" s="102"/>
      <c r="K727" s="102"/>
      <c r="L727" s="120"/>
      <c r="M727" s="116"/>
      <c r="N727" s="116"/>
      <c r="O727" s="102"/>
      <c r="P727" s="102"/>
      <c r="Q727" s="102"/>
      <c r="R727" s="102"/>
      <c r="S727" s="102"/>
      <c r="T727" s="102"/>
      <c r="U727" s="102"/>
      <c r="V727" s="102"/>
      <c r="W727" s="102"/>
      <c r="X727" s="102"/>
      <c r="Y727" s="102"/>
      <c r="Z727" s="102"/>
      <c r="AA727" s="102"/>
      <c r="AB727" s="102"/>
    </row>
    <row r="728">
      <c r="A728" s="119"/>
      <c r="C728" s="110"/>
      <c r="D728" s="111"/>
      <c r="E728" s="117"/>
      <c r="G728" s="120"/>
      <c r="H728" s="120"/>
      <c r="I728" s="120"/>
      <c r="J728" s="102"/>
      <c r="K728" s="102"/>
      <c r="L728" s="120"/>
      <c r="M728" s="116"/>
      <c r="N728" s="116"/>
      <c r="O728" s="102"/>
      <c r="P728" s="102"/>
      <c r="Q728" s="102"/>
      <c r="R728" s="102"/>
      <c r="S728" s="102"/>
      <c r="T728" s="102"/>
      <c r="U728" s="102"/>
      <c r="V728" s="102"/>
      <c r="W728" s="102"/>
      <c r="X728" s="102"/>
      <c r="Y728" s="102"/>
      <c r="Z728" s="102"/>
      <c r="AA728" s="102"/>
      <c r="AB728" s="102"/>
    </row>
    <row r="729">
      <c r="A729" s="119"/>
      <c r="C729" s="110"/>
      <c r="D729" s="111"/>
      <c r="E729" s="117"/>
      <c r="G729" s="120"/>
      <c r="H729" s="120"/>
      <c r="I729" s="120"/>
      <c r="J729" s="102"/>
      <c r="K729" s="102"/>
      <c r="L729" s="120"/>
      <c r="M729" s="116"/>
      <c r="N729" s="116"/>
      <c r="O729" s="102"/>
      <c r="P729" s="102"/>
      <c r="Q729" s="102"/>
      <c r="R729" s="102"/>
      <c r="S729" s="102"/>
      <c r="T729" s="102"/>
      <c r="U729" s="102"/>
      <c r="V729" s="102"/>
      <c r="W729" s="102"/>
      <c r="X729" s="102"/>
      <c r="Y729" s="102"/>
      <c r="Z729" s="102"/>
      <c r="AA729" s="102"/>
      <c r="AB729" s="102"/>
    </row>
    <row r="730">
      <c r="A730" s="119"/>
      <c r="C730" s="110"/>
      <c r="D730" s="111"/>
      <c r="E730" s="117"/>
      <c r="G730" s="120"/>
      <c r="H730" s="120"/>
      <c r="I730" s="120"/>
      <c r="J730" s="102"/>
      <c r="K730" s="102"/>
      <c r="L730" s="120"/>
      <c r="M730" s="116"/>
      <c r="N730" s="116"/>
      <c r="O730" s="102"/>
      <c r="P730" s="102"/>
      <c r="Q730" s="102"/>
      <c r="R730" s="102"/>
      <c r="S730" s="102"/>
      <c r="T730" s="102"/>
      <c r="U730" s="102"/>
      <c r="V730" s="102"/>
      <c r="W730" s="102"/>
      <c r="X730" s="102"/>
      <c r="Y730" s="102"/>
      <c r="Z730" s="102"/>
      <c r="AA730" s="102"/>
      <c r="AB730" s="102"/>
    </row>
    <row r="731">
      <c r="A731" s="119"/>
      <c r="C731" s="110"/>
      <c r="D731" s="111"/>
      <c r="E731" s="117"/>
      <c r="G731" s="120"/>
      <c r="H731" s="120"/>
      <c r="I731" s="120"/>
      <c r="J731" s="102"/>
      <c r="K731" s="102"/>
      <c r="L731" s="120"/>
      <c r="M731" s="116"/>
      <c r="N731" s="116"/>
      <c r="O731" s="102"/>
      <c r="P731" s="102"/>
      <c r="Q731" s="102"/>
      <c r="R731" s="102"/>
      <c r="S731" s="102"/>
      <c r="T731" s="102"/>
      <c r="U731" s="102"/>
      <c r="V731" s="102"/>
      <c r="W731" s="102"/>
      <c r="X731" s="102"/>
      <c r="Y731" s="102"/>
      <c r="Z731" s="102"/>
      <c r="AA731" s="102"/>
      <c r="AB731" s="102"/>
    </row>
    <row r="732">
      <c r="A732" s="119"/>
      <c r="C732" s="110"/>
      <c r="D732" s="111"/>
      <c r="E732" s="117"/>
      <c r="G732" s="120"/>
      <c r="H732" s="120"/>
      <c r="I732" s="120"/>
      <c r="J732" s="102"/>
      <c r="K732" s="102"/>
      <c r="L732" s="120"/>
      <c r="M732" s="116"/>
      <c r="N732" s="116"/>
      <c r="O732" s="102"/>
      <c r="P732" s="102"/>
      <c r="Q732" s="102"/>
      <c r="R732" s="102"/>
      <c r="S732" s="102"/>
      <c r="T732" s="102"/>
      <c r="U732" s="102"/>
      <c r="V732" s="102"/>
      <c r="W732" s="102"/>
      <c r="X732" s="102"/>
      <c r="Y732" s="102"/>
      <c r="Z732" s="102"/>
      <c r="AA732" s="102"/>
      <c r="AB732" s="102"/>
    </row>
    <row r="733">
      <c r="A733" s="119"/>
      <c r="C733" s="110"/>
      <c r="D733" s="111"/>
      <c r="E733" s="117"/>
      <c r="G733" s="120"/>
      <c r="H733" s="120"/>
      <c r="I733" s="120"/>
      <c r="J733" s="102"/>
      <c r="K733" s="102"/>
      <c r="L733" s="120"/>
      <c r="M733" s="116"/>
      <c r="N733" s="116"/>
      <c r="O733" s="102"/>
      <c r="P733" s="102"/>
      <c r="Q733" s="102"/>
      <c r="R733" s="102"/>
      <c r="S733" s="102"/>
      <c r="T733" s="102"/>
      <c r="U733" s="102"/>
      <c r="V733" s="102"/>
      <c r="W733" s="102"/>
      <c r="X733" s="102"/>
      <c r="Y733" s="102"/>
      <c r="Z733" s="102"/>
      <c r="AA733" s="102"/>
      <c r="AB733" s="102"/>
    </row>
    <row r="734">
      <c r="A734" s="119"/>
      <c r="C734" s="110"/>
      <c r="D734" s="111"/>
      <c r="E734" s="117"/>
      <c r="G734" s="120"/>
      <c r="H734" s="120"/>
      <c r="I734" s="120"/>
      <c r="J734" s="102"/>
      <c r="K734" s="102"/>
      <c r="L734" s="120"/>
      <c r="M734" s="116"/>
      <c r="N734" s="116"/>
      <c r="O734" s="102"/>
      <c r="P734" s="102"/>
      <c r="Q734" s="102"/>
      <c r="R734" s="102"/>
      <c r="S734" s="102"/>
      <c r="T734" s="102"/>
      <c r="U734" s="102"/>
      <c r="V734" s="102"/>
      <c r="W734" s="102"/>
      <c r="X734" s="102"/>
      <c r="Y734" s="102"/>
      <c r="Z734" s="102"/>
      <c r="AA734" s="102"/>
      <c r="AB734" s="102"/>
    </row>
    <row r="735">
      <c r="A735" s="119"/>
      <c r="C735" s="110"/>
      <c r="D735" s="111"/>
      <c r="E735" s="117"/>
      <c r="G735" s="120"/>
      <c r="H735" s="120"/>
      <c r="I735" s="120"/>
      <c r="J735" s="102"/>
      <c r="K735" s="102"/>
      <c r="L735" s="120"/>
      <c r="M735" s="116"/>
      <c r="N735" s="116"/>
      <c r="O735" s="102"/>
      <c r="P735" s="102"/>
      <c r="Q735" s="102"/>
      <c r="R735" s="102"/>
      <c r="S735" s="102"/>
      <c r="T735" s="102"/>
      <c r="U735" s="102"/>
      <c r="V735" s="102"/>
      <c r="W735" s="102"/>
      <c r="X735" s="102"/>
      <c r="Y735" s="102"/>
      <c r="Z735" s="102"/>
      <c r="AA735" s="102"/>
      <c r="AB735" s="102"/>
    </row>
    <row r="736">
      <c r="A736" s="119"/>
      <c r="C736" s="110"/>
      <c r="D736" s="111"/>
      <c r="E736" s="117"/>
      <c r="G736" s="120"/>
      <c r="H736" s="120"/>
      <c r="I736" s="120"/>
      <c r="J736" s="102"/>
      <c r="K736" s="102"/>
      <c r="L736" s="120"/>
      <c r="M736" s="116"/>
      <c r="N736" s="116"/>
      <c r="O736" s="102"/>
      <c r="P736" s="102"/>
      <c r="Q736" s="102"/>
      <c r="R736" s="102"/>
      <c r="S736" s="102"/>
      <c r="T736" s="102"/>
      <c r="U736" s="102"/>
      <c r="V736" s="102"/>
      <c r="W736" s="102"/>
      <c r="X736" s="102"/>
      <c r="Y736" s="102"/>
      <c r="Z736" s="102"/>
      <c r="AA736" s="102"/>
      <c r="AB736" s="102"/>
    </row>
    <row r="737">
      <c r="A737" s="119"/>
      <c r="C737" s="110"/>
      <c r="D737" s="111"/>
      <c r="E737" s="117"/>
      <c r="G737" s="120"/>
      <c r="H737" s="120"/>
      <c r="I737" s="120"/>
      <c r="J737" s="102"/>
      <c r="K737" s="102"/>
      <c r="L737" s="120"/>
      <c r="M737" s="116"/>
      <c r="N737" s="116"/>
      <c r="O737" s="102"/>
      <c r="P737" s="102"/>
      <c r="Q737" s="102"/>
      <c r="R737" s="102"/>
      <c r="S737" s="102"/>
      <c r="T737" s="102"/>
      <c r="U737" s="102"/>
      <c r="V737" s="102"/>
      <c r="W737" s="102"/>
      <c r="X737" s="102"/>
      <c r="Y737" s="102"/>
      <c r="Z737" s="102"/>
      <c r="AA737" s="102"/>
      <c r="AB737" s="102"/>
    </row>
    <row r="738">
      <c r="A738" s="119"/>
      <c r="C738" s="110"/>
      <c r="D738" s="111"/>
      <c r="E738" s="117"/>
      <c r="G738" s="120"/>
      <c r="H738" s="120"/>
      <c r="I738" s="120"/>
      <c r="J738" s="102"/>
      <c r="K738" s="102"/>
      <c r="L738" s="120"/>
      <c r="M738" s="116"/>
      <c r="N738" s="116"/>
      <c r="O738" s="102"/>
      <c r="P738" s="102"/>
      <c r="Q738" s="102"/>
      <c r="R738" s="102"/>
      <c r="S738" s="102"/>
      <c r="T738" s="102"/>
      <c r="U738" s="102"/>
      <c r="V738" s="102"/>
      <c r="W738" s="102"/>
      <c r="X738" s="102"/>
      <c r="Y738" s="102"/>
      <c r="Z738" s="102"/>
      <c r="AA738" s="102"/>
      <c r="AB738" s="102"/>
    </row>
    <row r="739">
      <c r="A739" s="119"/>
      <c r="C739" s="110"/>
      <c r="D739" s="111"/>
      <c r="E739" s="117"/>
      <c r="G739" s="120"/>
      <c r="H739" s="120"/>
      <c r="I739" s="120"/>
      <c r="J739" s="102"/>
      <c r="K739" s="102"/>
      <c r="L739" s="120"/>
      <c r="M739" s="116"/>
      <c r="N739" s="116"/>
      <c r="O739" s="102"/>
      <c r="P739" s="102"/>
      <c r="Q739" s="102"/>
      <c r="R739" s="102"/>
      <c r="S739" s="102"/>
      <c r="T739" s="102"/>
      <c r="U739" s="102"/>
      <c r="V739" s="102"/>
      <c r="W739" s="102"/>
      <c r="X739" s="102"/>
      <c r="Y739" s="102"/>
      <c r="Z739" s="102"/>
      <c r="AA739" s="102"/>
      <c r="AB739" s="102"/>
    </row>
    <row r="740">
      <c r="A740" s="119"/>
      <c r="C740" s="110"/>
      <c r="D740" s="111"/>
      <c r="E740" s="117"/>
      <c r="G740" s="120"/>
      <c r="H740" s="120"/>
      <c r="I740" s="120"/>
      <c r="J740" s="102"/>
      <c r="K740" s="102"/>
      <c r="L740" s="120"/>
      <c r="M740" s="116"/>
      <c r="N740" s="116"/>
      <c r="O740" s="102"/>
      <c r="P740" s="102"/>
      <c r="Q740" s="102"/>
      <c r="R740" s="102"/>
      <c r="S740" s="102"/>
      <c r="T740" s="102"/>
      <c r="U740" s="102"/>
      <c r="V740" s="102"/>
      <c r="W740" s="102"/>
      <c r="X740" s="102"/>
      <c r="Y740" s="102"/>
      <c r="Z740" s="102"/>
      <c r="AA740" s="102"/>
      <c r="AB740" s="102"/>
    </row>
    <row r="741">
      <c r="A741" s="119"/>
      <c r="C741" s="110"/>
      <c r="D741" s="111"/>
      <c r="E741" s="117"/>
      <c r="G741" s="120"/>
      <c r="H741" s="120"/>
      <c r="I741" s="120"/>
      <c r="J741" s="102"/>
      <c r="K741" s="102"/>
      <c r="L741" s="120"/>
      <c r="M741" s="116"/>
      <c r="N741" s="116"/>
      <c r="O741" s="102"/>
      <c r="P741" s="102"/>
      <c r="Q741" s="102"/>
      <c r="R741" s="102"/>
      <c r="S741" s="102"/>
      <c r="T741" s="102"/>
      <c r="U741" s="102"/>
      <c r="V741" s="102"/>
      <c r="W741" s="102"/>
      <c r="X741" s="102"/>
      <c r="Y741" s="102"/>
      <c r="Z741" s="102"/>
      <c r="AA741" s="102"/>
      <c r="AB741" s="102"/>
    </row>
    <row r="742">
      <c r="A742" s="119"/>
      <c r="C742" s="110"/>
      <c r="D742" s="111"/>
      <c r="E742" s="117"/>
      <c r="G742" s="120"/>
      <c r="H742" s="120"/>
      <c r="I742" s="120"/>
      <c r="J742" s="102"/>
      <c r="K742" s="102"/>
      <c r="L742" s="120"/>
      <c r="M742" s="116"/>
      <c r="N742" s="116"/>
      <c r="O742" s="102"/>
      <c r="P742" s="102"/>
      <c r="Q742" s="102"/>
      <c r="R742" s="102"/>
      <c r="S742" s="102"/>
      <c r="T742" s="102"/>
      <c r="U742" s="102"/>
      <c r="V742" s="102"/>
      <c r="W742" s="102"/>
      <c r="X742" s="102"/>
      <c r="Y742" s="102"/>
      <c r="Z742" s="102"/>
      <c r="AA742" s="102"/>
      <c r="AB742" s="102"/>
    </row>
    <row r="743">
      <c r="A743" s="119"/>
      <c r="C743" s="110"/>
      <c r="D743" s="111"/>
      <c r="E743" s="117"/>
      <c r="G743" s="120"/>
      <c r="H743" s="120"/>
      <c r="I743" s="120"/>
      <c r="J743" s="102"/>
      <c r="K743" s="102"/>
      <c r="L743" s="120"/>
      <c r="M743" s="116"/>
      <c r="N743" s="116"/>
      <c r="O743" s="102"/>
      <c r="P743" s="102"/>
      <c r="Q743" s="102"/>
      <c r="R743" s="102"/>
      <c r="S743" s="102"/>
      <c r="T743" s="102"/>
      <c r="U743" s="102"/>
      <c r="V743" s="102"/>
      <c r="W743" s="102"/>
      <c r="X743" s="102"/>
      <c r="Y743" s="102"/>
      <c r="Z743" s="102"/>
      <c r="AA743" s="102"/>
      <c r="AB743" s="102"/>
    </row>
    <row r="744">
      <c r="A744" s="119"/>
      <c r="C744" s="110"/>
      <c r="D744" s="111"/>
      <c r="E744" s="117"/>
      <c r="G744" s="120"/>
      <c r="H744" s="120"/>
      <c r="I744" s="120"/>
      <c r="J744" s="102"/>
      <c r="K744" s="102"/>
      <c r="L744" s="120"/>
      <c r="M744" s="116"/>
      <c r="N744" s="116"/>
      <c r="O744" s="102"/>
      <c r="P744" s="102"/>
      <c r="Q744" s="102"/>
      <c r="R744" s="102"/>
      <c r="S744" s="102"/>
      <c r="T744" s="102"/>
      <c r="U744" s="102"/>
      <c r="V744" s="102"/>
      <c r="W744" s="102"/>
      <c r="X744" s="102"/>
      <c r="Y744" s="102"/>
      <c r="Z744" s="102"/>
      <c r="AA744" s="102"/>
      <c r="AB744" s="102"/>
    </row>
    <row r="745">
      <c r="A745" s="119"/>
      <c r="C745" s="110"/>
      <c r="D745" s="111"/>
      <c r="E745" s="117"/>
      <c r="G745" s="120"/>
      <c r="H745" s="120"/>
      <c r="I745" s="120"/>
      <c r="J745" s="102"/>
      <c r="K745" s="102"/>
      <c r="L745" s="120"/>
      <c r="M745" s="116"/>
      <c r="N745" s="116"/>
      <c r="O745" s="102"/>
      <c r="P745" s="102"/>
      <c r="Q745" s="102"/>
      <c r="R745" s="102"/>
      <c r="S745" s="102"/>
      <c r="T745" s="102"/>
      <c r="U745" s="102"/>
      <c r="V745" s="102"/>
      <c r="W745" s="102"/>
      <c r="X745" s="102"/>
      <c r="Y745" s="102"/>
      <c r="Z745" s="102"/>
      <c r="AA745" s="102"/>
      <c r="AB745" s="102"/>
    </row>
    <row r="746">
      <c r="A746" s="119"/>
      <c r="C746" s="110"/>
      <c r="D746" s="111"/>
      <c r="E746" s="117"/>
      <c r="G746" s="120"/>
      <c r="H746" s="120"/>
      <c r="I746" s="120"/>
      <c r="J746" s="102"/>
      <c r="K746" s="102"/>
      <c r="L746" s="120"/>
      <c r="M746" s="116"/>
      <c r="N746" s="116"/>
      <c r="O746" s="102"/>
      <c r="P746" s="102"/>
      <c r="Q746" s="102"/>
      <c r="R746" s="102"/>
      <c r="S746" s="102"/>
      <c r="T746" s="102"/>
      <c r="U746" s="102"/>
      <c r="V746" s="102"/>
      <c r="W746" s="102"/>
      <c r="X746" s="102"/>
      <c r="Y746" s="102"/>
      <c r="Z746" s="102"/>
      <c r="AA746" s="102"/>
      <c r="AB746" s="102"/>
    </row>
    <row r="747">
      <c r="A747" s="119"/>
      <c r="C747" s="110"/>
      <c r="D747" s="111"/>
      <c r="E747" s="117"/>
      <c r="G747" s="120"/>
      <c r="H747" s="120"/>
      <c r="I747" s="120"/>
      <c r="J747" s="102"/>
      <c r="K747" s="102"/>
      <c r="L747" s="120"/>
      <c r="M747" s="116"/>
      <c r="N747" s="116"/>
      <c r="O747" s="102"/>
      <c r="P747" s="102"/>
      <c r="Q747" s="102"/>
      <c r="R747" s="102"/>
      <c r="S747" s="102"/>
      <c r="T747" s="102"/>
      <c r="U747" s="102"/>
      <c r="V747" s="102"/>
      <c r="W747" s="102"/>
      <c r="X747" s="102"/>
      <c r="Y747" s="102"/>
      <c r="Z747" s="102"/>
      <c r="AA747" s="102"/>
      <c r="AB747" s="102"/>
    </row>
    <row r="748">
      <c r="A748" s="119"/>
      <c r="C748" s="110"/>
      <c r="D748" s="111"/>
      <c r="E748" s="117"/>
      <c r="G748" s="120"/>
      <c r="H748" s="120"/>
      <c r="I748" s="120"/>
      <c r="J748" s="102"/>
      <c r="K748" s="102"/>
      <c r="L748" s="120"/>
      <c r="M748" s="116"/>
      <c r="N748" s="116"/>
      <c r="O748" s="102"/>
      <c r="P748" s="102"/>
      <c r="Q748" s="102"/>
      <c r="R748" s="102"/>
      <c r="S748" s="102"/>
      <c r="T748" s="102"/>
      <c r="U748" s="102"/>
      <c r="V748" s="102"/>
      <c r="W748" s="102"/>
      <c r="X748" s="102"/>
      <c r="Y748" s="102"/>
      <c r="Z748" s="102"/>
      <c r="AA748" s="102"/>
      <c r="AB748" s="102"/>
    </row>
    <row r="749">
      <c r="A749" s="119"/>
      <c r="C749" s="110"/>
      <c r="D749" s="111"/>
      <c r="E749" s="117"/>
      <c r="G749" s="120"/>
      <c r="H749" s="120"/>
      <c r="I749" s="120"/>
      <c r="J749" s="102"/>
      <c r="K749" s="102"/>
      <c r="L749" s="120"/>
      <c r="M749" s="116"/>
      <c r="N749" s="116"/>
      <c r="O749" s="102"/>
      <c r="P749" s="102"/>
      <c r="Q749" s="102"/>
      <c r="R749" s="102"/>
      <c r="S749" s="102"/>
      <c r="T749" s="102"/>
      <c r="U749" s="102"/>
      <c r="V749" s="102"/>
      <c r="W749" s="102"/>
      <c r="X749" s="102"/>
      <c r="Y749" s="102"/>
      <c r="Z749" s="102"/>
      <c r="AA749" s="102"/>
      <c r="AB749" s="102"/>
    </row>
    <row r="750">
      <c r="A750" s="119"/>
      <c r="C750" s="110"/>
      <c r="D750" s="111"/>
      <c r="E750" s="117"/>
      <c r="G750" s="120"/>
      <c r="H750" s="120"/>
      <c r="I750" s="120"/>
      <c r="J750" s="102"/>
      <c r="K750" s="102"/>
      <c r="L750" s="120"/>
      <c r="M750" s="116"/>
      <c r="N750" s="116"/>
      <c r="O750" s="102"/>
      <c r="P750" s="102"/>
      <c r="Q750" s="102"/>
      <c r="R750" s="102"/>
      <c r="S750" s="102"/>
      <c r="T750" s="102"/>
      <c r="U750" s="102"/>
      <c r="V750" s="102"/>
      <c r="W750" s="102"/>
      <c r="X750" s="102"/>
      <c r="Y750" s="102"/>
      <c r="Z750" s="102"/>
      <c r="AA750" s="102"/>
      <c r="AB750" s="102"/>
    </row>
    <row r="751">
      <c r="A751" s="119"/>
      <c r="C751" s="110"/>
      <c r="D751" s="111"/>
      <c r="E751" s="117"/>
      <c r="G751" s="120"/>
      <c r="H751" s="120"/>
      <c r="I751" s="120"/>
      <c r="J751" s="102"/>
      <c r="K751" s="102"/>
      <c r="L751" s="120"/>
      <c r="M751" s="116"/>
      <c r="N751" s="116"/>
      <c r="O751" s="102"/>
      <c r="P751" s="102"/>
      <c r="Q751" s="102"/>
      <c r="R751" s="102"/>
      <c r="S751" s="102"/>
      <c r="T751" s="102"/>
      <c r="U751" s="102"/>
      <c r="V751" s="102"/>
      <c r="W751" s="102"/>
      <c r="X751" s="102"/>
      <c r="Y751" s="102"/>
      <c r="Z751" s="102"/>
      <c r="AA751" s="102"/>
      <c r="AB751" s="102"/>
    </row>
    <row r="752">
      <c r="A752" s="119"/>
      <c r="C752" s="110"/>
      <c r="D752" s="111"/>
      <c r="E752" s="117"/>
      <c r="G752" s="120"/>
      <c r="H752" s="120"/>
      <c r="I752" s="120"/>
      <c r="J752" s="102"/>
      <c r="K752" s="102"/>
      <c r="L752" s="120"/>
      <c r="M752" s="116"/>
      <c r="N752" s="116"/>
      <c r="O752" s="102"/>
      <c r="P752" s="102"/>
      <c r="Q752" s="102"/>
      <c r="R752" s="102"/>
      <c r="S752" s="102"/>
      <c r="T752" s="102"/>
      <c r="U752" s="102"/>
      <c r="V752" s="102"/>
      <c r="W752" s="102"/>
      <c r="X752" s="102"/>
      <c r="Y752" s="102"/>
      <c r="Z752" s="102"/>
      <c r="AA752" s="102"/>
      <c r="AB752" s="102"/>
    </row>
    <row r="753">
      <c r="A753" s="119"/>
      <c r="C753" s="110"/>
      <c r="D753" s="111"/>
      <c r="E753" s="117"/>
      <c r="G753" s="120"/>
      <c r="H753" s="120"/>
      <c r="I753" s="120"/>
      <c r="J753" s="102"/>
      <c r="K753" s="102"/>
      <c r="L753" s="120"/>
      <c r="M753" s="116"/>
      <c r="N753" s="116"/>
      <c r="O753" s="102"/>
      <c r="P753" s="102"/>
      <c r="Q753" s="102"/>
      <c r="R753" s="102"/>
      <c r="S753" s="102"/>
      <c r="T753" s="102"/>
      <c r="U753" s="102"/>
      <c r="V753" s="102"/>
      <c r="W753" s="102"/>
      <c r="X753" s="102"/>
      <c r="Y753" s="102"/>
      <c r="Z753" s="102"/>
      <c r="AA753" s="102"/>
      <c r="AB753" s="102"/>
    </row>
    <row r="754">
      <c r="A754" s="119"/>
      <c r="C754" s="110"/>
      <c r="D754" s="111"/>
      <c r="E754" s="117"/>
      <c r="G754" s="120"/>
      <c r="H754" s="120"/>
      <c r="I754" s="120"/>
      <c r="J754" s="102"/>
      <c r="K754" s="102"/>
      <c r="L754" s="120"/>
      <c r="M754" s="116"/>
      <c r="N754" s="116"/>
      <c r="O754" s="102"/>
      <c r="P754" s="102"/>
      <c r="Q754" s="102"/>
      <c r="R754" s="102"/>
      <c r="S754" s="102"/>
      <c r="T754" s="102"/>
      <c r="U754" s="102"/>
      <c r="V754" s="102"/>
      <c r="W754" s="102"/>
      <c r="X754" s="102"/>
      <c r="Y754" s="102"/>
      <c r="Z754" s="102"/>
      <c r="AA754" s="102"/>
      <c r="AB754" s="102"/>
    </row>
    <row r="755">
      <c r="A755" s="119"/>
      <c r="C755" s="110"/>
      <c r="D755" s="111"/>
      <c r="E755" s="117"/>
      <c r="G755" s="120"/>
      <c r="H755" s="120"/>
      <c r="I755" s="120"/>
      <c r="J755" s="102"/>
      <c r="K755" s="102"/>
      <c r="L755" s="120"/>
      <c r="M755" s="116"/>
      <c r="N755" s="116"/>
      <c r="O755" s="102"/>
      <c r="P755" s="102"/>
      <c r="Q755" s="102"/>
      <c r="R755" s="102"/>
      <c r="S755" s="102"/>
      <c r="T755" s="102"/>
      <c r="U755" s="102"/>
      <c r="V755" s="102"/>
      <c r="W755" s="102"/>
      <c r="X755" s="102"/>
      <c r="Y755" s="102"/>
      <c r="Z755" s="102"/>
      <c r="AA755" s="102"/>
      <c r="AB755" s="102"/>
    </row>
    <row r="756">
      <c r="A756" s="119"/>
      <c r="C756" s="110"/>
      <c r="D756" s="111"/>
      <c r="E756" s="117"/>
      <c r="G756" s="120"/>
      <c r="H756" s="120"/>
      <c r="I756" s="120"/>
      <c r="J756" s="102"/>
      <c r="K756" s="102"/>
      <c r="L756" s="120"/>
      <c r="M756" s="116"/>
      <c r="N756" s="116"/>
      <c r="O756" s="102"/>
      <c r="P756" s="102"/>
      <c r="Q756" s="102"/>
      <c r="R756" s="102"/>
      <c r="S756" s="102"/>
      <c r="T756" s="102"/>
      <c r="U756" s="102"/>
      <c r="V756" s="102"/>
      <c r="W756" s="102"/>
      <c r="X756" s="102"/>
      <c r="Y756" s="102"/>
      <c r="Z756" s="102"/>
      <c r="AA756" s="102"/>
      <c r="AB756" s="102"/>
    </row>
    <row r="757">
      <c r="A757" s="119"/>
      <c r="C757" s="110"/>
      <c r="D757" s="111"/>
      <c r="E757" s="117"/>
      <c r="G757" s="120"/>
      <c r="H757" s="120"/>
      <c r="I757" s="120"/>
      <c r="J757" s="102"/>
      <c r="K757" s="102"/>
      <c r="L757" s="120"/>
      <c r="M757" s="116"/>
      <c r="N757" s="116"/>
      <c r="O757" s="102"/>
      <c r="P757" s="102"/>
      <c r="Q757" s="102"/>
      <c r="R757" s="102"/>
      <c r="S757" s="102"/>
      <c r="T757" s="102"/>
      <c r="U757" s="102"/>
      <c r="V757" s="102"/>
      <c r="W757" s="102"/>
      <c r="X757" s="102"/>
      <c r="Y757" s="102"/>
      <c r="Z757" s="102"/>
      <c r="AA757" s="102"/>
      <c r="AB757" s="102"/>
    </row>
    <row r="758">
      <c r="A758" s="119"/>
      <c r="C758" s="110"/>
      <c r="D758" s="111"/>
      <c r="E758" s="117"/>
      <c r="G758" s="120"/>
      <c r="H758" s="120"/>
      <c r="I758" s="120"/>
      <c r="J758" s="102"/>
      <c r="K758" s="102"/>
      <c r="L758" s="120"/>
      <c r="M758" s="116"/>
      <c r="N758" s="116"/>
      <c r="O758" s="102"/>
      <c r="P758" s="102"/>
      <c r="Q758" s="102"/>
      <c r="R758" s="102"/>
      <c r="S758" s="102"/>
      <c r="T758" s="102"/>
      <c r="U758" s="102"/>
      <c r="V758" s="102"/>
      <c r="W758" s="102"/>
      <c r="X758" s="102"/>
      <c r="Y758" s="102"/>
      <c r="Z758" s="102"/>
      <c r="AA758" s="102"/>
      <c r="AB758" s="102"/>
    </row>
    <row r="759">
      <c r="A759" s="119"/>
      <c r="C759" s="110"/>
      <c r="D759" s="111"/>
      <c r="E759" s="117"/>
      <c r="G759" s="120"/>
      <c r="H759" s="120"/>
      <c r="I759" s="120"/>
      <c r="J759" s="102"/>
      <c r="K759" s="102"/>
      <c r="L759" s="120"/>
      <c r="M759" s="116"/>
      <c r="N759" s="116"/>
      <c r="O759" s="102"/>
      <c r="P759" s="102"/>
      <c r="Q759" s="102"/>
      <c r="R759" s="102"/>
      <c r="S759" s="102"/>
      <c r="T759" s="102"/>
      <c r="U759" s="102"/>
      <c r="V759" s="102"/>
      <c r="W759" s="102"/>
      <c r="X759" s="102"/>
      <c r="Y759" s="102"/>
      <c r="Z759" s="102"/>
      <c r="AA759" s="102"/>
      <c r="AB759" s="102"/>
    </row>
    <row r="760">
      <c r="A760" s="119"/>
      <c r="C760" s="110"/>
      <c r="D760" s="111"/>
      <c r="E760" s="117"/>
      <c r="G760" s="120"/>
      <c r="H760" s="120"/>
      <c r="I760" s="120"/>
      <c r="J760" s="102"/>
      <c r="K760" s="102"/>
      <c r="L760" s="120"/>
      <c r="M760" s="116"/>
      <c r="N760" s="116"/>
      <c r="O760" s="102"/>
      <c r="P760" s="102"/>
      <c r="Q760" s="102"/>
      <c r="R760" s="102"/>
      <c r="S760" s="102"/>
      <c r="T760" s="102"/>
      <c r="U760" s="102"/>
      <c r="V760" s="102"/>
      <c r="W760" s="102"/>
      <c r="X760" s="102"/>
      <c r="Y760" s="102"/>
      <c r="Z760" s="102"/>
      <c r="AA760" s="102"/>
      <c r="AB760" s="102"/>
    </row>
    <row r="761">
      <c r="A761" s="119"/>
      <c r="C761" s="110"/>
      <c r="D761" s="111"/>
      <c r="E761" s="117"/>
      <c r="G761" s="120"/>
      <c r="H761" s="120"/>
      <c r="I761" s="120"/>
      <c r="J761" s="102"/>
      <c r="K761" s="102"/>
      <c r="L761" s="120"/>
      <c r="M761" s="116"/>
      <c r="N761" s="116"/>
      <c r="O761" s="102"/>
      <c r="P761" s="102"/>
      <c r="Q761" s="102"/>
      <c r="R761" s="102"/>
      <c r="S761" s="102"/>
      <c r="T761" s="102"/>
      <c r="U761" s="102"/>
      <c r="V761" s="102"/>
      <c r="W761" s="102"/>
      <c r="X761" s="102"/>
      <c r="Y761" s="102"/>
      <c r="Z761" s="102"/>
      <c r="AA761" s="102"/>
      <c r="AB761" s="102"/>
    </row>
    <row r="762">
      <c r="A762" s="119"/>
      <c r="C762" s="110"/>
      <c r="D762" s="111"/>
      <c r="E762" s="117"/>
      <c r="G762" s="120"/>
      <c r="H762" s="120"/>
      <c r="I762" s="120"/>
      <c r="J762" s="102"/>
      <c r="K762" s="102"/>
      <c r="L762" s="120"/>
      <c r="M762" s="116"/>
      <c r="N762" s="116"/>
      <c r="O762" s="102"/>
      <c r="P762" s="102"/>
      <c r="Q762" s="102"/>
      <c r="R762" s="102"/>
      <c r="S762" s="102"/>
      <c r="T762" s="102"/>
      <c r="U762" s="102"/>
      <c r="V762" s="102"/>
      <c r="W762" s="102"/>
      <c r="X762" s="102"/>
      <c r="Y762" s="102"/>
      <c r="Z762" s="102"/>
      <c r="AA762" s="102"/>
      <c r="AB762" s="102"/>
    </row>
    <row r="763">
      <c r="A763" s="119"/>
      <c r="C763" s="110"/>
      <c r="D763" s="111"/>
      <c r="E763" s="117"/>
      <c r="G763" s="120"/>
      <c r="H763" s="120"/>
      <c r="I763" s="120"/>
      <c r="J763" s="102"/>
      <c r="K763" s="102"/>
      <c r="L763" s="120"/>
      <c r="M763" s="116"/>
      <c r="N763" s="116"/>
      <c r="O763" s="102"/>
      <c r="P763" s="102"/>
      <c r="Q763" s="102"/>
      <c r="R763" s="102"/>
      <c r="S763" s="102"/>
      <c r="T763" s="102"/>
      <c r="U763" s="102"/>
      <c r="V763" s="102"/>
      <c r="W763" s="102"/>
      <c r="X763" s="102"/>
      <c r="Y763" s="102"/>
      <c r="Z763" s="102"/>
      <c r="AA763" s="102"/>
      <c r="AB763" s="102"/>
    </row>
    <row r="764">
      <c r="A764" s="119"/>
      <c r="C764" s="110"/>
      <c r="D764" s="111"/>
      <c r="E764" s="117"/>
      <c r="G764" s="120"/>
      <c r="H764" s="120"/>
      <c r="I764" s="120"/>
      <c r="J764" s="102"/>
      <c r="K764" s="102"/>
      <c r="L764" s="120"/>
      <c r="M764" s="116"/>
      <c r="N764" s="116"/>
      <c r="O764" s="102"/>
      <c r="P764" s="102"/>
      <c r="Q764" s="102"/>
      <c r="R764" s="102"/>
      <c r="S764" s="102"/>
      <c r="T764" s="102"/>
      <c r="U764" s="102"/>
      <c r="V764" s="102"/>
      <c r="W764" s="102"/>
      <c r="X764" s="102"/>
      <c r="Y764" s="102"/>
      <c r="Z764" s="102"/>
      <c r="AA764" s="102"/>
      <c r="AB764" s="102"/>
    </row>
    <row r="765">
      <c r="A765" s="119"/>
      <c r="C765" s="110"/>
      <c r="D765" s="111"/>
      <c r="E765" s="117"/>
      <c r="G765" s="120"/>
      <c r="H765" s="120"/>
      <c r="I765" s="120"/>
      <c r="J765" s="102"/>
      <c r="K765" s="102"/>
      <c r="L765" s="120"/>
      <c r="M765" s="116"/>
      <c r="N765" s="116"/>
      <c r="O765" s="102"/>
      <c r="P765" s="102"/>
      <c r="Q765" s="102"/>
      <c r="R765" s="102"/>
      <c r="S765" s="102"/>
      <c r="T765" s="102"/>
      <c r="U765" s="102"/>
      <c r="V765" s="102"/>
      <c r="W765" s="102"/>
      <c r="X765" s="102"/>
      <c r="Y765" s="102"/>
      <c r="Z765" s="102"/>
      <c r="AA765" s="102"/>
      <c r="AB765" s="102"/>
    </row>
    <row r="766">
      <c r="A766" s="119"/>
      <c r="C766" s="110"/>
      <c r="D766" s="111"/>
      <c r="E766" s="117"/>
      <c r="G766" s="120"/>
      <c r="H766" s="120"/>
      <c r="I766" s="120"/>
      <c r="J766" s="102"/>
      <c r="K766" s="102"/>
      <c r="L766" s="120"/>
      <c r="M766" s="116"/>
      <c r="N766" s="116"/>
      <c r="O766" s="102"/>
      <c r="P766" s="102"/>
      <c r="Q766" s="102"/>
      <c r="R766" s="102"/>
      <c r="S766" s="102"/>
      <c r="T766" s="102"/>
      <c r="U766" s="102"/>
      <c r="V766" s="102"/>
      <c r="W766" s="102"/>
      <c r="X766" s="102"/>
      <c r="Y766" s="102"/>
      <c r="Z766" s="102"/>
      <c r="AA766" s="102"/>
      <c r="AB766" s="102"/>
    </row>
    <row r="767">
      <c r="A767" s="119"/>
      <c r="C767" s="110"/>
      <c r="D767" s="111"/>
      <c r="E767" s="117"/>
      <c r="G767" s="120"/>
      <c r="H767" s="120"/>
      <c r="I767" s="120"/>
      <c r="J767" s="102"/>
      <c r="K767" s="102"/>
      <c r="L767" s="120"/>
      <c r="M767" s="116"/>
      <c r="N767" s="116"/>
      <c r="O767" s="102"/>
      <c r="P767" s="102"/>
      <c r="Q767" s="102"/>
      <c r="R767" s="102"/>
      <c r="S767" s="102"/>
      <c r="T767" s="102"/>
      <c r="U767" s="102"/>
      <c r="V767" s="102"/>
      <c r="W767" s="102"/>
      <c r="X767" s="102"/>
      <c r="Y767" s="102"/>
      <c r="Z767" s="102"/>
      <c r="AA767" s="102"/>
      <c r="AB767" s="102"/>
    </row>
    <row r="768">
      <c r="A768" s="119"/>
      <c r="C768" s="110"/>
      <c r="D768" s="111"/>
      <c r="E768" s="117"/>
      <c r="G768" s="120"/>
      <c r="H768" s="120"/>
      <c r="I768" s="120"/>
      <c r="J768" s="102"/>
      <c r="K768" s="102"/>
      <c r="L768" s="120"/>
      <c r="M768" s="116"/>
      <c r="N768" s="116"/>
      <c r="O768" s="102"/>
      <c r="P768" s="102"/>
      <c r="Q768" s="102"/>
      <c r="R768" s="102"/>
      <c r="S768" s="102"/>
      <c r="T768" s="102"/>
      <c r="U768" s="102"/>
      <c r="V768" s="102"/>
      <c r="W768" s="102"/>
      <c r="X768" s="102"/>
      <c r="Y768" s="102"/>
      <c r="Z768" s="102"/>
      <c r="AA768" s="102"/>
      <c r="AB768" s="102"/>
    </row>
    <row r="769">
      <c r="A769" s="119"/>
      <c r="C769" s="110"/>
      <c r="D769" s="111"/>
      <c r="E769" s="117"/>
      <c r="G769" s="120"/>
      <c r="H769" s="120"/>
      <c r="I769" s="120"/>
      <c r="J769" s="102"/>
      <c r="K769" s="102"/>
      <c r="L769" s="120"/>
      <c r="M769" s="116"/>
      <c r="N769" s="116"/>
      <c r="O769" s="102"/>
      <c r="P769" s="102"/>
      <c r="Q769" s="102"/>
      <c r="R769" s="102"/>
      <c r="S769" s="102"/>
      <c r="T769" s="102"/>
      <c r="U769" s="102"/>
      <c r="V769" s="102"/>
      <c r="W769" s="102"/>
      <c r="X769" s="102"/>
      <c r="Y769" s="102"/>
      <c r="Z769" s="102"/>
      <c r="AA769" s="102"/>
      <c r="AB769" s="102"/>
    </row>
    <row r="770">
      <c r="A770" s="119"/>
      <c r="C770" s="110"/>
      <c r="D770" s="111"/>
      <c r="E770" s="117"/>
      <c r="G770" s="120"/>
      <c r="H770" s="120"/>
      <c r="I770" s="120"/>
      <c r="J770" s="102"/>
      <c r="K770" s="102"/>
      <c r="L770" s="120"/>
      <c r="M770" s="116"/>
      <c r="N770" s="116"/>
      <c r="O770" s="102"/>
      <c r="P770" s="102"/>
      <c r="Q770" s="102"/>
      <c r="R770" s="102"/>
      <c r="S770" s="102"/>
      <c r="T770" s="102"/>
      <c r="U770" s="102"/>
      <c r="V770" s="102"/>
      <c r="W770" s="102"/>
      <c r="X770" s="102"/>
      <c r="Y770" s="102"/>
      <c r="Z770" s="102"/>
      <c r="AA770" s="102"/>
      <c r="AB770" s="102"/>
    </row>
    <row r="771">
      <c r="A771" s="119"/>
      <c r="C771" s="110"/>
      <c r="D771" s="111"/>
      <c r="E771" s="117"/>
      <c r="G771" s="120"/>
      <c r="H771" s="120"/>
      <c r="I771" s="120"/>
      <c r="J771" s="102"/>
      <c r="K771" s="102"/>
      <c r="L771" s="120"/>
      <c r="M771" s="116"/>
      <c r="N771" s="116"/>
      <c r="O771" s="102"/>
      <c r="P771" s="102"/>
      <c r="Q771" s="102"/>
      <c r="R771" s="102"/>
      <c r="S771" s="102"/>
      <c r="T771" s="102"/>
      <c r="U771" s="102"/>
      <c r="V771" s="102"/>
      <c r="W771" s="102"/>
      <c r="X771" s="102"/>
      <c r="Y771" s="102"/>
      <c r="Z771" s="102"/>
      <c r="AA771" s="102"/>
      <c r="AB771" s="102"/>
    </row>
    <row r="772">
      <c r="A772" s="119"/>
      <c r="C772" s="110"/>
      <c r="D772" s="111"/>
      <c r="E772" s="117"/>
      <c r="G772" s="120"/>
      <c r="H772" s="120"/>
      <c r="I772" s="120"/>
      <c r="J772" s="102"/>
      <c r="K772" s="102"/>
      <c r="L772" s="120"/>
      <c r="M772" s="116"/>
      <c r="N772" s="116"/>
      <c r="O772" s="102"/>
      <c r="P772" s="102"/>
      <c r="Q772" s="102"/>
      <c r="R772" s="102"/>
      <c r="S772" s="102"/>
      <c r="T772" s="102"/>
      <c r="U772" s="102"/>
      <c r="V772" s="102"/>
      <c r="W772" s="102"/>
      <c r="X772" s="102"/>
      <c r="Y772" s="102"/>
      <c r="Z772" s="102"/>
      <c r="AA772" s="102"/>
      <c r="AB772" s="102"/>
    </row>
    <row r="773">
      <c r="A773" s="119"/>
      <c r="C773" s="110"/>
      <c r="D773" s="111"/>
      <c r="E773" s="117"/>
      <c r="G773" s="120"/>
      <c r="H773" s="120"/>
      <c r="I773" s="120"/>
      <c r="J773" s="102"/>
      <c r="K773" s="102"/>
      <c r="L773" s="120"/>
      <c r="M773" s="116"/>
      <c r="N773" s="116"/>
      <c r="O773" s="102"/>
      <c r="P773" s="102"/>
      <c r="Q773" s="102"/>
      <c r="R773" s="102"/>
      <c r="S773" s="102"/>
      <c r="T773" s="102"/>
      <c r="U773" s="102"/>
      <c r="V773" s="102"/>
      <c r="W773" s="102"/>
      <c r="X773" s="102"/>
      <c r="Y773" s="102"/>
      <c r="Z773" s="102"/>
      <c r="AA773" s="102"/>
      <c r="AB773" s="102"/>
    </row>
    <row r="774">
      <c r="A774" s="119"/>
      <c r="C774" s="110"/>
      <c r="D774" s="111"/>
      <c r="E774" s="117"/>
      <c r="G774" s="120"/>
      <c r="H774" s="120"/>
      <c r="I774" s="120"/>
      <c r="J774" s="102"/>
      <c r="K774" s="102"/>
      <c r="L774" s="120"/>
      <c r="M774" s="116"/>
      <c r="N774" s="116"/>
      <c r="O774" s="102"/>
      <c r="P774" s="102"/>
      <c r="Q774" s="102"/>
      <c r="R774" s="102"/>
      <c r="S774" s="102"/>
      <c r="T774" s="102"/>
      <c r="U774" s="102"/>
      <c r="V774" s="102"/>
      <c r="W774" s="102"/>
      <c r="X774" s="102"/>
      <c r="Y774" s="102"/>
      <c r="Z774" s="102"/>
      <c r="AA774" s="102"/>
      <c r="AB774" s="102"/>
    </row>
    <row r="775">
      <c r="A775" s="119"/>
      <c r="C775" s="110"/>
      <c r="D775" s="111"/>
      <c r="E775" s="117"/>
      <c r="G775" s="120"/>
      <c r="H775" s="120"/>
      <c r="I775" s="120"/>
      <c r="J775" s="102"/>
      <c r="K775" s="102"/>
      <c r="L775" s="120"/>
      <c r="M775" s="116"/>
      <c r="N775" s="116"/>
      <c r="O775" s="102"/>
      <c r="P775" s="102"/>
      <c r="Q775" s="102"/>
      <c r="R775" s="102"/>
      <c r="S775" s="102"/>
      <c r="T775" s="102"/>
      <c r="U775" s="102"/>
      <c r="V775" s="102"/>
      <c r="W775" s="102"/>
      <c r="X775" s="102"/>
      <c r="Y775" s="102"/>
      <c r="Z775" s="102"/>
      <c r="AA775" s="102"/>
      <c r="AB775" s="102"/>
    </row>
    <row r="776">
      <c r="A776" s="119"/>
      <c r="C776" s="110"/>
      <c r="D776" s="111"/>
      <c r="E776" s="117"/>
      <c r="G776" s="120"/>
      <c r="H776" s="120"/>
      <c r="I776" s="120"/>
      <c r="J776" s="102"/>
      <c r="K776" s="102"/>
      <c r="L776" s="120"/>
      <c r="M776" s="116"/>
      <c r="N776" s="116"/>
      <c r="O776" s="102"/>
      <c r="P776" s="102"/>
      <c r="Q776" s="102"/>
      <c r="R776" s="102"/>
      <c r="S776" s="102"/>
      <c r="T776" s="102"/>
      <c r="U776" s="102"/>
      <c r="V776" s="102"/>
      <c r="W776" s="102"/>
      <c r="X776" s="102"/>
      <c r="Y776" s="102"/>
      <c r="Z776" s="102"/>
      <c r="AA776" s="102"/>
      <c r="AB776" s="102"/>
    </row>
    <row r="777">
      <c r="A777" s="119"/>
      <c r="C777" s="110"/>
      <c r="D777" s="111"/>
      <c r="E777" s="117"/>
      <c r="G777" s="120"/>
      <c r="H777" s="120"/>
      <c r="I777" s="120"/>
      <c r="J777" s="102"/>
      <c r="K777" s="102"/>
      <c r="L777" s="120"/>
      <c r="M777" s="116"/>
      <c r="N777" s="116"/>
      <c r="O777" s="102"/>
      <c r="P777" s="102"/>
      <c r="Q777" s="102"/>
      <c r="R777" s="102"/>
      <c r="S777" s="102"/>
      <c r="T777" s="102"/>
      <c r="U777" s="102"/>
      <c r="V777" s="102"/>
      <c r="W777" s="102"/>
      <c r="X777" s="102"/>
      <c r="Y777" s="102"/>
      <c r="Z777" s="102"/>
      <c r="AA777" s="102"/>
      <c r="AB777" s="102"/>
    </row>
    <row r="778">
      <c r="A778" s="119"/>
      <c r="C778" s="110"/>
      <c r="D778" s="111"/>
      <c r="E778" s="117"/>
      <c r="G778" s="120"/>
      <c r="H778" s="120"/>
      <c r="I778" s="120"/>
      <c r="J778" s="102"/>
      <c r="K778" s="102"/>
      <c r="L778" s="120"/>
      <c r="M778" s="116"/>
      <c r="N778" s="116"/>
      <c r="O778" s="102"/>
      <c r="P778" s="102"/>
      <c r="Q778" s="102"/>
      <c r="R778" s="102"/>
      <c r="S778" s="102"/>
      <c r="T778" s="102"/>
      <c r="U778" s="102"/>
      <c r="V778" s="102"/>
      <c r="W778" s="102"/>
      <c r="X778" s="102"/>
      <c r="Y778" s="102"/>
      <c r="Z778" s="102"/>
      <c r="AA778" s="102"/>
      <c r="AB778" s="102"/>
    </row>
    <row r="779">
      <c r="A779" s="119"/>
      <c r="C779" s="110"/>
      <c r="D779" s="111"/>
      <c r="E779" s="117"/>
      <c r="G779" s="120"/>
      <c r="H779" s="120"/>
      <c r="I779" s="120"/>
      <c r="J779" s="102"/>
      <c r="K779" s="102"/>
      <c r="L779" s="120"/>
      <c r="M779" s="116"/>
      <c r="N779" s="116"/>
      <c r="O779" s="102"/>
      <c r="P779" s="102"/>
      <c r="Q779" s="102"/>
      <c r="R779" s="102"/>
      <c r="S779" s="102"/>
      <c r="T779" s="102"/>
      <c r="U779" s="102"/>
      <c r="V779" s="102"/>
      <c r="W779" s="102"/>
      <c r="X779" s="102"/>
      <c r="Y779" s="102"/>
      <c r="Z779" s="102"/>
      <c r="AA779" s="102"/>
      <c r="AB779" s="102"/>
    </row>
    <row r="780">
      <c r="A780" s="119"/>
      <c r="C780" s="110"/>
      <c r="D780" s="111"/>
      <c r="E780" s="117"/>
      <c r="G780" s="120"/>
      <c r="H780" s="120"/>
      <c r="I780" s="120"/>
      <c r="J780" s="102"/>
      <c r="K780" s="102"/>
      <c r="L780" s="120"/>
      <c r="M780" s="116"/>
      <c r="N780" s="116"/>
      <c r="O780" s="102"/>
      <c r="P780" s="102"/>
      <c r="Q780" s="102"/>
      <c r="R780" s="102"/>
      <c r="S780" s="102"/>
      <c r="T780" s="102"/>
      <c r="U780" s="102"/>
      <c r="V780" s="102"/>
      <c r="W780" s="102"/>
      <c r="X780" s="102"/>
      <c r="Y780" s="102"/>
      <c r="Z780" s="102"/>
      <c r="AA780" s="102"/>
      <c r="AB780" s="102"/>
    </row>
    <row r="781">
      <c r="A781" s="119"/>
      <c r="C781" s="110"/>
      <c r="D781" s="111"/>
      <c r="E781" s="117"/>
      <c r="G781" s="120"/>
      <c r="H781" s="120"/>
      <c r="I781" s="120"/>
      <c r="J781" s="102"/>
      <c r="K781" s="102"/>
      <c r="L781" s="120"/>
      <c r="M781" s="116"/>
      <c r="N781" s="116"/>
      <c r="O781" s="102"/>
      <c r="P781" s="102"/>
      <c r="Q781" s="102"/>
      <c r="R781" s="102"/>
      <c r="S781" s="102"/>
      <c r="T781" s="102"/>
      <c r="U781" s="102"/>
      <c r="V781" s="102"/>
      <c r="W781" s="102"/>
      <c r="X781" s="102"/>
      <c r="Y781" s="102"/>
      <c r="Z781" s="102"/>
      <c r="AA781" s="102"/>
      <c r="AB781" s="102"/>
    </row>
    <row r="782">
      <c r="A782" s="119"/>
      <c r="C782" s="110"/>
      <c r="D782" s="111"/>
      <c r="E782" s="117"/>
      <c r="G782" s="120"/>
      <c r="H782" s="120"/>
      <c r="I782" s="120"/>
      <c r="J782" s="102"/>
      <c r="K782" s="102"/>
      <c r="L782" s="120"/>
      <c r="M782" s="116"/>
      <c r="N782" s="116"/>
      <c r="O782" s="102"/>
      <c r="P782" s="102"/>
      <c r="Q782" s="102"/>
      <c r="R782" s="102"/>
      <c r="S782" s="102"/>
      <c r="T782" s="102"/>
      <c r="U782" s="102"/>
      <c r="V782" s="102"/>
      <c r="W782" s="102"/>
      <c r="X782" s="102"/>
      <c r="Y782" s="102"/>
      <c r="Z782" s="102"/>
      <c r="AA782" s="102"/>
      <c r="AB782" s="102"/>
    </row>
    <row r="783">
      <c r="A783" s="119"/>
      <c r="C783" s="110"/>
      <c r="D783" s="111"/>
      <c r="E783" s="117"/>
      <c r="G783" s="120"/>
      <c r="H783" s="120"/>
      <c r="I783" s="120"/>
      <c r="J783" s="102"/>
      <c r="K783" s="102"/>
      <c r="L783" s="120"/>
      <c r="M783" s="116"/>
      <c r="N783" s="116"/>
      <c r="O783" s="102"/>
      <c r="P783" s="102"/>
      <c r="Q783" s="102"/>
      <c r="R783" s="102"/>
      <c r="S783" s="102"/>
      <c r="T783" s="102"/>
      <c r="U783" s="102"/>
      <c r="V783" s="102"/>
      <c r="W783" s="102"/>
      <c r="X783" s="102"/>
      <c r="Y783" s="102"/>
      <c r="Z783" s="102"/>
      <c r="AA783" s="102"/>
      <c r="AB783" s="102"/>
    </row>
    <row r="784">
      <c r="A784" s="119"/>
      <c r="C784" s="110"/>
      <c r="D784" s="111"/>
      <c r="E784" s="117"/>
      <c r="G784" s="120"/>
      <c r="H784" s="120"/>
      <c r="I784" s="120"/>
      <c r="J784" s="102"/>
      <c r="K784" s="102"/>
      <c r="L784" s="120"/>
      <c r="M784" s="116"/>
      <c r="N784" s="116"/>
      <c r="O784" s="102"/>
      <c r="P784" s="102"/>
      <c r="Q784" s="102"/>
      <c r="R784" s="102"/>
      <c r="S784" s="102"/>
      <c r="T784" s="102"/>
      <c r="U784" s="102"/>
      <c r="V784" s="102"/>
      <c r="W784" s="102"/>
      <c r="X784" s="102"/>
      <c r="Y784" s="102"/>
      <c r="Z784" s="102"/>
      <c r="AA784" s="102"/>
      <c r="AB784" s="102"/>
    </row>
    <row r="785">
      <c r="A785" s="119"/>
      <c r="C785" s="110"/>
      <c r="D785" s="111"/>
      <c r="E785" s="117"/>
      <c r="G785" s="120"/>
      <c r="H785" s="120"/>
      <c r="I785" s="120"/>
      <c r="J785" s="102"/>
      <c r="K785" s="102"/>
      <c r="L785" s="120"/>
      <c r="M785" s="116"/>
      <c r="N785" s="116"/>
      <c r="O785" s="102"/>
      <c r="P785" s="102"/>
      <c r="Q785" s="102"/>
      <c r="R785" s="102"/>
      <c r="S785" s="102"/>
      <c r="T785" s="102"/>
      <c r="U785" s="102"/>
      <c r="V785" s="102"/>
      <c r="W785" s="102"/>
      <c r="X785" s="102"/>
      <c r="Y785" s="102"/>
      <c r="Z785" s="102"/>
      <c r="AA785" s="102"/>
      <c r="AB785" s="102"/>
    </row>
    <row r="786">
      <c r="A786" s="119"/>
      <c r="C786" s="110"/>
      <c r="D786" s="111"/>
      <c r="E786" s="117"/>
      <c r="G786" s="120"/>
      <c r="H786" s="120"/>
      <c r="I786" s="120"/>
      <c r="J786" s="102"/>
      <c r="K786" s="102"/>
      <c r="L786" s="120"/>
      <c r="M786" s="116"/>
      <c r="N786" s="116"/>
      <c r="O786" s="102"/>
      <c r="P786" s="102"/>
      <c r="Q786" s="102"/>
      <c r="R786" s="102"/>
      <c r="S786" s="102"/>
      <c r="T786" s="102"/>
      <c r="U786" s="102"/>
      <c r="V786" s="102"/>
      <c r="W786" s="102"/>
      <c r="X786" s="102"/>
      <c r="Y786" s="102"/>
      <c r="Z786" s="102"/>
      <c r="AA786" s="102"/>
      <c r="AB786" s="102"/>
    </row>
    <row r="787">
      <c r="A787" s="119"/>
      <c r="C787" s="110"/>
      <c r="D787" s="111"/>
      <c r="E787" s="117"/>
      <c r="G787" s="120"/>
      <c r="H787" s="120"/>
      <c r="I787" s="120"/>
      <c r="J787" s="102"/>
      <c r="K787" s="102"/>
      <c r="L787" s="120"/>
      <c r="M787" s="116"/>
      <c r="N787" s="116"/>
      <c r="O787" s="102"/>
      <c r="P787" s="102"/>
      <c r="Q787" s="102"/>
      <c r="R787" s="102"/>
      <c r="S787" s="102"/>
      <c r="T787" s="102"/>
      <c r="U787" s="102"/>
      <c r="V787" s="102"/>
      <c r="W787" s="102"/>
      <c r="X787" s="102"/>
      <c r="Y787" s="102"/>
      <c r="Z787" s="102"/>
      <c r="AA787" s="102"/>
      <c r="AB787" s="102"/>
    </row>
    <row r="788">
      <c r="A788" s="119"/>
      <c r="C788" s="110"/>
      <c r="D788" s="111"/>
      <c r="E788" s="117"/>
      <c r="G788" s="120"/>
      <c r="H788" s="120"/>
      <c r="I788" s="120"/>
      <c r="J788" s="102"/>
      <c r="K788" s="102"/>
      <c r="L788" s="120"/>
      <c r="M788" s="116"/>
      <c r="N788" s="116"/>
      <c r="O788" s="102"/>
      <c r="P788" s="102"/>
      <c r="Q788" s="102"/>
      <c r="R788" s="102"/>
      <c r="S788" s="102"/>
      <c r="T788" s="102"/>
      <c r="U788" s="102"/>
      <c r="V788" s="102"/>
      <c r="W788" s="102"/>
      <c r="X788" s="102"/>
      <c r="Y788" s="102"/>
      <c r="Z788" s="102"/>
      <c r="AA788" s="102"/>
      <c r="AB788" s="102"/>
    </row>
    <row r="789">
      <c r="A789" s="119"/>
      <c r="C789" s="110"/>
      <c r="D789" s="111"/>
      <c r="E789" s="117"/>
      <c r="G789" s="120"/>
      <c r="H789" s="120"/>
      <c r="I789" s="120"/>
      <c r="J789" s="102"/>
      <c r="K789" s="102"/>
      <c r="L789" s="120"/>
      <c r="M789" s="116"/>
      <c r="N789" s="116"/>
      <c r="O789" s="102"/>
      <c r="P789" s="102"/>
      <c r="Q789" s="102"/>
      <c r="R789" s="102"/>
      <c r="S789" s="102"/>
      <c r="T789" s="102"/>
      <c r="U789" s="102"/>
      <c r="V789" s="102"/>
      <c r="W789" s="102"/>
      <c r="X789" s="102"/>
      <c r="Y789" s="102"/>
      <c r="Z789" s="102"/>
      <c r="AA789" s="102"/>
      <c r="AB789" s="102"/>
    </row>
    <row r="790">
      <c r="A790" s="119"/>
      <c r="C790" s="110"/>
      <c r="D790" s="111"/>
      <c r="E790" s="117"/>
      <c r="G790" s="120"/>
      <c r="H790" s="120"/>
      <c r="I790" s="120"/>
      <c r="J790" s="102"/>
      <c r="K790" s="102"/>
      <c r="L790" s="120"/>
      <c r="M790" s="116"/>
      <c r="N790" s="116"/>
      <c r="O790" s="102"/>
      <c r="P790" s="102"/>
      <c r="Q790" s="102"/>
      <c r="R790" s="102"/>
      <c r="S790" s="102"/>
      <c r="T790" s="102"/>
      <c r="U790" s="102"/>
      <c r="V790" s="102"/>
      <c r="W790" s="102"/>
      <c r="X790" s="102"/>
      <c r="Y790" s="102"/>
      <c r="Z790" s="102"/>
      <c r="AA790" s="102"/>
      <c r="AB790" s="102"/>
    </row>
    <row r="791">
      <c r="A791" s="119"/>
      <c r="C791" s="110"/>
      <c r="D791" s="111"/>
      <c r="E791" s="117"/>
      <c r="G791" s="120"/>
      <c r="H791" s="120"/>
      <c r="I791" s="120"/>
      <c r="J791" s="102"/>
      <c r="K791" s="102"/>
      <c r="L791" s="120"/>
      <c r="M791" s="116"/>
      <c r="N791" s="116"/>
      <c r="O791" s="102"/>
      <c r="P791" s="102"/>
      <c r="Q791" s="102"/>
      <c r="R791" s="102"/>
      <c r="S791" s="102"/>
      <c r="T791" s="102"/>
      <c r="U791" s="102"/>
      <c r="V791" s="102"/>
      <c r="W791" s="102"/>
      <c r="X791" s="102"/>
      <c r="Y791" s="102"/>
      <c r="Z791" s="102"/>
      <c r="AA791" s="102"/>
      <c r="AB791" s="102"/>
    </row>
    <row r="792">
      <c r="A792" s="119"/>
      <c r="C792" s="110"/>
      <c r="D792" s="111"/>
      <c r="E792" s="117"/>
      <c r="G792" s="120"/>
      <c r="H792" s="120"/>
      <c r="I792" s="120"/>
      <c r="J792" s="102"/>
      <c r="K792" s="102"/>
      <c r="L792" s="120"/>
      <c r="M792" s="116"/>
      <c r="N792" s="116"/>
      <c r="O792" s="102"/>
      <c r="P792" s="102"/>
      <c r="Q792" s="102"/>
      <c r="R792" s="102"/>
      <c r="S792" s="102"/>
      <c r="T792" s="102"/>
      <c r="U792" s="102"/>
      <c r="V792" s="102"/>
      <c r="W792" s="102"/>
      <c r="X792" s="102"/>
      <c r="Y792" s="102"/>
      <c r="Z792" s="102"/>
      <c r="AA792" s="102"/>
      <c r="AB792" s="102"/>
    </row>
    <row r="793">
      <c r="A793" s="119"/>
      <c r="C793" s="110"/>
      <c r="D793" s="111"/>
      <c r="E793" s="117"/>
      <c r="G793" s="120"/>
      <c r="H793" s="120"/>
      <c r="I793" s="120"/>
      <c r="J793" s="102"/>
      <c r="K793" s="102"/>
      <c r="L793" s="120"/>
      <c r="M793" s="116"/>
      <c r="N793" s="116"/>
      <c r="O793" s="102"/>
      <c r="P793" s="102"/>
      <c r="Q793" s="102"/>
      <c r="R793" s="102"/>
      <c r="S793" s="102"/>
      <c r="T793" s="102"/>
      <c r="U793" s="102"/>
      <c r="V793" s="102"/>
      <c r="W793" s="102"/>
      <c r="X793" s="102"/>
      <c r="Y793" s="102"/>
      <c r="Z793" s="102"/>
      <c r="AA793" s="102"/>
      <c r="AB793" s="102"/>
    </row>
    <row r="794">
      <c r="A794" s="119"/>
      <c r="C794" s="110"/>
      <c r="D794" s="111"/>
      <c r="E794" s="117"/>
      <c r="G794" s="120"/>
      <c r="H794" s="120"/>
      <c r="I794" s="120"/>
      <c r="J794" s="102"/>
      <c r="K794" s="102"/>
      <c r="L794" s="120"/>
      <c r="M794" s="116"/>
      <c r="N794" s="116"/>
      <c r="O794" s="102"/>
      <c r="P794" s="102"/>
      <c r="Q794" s="102"/>
      <c r="R794" s="102"/>
      <c r="S794" s="102"/>
      <c r="T794" s="102"/>
      <c r="U794" s="102"/>
      <c r="V794" s="102"/>
      <c r="W794" s="102"/>
      <c r="X794" s="102"/>
      <c r="Y794" s="102"/>
      <c r="Z794" s="102"/>
      <c r="AA794" s="102"/>
      <c r="AB794" s="102"/>
    </row>
    <row r="795">
      <c r="A795" s="119"/>
      <c r="C795" s="110"/>
      <c r="D795" s="111"/>
      <c r="E795" s="117"/>
      <c r="G795" s="120"/>
      <c r="H795" s="120"/>
      <c r="I795" s="120"/>
      <c r="J795" s="102"/>
      <c r="K795" s="102"/>
      <c r="L795" s="120"/>
      <c r="M795" s="116"/>
      <c r="N795" s="116"/>
      <c r="O795" s="102"/>
      <c r="P795" s="102"/>
      <c r="Q795" s="102"/>
      <c r="R795" s="102"/>
      <c r="S795" s="102"/>
      <c r="T795" s="102"/>
      <c r="U795" s="102"/>
      <c r="V795" s="102"/>
      <c r="W795" s="102"/>
      <c r="X795" s="102"/>
      <c r="Y795" s="102"/>
      <c r="Z795" s="102"/>
      <c r="AA795" s="102"/>
      <c r="AB795" s="102"/>
    </row>
    <row r="796">
      <c r="A796" s="119"/>
      <c r="C796" s="110"/>
      <c r="D796" s="111"/>
      <c r="E796" s="117"/>
      <c r="G796" s="120"/>
      <c r="H796" s="120"/>
      <c r="I796" s="120"/>
      <c r="J796" s="102"/>
      <c r="K796" s="102"/>
      <c r="L796" s="120"/>
      <c r="M796" s="116"/>
      <c r="N796" s="116"/>
      <c r="O796" s="102"/>
      <c r="P796" s="102"/>
      <c r="Q796" s="102"/>
      <c r="R796" s="102"/>
      <c r="S796" s="102"/>
      <c r="T796" s="102"/>
      <c r="U796" s="102"/>
      <c r="V796" s="102"/>
      <c r="W796" s="102"/>
      <c r="X796" s="102"/>
      <c r="Y796" s="102"/>
      <c r="Z796" s="102"/>
      <c r="AA796" s="102"/>
      <c r="AB796" s="102"/>
    </row>
    <row r="797">
      <c r="A797" s="119"/>
      <c r="C797" s="110"/>
      <c r="D797" s="111"/>
      <c r="E797" s="117"/>
      <c r="G797" s="120"/>
      <c r="H797" s="120"/>
      <c r="I797" s="120"/>
      <c r="J797" s="102"/>
      <c r="K797" s="102"/>
      <c r="L797" s="120"/>
      <c r="M797" s="116"/>
      <c r="N797" s="116"/>
      <c r="O797" s="102"/>
      <c r="P797" s="102"/>
      <c r="Q797" s="102"/>
      <c r="R797" s="102"/>
      <c r="S797" s="102"/>
      <c r="T797" s="102"/>
      <c r="U797" s="102"/>
      <c r="V797" s="102"/>
      <c r="W797" s="102"/>
      <c r="X797" s="102"/>
      <c r="Y797" s="102"/>
      <c r="Z797" s="102"/>
      <c r="AA797" s="102"/>
      <c r="AB797" s="102"/>
    </row>
    <row r="798">
      <c r="A798" s="119"/>
      <c r="C798" s="110"/>
      <c r="D798" s="111"/>
      <c r="E798" s="117"/>
      <c r="G798" s="120"/>
      <c r="H798" s="120"/>
      <c r="I798" s="120"/>
      <c r="J798" s="102"/>
      <c r="K798" s="102"/>
      <c r="L798" s="120"/>
      <c r="M798" s="116"/>
      <c r="N798" s="116"/>
      <c r="O798" s="102"/>
      <c r="P798" s="102"/>
      <c r="Q798" s="102"/>
      <c r="R798" s="102"/>
      <c r="S798" s="102"/>
      <c r="T798" s="102"/>
      <c r="U798" s="102"/>
      <c r="V798" s="102"/>
      <c r="W798" s="102"/>
      <c r="X798" s="102"/>
      <c r="Y798" s="102"/>
      <c r="Z798" s="102"/>
      <c r="AA798" s="102"/>
      <c r="AB798" s="102"/>
    </row>
    <row r="799">
      <c r="A799" s="119"/>
      <c r="C799" s="110"/>
      <c r="D799" s="111"/>
      <c r="E799" s="117"/>
      <c r="G799" s="120"/>
      <c r="H799" s="120"/>
      <c r="I799" s="120"/>
      <c r="J799" s="102"/>
      <c r="K799" s="102"/>
      <c r="L799" s="120"/>
      <c r="M799" s="116"/>
      <c r="N799" s="116"/>
      <c r="O799" s="102"/>
      <c r="P799" s="102"/>
      <c r="Q799" s="102"/>
      <c r="R799" s="102"/>
      <c r="S799" s="102"/>
      <c r="T799" s="102"/>
      <c r="U799" s="102"/>
      <c r="V799" s="102"/>
      <c r="W799" s="102"/>
      <c r="X799" s="102"/>
      <c r="Y799" s="102"/>
      <c r="Z799" s="102"/>
      <c r="AA799" s="102"/>
      <c r="AB799" s="102"/>
    </row>
    <row r="800">
      <c r="A800" s="119"/>
      <c r="C800" s="110"/>
      <c r="D800" s="111"/>
      <c r="E800" s="117"/>
      <c r="G800" s="120"/>
      <c r="H800" s="120"/>
      <c r="I800" s="120"/>
      <c r="J800" s="102"/>
      <c r="K800" s="102"/>
      <c r="L800" s="120"/>
      <c r="M800" s="116"/>
      <c r="N800" s="116"/>
      <c r="O800" s="102"/>
      <c r="P800" s="102"/>
      <c r="Q800" s="102"/>
      <c r="R800" s="102"/>
      <c r="S800" s="102"/>
      <c r="T800" s="102"/>
      <c r="U800" s="102"/>
      <c r="V800" s="102"/>
      <c r="W800" s="102"/>
      <c r="X800" s="102"/>
      <c r="Y800" s="102"/>
      <c r="Z800" s="102"/>
      <c r="AA800" s="102"/>
      <c r="AB800" s="102"/>
    </row>
    <row r="801">
      <c r="A801" s="119"/>
      <c r="C801" s="110"/>
      <c r="D801" s="111"/>
      <c r="E801" s="117"/>
      <c r="G801" s="120"/>
      <c r="H801" s="120"/>
      <c r="I801" s="120"/>
      <c r="J801" s="102"/>
      <c r="K801" s="102"/>
      <c r="L801" s="120"/>
      <c r="M801" s="116"/>
      <c r="N801" s="116"/>
      <c r="O801" s="102"/>
      <c r="P801" s="102"/>
      <c r="Q801" s="102"/>
      <c r="R801" s="102"/>
      <c r="S801" s="102"/>
      <c r="T801" s="102"/>
      <c r="U801" s="102"/>
      <c r="V801" s="102"/>
      <c r="W801" s="102"/>
      <c r="X801" s="102"/>
      <c r="Y801" s="102"/>
      <c r="Z801" s="102"/>
      <c r="AA801" s="102"/>
      <c r="AB801" s="102"/>
    </row>
    <row r="802">
      <c r="A802" s="119"/>
      <c r="C802" s="110"/>
      <c r="D802" s="111"/>
      <c r="E802" s="117"/>
      <c r="G802" s="120"/>
      <c r="H802" s="120"/>
      <c r="I802" s="120"/>
      <c r="J802" s="102"/>
      <c r="K802" s="102"/>
      <c r="L802" s="120"/>
      <c r="M802" s="116"/>
      <c r="N802" s="116"/>
      <c r="O802" s="102"/>
      <c r="P802" s="102"/>
      <c r="Q802" s="102"/>
      <c r="R802" s="102"/>
      <c r="S802" s="102"/>
      <c r="T802" s="102"/>
      <c r="U802" s="102"/>
      <c r="V802" s="102"/>
      <c r="W802" s="102"/>
      <c r="X802" s="102"/>
      <c r="Y802" s="102"/>
      <c r="Z802" s="102"/>
      <c r="AA802" s="102"/>
      <c r="AB802" s="102"/>
    </row>
    <row r="803">
      <c r="A803" s="119"/>
      <c r="C803" s="110"/>
      <c r="D803" s="111"/>
      <c r="E803" s="117"/>
      <c r="G803" s="120"/>
      <c r="H803" s="120"/>
      <c r="I803" s="120"/>
      <c r="J803" s="102"/>
      <c r="K803" s="102"/>
      <c r="L803" s="120"/>
      <c r="M803" s="116"/>
      <c r="N803" s="116"/>
      <c r="O803" s="102"/>
      <c r="P803" s="102"/>
      <c r="Q803" s="102"/>
      <c r="R803" s="102"/>
      <c r="S803" s="102"/>
      <c r="T803" s="102"/>
      <c r="U803" s="102"/>
      <c r="V803" s="102"/>
      <c r="W803" s="102"/>
      <c r="X803" s="102"/>
      <c r="Y803" s="102"/>
      <c r="Z803" s="102"/>
      <c r="AA803" s="102"/>
      <c r="AB803" s="102"/>
    </row>
    <row r="804">
      <c r="A804" s="119"/>
      <c r="C804" s="110"/>
      <c r="D804" s="111"/>
      <c r="E804" s="117"/>
      <c r="G804" s="120"/>
      <c r="H804" s="120"/>
      <c r="I804" s="120"/>
      <c r="J804" s="102"/>
      <c r="K804" s="102"/>
      <c r="L804" s="120"/>
      <c r="M804" s="116"/>
      <c r="N804" s="116"/>
      <c r="O804" s="102"/>
      <c r="P804" s="102"/>
      <c r="Q804" s="102"/>
      <c r="R804" s="102"/>
      <c r="S804" s="102"/>
      <c r="T804" s="102"/>
      <c r="U804" s="102"/>
      <c r="V804" s="102"/>
      <c r="W804" s="102"/>
      <c r="X804" s="102"/>
      <c r="Y804" s="102"/>
      <c r="Z804" s="102"/>
      <c r="AA804" s="102"/>
      <c r="AB804" s="102"/>
    </row>
    <row r="805">
      <c r="A805" s="119"/>
      <c r="C805" s="110"/>
      <c r="D805" s="111"/>
      <c r="E805" s="117"/>
      <c r="G805" s="120"/>
      <c r="H805" s="120"/>
      <c r="I805" s="120"/>
      <c r="J805" s="102"/>
      <c r="K805" s="102"/>
      <c r="L805" s="120"/>
      <c r="M805" s="116"/>
      <c r="N805" s="116"/>
      <c r="O805" s="102"/>
      <c r="P805" s="102"/>
      <c r="Q805" s="102"/>
      <c r="R805" s="102"/>
      <c r="S805" s="102"/>
      <c r="T805" s="102"/>
      <c r="U805" s="102"/>
      <c r="V805" s="102"/>
      <c r="W805" s="102"/>
      <c r="X805" s="102"/>
      <c r="Y805" s="102"/>
      <c r="Z805" s="102"/>
      <c r="AA805" s="102"/>
      <c r="AB805" s="102"/>
    </row>
    <row r="806">
      <c r="A806" s="119"/>
      <c r="C806" s="110"/>
      <c r="D806" s="111"/>
      <c r="E806" s="117"/>
      <c r="G806" s="120"/>
      <c r="H806" s="120"/>
      <c r="I806" s="120"/>
      <c r="J806" s="102"/>
      <c r="K806" s="102"/>
      <c r="L806" s="120"/>
      <c r="M806" s="116"/>
      <c r="N806" s="116"/>
      <c r="O806" s="102"/>
      <c r="P806" s="102"/>
      <c r="Q806" s="102"/>
      <c r="R806" s="102"/>
      <c r="S806" s="102"/>
      <c r="T806" s="102"/>
      <c r="U806" s="102"/>
      <c r="V806" s="102"/>
      <c r="W806" s="102"/>
      <c r="X806" s="102"/>
      <c r="Y806" s="102"/>
      <c r="Z806" s="102"/>
      <c r="AA806" s="102"/>
      <c r="AB806" s="102"/>
    </row>
    <row r="807">
      <c r="A807" s="119"/>
      <c r="C807" s="110"/>
      <c r="D807" s="111"/>
      <c r="E807" s="117"/>
      <c r="G807" s="120"/>
      <c r="H807" s="120"/>
      <c r="I807" s="120"/>
      <c r="J807" s="102"/>
      <c r="K807" s="102"/>
      <c r="L807" s="120"/>
      <c r="M807" s="116"/>
      <c r="N807" s="116"/>
      <c r="O807" s="102"/>
      <c r="P807" s="102"/>
      <c r="Q807" s="102"/>
      <c r="R807" s="102"/>
      <c r="S807" s="102"/>
      <c r="T807" s="102"/>
      <c r="U807" s="102"/>
      <c r="V807" s="102"/>
      <c r="W807" s="102"/>
      <c r="X807" s="102"/>
      <c r="Y807" s="102"/>
      <c r="Z807" s="102"/>
      <c r="AA807" s="102"/>
      <c r="AB807" s="102"/>
    </row>
    <row r="808">
      <c r="A808" s="119"/>
      <c r="C808" s="110"/>
      <c r="D808" s="111"/>
      <c r="E808" s="117"/>
      <c r="G808" s="120"/>
      <c r="H808" s="120"/>
      <c r="I808" s="120"/>
      <c r="J808" s="102"/>
      <c r="K808" s="102"/>
      <c r="L808" s="120"/>
      <c r="M808" s="116"/>
      <c r="N808" s="116"/>
      <c r="O808" s="102"/>
      <c r="P808" s="102"/>
      <c r="Q808" s="102"/>
      <c r="R808" s="102"/>
      <c r="S808" s="102"/>
      <c r="T808" s="102"/>
      <c r="U808" s="102"/>
      <c r="V808" s="102"/>
      <c r="W808" s="102"/>
      <c r="X808" s="102"/>
      <c r="Y808" s="102"/>
      <c r="Z808" s="102"/>
      <c r="AA808" s="102"/>
      <c r="AB808" s="102"/>
    </row>
    <row r="809">
      <c r="A809" s="119"/>
      <c r="C809" s="110"/>
      <c r="D809" s="111"/>
      <c r="E809" s="117"/>
      <c r="G809" s="120"/>
      <c r="H809" s="120"/>
      <c r="I809" s="120"/>
      <c r="J809" s="102"/>
      <c r="K809" s="102"/>
      <c r="L809" s="120"/>
      <c r="M809" s="116"/>
      <c r="N809" s="116"/>
      <c r="O809" s="102"/>
      <c r="P809" s="102"/>
      <c r="Q809" s="102"/>
      <c r="R809" s="102"/>
      <c r="S809" s="102"/>
      <c r="T809" s="102"/>
      <c r="U809" s="102"/>
      <c r="V809" s="102"/>
      <c r="W809" s="102"/>
      <c r="X809" s="102"/>
      <c r="Y809" s="102"/>
      <c r="Z809" s="102"/>
      <c r="AA809" s="102"/>
      <c r="AB809" s="102"/>
    </row>
    <row r="810">
      <c r="A810" s="119"/>
      <c r="C810" s="110"/>
      <c r="D810" s="111"/>
      <c r="E810" s="117"/>
      <c r="G810" s="120"/>
      <c r="H810" s="120"/>
      <c r="I810" s="120"/>
      <c r="J810" s="102"/>
      <c r="K810" s="102"/>
      <c r="L810" s="120"/>
      <c r="M810" s="116"/>
      <c r="N810" s="116"/>
      <c r="O810" s="102"/>
      <c r="P810" s="102"/>
      <c r="Q810" s="102"/>
      <c r="R810" s="102"/>
      <c r="S810" s="102"/>
      <c r="T810" s="102"/>
      <c r="U810" s="102"/>
      <c r="V810" s="102"/>
      <c r="W810" s="102"/>
      <c r="X810" s="102"/>
      <c r="Y810" s="102"/>
      <c r="Z810" s="102"/>
      <c r="AA810" s="102"/>
      <c r="AB810" s="102"/>
    </row>
    <row r="811">
      <c r="A811" s="119"/>
      <c r="C811" s="110"/>
      <c r="D811" s="111"/>
      <c r="E811" s="117"/>
      <c r="G811" s="120"/>
      <c r="H811" s="120"/>
      <c r="I811" s="120"/>
      <c r="J811" s="102"/>
      <c r="K811" s="102"/>
      <c r="L811" s="120"/>
      <c r="M811" s="116"/>
      <c r="N811" s="116"/>
      <c r="O811" s="102"/>
      <c r="P811" s="102"/>
      <c r="Q811" s="102"/>
      <c r="R811" s="102"/>
      <c r="S811" s="102"/>
      <c r="T811" s="102"/>
      <c r="U811" s="102"/>
      <c r="V811" s="102"/>
      <c r="W811" s="102"/>
      <c r="X811" s="102"/>
      <c r="Y811" s="102"/>
      <c r="Z811" s="102"/>
      <c r="AA811" s="102"/>
      <c r="AB811" s="102"/>
    </row>
    <row r="812">
      <c r="A812" s="119"/>
      <c r="C812" s="110"/>
      <c r="D812" s="111"/>
      <c r="E812" s="117"/>
      <c r="G812" s="120"/>
      <c r="H812" s="120"/>
      <c r="I812" s="120"/>
      <c r="J812" s="102"/>
      <c r="K812" s="102"/>
      <c r="L812" s="120"/>
      <c r="M812" s="116"/>
      <c r="N812" s="116"/>
      <c r="O812" s="102"/>
      <c r="P812" s="102"/>
      <c r="Q812" s="102"/>
      <c r="R812" s="102"/>
      <c r="S812" s="102"/>
      <c r="T812" s="102"/>
      <c r="U812" s="102"/>
      <c r="V812" s="102"/>
      <c r="W812" s="102"/>
      <c r="X812" s="102"/>
      <c r="Y812" s="102"/>
      <c r="Z812" s="102"/>
      <c r="AA812" s="102"/>
      <c r="AB812" s="102"/>
    </row>
    <row r="813">
      <c r="A813" s="119"/>
      <c r="C813" s="110"/>
      <c r="D813" s="111"/>
      <c r="E813" s="117"/>
      <c r="G813" s="120"/>
      <c r="H813" s="120"/>
      <c r="I813" s="120"/>
      <c r="J813" s="102"/>
      <c r="K813" s="102"/>
      <c r="L813" s="120"/>
      <c r="M813" s="116"/>
      <c r="N813" s="116"/>
      <c r="O813" s="102"/>
      <c r="P813" s="102"/>
      <c r="Q813" s="102"/>
      <c r="R813" s="102"/>
      <c r="S813" s="102"/>
      <c r="T813" s="102"/>
      <c r="U813" s="102"/>
      <c r="V813" s="102"/>
      <c r="W813" s="102"/>
      <c r="X813" s="102"/>
      <c r="Y813" s="102"/>
      <c r="Z813" s="102"/>
      <c r="AA813" s="102"/>
      <c r="AB813" s="102"/>
    </row>
    <row r="814">
      <c r="A814" s="119"/>
      <c r="C814" s="110"/>
      <c r="D814" s="111"/>
      <c r="E814" s="117"/>
      <c r="G814" s="120"/>
      <c r="H814" s="120"/>
      <c r="I814" s="120"/>
      <c r="J814" s="102"/>
      <c r="K814" s="102"/>
      <c r="L814" s="120"/>
      <c r="M814" s="116"/>
      <c r="N814" s="116"/>
      <c r="O814" s="102"/>
      <c r="P814" s="102"/>
      <c r="Q814" s="102"/>
      <c r="R814" s="102"/>
      <c r="S814" s="102"/>
      <c r="T814" s="102"/>
      <c r="U814" s="102"/>
      <c r="V814" s="102"/>
      <c r="W814" s="102"/>
      <c r="X814" s="102"/>
      <c r="Y814" s="102"/>
      <c r="Z814" s="102"/>
      <c r="AA814" s="102"/>
      <c r="AB814" s="102"/>
    </row>
    <row r="815">
      <c r="A815" s="119"/>
      <c r="C815" s="110"/>
      <c r="D815" s="111"/>
      <c r="E815" s="117"/>
      <c r="G815" s="120"/>
      <c r="H815" s="120"/>
      <c r="I815" s="120"/>
      <c r="J815" s="102"/>
      <c r="K815" s="102"/>
      <c r="L815" s="120"/>
      <c r="M815" s="116"/>
      <c r="N815" s="116"/>
      <c r="O815" s="102"/>
      <c r="P815" s="102"/>
      <c r="Q815" s="102"/>
      <c r="R815" s="102"/>
      <c r="S815" s="102"/>
      <c r="T815" s="102"/>
      <c r="U815" s="102"/>
      <c r="V815" s="102"/>
      <c r="W815" s="102"/>
      <c r="X815" s="102"/>
      <c r="Y815" s="102"/>
      <c r="Z815" s="102"/>
      <c r="AA815" s="102"/>
      <c r="AB815" s="102"/>
    </row>
    <row r="816">
      <c r="A816" s="119"/>
      <c r="C816" s="110"/>
      <c r="D816" s="111"/>
      <c r="E816" s="117"/>
      <c r="G816" s="120"/>
      <c r="H816" s="120"/>
      <c r="I816" s="120"/>
      <c r="J816" s="102"/>
      <c r="K816" s="102"/>
      <c r="L816" s="120"/>
      <c r="M816" s="116"/>
      <c r="N816" s="116"/>
      <c r="O816" s="102"/>
      <c r="P816" s="102"/>
      <c r="Q816" s="102"/>
      <c r="R816" s="102"/>
      <c r="S816" s="102"/>
      <c r="T816" s="102"/>
      <c r="U816" s="102"/>
      <c r="V816" s="102"/>
      <c r="W816" s="102"/>
      <c r="X816" s="102"/>
      <c r="Y816" s="102"/>
      <c r="Z816" s="102"/>
      <c r="AA816" s="102"/>
      <c r="AB816" s="102"/>
    </row>
    <row r="817">
      <c r="A817" s="119"/>
      <c r="C817" s="110"/>
      <c r="D817" s="111"/>
      <c r="E817" s="117"/>
      <c r="G817" s="120"/>
      <c r="H817" s="120"/>
      <c r="I817" s="120"/>
      <c r="J817" s="102"/>
      <c r="K817" s="102"/>
      <c r="L817" s="120"/>
      <c r="M817" s="116"/>
      <c r="N817" s="116"/>
      <c r="O817" s="102"/>
      <c r="P817" s="102"/>
      <c r="Q817" s="102"/>
      <c r="R817" s="102"/>
      <c r="S817" s="102"/>
      <c r="T817" s="102"/>
      <c r="U817" s="102"/>
      <c r="V817" s="102"/>
      <c r="W817" s="102"/>
      <c r="X817" s="102"/>
      <c r="Y817" s="102"/>
      <c r="Z817" s="102"/>
      <c r="AA817" s="102"/>
      <c r="AB817" s="102"/>
    </row>
    <row r="818">
      <c r="A818" s="119"/>
      <c r="C818" s="110"/>
      <c r="D818" s="111"/>
      <c r="E818" s="117"/>
      <c r="G818" s="120"/>
      <c r="H818" s="120"/>
      <c r="I818" s="120"/>
      <c r="J818" s="102"/>
      <c r="K818" s="102"/>
      <c r="L818" s="120"/>
      <c r="M818" s="116"/>
      <c r="N818" s="116"/>
      <c r="O818" s="102"/>
      <c r="P818" s="102"/>
      <c r="Q818" s="102"/>
      <c r="R818" s="102"/>
      <c r="S818" s="102"/>
      <c r="T818" s="102"/>
      <c r="U818" s="102"/>
      <c r="V818" s="102"/>
      <c r="W818" s="102"/>
      <c r="X818" s="102"/>
      <c r="Y818" s="102"/>
      <c r="Z818" s="102"/>
      <c r="AA818" s="102"/>
      <c r="AB818" s="102"/>
    </row>
    <row r="819">
      <c r="A819" s="119"/>
      <c r="C819" s="110"/>
      <c r="D819" s="111"/>
      <c r="E819" s="117"/>
      <c r="G819" s="120"/>
      <c r="H819" s="120"/>
      <c r="I819" s="120"/>
      <c r="J819" s="102"/>
      <c r="K819" s="102"/>
      <c r="L819" s="120"/>
      <c r="M819" s="116"/>
      <c r="N819" s="116"/>
      <c r="O819" s="102"/>
      <c r="P819" s="102"/>
      <c r="Q819" s="102"/>
      <c r="R819" s="102"/>
      <c r="S819" s="102"/>
      <c r="T819" s="102"/>
      <c r="U819" s="102"/>
      <c r="V819" s="102"/>
      <c r="W819" s="102"/>
      <c r="X819" s="102"/>
      <c r="Y819" s="102"/>
      <c r="Z819" s="102"/>
      <c r="AA819" s="102"/>
      <c r="AB819" s="102"/>
    </row>
    <row r="820">
      <c r="A820" s="119"/>
      <c r="C820" s="110"/>
      <c r="D820" s="111"/>
      <c r="E820" s="117"/>
      <c r="G820" s="120"/>
      <c r="H820" s="120"/>
      <c r="I820" s="120"/>
      <c r="J820" s="102"/>
      <c r="K820" s="102"/>
      <c r="L820" s="120"/>
      <c r="M820" s="116"/>
      <c r="N820" s="116"/>
      <c r="O820" s="102"/>
      <c r="P820" s="102"/>
      <c r="Q820" s="102"/>
      <c r="R820" s="102"/>
      <c r="S820" s="102"/>
      <c r="T820" s="102"/>
      <c r="U820" s="102"/>
      <c r="V820" s="102"/>
      <c r="W820" s="102"/>
      <c r="X820" s="102"/>
      <c r="Y820" s="102"/>
      <c r="Z820" s="102"/>
      <c r="AA820" s="102"/>
      <c r="AB820" s="102"/>
    </row>
    <row r="821">
      <c r="A821" s="119"/>
      <c r="C821" s="110"/>
      <c r="D821" s="111"/>
      <c r="E821" s="117"/>
      <c r="G821" s="120"/>
      <c r="H821" s="120"/>
      <c r="I821" s="120"/>
      <c r="J821" s="102"/>
      <c r="K821" s="102"/>
      <c r="L821" s="120"/>
      <c r="M821" s="116"/>
      <c r="N821" s="116"/>
      <c r="O821" s="102"/>
      <c r="P821" s="102"/>
      <c r="Q821" s="102"/>
      <c r="R821" s="102"/>
      <c r="S821" s="102"/>
      <c r="T821" s="102"/>
      <c r="U821" s="102"/>
      <c r="V821" s="102"/>
      <c r="W821" s="102"/>
      <c r="X821" s="102"/>
      <c r="Y821" s="102"/>
      <c r="Z821" s="102"/>
      <c r="AA821" s="102"/>
      <c r="AB821" s="102"/>
    </row>
    <row r="822">
      <c r="A822" s="119"/>
      <c r="C822" s="110"/>
      <c r="D822" s="111"/>
      <c r="E822" s="117"/>
      <c r="G822" s="120"/>
      <c r="H822" s="120"/>
      <c r="I822" s="120"/>
      <c r="J822" s="102"/>
      <c r="K822" s="102"/>
      <c r="L822" s="120"/>
      <c r="M822" s="116"/>
      <c r="N822" s="116"/>
      <c r="O822" s="102"/>
      <c r="P822" s="102"/>
      <c r="Q822" s="102"/>
      <c r="R822" s="102"/>
      <c r="S822" s="102"/>
      <c r="T822" s="102"/>
      <c r="U822" s="102"/>
      <c r="V822" s="102"/>
      <c r="W822" s="102"/>
      <c r="X822" s="102"/>
      <c r="Y822" s="102"/>
      <c r="Z822" s="102"/>
      <c r="AA822" s="102"/>
      <c r="AB822" s="102"/>
    </row>
    <row r="823">
      <c r="A823" s="119"/>
      <c r="C823" s="110"/>
      <c r="D823" s="111"/>
      <c r="E823" s="117"/>
      <c r="G823" s="120"/>
      <c r="H823" s="120"/>
      <c r="I823" s="120"/>
      <c r="J823" s="102"/>
      <c r="K823" s="102"/>
      <c r="L823" s="120"/>
      <c r="M823" s="116"/>
      <c r="N823" s="116"/>
      <c r="O823" s="102"/>
      <c r="P823" s="102"/>
      <c r="Q823" s="102"/>
      <c r="R823" s="102"/>
      <c r="S823" s="102"/>
      <c r="T823" s="102"/>
      <c r="U823" s="102"/>
      <c r="V823" s="102"/>
      <c r="W823" s="102"/>
      <c r="X823" s="102"/>
      <c r="Y823" s="102"/>
      <c r="Z823" s="102"/>
      <c r="AA823" s="102"/>
      <c r="AB823" s="102"/>
    </row>
    <row r="824">
      <c r="A824" s="119"/>
      <c r="C824" s="110"/>
      <c r="D824" s="111"/>
      <c r="E824" s="117"/>
      <c r="G824" s="120"/>
      <c r="H824" s="120"/>
      <c r="I824" s="120"/>
      <c r="J824" s="102"/>
      <c r="K824" s="102"/>
      <c r="L824" s="120"/>
      <c r="M824" s="116"/>
      <c r="N824" s="116"/>
      <c r="O824" s="102"/>
      <c r="P824" s="102"/>
      <c r="Q824" s="102"/>
      <c r="R824" s="102"/>
      <c r="S824" s="102"/>
      <c r="T824" s="102"/>
      <c r="U824" s="102"/>
      <c r="V824" s="102"/>
      <c r="W824" s="102"/>
      <c r="X824" s="102"/>
      <c r="Y824" s="102"/>
      <c r="Z824" s="102"/>
      <c r="AA824" s="102"/>
      <c r="AB824" s="102"/>
    </row>
    <row r="825">
      <c r="A825" s="119"/>
      <c r="C825" s="110"/>
      <c r="D825" s="111"/>
      <c r="E825" s="117"/>
      <c r="G825" s="120"/>
      <c r="H825" s="120"/>
      <c r="I825" s="120"/>
      <c r="J825" s="102"/>
      <c r="K825" s="102"/>
      <c r="L825" s="120"/>
      <c r="M825" s="116"/>
      <c r="N825" s="116"/>
      <c r="O825" s="102"/>
      <c r="P825" s="102"/>
      <c r="Q825" s="102"/>
      <c r="R825" s="102"/>
      <c r="S825" s="102"/>
      <c r="T825" s="102"/>
      <c r="U825" s="102"/>
      <c r="V825" s="102"/>
      <c r="W825" s="102"/>
      <c r="X825" s="102"/>
      <c r="Y825" s="102"/>
      <c r="Z825" s="102"/>
      <c r="AA825" s="102"/>
      <c r="AB825" s="102"/>
    </row>
    <row r="826">
      <c r="A826" s="119"/>
      <c r="C826" s="110"/>
      <c r="D826" s="111"/>
      <c r="E826" s="117"/>
      <c r="G826" s="120"/>
      <c r="H826" s="120"/>
      <c r="I826" s="120"/>
      <c r="J826" s="102"/>
      <c r="K826" s="102"/>
      <c r="L826" s="120"/>
      <c r="M826" s="116"/>
      <c r="N826" s="116"/>
      <c r="O826" s="102"/>
      <c r="P826" s="102"/>
      <c r="Q826" s="102"/>
      <c r="R826" s="102"/>
      <c r="S826" s="102"/>
      <c r="T826" s="102"/>
      <c r="U826" s="102"/>
      <c r="V826" s="102"/>
      <c r="W826" s="102"/>
      <c r="X826" s="102"/>
      <c r="Y826" s="102"/>
      <c r="Z826" s="102"/>
      <c r="AA826" s="102"/>
      <c r="AB826" s="102"/>
    </row>
    <row r="827">
      <c r="A827" s="119"/>
      <c r="C827" s="110"/>
      <c r="D827" s="111"/>
      <c r="E827" s="117"/>
      <c r="G827" s="120"/>
      <c r="H827" s="120"/>
      <c r="I827" s="120"/>
      <c r="J827" s="102"/>
      <c r="K827" s="102"/>
      <c r="L827" s="120"/>
      <c r="M827" s="116"/>
      <c r="N827" s="116"/>
      <c r="O827" s="102"/>
      <c r="P827" s="102"/>
      <c r="Q827" s="102"/>
      <c r="R827" s="102"/>
      <c r="S827" s="102"/>
      <c r="T827" s="102"/>
      <c r="U827" s="102"/>
      <c r="V827" s="102"/>
      <c r="W827" s="102"/>
      <c r="X827" s="102"/>
      <c r="Y827" s="102"/>
      <c r="Z827" s="102"/>
      <c r="AA827" s="102"/>
      <c r="AB827" s="102"/>
    </row>
    <row r="828">
      <c r="A828" s="119"/>
      <c r="C828" s="110"/>
      <c r="D828" s="111"/>
      <c r="E828" s="117"/>
      <c r="G828" s="120"/>
      <c r="H828" s="120"/>
      <c r="I828" s="120"/>
      <c r="J828" s="102"/>
      <c r="K828" s="102"/>
      <c r="L828" s="120"/>
      <c r="M828" s="116"/>
      <c r="N828" s="116"/>
      <c r="O828" s="102"/>
      <c r="P828" s="102"/>
      <c r="Q828" s="102"/>
      <c r="R828" s="102"/>
      <c r="S828" s="102"/>
      <c r="T828" s="102"/>
      <c r="U828" s="102"/>
      <c r="V828" s="102"/>
      <c r="W828" s="102"/>
      <c r="X828" s="102"/>
      <c r="Y828" s="102"/>
      <c r="Z828" s="102"/>
      <c r="AA828" s="102"/>
      <c r="AB828" s="102"/>
    </row>
    <row r="829">
      <c r="A829" s="119"/>
      <c r="C829" s="110"/>
      <c r="D829" s="111"/>
      <c r="E829" s="117"/>
      <c r="G829" s="120"/>
      <c r="H829" s="120"/>
      <c r="I829" s="120"/>
      <c r="J829" s="102"/>
      <c r="K829" s="102"/>
      <c r="L829" s="120"/>
      <c r="M829" s="116"/>
      <c r="N829" s="116"/>
      <c r="O829" s="102"/>
      <c r="P829" s="102"/>
      <c r="Q829" s="102"/>
      <c r="R829" s="102"/>
      <c r="S829" s="102"/>
      <c r="T829" s="102"/>
      <c r="U829" s="102"/>
      <c r="V829" s="102"/>
      <c r="W829" s="102"/>
      <c r="X829" s="102"/>
      <c r="Y829" s="102"/>
      <c r="Z829" s="102"/>
      <c r="AA829" s="102"/>
      <c r="AB829" s="102"/>
    </row>
    <row r="830">
      <c r="A830" s="119"/>
      <c r="C830" s="110"/>
      <c r="D830" s="111"/>
      <c r="E830" s="117"/>
      <c r="G830" s="120"/>
      <c r="H830" s="120"/>
      <c r="I830" s="120"/>
      <c r="J830" s="102"/>
      <c r="K830" s="102"/>
      <c r="L830" s="120"/>
      <c r="M830" s="116"/>
      <c r="N830" s="116"/>
      <c r="O830" s="102"/>
      <c r="P830" s="102"/>
      <c r="Q830" s="102"/>
      <c r="R830" s="102"/>
      <c r="S830" s="102"/>
      <c r="T830" s="102"/>
      <c r="U830" s="102"/>
      <c r="V830" s="102"/>
      <c r="W830" s="102"/>
      <c r="X830" s="102"/>
      <c r="Y830" s="102"/>
      <c r="Z830" s="102"/>
      <c r="AA830" s="102"/>
      <c r="AB830" s="102"/>
    </row>
    <row r="831">
      <c r="A831" s="119"/>
      <c r="C831" s="110"/>
      <c r="D831" s="111"/>
      <c r="E831" s="117"/>
      <c r="G831" s="120"/>
      <c r="H831" s="120"/>
      <c r="I831" s="120"/>
      <c r="J831" s="102"/>
      <c r="K831" s="102"/>
      <c r="L831" s="120"/>
      <c r="M831" s="116"/>
      <c r="N831" s="116"/>
      <c r="O831" s="102"/>
      <c r="P831" s="102"/>
      <c r="Q831" s="102"/>
      <c r="R831" s="102"/>
      <c r="S831" s="102"/>
      <c r="T831" s="102"/>
      <c r="U831" s="102"/>
      <c r="V831" s="102"/>
      <c r="W831" s="102"/>
      <c r="X831" s="102"/>
      <c r="Y831" s="102"/>
      <c r="Z831" s="102"/>
      <c r="AA831" s="102"/>
      <c r="AB831" s="102"/>
    </row>
    <row r="832">
      <c r="A832" s="119"/>
      <c r="C832" s="110"/>
      <c r="D832" s="111"/>
      <c r="E832" s="117"/>
      <c r="G832" s="120"/>
      <c r="H832" s="120"/>
      <c r="I832" s="120"/>
      <c r="J832" s="102"/>
      <c r="K832" s="102"/>
      <c r="L832" s="120"/>
      <c r="M832" s="116"/>
      <c r="N832" s="116"/>
      <c r="O832" s="102"/>
      <c r="P832" s="102"/>
      <c r="Q832" s="102"/>
      <c r="R832" s="102"/>
      <c r="S832" s="102"/>
      <c r="T832" s="102"/>
      <c r="U832" s="102"/>
      <c r="V832" s="102"/>
      <c r="W832" s="102"/>
      <c r="X832" s="102"/>
      <c r="Y832" s="102"/>
      <c r="Z832" s="102"/>
      <c r="AA832" s="102"/>
      <c r="AB832" s="102"/>
    </row>
    <row r="833">
      <c r="A833" s="119"/>
      <c r="C833" s="110"/>
      <c r="D833" s="111"/>
      <c r="E833" s="117"/>
      <c r="G833" s="120"/>
      <c r="H833" s="120"/>
      <c r="I833" s="120"/>
      <c r="J833" s="102"/>
      <c r="K833" s="102"/>
      <c r="L833" s="120"/>
      <c r="M833" s="116"/>
      <c r="N833" s="116"/>
      <c r="O833" s="102"/>
      <c r="P833" s="102"/>
      <c r="Q833" s="102"/>
      <c r="R833" s="102"/>
      <c r="S833" s="102"/>
      <c r="T833" s="102"/>
      <c r="U833" s="102"/>
      <c r="V833" s="102"/>
      <c r="W833" s="102"/>
      <c r="X833" s="102"/>
      <c r="Y833" s="102"/>
      <c r="Z833" s="102"/>
      <c r="AA833" s="102"/>
      <c r="AB833" s="102"/>
    </row>
    <row r="834">
      <c r="A834" s="119"/>
      <c r="C834" s="110"/>
      <c r="D834" s="111"/>
      <c r="E834" s="117"/>
      <c r="G834" s="120"/>
      <c r="H834" s="120"/>
      <c r="I834" s="120"/>
      <c r="J834" s="102"/>
      <c r="K834" s="102"/>
      <c r="L834" s="120"/>
      <c r="M834" s="116"/>
      <c r="N834" s="116"/>
      <c r="O834" s="102"/>
      <c r="P834" s="102"/>
      <c r="Q834" s="102"/>
      <c r="R834" s="102"/>
      <c r="S834" s="102"/>
      <c r="T834" s="102"/>
      <c r="U834" s="102"/>
      <c r="V834" s="102"/>
      <c r="W834" s="102"/>
      <c r="X834" s="102"/>
      <c r="Y834" s="102"/>
      <c r="Z834" s="102"/>
      <c r="AA834" s="102"/>
      <c r="AB834" s="102"/>
    </row>
    <row r="835">
      <c r="A835" s="119"/>
      <c r="C835" s="110"/>
      <c r="D835" s="111"/>
      <c r="E835" s="117"/>
      <c r="G835" s="120"/>
      <c r="H835" s="120"/>
      <c r="I835" s="120"/>
      <c r="J835" s="102"/>
      <c r="K835" s="102"/>
      <c r="L835" s="120"/>
      <c r="M835" s="116"/>
      <c r="N835" s="116"/>
      <c r="O835" s="102"/>
      <c r="P835" s="102"/>
      <c r="Q835" s="102"/>
      <c r="R835" s="102"/>
      <c r="S835" s="102"/>
      <c r="T835" s="102"/>
      <c r="U835" s="102"/>
      <c r="V835" s="102"/>
      <c r="W835" s="102"/>
      <c r="X835" s="102"/>
      <c r="Y835" s="102"/>
      <c r="Z835" s="102"/>
      <c r="AA835" s="102"/>
      <c r="AB835" s="102"/>
    </row>
    <row r="836">
      <c r="A836" s="119"/>
      <c r="C836" s="110"/>
      <c r="D836" s="111"/>
      <c r="E836" s="117"/>
      <c r="G836" s="120"/>
      <c r="H836" s="120"/>
      <c r="I836" s="120"/>
      <c r="J836" s="102"/>
      <c r="K836" s="102"/>
      <c r="L836" s="120"/>
      <c r="M836" s="116"/>
      <c r="N836" s="116"/>
      <c r="O836" s="102"/>
      <c r="P836" s="102"/>
      <c r="Q836" s="102"/>
      <c r="R836" s="102"/>
      <c r="S836" s="102"/>
      <c r="T836" s="102"/>
      <c r="U836" s="102"/>
      <c r="V836" s="102"/>
      <c r="W836" s="102"/>
      <c r="X836" s="102"/>
      <c r="Y836" s="102"/>
      <c r="Z836" s="102"/>
      <c r="AA836" s="102"/>
      <c r="AB836" s="102"/>
    </row>
    <row r="837">
      <c r="A837" s="119"/>
      <c r="C837" s="110"/>
      <c r="D837" s="111"/>
      <c r="E837" s="117"/>
      <c r="G837" s="120"/>
      <c r="H837" s="120"/>
      <c r="I837" s="120"/>
      <c r="J837" s="102"/>
      <c r="K837" s="102"/>
      <c r="L837" s="120"/>
      <c r="M837" s="116"/>
      <c r="N837" s="116"/>
      <c r="O837" s="102"/>
      <c r="P837" s="102"/>
      <c r="Q837" s="102"/>
      <c r="R837" s="102"/>
      <c r="S837" s="102"/>
      <c r="T837" s="102"/>
      <c r="U837" s="102"/>
      <c r="V837" s="102"/>
      <c r="W837" s="102"/>
      <c r="X837" s="102"/>
      <c r="Y837" s="102"/>
      <c r="Z837" s="102"/>
      <c r="AA837" s="102"/>
      <c r="AB837" s="102"/>
    </row>
    <row r="838">
      <c r="A838" s="119"/>
      <c r="C838" s="110"/>
      <c r="D838" s="111"/>
      <c r="E838" s="117"/>
      <c r="G838" s="120"/>
      <c r="H838" s="120"/>
      <c r="I838" s="120"/>
      <c r="J838" s="102"/>
      <c r="K838" s="102"/>
      <c r="L838" s="120"/>
      <c r="M838" s="116"/>
      <c r="N838" s="116"/>
      <c r="O838" s="102"/>
      <c r="P838" s="102"/>
      <c r="Q838" s="102"/>
      <c r="R838" s="102"/>
      <c r="S838" s="102"/>
      <c r="T838" s="102"/>
      <c r="U838" s="102"/>
      <c r="V838" s="102"/>
      <c r="W838" s="102"/>
      <c r="X838" s="102"/>
      <c r="Y838" s="102"/>
      <c r="Z838" s="102"/>
      <c r="AA838" s="102"/>
      <c r="AB838" s="102"/>
    </row>
    <row r="839">
      <c r="A839" s="119"/>
      <c r="C839" s="110"/>
      <c r="D839" s="111"/>
      <c r="E839" s="117"/>
      <c r="G839" s="120"/>
      <c r="H839" s="120"/>
      <c r="I839" s="120"/>
      <c r="J839" s="102"/>
      <c r="K839" s="102"/>
      <c r="L839" s="120"/>
      <c r="M839" s="116"/>
      <c r="N839" s="116"/>
      <c r="O839" s="102"/>
      <c r="P839" s="102"/>
      <c r="Q839" s="102"/>
      <c r="R839" s="102"/>
      <c r="S839" s="102"/>
      <c r="T839" s="102"/>
      <c r="U839" s="102"/>
      <c r="V839" s="102"/>
      <c r="W839" s="102"/>
      <c r="X839" s="102"/>
      <c r="Y839" s="102"/>
      <c r="Z839" s="102"/>
      <c r="AA839" s="102"/>
      <c r="AB839" s="102"/>
    </row>
    <row r="840">
      <c r="A840" s="119"/>
      <c r="C840" s="110"/>
      <c r="D840" s="111"/>
      <c r="E840" s="117"/>
      <c r="G840" s="120"/>
      <c r="H840" s="120"/>
      <c r="I840" s="120"/>
      <c r="J840" s="102"/>
      <c r="K840" s="102"/>
      <c r="L840" s="120"/>
      <c r="M840" s="116"/>
      <c r="N840" s="116"/>
      <c r="O840" s="102"/>
      <c r="P840" s="102"/>
      <c r="Q840" s="102"/>
      <c r="R840" s="102"/>
      <c r="S840" s="102"/>
      <c r="T840" s="102"/>
      <c r="U840" s="102"/>
      <c r="V840" s="102"/>
      <c r="W840" s="102"/>
      <c r="X840" s="102"/>
      <c r="Y840" s="102"/>
      <c r="Z840" s="102"/>
      <c r="AA840" s="102"/>
      <c r="AB840" s="102"/>
    </row>
    <row r="841">
      <c r="A841" s="119"/>
      <c r="C841" s="110"/>
      <c r="D841" s="111"/>
      <c r="E841" s="117"/>
      <c r="G841" s="120"/>
      <c r="H841" s="120"/>
      <c r="I841" s="120"/>
      <c r="J841" s="102"/>
      <c r="K841" s="102"/>
      <c r="L841" s="120"/>
      <c r="M841" s="116"/>
      <c r="N841" s="116"/>
      <c r="O841" s="102"/>
      <c r="P841" s="102"/>
      <c r="Q841" s="102"/>
      <c r="R841" s="102"/>
      <c r="S841" s="102"/>
      <c r="T841" s="102"/>
      <c r="U841" s="102"/>
      <c r="V841" s="102"/>
      <c r="W841" s="102"/>
      <c r="X841" s="102"/>
      <c r="Y841" s="102"/>
      <c r="Z841" s="102"/>
      <c r="AA841" s="102"/>
      <c r="AB841" s="102"/>
    </row>
    <row r="842">
      <c r="A842" s="119"/>
      <c r="C842" s="110"/>
      <c r="D842" s="111"/>
      <c r="E842" s="117"/>
      <c r="G842" s="120"/>
      <c r="H842" s="120"/>
      <c r="I842" s="120"/>
      <c r="J842" s="102"/>
      <c r="K842" s="102"/>
      <c r="L842" s="120"/>
      <c r="M842" s="116"/>
      <c r="N842" s="116"/>
      <c r="O842" s="102"/>
      <c r="P842" s="102"/>
      <c r="Q842" s="102"/>
      <c r="R842" s="102"/>
      <c r="S842" s="102"/>
      <c r="T842" s="102"/>
      <c r="U842" s="102"/>
      <c r="V842" s="102"/>
      <c r="W842" s="102"/>
      <c r="X842" s="102"/>
      <c r="Y842" s="102"/>
      <c r="Z842" s="102"/>
      <c r="AA842" s="102"/>
      <c r="AB842" s="102"/>
    </row>
    <row r="843">
      <c r="A843" s="119"/>
      <c r="C843" s="110"/>
      <c r="D843" s="111"/>
      <c r="E843" s="117"/>
      <c r="G843" s="120"/>
      <c r="H843" s="120"/>
      <c r="I843" s="120"/>
      <c r="J843" s="102"/>
      <c r="K843" s="102"/>
      <c r="L843" s="120"/>
      <c r="M843" s="116"/>
      <c r="N843" s="116"/>
      <c r="O843" s="102"/>
      <c r="P843" s="102"/>
      <c r="Q843" s="102"/>
      <c r="R843" s="102"/>
      <c r="S843" s="102"/>
      <c r="T843" s="102"/>
      <c r="U843" s="102"/>
      <c r="V843" s="102"/>
      <c r="W843" s="102"/>
      <c r="X843" s="102"/>
      <c r="Y843" s="102"/>
      <c r="Z843" s="102"/>
      <c r="AA843" s="102"/>
      <c r="AB843" s="102"/>
    </row>
    <row r="844">
      <c r="A844" s="119"/>
      <c r="C844" s="110"/>
      <c r="D844" s="111"/>
      <c r="E844" s="117"/>
      <c r="G844" s="120"/>
      <c r="H844" s="120"/>
      <c r="I844" s="120"/>
      <c r="J844" s="102"/>
      <c r="K844" s="102"/>
      <c r="L844" s="120"/>
      <c r="M844" s="116"/>
      <c r="N844" s="116"/>
      <c r="O844" s="102"/>
      <c r="P844" s="102"/>
      <c r="Q844" s="102"/>
      <c r="R844" s="102"/>
      <c r="S844" s="102"/>
      <c r="T844" s="102"/>
      <c r="U844" s="102"/>
      <c r="V844" s="102"/>
      <c r="W844" s="102"/>
      <c r="X844" s="102"/>
      <c r="Y844" s="102"/>
      <c r="Z844" s="102"/>
      <c r="AA844" s="102"/>
      <c r="AB844" s="102"/>
    </row>
    <row r="845">
      <c r="A845" s="119"/>
      <c r="C845" s="110"/>
      <c r="D845" s="111"/>
      <c r="E845" s="117"/>
      <c r="G845" s="120"/>
      <c r="H845" s="120"/>
      <c r="I845" s="120"/>
      <c r="J845" s="102"/>
      <c r="K845" s="102"/>
      <c r="L845" s="120"/>
      <c r="M845" s="116"/>
      <c r="N845" s="116"/>
      <c r="O845" s="102"/>
      <c r="P845" s="102"/>
      <c r="Q845" s="102"/>
      <c r="R845" s="102"/>
      <c r="S845" s="102"/>
      <c r="T845" s="102"/>
      <c r="U845" s="102"/>
      <c r="V845" s="102"/>
      <c r="W845" s="102"/>
      <c r="X845" s="102"/>
      <c r="Y845" s="102"/>
      <c r="Z845" s="102"/>
      <c r="AA845" s="102"/>
      <c r="AB845" s="102"/>
    </row>
    <row r="846">
      <c r="A846" s="119"/>
      <c r="C846" s="110"/>
      <c r="D846" s="111"/>
      <c r="E846" s="117"/>
      <c r="G846" s="120"/>
      <c r="H846" s="120"/>
      <c r="I846" s="120"/>
      <c r="J846" s="102"/>
      <c r="K846" s="102"/>
      <c r="L846" s="120"/>
      <c r="M846" s="116"/>
      <c r="N846" s="116"/>
      <c r="O846" s="102"/>
      <c r="P846" s="102"/>
      <c r="Q846" s="102"/>
      <c r="R846" s="102"/>
      <c r="S846" s="102"/>
      <c r="T846" s="102"/>
      <c r="U846" s="102"/>
      <c r="V846" s="102"/>
      <c r="W846" s="102"/>
      <c r="X846" s="102"/>
      <c r="Y846" s="102"/>
      <c r="Z846" s="102"/>
      <c r="AA846" s="102"/>
      <c r="AB846" s="102"/>
    </row>
    <row r="847">
      <c r="A847" s="119"/>
      <c r="C847" s="110"/>
      <c r="D847" s="111"/>
      <c r="E847" s="117"/>
      <c r="G847" s="120"/>
      <c r="H847" s="120"/>
      <c r="I847" s="120"/>
      <c r="J847" s="102"/>
      <c r="K847" s="102"/>
      <c r="L847" s="120"/>
      <c r="M847" s="116"/>
      <c r="N847" s="116"/>
      <c r="O847" s="102"/>
      <c r="P847" s="102"/>
      <c r="Q847" s="102"/>
      <c r="R847" s="102"/>
      <c r="S847" s="102"/>
      <c r="T847" s="102"/>
      <c r="U847" s="102"/>
      <c r="V847" s="102"/>
      <c r="W847" s="102"/>
      <c r="X847" s="102"/>
      <c r="Y847" s="102"/>
      <c r="Z847" s="102"/>
      <c r="AA847" s="102"/>
      <c r="AB847" s="102"/>
    </row>
    <row r="848">
      <c r="A848" s="119"/>
      <c r="C848" s="110"/>
      <c r="D848" s="111"/>
      <c r="E848" s="117"/>
      <c r="G848" s="120"/>
      <c r="H848" s="120"/>
      <c r="I848" s="120"/>
      <c r="J848" s="102"/>
      <c r="K848" s="102"/>
      <c r="L848" s="120"/>
      <c r="M848" s="116"/>
      <c r="N848" s="116"/>
      <c r="O848" s="102"/>
      <c r="P848" s="102"/>
      <c r="Q848" s="102"/>
      <c r="R848" s="102"/>
      <c r="S848" s="102"/>
      <c r="T848" s="102"/>
      <c r="U848" s="102"/>
      <c r="V848" s="102"/>
      <c r="W848" s="102"/>
      <c r="X848" s="102"/>
      <c r="Y848" s="102"/>
      <c r="Z848" s="102"/>
      <c r="AA848" s="102"/>
      <c r="AB848" s="102"/>
    </row>
    <row r="849">
      <c r="A849" s="119"/>
      <c r="C849" s="110"/>
      <c r="D849" s="111"/>
      <c r="E849" s="117"/>
      <c r="G849" s="120"/>
      <c r="H849" s="120"/>
      <c r="I849" s="120"/>
      <c r="J849" s="102"/>
      <c r="K849" s="102"/>
      <c r="L849" s="120"/>
      <c r="M849" s="116"/>
      <c r="N849" s="116"/>
      <c r="O849" s="102"/>
      <c r="P849" s="102"/>
      <c r="Q849" s="102"/>
      <c r="R849" s="102"/>
      <c r="S849" s="102"/>
      <c r="T849" s="102"/>
      <c r="U849" s="102"/>
      <c r="V849" s="102"/>
      <c r="W849" s="102"/>
      <c r="X849" s="102"/>
      <c r="Y849" s="102"/>
      <c r="Z849" s="102"/>
      <c r="AA849" s="102"/>
      <c r="AB849" s="102"/>
    </row>
    <row r="850">
      <c r="A850" s="119"/>
      <c r="C850" s="110"/>
      <c r="D850" s="111"/>
      <c r="E850" s="117"/>
      <c r="G850" s="120"/>
      <c r="H850" s="120"/>
      <c r="I850" s="120"/>
      <c r="J850" s="102"/>
      <c r="K850" s="102"/>
      <c r="L850" s="120"/>
      <c r="M850" s="116"/>
      <c r="N850" s="116"/>
      <c r="O850" s="102"/>
      <c r="P850" s="102"/>
      <c r="Q850" s="102"/>
      <c r="R850" s="102"/>
      <c r="S850" s="102"/>
      <c r="T850" s="102"/>
      <c r="U850" s="102"/>
      <c r="V850" s="102"/>
      <c r="W850" s="102"/>
      <c r="X850" s="102"/>
      <c r="Y850" s="102"/>
      <c r="Z850" s="102"/>
      <c r="AA850" s="102"/>
      <c r="AB850" s="102"/>
    </row>
    <row r="851">
      <c r="A851" s="119"/>
      <c r="C851" s="110"/>
      <c r="D851" s="111"/>
      <c r="E851" s="117"/>
      <c r="G851" s="120"/>
      <c r="H851" s="120"/>
      <c r="I851" s="120"/>
      <c r="J851" s="102"/>
      <c r="K851" s="102"/>
      <c r="L851" s="120"/>
      <c r="M851" s="116"/>
      <c r="N851" s="116"/>
      <c r="O851" s="102"/>
      <c r="P851" s="102"/>
      <c r="Q851" s="102"/>
      <c r="R851" s="102"/>
      <c r="S851" s="102"/>
      <c r="T851" s="102"/>
      <c r="U851" s="102"/>
      <c r="V851" s="102"/>
      <c r="W851" s="102"/>
      <c r="X851" s="102"/>
      <c r="Y851" s="102"/>
      <c r="Z851" s="102"/>
      <c r="AA851" s="102"/>
      <c r="AB851" s="102"/>
    </row>
    <row r="852">
      <c r="A852" s="119"/>
      <c r="C852" s="110"/>
      <c r="D852" s="111"/>
      <c r="E852" s="117"/>
      <c r="G852" s="120"/>
      <c r="H852" s="120"/>
      <c r="I852" s="120"/>
      <c r="J852" s="102"/>
      <c r="K852" s="102"/>
      <c r="L852" s="120"/>
      <c r="M852" s="116"/>
      <c r="N852" s="116"/>
      <c r="O852" s="102"/>
      <c r="P852" s="102"/>
      <c r="Q852" s="102"/>
      <c r="R852" s="102"/>
      <c r="S852" s="102"/>
      <c r="T852" s="102"/>
      <c r="U852" s="102"/>
      <c r="V852" s="102"/>
      <c r="W852" s="102"/>
      <c r="X852" s="102"/>
      <c r="Y852" s="102"/>
      <c r="Z852" s="102"/>
      <c r="AA852" s="102"/>
      <c r="AB852" s="102"/>
    </row>
    <row r="853">
      <c r="A853" s="119"/>
      <c r="C853" s="110"/>
      <c r="D853" s="111"/>
      <c r="E853" s="117"/>
      <c r="G853" s="120"/>
      <c r="H853" s="120"/>
      <c r="I853" s="120"/>
      <c r="J853" s="102"/>
      <c r="K853" s="102"/>
      <c r="L853" s="120"/>
      <c r="M853" s="116"/>
      <c r="N853" s="116"/>
      <c r="O853" s="102"/>
      <c r="P853" s="102"/>
      <c r="Q853" s="102"/>
      <c r="R853" s="102"/>
      <c r="S853" s="102"/>
      <c r="T853" s="102"/>
      <c r="U853" s="102"/>
      <c r="V853" s="102"/>
      <c r="W853" s="102"/>
      <c r="X853" s="102"/>
      <c r="Y853" s="102"/>
      <c r="Z853" s="102"/>
      <c r="AA853" s="102"/>
      <c r="AB853" s="102"/>
    </row>
    <row r="854">
      <c r="A854" s="119"/>
      <c r="C854" s="110"/>
      <c r="D854" s="111"/>
      <c r="E854" s="117"/>
      <c r="G854" s="120"/>
      <c r="H854" s="120"/>
      <c r="I854" s="120"/>
      <c r="J854" s="102"/>
      <c r="K854" s="102"/>
      <c r="L854" s="120"/>
      <c r="M854" s="116"/>
      <c r="N854" s="116"/>
      <c r="O854" s="102"/>
      <c r="P854" s="102"/>
      <c r="Q854" s="102"/>
      <c r="R854" s="102"/>
      <c r="S854" s="102"/>
      <c r="T854" s="102"/>
      <c r="U854" s="102"/>
      <c r="V854" s="102"/>
      <c r="W854" s="102"/>
      <c r="X854" s="102"/>
      <c r="Y854" s="102"/>
      <c r="Z854" s="102"/>
      <c r="AA854" s="102"/>
      <c r="AB854" s="102"/>
    </row>
    <row r="855">
      <c r="A855" s="119"/>
      <c r="C855" s="110"/>
      <c r="D855" s="111"/>
      <c r="E855" s="117"/>
      <c r="G855" s="120"/>
      <c r="H855" s="120"/>
      <c r="I855" s="120"/>
      <c r="J855" s="102"/>
      <c r="K855" s="102"/>
      <c r="L855" s="120"/>
      <c r="M855" s="116"/>
      <c r="N855" s="116"/>
      <c r="O855" s="102"/>
      <c r="P855" s="102"/>
      <c r="Q855" s="102"/>
      <c r="R855" s="102"/>
      <c r="S855" s="102"/>
      <c r="T855" s="102"/>
      <c r="U855" s="102"/>
      <c r="V855" s="102"/>
      <c r="W855" s="102"/>
      <c r="X855" s="102"/>
      <c r="Y855" s="102"/>
      <c r="Z855" s="102"/>
      <c r="AA855" s="102"/>
      <c r="AB855" s="102"/>
    </row>
    <row r="856">
      <c r="A856" s="119"/>
      <c r="C856" s="110"/>
      <c r="D856" s="111"/>
      <c r="E856" s="117"/>
      <c r="G856" s="120"/>
      <c r="H856" s="120"/>
      <c r="I856" s="120"/>
      <c r="J856" s="102"/>
      <c r="K856" s="102"/>
      <c r="L856" s="120"/>
      <c r="M856" s="116"/>
      <c r="N856" s="116"/>
      <c r="O856" s="102"/>
      <c r="P856" s="102"/>
      <c r="Q856" s="102"/>
      <c r="R856" s="102"/>
      <c r="S856" s="102"/>
      <c r="T856" s="102"/>
      <c r="U856" s="102"/>
      <c r="V856" s="102"/>
      <c r="W856" s="102"/>
      <c r="X856" s="102"/>
      <c r="Y856" s="102"/>
      <c r="Z856" s="102"/>
      <c r="AA856" s="102"/>
      <c r="AB856" s="102"/>
    </row>
    <row r="857">
      <c r="A857" s="119"/>
      <c r="C857" s="110"/>
      <c r="D857" s="111"/>
      <c r="E857" s="117"/>
      <c r="G857" s="120"/>
      <c r="H857" s="120"/>
      <c r="I857" s="120"/>
      <c r="J857" s="102"/>
      <c r="K857" s="102"/>
      <c r="L857" s="120"/>
      <c r="M857" s="116"/>
      <c r="N857" s="116"/>
      <c r="O857" s="102"/>
      <c r="P857" s="102"/>
      <c r="Q857" s="102"/>
      <c r="R857" s="102"/>
      <c r="S857" s="102"/>
      <c r="T857" s="102"/>
      <c r="U857" s="102"/>
      <c r="V857" s="102"/>
      <c r="W857" s="102"/>
      <c r="X857" s="102"/>
      <c r="Y857" s="102"/>
      <c r="Z857" s="102"/>
      <c r="AA857" s="102"/>
      <c r="AB857" s="102"/>
    </row>
    <row r="858">
      <c r="A858" s="119"/>
      <c r="C858" s="110"/>
      <c r="D858" s="111"/>
      <c r="E858" s="117"/>
      <c r="G858" s="120"/>
      <c r="H858" s="120"/>
      <c r="I858" s="120"/>
      <c r="J858" s="102"/>
      <c r="K858" s="102"/>
      <c r="L858" s="120"/>
      <c r="M858" s="116"/>
      <c r="N858" s="116"/>
      <c r="O858" s="102"/>
      <c r="P858" s="102"/>
      <c r="Q858" s="102"/>
      <c r="R858" s="102"/>
      <c r="S858" s="102"/>
      <c r="T858" s="102"/>
      <c r="U858" s="102"/>
      <c r="V858" s="102"/>
      <c r="W858" s="102"/>
      <c r="X858" s="102"/>
      <c r="Y858" s="102"/>
      <c r="Z858" s="102"/>
      <c r="AA858" s="102"/>
      <c r="AB858" s="102"/>
    </row>
    <row r="859">
      <c r="A859" s="119"/>
      <c r="C859" s="110"/>
      <c r="D859" s="111"/>
      <c r="E859" s="117"/>
      <c r="G859" s="120"/>
      <c r="H859" s="120"/>
      <c r="I859" s="120"/>
      <c r="J859" s="102"/>
      <c r="K859" s="102"/>
      <c r="L859" s="120"/>
      <c r="M859" s="116"/>
      <c r="N859" s="116"/>
      <c r="O859" s="102"/>
      <c r="P859" s="102"/>
      <c r="Q859" s="102"/>
      <c r="R859" s="102"/>
      <c r="S859" s="102"/>
      <c r="T859" s="102"/>
      <c r="U859" s="102"/>
      <c r="V859" s="102"/>
      <c r="W859" s="102"/>
      <c r="X859" s="102"/>
      <c r="Y859" s="102"/>
      <c r="Z859" s="102"/>
      <c r="AA859" s="102"/>
      <c r="AB859" s="102"/>
    </row>
    <row r="860">
      <c r="A860" s="119"/>
      <c r="C860" s="110"/>
      <c r="D860" s="111"/>
      <c r="E860" s="117"/>
      <c r="G860" s="120"/>
      <c r="H860" s="120"/>
      <c r="I860" s="120"/>
      <c r="J860" s="102"/>
      <c r="K860" s="102"/>
      <c r="L860" s="120"/>
      <c r="M860" s="116"/>
      <c r="N860" s="116"/>
      <c r="O860" s="102"/>
      <c r="P860" s="102"/>
      <c r="Q860" s="102"/>
      <c r="R860" s="102"/>
      <c r="S860" s="102"/>
      <c r="T860" s="102"/>
      <c r="U860" s="102"/>
      <c r="V860" s="102"/>
      <c r="W860" s="102"/>
      <c r="X860" s="102"/>
      <c r="Y860" s="102"/>
      <c r="Z860" s="102"/>
      <c r="AA860" s="102"/>
      <c r="AB860" s="102"/>
    </row>
    <row r="861">
      <c r="A861" s="119"/>
      <c r="C861" s="110"/>
      <c r="D861" s="111"/>
      <c r="E861" s="117"/>
      <c r="G861" s="120"/>
      <c r="H861" s="120"/>
      <c r="I861" s="120"/>
      <c r="J861" s="102"/>
      <c r="K861" s="102"/>
      <c r="L861" s="120"/>
      <c r="M861" s="116"/>
      <c r="N861" s="116"/>
      <c r="O861" s="102"/>
      <c r="P861" s="102"/>
      <c r="Q861" s="102"/>
      <c r="R861" s="102"/>
      <c r="S861" s="102"/>
      <c r="T861" s="102"/>
      <c r="U861" s="102"/>
      <c r="V861" s="102"/>
      <c r="W861" s="102"/>
      <c r="X861" s="102"/>
      <c r="Y861" s="102"/>
      <c r="Z861" s="102"/>
      <c r="AA861" s="102"/>
      <c r="AB861" s="102"/>
    </row>
    <row r="862">
      <c r="A862" s="119"/>
      <c r="C862" s="110"/>
      <c r="D862" s="111"/>
      <c r="E862" s="117"/>
      <c r="G862" s="120"/>
      <c r="H862" s="120"/>
      <c r="I862" s="120"/>
      <c r="J862" s="102"/>
      <c r="K862" s="102"/>
      <c r="L862" s="120"/>
      <c r="M862" s="116"/>
      <c r="N862" s="116"/>
      <c r="O862" s="102"/>
      <c r="P862" s="102"/>
      <c r="Q862" s="102"/>
      <c r="R862" s="102"/>
      <c r="S862" s="102"/>
      <c r="T862" s="102"/>
      <c r="U862" s="102"/>
      <c r="V862" s="102"/>
      <c r="W862" s="102"/>
      <c r="X862" s="102"/>
      <c r="Y862" s="102"/>
      <c r="Z862" s="102"/>
      <c r="AA862" s="102"/>
      <c r="AB862" s="102"/>
    </row>
    <row r="863">
      <c r="A863" s="119"/>
      <c r="C863" s="110"/>
      <c r="D863" s="111"/>
      <c r="E863" s="117"/>
      <c r="G863" s="120"/>
      <c r="H863" s="120"/>
      <c r="I863" s="120"/>
      <c r="J863" s="102"/>
      <c r="K863" s="102"/>
      <c r="L863" s="120"/>
      <c r="M863" s="116"/>
      <c r="N863" s="116"/>
      <c r="O863" s="102"/>
      <c r="P863" s="102"/>
      <c r="Q863" s="102"/>
      <c r="R863" s="102"/>
      <c r="S863" s="102"/>
      <c r="T863" s="102"/>
      <c r="U863" s="102"/>
      <c r="V863" s="102"/>
      <c r="W863" s="102"/>
      <c r="X863" s="102"/>
      <c r="Y863" s="102"/>
      <c r="Z863" s="102"/>
      <c r="AA863" s="102"/>
      <c r="AB863" s="102"/>
    </row>
    <row r="864">
      <c r="A864" s="119"/>
      <c r="C864" s="110"/>
      <c r="D864" s="111"/>
      <c r="E864" s="117"/>
      <c r="G864" s="120"/>
      <c r="H864" s="120"/>
      <c r="I864" s="120"/>
      <c r="J864" s="102"/>
      <c r="K864" s="102"/>
      <c r="L864" s="120"/>
      <c r="M864" s="116"/>
      <c r="N864" s="116"/>
      <c r="O864" s="102"/>
      <c r="P864" s="102"/>
      <c r="Q864" s="102"/>
      <c r="R864" s="102"/>
      <c r="S864" s="102"/>
      <c r="T864" s="102"/>
      <c r="U864" s="102"/>
      <c r="V864" s="102"/>
      <c r="W864" s="102"/>
      <c r="X864" s="102"/>
      <c r="Y864" s="102"/>
      <c r="Z864" s="102"/>
      <c r="AA864" s="102"/>
      <c r="AB864" s="102"/>
    </row>
    <row r="865">
      <c r="A865" s="119"/>
      <c r="C865" s="110"/>
      <c r="D865" s="111"/>
      <c r="E865" s="117"/>
      <c r="G865" s="120"/>
      <c r="H865" s="120"/>
      <c r="I865" s="120"/>
      <c r="J865" s="102"/>
      <c r="K865" s="102"/>
      <c r="L865" s="120"/>
      <c r="M865" s="116"/>
      <c r="N865" s="116"/>
      <c r="O865" s="102"/>
      <c r="P865" s="102"/>
      <c r="Q865" s="102"/>
      <c r="R865" s="102"/>
      <c r="S865" s="102"/>
      <c r="T865" s="102"/>
      <c r="U865" s="102"/>
      <c r="V865" s="102"/>
      <c r="W865" s="102"/>
      <c r="X865" s="102"/>
      <c r="Y865" s="102"/>
      <c r="Z865" s="102"/>
      <c r="AA865" s="102"/>
      <c r="AB865" s="102"/>
    </row>
    <row r="866">
      <c r="A866" s="119"/>
      <c r="C866" s="110"/>
      <c r="D866" s="111"/>
      <c r="E866" s="117"/>
      <c r="G866" s="120"/>
      <c r="H866" s="120"/>
      <c r="I866" s="120"/>
      <c r="J866" s="102"/>
      <c r="K866" s="102"/>
      <c r="L866" s="120"/>
      <c r="M866" s="116"/>
      <c r="N866" s="116"/>
      <c r="O866" s="102"/>
      <c r="P866" s="102"/>
      <c r="Q866" s="102"/>
      <c r="R866" s="102"/>
      <c r="S866" s="102"/>
      <c r="T866" s="102"/>
      <c r="U866" s="102"/>
      <c r="V866" s="102"/>
      <c r="W866" s="102"/>
      <c r="X866" s="102"/>
      <c r="Y866" s="102"/>
      <c r="Z866" s="102"/>
      <c r="AA866" s="102"/>
      <c r="AB866" s="102"/>
    </row>
    <row r="867">
      <c r="A867" s="119"/>
      <c r="C867" s="110"/>
      <c r="D867" s="111"/>
      <c r="E867" s="117"/>
      <c r="G867" s="120"/>
      <c r="H867" s="120"/>
      <c r="I867" s="120"/>
      <c r="J867" s="102"/>
      <c r="K867" s="102"/>
      <c r="L867" s="120"/>
      <c r="M867" s="116"/>
      <c r="N867" s="116"/>
      <c r="O867" s="102"/>
      <c r="P867" s="102"/>
      <c r="Q867" s="102"/>
      <c r="R867" s="102"/>
      <c r="S867" s="102"/>
      <c r="T867" s="102"/>
      <c r="U867" s="102"/>
      <c r="V867" s="102"/>
      <c r="W867" s="102"/>
      <c r="X867" s="102"/>
      <c r="Y867" s="102"/>
      <c r="Z867" s="102"/>
      <c r="AA867" s="102"/>
      <c r="AB867" s="102"/>
    </row>
    <row r="868">
      <c r="A868" s="119"/>
      <c r="C868" s="110"/>
      <c r="D868" s="111"/>
      <c r="E868" s="117"/>
      <c r="G868" s="120"/>
      <c r="H868" s="120"/>
      <c r="I868" s="120"/>
      <c r="J868" s="102"/>
      <c r="K868" s="102"/>
      <c r="L868" s="120"/>
      <c r="M868" s="116"/>
      <c r="N868" s="116"/>
      <c r="O868" s="102"/>
      <c r="P868" s="102"/>
      <c r="Q868" s="102"/>
      <c r="R868" s="102"/>
      <c r="S868" s="102"/>
      <c r="T868" s="102"/>
      <c r="U868" s="102"/>
      <c r="V868" s="102"/>
      <c r="W868" s="102"/>
      <c r="X868" s="102"/>
      <c r="Y868" s="102"/>
      <c r="Z868" s="102"/>
      <c r="AA868" s="102"/>
      <c r="AB868" s="102"/>
    </row>
    <row r="869">
      <c r="A869" s="119"/>
      <c r="C869" s="110"/>
      <c r="D869" s="111"/>
      <c r="E869" s="117"/>
      <c r="G869" s="120"/>
      <c r="H869" s="120"/>
      <c r="I869" s="120"/>
      <c r="J869" s="102"/>
      <c r="K869" s="102"/>
      <c r="L869" s="120"/>
      <c r="M869" s="116"/>
      <c r="N869" s="116"/>
      <c r="O869" s="102"/>
      <c r="P869" s="102"/>
      <c r="Q869" s="102"/>
      <c r="R869" s="102"/>
      <c r="S869" s="102"/>
      <c r="T869" s="102"/>
      <c r="U869" s="102"/>
      <c r="V869" s="102"/>
      <c r="W869" s="102"/>
      <c r="X869" s="102"/>
      <c r="Y869" s="102"/>
      <c r="Z869" s="102"/>
      <c r="AA869" s="102"/>
      <c r="AB869" s="102"/>
    </row>
    <row r="870">
      <c r="A870" s="119"/>
      <c r="C870" s="110"/>
      <c r="D870" s="111"/>
      <c r="E870" s="117"/>
      <c r="G870" s="120"/>
      <c r="H870" s="120"/>
      <c r="I870" s="120"/>
      <c r="J870" s="102"/>
      <c r="K870" s="102"/>
      <c r="L870" s="120"/>
      <c r="M870" s="116"/>
      <c r="N870" s="116"/>
      <c r="O870" s="102"/>
      <c r="P870" s="102"/>
      <c r="Q870" s="102"/>
      <c r="R870" s="102"/>
      <c r="S870" s="102"/>
      <c r="T870" s="102"/>
      <c r="U870" s="102"/>
      <c r="V870" s="102"/>
      <c r="W870" s="102"/>
      <c r="X870" s="102"/>
      <c r="Y870" s="102"/>
      <c r="Z870" s="102"/>
      <c r="AA870" s="102"/>
      <c r="AB870" s="102"/>
    </row>
    <row r="871">
      <c r="A871" s="119"/>
      <c r="C871" s="110"/>
      <c r="D871" s="111"/>
      <c r="E871" s="117"/>
      <c r="G871" s="120"/>
      <c r="H871" s="120"/>
      <c r="I871" s="120"/>
      <c r="J871" s="102"/>
      <c r="K871" s="102"/>
      <c r="L871" s="120"/>
      <c r="M871" s="116"/>
      <c r="N871" s="116"/>
      <c r="O871" s="102"/>
      <c r="P871" s="102"/>
      <c r="Q871" s="102"/>
      <c r="R871" s="102"/>
      <c r="S871" s="102"/>
      <c r="T871" s="102"/>
      <c r="U871" s="102"/>
      <c r="V871" s="102"/>
      <c r="W871" s="102"/>
      <c r="X871" s="102"/>
      <c r="Y871" s="102"/>
      <c r="Z871" s="102"/>
      <c r="AA871" s="102"/>
      <c r="AB871" s="102"/>
    </row>
    <row r="872">
      <c r="A872" s="119"/>
      <c r="C872" s="110"/>
      <c r="D872" s="111"/>
      <c r="E872" s="117"/>
      <c r="G872" s="120"/>
      <c r="H872" s="120"/>
      <c r="I872" s="120"/>
      <c r="J872" s="102"/>
      <c r="K872" s="102"/>
      <c r="L872" s="120"/>
      <c r="M872" s="116"/>
      <c r="N872" s="116"/>
      <c r="O872" s="102"/>
      <c r="P872" s="102"/>
      <c r="Q872" s="102"/>
      <c r="R872" s="102"/>
      <c r="S872" s="102"/>
      <c r="T872" s="102"/>
      <c r="U872" s="102"/>
      <c r="V872" s="102"/>
      <c r="W872" s="102"/>
      <c r="X872" s="102"/>
      <c r="Y872" s="102"/>
      <c r="Z872" s="102"/>
      <c r="AA872" s="102"/>
      <c r="AB872" s="102"/>
    </row>
    <row r="873">
      <c r="A873" s="119"/>
      <c r="C873" s="110"/>
      <c r="D873" s="111"/>
      <c r="E873" s="117"/>
      <c r="G873" s="120"/>
      <c r="H873" s="120"/>
      <c r="I873" s="120"/>
      <c r="J873" s="102"/>
      <c r="K873" s="102"/>
      <c r="L873" s="120"/>
      <c r="M873" s="116"/>
      <c r="N873" s="116"/>
      <c r="O873" s="102"/>
      <c r="P873" s="102"/>
      <c r="Q873" s="102"/>
      <c r="R873" s="102"/>
      <c r="S873" s="102"/>
      <c r="T873" s="102"/>
      <c r="U873" s="102"/>
      <c r="V873" s="102"/>
      <c r="W873" s="102"/>
      <c r="X873" s="102"/>
      <c r="Y873" s="102"/>
      <c r="Z873" s="102"/>
      <c r="AA873" s="102"/>
      <c r="AB873" s="102"/>
    </row>
    <row r="874">
      <c r="A874" s="119"/>
      <c r="C874" s="110"/>
      <c r="D874" s="111"/>
      <c r="E874" s="117"/>
      <c r="G874" s="120"/>
      <c r="H874" s="120"/>
      <c r="I874" s="120"/>
      <c r="J874" s="102"/>
      <c r="K874" s="102"/>
      <c r="L874" s="120"/>
      <c r="M874" s="116"/>
      <c r="N874" s="116"/>
      <c r="O874" s="102"/>
      <c r="P874" s="102"/>
      <c r="Q874" s="102"/>
      <c r="R874" s="102"/>
      <c r="S874" s="102"/>
      <c r="T874" s="102"/>
      <c r="U874" s="102"/>
      <c r="V874" s="102"/>
      <c r="W874" s="102"/>
      <c r="X874" s="102"/>
      <c r="Y874" s="102"/>
      <c r="Z874" s="102"/>
      <c r="AA874" s="102"/>
      <c r="AB874" s="102"/>
    </row>
    <row r="875">
      <c r="A875" s="119"/>
      <c r="C875" s="110"/>
      <c r="D875" s="111"/>
      <c r="E875" s="117"/>
      <c r="G875" s="120"/>
      <c r="H875" s="120"/>
      <c r="I875" s="120"/>
      <c r="J875" s="102"/>
      <c r="K875" s="102"/>
      <c r="L875" s="120"/>
      <c r="M875" s="116"/>
      <c r="N875" s="116"/>
      <c r="O875" s="102"/>
      <c r="P875" s="102"/>
      <c r="Q875" s="102"/>
      <c r="R875" s="102"/>
      <c r="S875" s="102"/>
      <c r="T875" s="102"/>
      <c r="U875" s="102"/>
      <c r="V875" s="102"/>
      <c r="W875" s="102"/>
      <c r="X875" s="102"/>
      <c r="Y875" s="102"/>
      <c r="Z875" s="102"/>
      <c r="AA875" s="102"/>
      <c r="AB875" s="102"/>
    </row>
    <row r="876">
      <c r="A876" s="119"/>
      <c r="C876" s="110"/>
      <c r="D876" s="111"/>
      <c r="E876" s="117"/>
      <c r="G876" s="120"/>
      <c r="H876" s="120"/>
      <c r="I876" s="120"/>
      <c r="J876" s="102"/>
      <c r="K876" s="102"/>
      <c r="L876" s="120"/>
      <c r="M876" s="116"/>
      <c r="N876" s="116"/>
      <c r="O876" s="102"/>
      <c r="P876" s="102"/>
      <c r="Q876" s="102"/>
      <c r="R876" s="102"/>
      <c r="S876" s="102"/>
      <c r="T876" s="102"/>
      <c r="U876" s="102"/>
      <c r="V876" s="102"/>
      <c r="W876" s="102"/>
      <c r="X876" s="102"/>
      <c r="Y876" s="102"/>
      <c r="Z876" s="102"/>
      <c r="AA876" s="102"/>
      <c r="AB876" s="102"/>
    </row>
    <row r="877">
      <c r="A877" s="119"/>
      <c r="C877" s="110"/>
      <c r="D877" s="111"/>
      <c r="E877" s="117"/>
      <c r="G877" s="120"/>
      <c r="H877" s="120"/>
      <c r="I877" s="120"/>
      <c r="J877" s="102"/>
      <c r="K877" s="102"/>
      <c r="L877" s="120"/>
      <c r="M877" s="116"/>
      <c r="N877" s="116"/>
      <c r="O877" s="102"/>
      <c r="P877" s="102"/>
      <c r="Q877" s="102"/>
      <c r="R877" s="102"/>
      <c r="S877" s="102"/>
      <c r="T877" s="102"/>
      <c r="U877" s="102"/>
      <c r="V877" s="102"/>
      <c r="W877" s="102"/>
      <c r="X877" s="102"/>
      <c r="Y877" s="102"/>
      <c r="Z877" s="102"/>
      <c r="AA877" s="102"/>
      <c r="AB877" s="102"/>
    </row>
    <row r="878">
      <c r="A878" s="119"/>
      <c r="C878" s="110"/>
      <c r="D878" s="111"/>
      <c r="E878" s="117"/>
      <c r="G878" s="120"/>
      <c r="H878" s="120"/>
      <c r="I878" s="120"/>
      <c r="J878" s="102"/>
      <c r="K878" s="102"/>
      <c r="L878" s="120"/>
      <c r="M878" s="116"/>
      <c r="N878" s="116"/>
      <c r="O878" s="102"/>
      <c r="P878" s="102"/>
      <c r="Q878" s="102"/>
      <c r="R878" s="102"/>
      <c r="S878" s="102"/>
      <c r="T878" s="102"/>
      <c r="U878" s="102"/>
      <c r="V878" s="102"/>
      <c r="W878" s="102"/>
      <c r="X878" s="102"/>
      <c r="Y878" s="102"/>
      <c r="Z878" s="102"/>
      <c r="AA878" s="102"/>
      <c r="AB878" s="102"/>
    </row>
    <row r="879">
      <c r="A879" s="119"/>
      <c r="C879" s="110"/>
      <c r="D879" s="111"/>
      <c r="E879" s="117"/>
      <c r="G879" s="120"/>
      <c r="H879" s="120"/>
      <c r="I879" s="120"/>
      <c r="J879" s="102"/>
      <c r="K879" s="102"/>
      <c r="L879" s="120"/>
      <c r="M879" s="116"/>
      <c r="N879" s="116"/>
      <c r="O879" s="102"/>
      <c r="P879" s="102"/>
      <c r="Q879" s="102"/>
      <c r="R879" s="102"/>
      <c r="S879" s="102"/>
      <c r="T879" s="102"/>
      <c r="U879" s="102"/>
      <c r="V879" s="102"/>
      <c r="W879" s="102"/>
      <c r="X879" s="102"/>
      <c r="Y879" s="102"/>
      <c r="Z879" s="102"/>
      <c r="AA879" s="102"/>
      <c r="AB879" s="102"/>
    </row>
    <row r="880">
      <c r="A880" s="119"/>
      <c r="C880" s="110"/>
      <c r="D880" s="111"/>
      <c r="E880" s="117"/>
      <c r="G880" s="120"/>
      <c r="H880" s="120"/>
      <c r="I880" s="120"/>
      <c r="J880" s="102"/>
      <c r="K880" s="102"/>
      <c r="L880" s="120"/>
      <c r="M880" s="116"/>
      <c r="N880" s="116"/>
      <c r="O880" s="102"/>
      <c r="P880" s="102"/>
      <c r="Q880" s="102"/>
      <c r="R880" s="102"/>
      <c r="S880" s="102"/>
      <c r="T880" s="102"/>
      <c r="U880" s="102"/>
      <c r="V880" s="102"/>
      <c r="W880" s="102"/>
      <c r="X880" s="102"/>
      <c r="Y880" s="102"/>
      <c r="Z880" s="102"/>
      <c r="AA880" s="102"/>
      <c r="AB880" s="102"/>
    </row>
    <row r="881">
      <c r="A881" s="119"/>
      <c r="C881" s="110"/>
      <c r="D881" s="111"/>
      <c r="E881" s="117"/>
      <c r="G881" s="120"/>
      <c r="H881" s="120"/>
      <c r="I881" s="120"/>
      <c r="J881" s="102"/>
      <c r="K881" s="102"/>
      <c r="L881" s="120"/>
      <c r="M881" s="116"/>
      <c r="N881" s="116"/>
      <c r="O881" s="102"/>
      <c r="P881" s="102"/>
      <c r="Q881" s="102"/>
      <c r="R881" s="102"/>
      <c r="S881" s="102"/>
      <c r="T881" s="102"/>
      <c r="U881" s="102"/>
      <c r="V881" s="102"/>
      <c r="W881" s="102"/>
      <c r="X881" s="102"/>
      <c r="Y881" s="102"/>
      <c r="Z881" s="102"/>
      <c r="AA881" s="102"/>
      <c r="AB881" s="102"/>
    </row>
    <row r="882">
      <c r="A882" s="119"/>
      <c r="C882" s="110"/>
      <c r="D882" s="111"/>
      <c r="E882" s="117"/>
      <c r="G882" s="120"/>
      <c r="H882" s="120"/>
      <c r="I882" s="120"/>
      <c r="J882" s="102"/>
      <c r="K882" s="102"/>
      <c r="L882" s="120"/>
      <c r="M882" s="116"/>
      <c r="N882" s="116"/>
      <c r="O882" s="102"/>
      <c r="P882" s="102"/>
      <c r="Q882" s="102"/>
      <c r="R882" s="102"/>
      <c r="S882" s="102"/>
      <c r="T882" s="102"/>
      <c r="U882" s="102"/>
      <c r="V882" s="102"/>
      <c r="W882" s="102"/>
      <c r="X882" s="102"/>
      <c r="Y882" s="102"/>
      <c r="Z882" s="102"/>
      <c r="AA882" s="102"/>
      <c r="AB882" s="102"/>
    </row>
    <row r="883">
      <c r="A883" s="119"/>
      <c r="C883" s="110"/>
      <c r="D883" s="111"/>
      <c r="E883" s="117"/>
      <c r="G883" s="120"/>
      <c r="H883" s="120"/>
      <c r="I883" s="120"/>
      <c r="J883" s="102"/>
      <c r="K883" s="102"/>
      <c r="L883" s="120"/>
      <c r="M883" s="116"/>
      <c r="N883" s="116"/>
      <c r="O883" s="102"/>
      <c r="P883" s="102"/>
      <c r="Q883" s="102"/>
      <c r="R883" s="102"/>
      <c r="S883" s="102"/>
      <c r="T883" s="102"/>
      <c r="U883" s="102"/>
      <c r="V883" s="102"/>
      <c r="W883" s="102"/>
      <c r="X883" s="102"/>
      <c r="Y883" s="102"/>
      <c r="Z883" s="102"/>
      <c r="AA883" s="102"/>
      <c r="AB883" s="102"/>
    </row>
    <row r="884">
      <c r="A884" s="119"/>
      <c r="C884" s="110"/>
      <c r="D884" s="111"/>
      <c r="E884" s="117"/>
      <c r="G884" s="120"/>
      <c r="H884" s="120"/>
      <c r="I884" s="120"/>
      <c r="J884" s="102"/>
      <c r="K884" s="102"/>
      <c r="L884" s="120"/>
      <c r="M884" s="116"/>
      <c r="N884" s="116"/>
      <c r="O884" s="102"/>
      <c r="P884" s="102"/>
      <c r="Q884" s="102"/>
      <c r="R884" s="102"/>
      <c r="S884" s="102"/>
      <c r="T884" s="102"/>
      <c r="U884" s="102"/>
      <c r="V884" s="102"/>
      <c r="W884" s="102"/>
      <c r="X884" s="102"/>
      <c r="Y884" s="102"/>
      <c r="Z884" s="102"/>
      <c r="AA884" s="102"/>
      <c r="AB884" s="102"/>
    </row>
    <row r="885">
      <c r="A885" s="119"/>
      <c r="C885" s="110"/>
      <c r="D885" s="111"/>
      <c r="E885" s="117"/>
      <c r="G885" s="120"/>
      <c r="H885" s="120"/>
      <c r="I885" s="120"/>
      <c r="J885" s="102"/>
      <c r="K885" s="102"/>
      <c r="L885" s="120"/>
      <c r="M885" s="116"/>
      <c r="N885" s="116"/>
      <c r="O885" s="102"/>
      <c r="P885" s="102"/>
      <c r="Q885" s="102"/>
      <c r="R885" s="102"/>
      <c r="S885" s="102"/>
      <c r="T885" s="102"/>
      <c r="U885" s="102"/>
      <c r="V885" s="102"/>
      <c r="W885" s="102"/>
      <c r="X885" s="102"/>
      <c r="Y885" s="102"/>
      <c r="Z885" s="102"/>
      <c r="AA885" s="102"/>
      <c r="AB885" s="102"/>
    </row>
    <row r="886">
      <c r="A886" s="119"/>
      <c r="C886" s="110"/>
      <c r="D886" s="111"/>
      <c r="E886" s="117"/>
      <c r="G886" s="120"/>
      <c r="H886" s="120"/>
      <c r="I886" s="120"/>
      <c r="J886" s="102"/>
      <c r="K886" s="102"/>
      <c r="L886" s="120"/>
      <c r="M886" s="116"/>
      <c r="N886" s="116"/>
      <c r="O886" s="102"/>
      <c r="P886" s="102"/>
      <c r="Q886" s="102"/>
      <c r="R886" s="102"/>
      <c r="S886" s="102"/>
      <c r="T886" s="102"/>
      <c r="U886" s="102"/>
      <c r="V886" s="102"/>
      <c r="W886" s="102"/>
      <c r="X886" s="102"/>
      <c r="Y886" s="102"/>
      <c r="Z886" s="102"/>
      <c r="AA886" s="102"/>
      <c r="AB886" s="102"/>
    </row>
    <row r="887">
      <c r="A887" s="119"/>
      <c r="C887" s="110"/>
      <c r="D887" s="111"/>
      <c r="E887" s="117"/>
      <c r="G887" s="120"/>
      <c r="H887" s="120"/>
      <c r="I887" s="120"/>
      <c r="J887" s="102"/>
      <c r="K887" s="102"/>
      <c r="L887" s="120"/>
      <c r="M887" s="116"/>
      <c r="N887" s="116"/>
      <c r="O887" s="102"/>
      <c r="P887" s="102"/>
      <c r="Q887" s="102"/>
      <c r="R887" s="102"/>
      <c r="S887" s="102"/>
      <c r="T887" s="102"/>
      <c r="U887" s="102"/>
      <c r="V887" s="102"/>
      <c r="W887" s="102"/>
      <c r="X887" s="102"/>
      <c r="Y887" s="102"/>
      <c r="Z887" s="102"/>
      <c r="AA887" s="102"/>
      <c r="AB887" s="102"/>
    </row>
    <row r="888">
      <c r="A888" s="119"/>
      <c r="C888" s="110"/>
      <c r="D888" s="111"/>
      <c r="E888" s="117"/>
      <c r="G888" s="120"/>
      <c r="H888" s="120"/>
      <c r="I888" s="120"/>
      <c r="J888" s="102"/>
      <c r="K888" s="102"/>
      <c r="L888" s="120"/>
      <c r="M888" s="116"/>
      <c r="N888" s="116"/>
      <c r="O888" s="102"/>
      <c r="P888" s="102"/>
      <c r="Q888" s="102"/>
      <c r="R888" s="102"/>
      <c r="S888" s="102"/>
      <c r="T888" s="102"/>
      <c r="U888" s="102"/>
      <c r="V888" s="102"/>
      <c r="W888" s="102"/>
      <c r="X888" s="102"/>
      <c r="Y888" s="102"/>
      <c r="Z888" s="102"/>
      <c r="AA888" s="102"/>
      <c r="AB888" s="102"/>
    </row>
    <row r="889">
      <c r="A889" s="119"/>
      <c r="C889" s="110"/>
      <c r="D889" s="111"/>
      <c r="E889" s="117"/>
      <c r="G889" s="120"/>
      <c r="H889" s="120"/>
      <c r="I889" s="120"/>
      <c r="J889" s="102"/>
      <c r="K889" s="102"/>
      <c r="L889" s="120"/>
      <c r="M889" s="116"/>
      <c r="N889" s="116"/>
      <c r="O889" s="102"/>
      <c r="P889" s="102"/>
      <c r="Q889" s="102"/>
      <c r="R889" s="102"/>
      <c r="S889" s="102"/>
      <c r="T889" s="102"/>
      <c r="U889" s="102"/>
      <c r="V889" s="102"/>
      <c r="W889" s="102"/>
      <c r="X889" s="102"/>
      <c r="Y889" s="102"/>
      <c r="Z889" s="102"/>
      <c r="AA889" s="102"/>
      <c r="AB889" s="102"/>
    </row>
    <row r="890">
      <c r="A890" s="119"/>
      <c r="C890" s="110"/>
      <c r="D890" s="111"/>
      <c r="E890" s="117"/>
      <c r="G890" s="120"/>
      <c r="H890" s="120"/>
      <c r="I890" s="120"/>
      <c r="J890" s="102"/>
      <c r="K890" s="102"/>
      <c r="L890" s="120"/>
      <c r="M890" s="116"/>
      <c r="N890" s="116"/>
      <c r="O890" s="102"/>
      <c r="P890" s="102"/>
      <c r="Q890" s="102"/>
      <c r="R890" s="102"/>
      <c r="S890" s="102"/>
      <c r="T890" s="102"/>
      <c r="U890" s="102"/>
      <c r="V890" s="102"/>
      <c r="W890" s="102"/>
      <c r="X890" s="102"/>
      <c r="Y890" s="102"/>
      <c r="Z890" s="102"/>
      <c r="AA890" s="102"/>
      <c r="AB890" s="102"/>
    </row>
    <row r="891">
      <c r="A891" s="119"/>
      <c r="C891" s="110"/>
      <c r="D891" s="111"/>
      <c r="E891" s="117"/>
      <c r="G891" s="120"/>
      <c r="H891" s="120"/>
      <c r="I891" s="120"/>
      <c r="J891" s="102"/>
      <c r="K891" s="102"/>
      <c r="L891" s="120"/>
      <c r="M891" s="116"/>
      <c r="N891" s="116"/>
      <c r="O891" s="102"/>
      <c r="P891" s="102"/>
      <c r="Q891" s="102"/>
      <c r="R891" s="102"/>
      <c r="S891" s="102"/>
      <c r="T891" s="102"/>
      <c r="U891" s="102"/>
      <c r="V891" s="102"/>
      <c r="W891" s="102"/>
      <c r="X891" s="102"/>
      <c r="Y891" s="102"/>
      <c r="Z891" s="102"/>
      <c r="AA891" s="102"/>
      <c r="AB891" s="102"/>
    </row>
    <row r="892">
      <c r="A892" s="119"/>
      <c r="C892" s="110"/>
      <c r="D892" s="111"/>
      <c r="E892" s="117"/>
      <c r="G892" s="120"/>
      <c r="H892" s="120"/>
      <c r="I892" s="120"/>
      <c r="J892" s="102"/>
      <c r="K892" s="102"/>
      <c r="L892" s="120"/>
      <c r="M892" s="116"/>
      <c r="N892" s="116"/>
      <c r="O892" s="102"/>
      <c r="P892" s="102"/>
      <c r="Q892" s="102"/>
      <c r="R892" s="102"/>
      <c r="S892" s="102"/>
      <c r="T892" s="102"/>
      <c r="U892" s="102"/>
      <c r="V892" s="102"/>
      <c r="W892" s="102"/>
      <c r="X892" s="102"/>
      <c r="Y892" s="102"/>
      <c r="Z892" s="102"/>
      <c r="AA892" s="102"/>
      <c r="AB892" s="102"/>
    </row>
    <row r="893">
      <c r="A893" s="119"/>
      <c r="C893" s="110"/>
      <c r="D893" s="111"/>
      <c r="E893" s="117"/>
      <c r="G893" s="120"/>
      <c r="H893" s="120"/>
      <c r="I893" s="120"/>
      <c r="J893" s="102"/>
      <c r="K893" s="102"/>
      <c r="L893" s="120"/>
      <c r="M893" s="116"/>
      <c r="N893" s="116"/>
      <c r="O893" s="102"/>
      <c r="P893" s="102"/>
      <c r="Q893" s="102"/>
      <c r="R893" s="102"/>
      <c r="S893" s="102"/>
      <c r="T893" s="102"/>
      <c r="U893" s="102"/>
      <c r="V893" s="102"/>
      <c r="W893" s="102"/>
      <c r="X893" s="102"/>
      <c r="Y893" s="102"/>
      <c r="Z893" s="102"/>
      <c r="AA893" s="102"/>
      <c r="AB893" s="102"/>
    </row>
    <row r="894">
      <c r="A894" s="119"/>
      <c r="C894" s="110"/>
      <c r="D894" s="111"/>
      <c r="E894" s="117"/>
      <c r="G894" s="120"/>
      <c r="H894" s="120"/>
      <c r="I894" s="120"/>
      <c r="J894" s="102"/>
      <c r="K894" s="102"/>
      <c r="L894" s="120"/>
      <c r="M894" s="116"/>
      <c r="N894" s="116"/>
      <c r="O894" s="102"/>
      <c r="P894" s="102"/>
      <c r="Q894" s="102"/>
      <c r="R894" s="102"/>
      <c r="S894" s="102"/>
      <c r="T894" s="102"/>
      <c r="U894" s="102"/>
      <c r="V894" s="102"/>
      <c r="W894" s="102"/>
      <c r="X894" s="102"/>
      <c r="Y894" s="102"/>
      <c r="Z894" s="102"/>
      <c r="AA894" s="102"/>
      <c r="AB894" s="102"/>
    </row>
    <row r="895">
      <c r="A895" s="119"/>
      <c r="C895" s="110"/>
      <c r="D895" s="111"/>
      <c r="E895" s="117"/>
      <c r="G895" s="120"/>
      <c r="H895" s="120"/>
      <c r="I895" s="120"/>
      <c r="J895" s="102"/>
      <c r="K895" s="102"/>
      <c r="L895" s="120"/>
      <c r="M895" s="116"/>
      <c r="N895" s="116"/>
      <c r="O895" s="102"/>
      <c r="P895" s="102"/>
      <c r="Q895" s="102"/>
      <c r="R895" s="102"/>
      <c r="S895" s="102"/>
      <c r="T895" s="102"/>
      <c r="U895" s="102"/>
      <c r="V895" s="102"/>
      <c r="W895" s="102"/>
      <c r="X895" s="102"/>
      <c r="Y895" s="102"/>
      <c r="Z895" s="102"/>
      <c r="AA895" s="102"/>
      <c r="AB895" s="102"/>
    </row>
    <row r="896">
      <c r="A896" s="119"/>
      <c r="C896" s="110"/>
      <c r="D896" s="111"/>
      <c r="E896" s="117"/>
      <c r="G896" s="120"/>
      <c r="H896" s="120"/>
      <c r="I896" s="120"/>
      <c r="J896" s="102"/>
      <c r="K896" s="102"/>
      <c r="L896" s="120"/>
      <c r="M896" s="116"/>
      <c r="N896" s="116"/>
      <c r="O896" s="102"/>
      <c r="P896" s="102"/>
      <c r="Q896" s="102"/>
      <c r="R896" s="102"/>
      <c r="S896" s="102"/>
      <c r="T896" s="102"/>
      <c r="U896" s="102"/>
      <c r="V896" s="102"/>
      <c r="W896" s="102"/>
      <c r="X896" s="102"/>
      <c r="Y896" s="102"/>
      <c r="Z896" s="102"/>
      <c r="AA896" s="102"/>
      <c r="AB896" s="102"/>
    </row>
    <row r="897">
      <c r="A897" s="119"/>
      <c r="C897" s="110"/>
      <c r="D897" s="111"/>
      <c r="E897" s="117"/>
      <c r="G897" s="120"/>
      <c r="H897" s="120"/>
      <c r="I897" s="120"/>
      <c r="J897" s="102"/>
      <c r="K897" s="102"/>
      <c r="L897" s="120"/>
      <c r="M897" s="116"/>
      <c r="N897" s="116"/>
      <c r="O897" s="102"/>
      <c r="P897" s="102"/>
      <c r="Q897" s="102"/>
      <c r="R897" s="102"/>
      <c r="S897" s="102"/>
      <c r="T897" s="102"/>
      <c r="U897" s="102"/>
      <c r="V897" s="102"/>
      <c r="W897" s="102"/>
      <c r="X897" s="102"/>
      <c r="Y897" s="102"/>
      <c r="Z897" s="102"/>
      <c r="AA897" s="102"/>
      <c r="AB897" s="102"/>
    </row>
    <row r="898">
      <c r="A898" s="119"/>
      <c r="C898" s="110"/>
      <c r="D898" s="111"/>
      <c r="E898" s="117"/>
      <c r="G898" s="120"/>
      <c r="H898" s="120"/>
      <c r="I898" s="120"/>
      <c r="J898" s="102"/>
      <c r="K898" s="102"/>
      <c r="L898" s="120"/>
      <c r="M898" s="116"/>
      <c r="N898" s="116"/>
      <c r="O898" s="102"/>
      <c r="P898" s="102"/>
      <c r="Q898" s="102"/>
      <c r="R898" s="102"/>
      <c r="S898" s="102"/>
      <c r="T898" s="102"/>
      <c r="U898" s="102"/>
      <c r="V898" s="102"/>
      <c r="W898" s="102"/>
      <c r="X898" s="102"/>
      <c r="Y898" s="102"/>
      <c r="Z898" s="102"/>
      <c r="AA898" s="102"/>
      <c r="AB898" s="102"/>
    </row>
    <row r="899">
      <c r="A899" s="119"/>
      <c r="C899" s="110"/>
      <c r="D899" s="111"/>
      <c r="E899" s="117"/>
      <c r="G899" s="120"/>
      <c r="H899" s="120"/>
      <c r="I899" s="120"/>
      <c r="J899" s="102"/>
      <c r="K899" s="102"/>
      <c r="L899" s="120"/>
      <c r="M899" s="116"/>
      <c r="N899" s="116"/>
      <c r="O899" s="102"/>
      <c r="P899" s="102"/>
      <c r="Q899" s="102"/>
      <c r="R899" s="102"/>
      <c r="S899" s="102"/>
      <c r="T899" s="102"/>
      <c r="U899" s="102"/>
      <c r="V899" s="102"/>
      <c r="W899" s="102"/>
      <c r="X899" s="102"/>
      <c r="Y899" s="102"/>
      <c r="Z899" s="102"/>
      <c r="AA899" s="102"/>
      <c r="AB899" s="102"/>
    </row>
    <row r="900">
      <c r="A900" s="119"/>
      <c r="C900" s="110"/>
      <c r="D900" s="111"/>
      <c r="E900" s="117"/>
      <c r="G900" s="120"/>
      <c r="H900" s="120"/>
      <c r="I900" s="120"/>
      <c r="J900" s="102"/>
      <c r="K900" s="102"/>
      <c r="L900" s="120"/>
      <c r="M900" s="116"/>
      <c r="N900" s="116"/>
      <c r="O900" s="102"/>
      <c r="P900" s="102"/>
      <c r="Q900" s="102"/>
      <c r="R900" s="102"/>
      <c r="S900" s="102"/>
      <c r="T900" s="102"/>
      <c r="U900" s="102"/>
      <c r="V900" s="102"/>
      <c r="W900" s="102"/>
      <c r="X900" s="102"/>
      <c r="Y900" s="102"/>
      <c r="Z900" s="102"/>
      <c r="AA900" s="102"/>
      <c r="AB900" s="102"/>
    </row>
    <row r="901">
      <c r="A901" s="119"/>
      <c r="C901" s="110"/>
      <c r="D901" s="111"/>
      <c r="E901" s="117"/>
      <c r="G901" s="120"/>
      <c r="H901" s="120"/>
      <c r="I901" s="120"/>
      <c r="J901" s="102"/>
      <c r="K901" s="102"/>
      <c r="L901" s="120"/>
      <c r="M901" s="116"/>
      <c r="N901" s="116"/>
      <c r="O901" s="102"/>
      <c r="P901" s="102"/>
      <c r="Q901" s="102"/>
      <c r="R901" s="102"/>
      <c r="S901" s="102"/>
      <c r="T901" s="102"/>
      <c r="U901" s="102"/>
      <c r="V901" s="102"/>
      <c r="W901" s="102"/>
      <c r="X901" s="102"/>
      <c r="Y901" s="102"/>
      <c r="Z901" s="102"/>
      <c r="AA901" s="102"/>
      <c r="AB901" s="102"/>
    </row>
    <row r="902">
      <c r="A902" s="119"/>
      <c r="C902" s="110"/>
      <c r="D902" s="111"/>
      <c r="E902" s="117"/>
      <c r="G902" s="120"/>
      <c r="H902" s="120"/>
      <c r="I902" s="120"/>
      <c r="J902" s="102"/>
      <c r="K902" s="102"/>
      <c r="L902" s="120"/>
      <c r="M902" s="116"/>
      <c r="N902" s="116"/>
      <c r="O902" s="102"/>
      <c r="P902" s="102"/>
      <c r="Q902" s="102"/>
      <c r="R902" s="102"/>
      <c r="S902" s="102"/>
      <c r="T902" s="102"/>
      <c r="U902" s="102"/>
      <c r="V902" s="102"/>
      <c r="W902" s="102"/>
      <c r="X902" s="102"/>
      <c r="Y902" s="102"/>
      <c r="Z902" s="102"/>
      <c r="AA902" s="102"/>
      <c r="AB902" s="102"/>
    </row>
    <row r="903">
      <c r="A903" s="119"/>
      <c r="C903" s="110"/>
      <c r="D903" s="111"/>
      <c r="E903" s="117"/>
      <c r="G903" s="120"/>
      <c r="H903" s="120"/>
      <c r="I903" s="120"/>
      <c r="J903" s="102"/>
      <c r="K903" s="102"/>
      <c r="L903" s="120"/>
      <c r="M903" s="116"/>
      <c r="N903" s="116"/>
      <c r="O903" s="102"/>
      <c r="P903" s="102"/>
      <c r="Q903" s="102"/>
      <c r="R903" s="102"/>
      <c r="S903" s="102"/>
      <c r="T903" s="102"/>
      <c r="U903" s="102"/>
      <c r="V903" s="102"/>
      <c r="W903" s="102"/>
      <c r="X903" s="102"/>
      <c r="Y903" s="102"/>
      <c r="Z903" s="102"/>
      <c r="AA903" s="102"/>
      <c r="AB903" s="102"/>
    </row>
    <row r="904">
      <c r="A904" s="119"/>
      <c r="C904" s="110"/>
      <c r="D904" s="111"/>
      <c r="E904" s="117"/>
      <c r="G904" s="120"/>
      <c r="H904" s="120"/>
      <c r="I904" s="120"/>
      <c r="J904" s="102"/>
      <c r="K904" s="102"/>
      <c r="L904" s="120"/>
      <c r="M904" s="116"/>
      <c r="N904" s="116"/>
      <c r="O904" s="102"/>
      <c r="P904" s="102"/>
      <c r="Q904" s="102"/>
      <c r="R904" s="102"/>
      <c r="S904" s="102"/>
      <c r="T904" s="102"/>
      <c r="U904" s="102"/>
      <c r="V904" s="102"/>
      <c r="W904" s="102"/>
      <c r="X904" s="102"/>
      <c r="Y904" s="102"/>
      <c r="Z904" s="102"/>
      <c r="AA904" s="102"/>
      <c r="AB904" s="102"/>
    </row>
    <row r="905">
      <c r="A905" s="119"/>
      <c r="C905" s="110"/>
      <c r="D905" s="111"/>
      <c r="E905" s="117"/>
      <c r="G905" s="120"/>
      <c r="H905" s="120"/>
      <c r="I905" s="120"/>
      <c r="J905" s="102"/>
      <c r="K905" s="102"/>
      <c r="L905" s="120"/>
      <c r="M905" s="116"/>
      <c r="N905" s="116"/>
      <c r="O905" s="102"/>
      <c r="P905" s="102"/>
      <c r="Q905" s="102"/>
      <c r="R905" s="102"/>
      <c r="S905" s="102"/>
      <c r="T905" s="102"/>
      <c r="U905" s="102"/>
      <c r="V905" s="102"/>
      <c r="W905" s="102"/>
      <c r="X905" s="102"/>
      <c r="Y905" s="102"/>
      <c r="Z905" s="102"/>
      <c r="AA905" s="102"/>
      <c r="AB905" s="102"/>
    </row>
    <row r="906">
      <c r="A906" s="119"/>
      <c r="C906" s="110"/>
      <c r="D906" s="111"/>
      <c r="E906" s="117"/>
      <c r="G906" s="120"/>
      <c r="H906" s="120"/>
      <c r="I906" s="120"/>
      <c r="J906" s="102"/>
      <c r="K906" s="102"/>
      <c r="L906" s="120"/>
      <c r="M906" s="116"/>
      <c r="N906" s="116"/>
      <c r="O906" s="102"/>
      <c r="P906" s="102"/>
      <c r="Q906" s="102"/>
      <c r="R906" s="102"/>
      <c r="S906" s="102"/>
      <c r="T906" s="102"/>
      <c r="U906" s="102"/>
      <c r="V906" s="102"/>
      <c r="W906" s="102"/>
      <c r="X906" s="102"/>
      <c r="Y906" s="102"/>
      <c r="Z906" s="102"/>
      <c r="AA906" s="102"/>
      <c r="AB906" s="102"/>
    </row>
    <row r="907">
      <c r="A907" s="119"/>
      <c r="C907" s="110"/>
      <c r="D907" s="111"/>
      <c r="E907" s="117"/>
      <c r="G907" s="120"/>
      <c r="H907" s="120"/>
      <c r="I907" s="120"/>
      <c r="J907" s="102"/>
      <c r="K907" s="102"/>
      <c r="L907" s="120"/>
      <c r="M907" s="116"/>
      <c r="N907" s="116"/>
      <c r="O907" s="102"/>
      <c r="P907" s="102"/>
      <c r="Q907" s="102"/>
      <c r="R907" s="102"/>
      <c r="S907" s="102"/>
      <c r="T907" s="102"/>
      <c r="U907" s="102"/>
      <c r="V907" s="102"/>
      <c r="W907" s="102"/>
      <c r="X907" s="102"/>
      <c r="Y907" s="102"/>
      <c r="Z907" s="102"/>
      <c r="AA907" s="102"/>
      <c r="AB907" s="102"/>
    </row>
    <row r="908">
      <c r="A908" s="119"/>
      <c r="C908" s="110"/>
      <c r="D908" s="111"/>
      <c r="E908" s="117"/>
      <c r="G908" s="120"/>
      <c r="H908" s="120"/>
      <c r="I908" s="120"/>
      <c r="J908" s="102"/>
      <c r="K908" s="102"/>
      <c r="L908" s="120"/>
      <c r="M908" s="116"/>
      <c r="N908" s="116"/>
      <c r="O908" s="102"/>
      <c r="P908" s="102"/>
      <c r="Q908" s="102"/>
      <c r="R908" s="102"/>
      <c r="S908" s="102"/>
      <c r="T908" s="102"/>
      <c r="U908" s="102"/>
      <c r="V908" s="102"/>
      <c r="W908" s="102"/>
      <c r="X908" s="102"/>
      <c r="Y908" s="102"/>
      <c r="Z908" s="102"/>
      <c r="AA908" s="102"/>
      <c r="AB908" s="102"/>
    </row>
    <row r="909">
      <c r="A909" s="119"/>
      <c r="C909" s="110"/>
      <c r="D909" s="111"/>
      <c r="E909" s="117"/>
      <c r="G909" s="120"/>
      <c r="H909" s="120"/>
      <c r="I909" s="120"/>
      <c r="J909" s="102"/>
      <c r="K909" s="102"/>
      <c r="L909" s="120"/>
      <c r="M909" s="116"/>
      <c r="N909" s="116"/>
      <c r="O909" s="102"/>
      <c r="P909" s="102"/>
      <c r="Q909" s="102"/>
      <c r="R909" s="102"/>
      <c r="S909" s="102"/>
      <c r="T909" s="102"/>
      <c r="U909" s="102"/>
      <c r="V909" s="102"/>
      <c r="W909" s="102"/>
      <c r="X909" s="102"/>
      <c r="Y909" s="102"/>
      <c r="Z909" s="102"/>
      <c r="AA909" s="102"/>
      <c r="AB909" s="102"/>
    </row>
    <row r="910">
      <c r="A910" s="119"/>
      <c r="C910" s="110"/>
      <c r="D910" s="111"/>
      <c r="E910" s="117"/>
      <c r="G910" s="120"/>
      <c r="H910" s="120"/>
      <c r="I910" s="120"/>
      <c r="J910" s="102"/>
      <c r="K910" s="102"/>
      <c r="L910" s="120"/>
      <c r="M910" s="116"/>
      <c r="N910" s="116"/>
      <c r="O910" s="102"/>
      <c r="P910" s="102"/>
      <c r="Q910" s="102"/>
      <c r="R910" s="102"/>
      <c r="S910" s="102"/>
      <c r="T910" s="102"/>
      <c r="U910" s="102"/>
      <c r="V910" s="102"/>
      <c r="W910" s="102"/>
      <c r="X910" s="102"/>
      <c r="Y910" s="102"/>
      <c r="Z910" s="102"/>
      <c r="AA910" s="102"/>
      <c r="AB910" s="102"/>
    </row>
    <row r="911">
      <c r="A911" s="119"/>
      <c r="C911" s="110"/>
      <c r="D911" s="111"/>
      <c r="E911" s="117"/>
      <c r="G911" s="120"/>
      <c r="H911" s="120"/>
      <c r="I911" s="120"/>
      <c r="J911" s="102"/>
      <c r="K911" s="102"/>
      <c r="L911" s="120"/>
      <c r="M911" s="116"/>
      <c r="N911" s="116"/>
      <c r="O911" s="102"/>
      <c r="P911" s="102"/>
      <c r="Q911" s="102"/>
      <c r="R911" s="102"/>
      <c r="S911" s="102"/>
      <c r="T911" s="102"/>
      <c r="U911" s="102"/>
      <c r="V911" s="102"/>
      <c r="W911" s="102"/>
      <c r="X911" s="102"/>
      <c r="Y911" s="102"/>
      <c r="Z911" s="102"/>
      <c r="AA911" s="102"/>
      <c r="AB911" s="102"/>
    </row>
    <row r="912">
      <c r="A912" s="119"/>
      <c r="C912" s="110"/>
      <c r="D912" s="111"/>
      <c r="E912" s="117"/>
      <c r="G912" s="120"/>
      <c r="H912" s="120"/>
      <c r="I912" s="120"/>
      <c r="J912" s="102"/>
      <c r="K912" s="102"/>
      <c r="L912" s="120"/>
      <c r="M912" s="116"/>
      <c r="N912" s="116"/>
      <c r="O912" s="102"/>
      <c r="P912" s="102"/>
      <c r="Q912" s="102"/>
      <c r="R912" s="102"/>
      <c r="S912" s="102"/>
      <c r="T912" s="102"/>
      <c r="U912" s="102"/>
      <c r="V912" s="102"/>
      <c r="W912" s="102"/>
      <c r="X912" s="102"/>
      <c r="Y912" s="102"/>
      <c r="Z912" s="102"/>
      <c r="AA912" s="102"/>
      <c r="AB912" s="102"/>
    </row>
    <row r="913">
      <c r="A913" s="119"/>
      <c r="C913" s="110"/>
      <c r="D913" s="111"/>
      <c r="E913" s="117"/>
      <c r="G913" s="120"/>
      <c r="H913" s="120"/>
      <c r="I913" s="120"/>
      <c r="J913" s="102"/>
      <c r="K913" s="102"/>
      <c r="L913" s="120"/>
      <c r="M913" s="116"/>
      <c r="N913" s="116"/>
      <c r="O913" s="102"/>
      <c r="P913" s="102"/>
      <c r="Q913" s="102"/>
      <c r="R913" s="102"/>
      <c r="S913" s="102"/>
      <c r="T913" s="102"/>
      <c r="U913" s="102"/>
      <c r="V913" s="102"/>
      <c r="W913" s="102"/>
      <c r="X913" s="102"/>
      <c r="Y913" s="102"/>
      <c r="Z913" s="102"/>
      <c r="AA913" s="102"/>
      <c r="AB913" s="102"/>
    </row>
    <row r="914">
      <c r="A914" s="119"/>
      <c r="C914" s="110"/>
      <c r="D914" s="111"/>
      <c r="E914" s="117"/>
      <c r="G914" s="120"/>
      <c r="H914" s="120"/>
      <c r="I914" s="120"/>
      <c r="J914" s="102"/>
      <c r="K914" s="102"/>
      <c r="L914" s="120"/>
      <c r="M914" s="116"/>
      <c r="N914" s="116"/>
      <c r="O914" s="102"/>
      <c r="P914" s="102"/>
      <c r="Q914" s="102"/>
      <c r="R914" s="102"/>
      <c r="S914" s="102"/>
      <c r="T914" s="102"/>
      <c r="U914" s="102"/>
      <c r="V914" s="102"/>
      <c r="W914" s="102"/>
      <c r="X914" s="102"/>
      <c r="Y914" s="102"/>
      <c r="Z914" s="102"/>
      <c r="AA914" s="102"/>
      <c r="AB914" s="102"/>
    </row>
    <row r="915">
      <c r="A915" s="119"/>
      <c r="C915" s="110"/>
      <c r="D915" s="111"/>
      <c r="E915" s="117"/>
      <c r="G915" s="120"/>
      <c r="H915" s="120"/>
      <c r="I915" s="120"/>
      <c r="J915" s="102"/>
      <c r="K915" s="102"/>
      <c r="L915" s="120"/>
      <c r="M915" s="116"/>
      <c r="N915" s="116"/>
      <c r="O915" s="102"/>
      <c r="P915" s="102"/>
      <c r="Q915" s="102"/>
      <c r="R915" s="102"/>
      <c r="S915" s="102"/>
      <c r="T915" s="102"/>
      <c r="U915" s="102"/>
      <c r="V915" s="102"/>
      <c r="W915" s="102"/>
      <c r="X915" s="102"/>
      <c r="Y915" s="102"/>
      <c r="Z915" s="102"/>
      <c r="AA915" s="102"/>
      <c r="AB915" s="102"/>
    </row>
    <row r="916">
      <c r="A916" s="119"/>
      <c r="C916" s="110"/>
      <c r="D916" s="111"/>
      <c r="E916" s="117"/>
      <c r="G916" s="120"/>
      <c r="H916" s="120"/>
      <c r="I916" s="120"/>
      <c r="J916" s="102"/>
      <c r="K916" s="102"/>
      <c r="L916" s="120"/>
      <c r="M916" s="116"/>
      <c r="N916" s="116"/>
      <c r="O916" s="102"/>
      <c r="P916" s="102"/>
      <c r="Q916" s="102"/>
      <c r="R916" s="102"/>
      <c r="S916" s="102"/>
      <c r="T916" s="102"/>
      <c r="U916" s="102"/>
      <c r="V916" s="102"/>
      <c r="W916" s="102"/>
      <c r="X916" s="102"/>
      <c r="Y916" s="102"/>
      <c r="Z916" s="102"/>
      <c r="AA916" s="102"/>
      <c r="AB916" s="102"/>
    </row>
    <row r="917">
      <c r="A917" s="119"/>
      <c r="C917" s="110"/>
      <c r="D917" s="111"/>
      <c r="E917" s="117"/>
      <c r="G917" s="120"/>
      <c r="H917" s="120"/>
      <c r="I917" s="120"/>
      <c r="J917" s="102"/>
      <c r="K917" s="102"/>
      <c r="L917" s="120"/>
      <c r="M917" s="116"/>
      <c r="N917" s="116"/>
      <c r="O917" s="102"/>
      <c r="P917" s="102"/>
      <c r="Q917" s="102"/>
      <c r="R917" s="102"/>
      <c r="S917" s="102"/>
      <c r="T917" s="102"/>
      <c r="U917" s="102"/>
      <c r="V917" s="102"/>
      <c r="W917" s="102"/>
      <c r="X917" s="102"/>
      <c r="Y917" s="102"/>
      <c r="Z917" s="102"/>
      <c r="AA917" s="102"/>
      <c r="AB917" s="102"/>
    </row>
    <row r="918">
      <c r="A918" s="119"/>
      <c r="C918" s="110"/>
      <c r="D918" s="111"/>
      <c r="E918" s="117"/>
      <c r="G918" s="120"/>
      <c r="H918" s="120"/>
      <c r="I918" s="120"/>
      <c r="J918" s="102"/>
      <c r="K918" s="102"/>
      <c r="L918" s="120"/>
      <c r="M918" s="116"/>
      <c r="N918" s="116"/>
      <c r="O918" s="102"/>
      <c r="P918" s="102"/>
      <c r="Q918" s="102"/>
      <c r="R918" s="102"/>
      <c r="S918" s="102"/>
      <c r="T918" s="102"/>
      <c r="U918" s="102"/>
      <c r="V918" s="102"/>
      <c r="W918" s="102"/>
      <c r="X918" s="102"/>
      <c r="Y918" s="102"/>
      <c r="Z918" s="102"/>
      <c r="AA918" s="102"/>
      <c r="AB918" s="102"/>
    </row>
    <row r="919">
      <c r="A919" s="119"/>
      <c r="C919" s="110"/>
      <c r="D919" s="111"/>
      <c r="E919" s="117"/>
      <c r="G919" s="120"/>
      <c r="H919" s="120"/>
      <c r="I919" s="120"/>
      <c r="J919" s="102"/>
      <c r="K919" s="102"/>
      <c r="L919" s="120"/>
      <c r="M919" s="116"/>
      <c r="N919" s="116"/>
      <c r="O919" s="102"/>
      <c r="P919" s="102"/>
      <c r="Q919" s="102"/>
      <c r="R919" s="102"/>
      <c r="S919" s="102"/>
      <c r="T919" s="102"/>
      <c r="U919" s="102"/>
      <c r="V919" s="102"/>
      <c r="W919" s="102"/>
      <c r="X919" s="102"/>
      <c r="Y919" s="102"/>
      <c r="Z919" s="102"/>
      <c r="AA919" s="102"/>
      <c r="AB919" s="102"/>
    </row>
    <row r="920">
      <c r="A920" s="119"/>
      <c r="C920" s="110"/>
      <c r="D920" s="111"/>
      <c r="E920" s="117"/>
      <c r="G920" s="120"/>
      <c r="H920" s="120"/>
      <c r="I920" s="120"/>
      <c r="J920" s="102"/>
      <c r="K920" s="102"/>
      <c r="L920" s="120"/>
      <c r="M920" s="116"/>
      <c r="N920" s="116"/>
      <c r="O920" s="102"/>
      <c r="P920" s="102"/>
      <c r="Q920" s="102"/>
      <c r="R920" s="102"/>
      <c r="S920" s="102"/>
      <c r="T920" s="102"/>
      <c r="U920" s="102"/>
      <c r="V920" s="102"/>
      <c r="W920" s="102"/>
      <c r="X920" s="102"/>
      <c r="Y920" s="102"/>
      <c r="Z920" s="102"/>
      <c r="AA920" s="102"/>
      <c r="AB920" s="102"/>
    </row>
    <row r="921">
      <c r="A921" s="119"/>
      <c r="C921" s="110"/>
      <c r="D921" s="111"/>
      <c r="E921" s="117"/>
      <c r="G921" s="120"/>
      <c r="H921" s="120"/>
      <c r="I921" s="120"/>
      <c r="J921" s="102"/>
      <c r="K921" s="102"/>
      <c r="L921" s="120"/>
      <c r="M921" s="116"/>
      <c r="N921" s="116"/>
      <c r="O921" s="102"/>
      <c r="P921" s="102"/>
      <c r="Q921" s="102"/>
      <c r="R921" s="102"/>
      <c r="S921" s="102"/>
      <c r="T921" s="102"/>
      <c r="U921" s="102"/>
      <c r="V921" s="102"/>
      <c r="W921" s="102"/>
      <c r="X921" s="102"/>
      <c r="Y921" s="102"/>
      <c r="Z921" s="102"/>
      <c r="AA921" s="102"/>
      <c r="AB921" s="102"/>
    </row>
    <row r="922">
      <c r="A922" s="119"/>
      <c r="C922" s="110"/>
      <c r="D922" s="111"/>
      <c r="E922" s="117"/>
      <c r="G922" s="120"/>
      <c r="H922" s="120"/>
      <c r="I922" s="120"/>
      <c r="J922" s="102"/>
      <c r="K922" s="102"/>
      <c r="L922" s="120"/>
      <c r="M922" s="116"/>
      <c r="N922" s="116"/>
      <c r="O922" s="102"/>
      <c r="P922" s="102"/>
      <c r="Q922" s="102"/>
      <c r="R922" s="102"/>
      <c r="S922" s="102"/>
      <c r="T922" s="102"/>
      <c r="U922" s="102"/>
      <c r="V922" s="102"/>
      <c r="W922" s="102"/>
      <c r="X922" s="102"/>
      <c r="Y922" s="102"/>
      <c r="Z922" s="102"/>
      <c r="AA922" s="102"/>
      <c r="AB922" s="102"/>
    </row>
    <row r="923">
      <c r="A923" s="119"/>
      <c r="C923" s="110"/>
      <c r="D923" s="111"/>
      <c r="E923" s="117"/>
      <c r="G923" s="120"/>
      <c r="H923" s="120"/>
      <c r="I923" s="120"/>
      <c r="J923" s="102"/>
      <c r="K923" s="102"/>
      <c r="L923" s="120"/>
      <c r="M923" s="116"/>
      <c r="N923" s="116"/>
      <c r="O923" s="102"/>
      <c r="P923" s="102"/>
      <c r="Q923" s="102"/>
      <c r="R923" s="102"/>
      <c r="S923" s="102"/>
      <c r="T923" s="102"/>
      <c r="U923" s="102"/>
      <c r="V923" s="102"/>
      <c r="W923" s="102"/>
      <c r="X923" s="102"/>
      <c r="Y923" s="102"/>
      <c r="Z923" s="102"/>
      <c r="AA923" s="102"/>
      <c r="AB923" s="102"/>
    </row>
    <row r="924">
      <c r="A924" s="119"/>
      <c r="C924" s="110"/>
      <c r="D924" s="111"/>
      <c r="E924" s="117"/>
      <c r="G924" s="120"/>
      <c r="H924" s="120"/>
      <c r="I924" s="120"/>
      <c r="J924" s="102"/>
      <c r="K924" s="102"/>
      <c r="L924" s="120"/>
      <c r="M924" s="116"/>
      <c r="N924" s="116"/>
      <c r="O924" s="102"/>
      <c r="P924" s="102"/>
      <c r="Q924" s="102"/>
      <c r="R924" s="102"/>
      <c r="S924" s="102"/>
      <c r="T924" s="102"/>
      <c r="U924" s="102"/>
      <c r="V924" s="102"/>
      <c r="W924" s="102"/>
      <c r="X924" s="102"/>
      <c r="Y924" s="102"/>
      <c r="Z924" s="102"/>
      <c r="AA924" s="102"/>
      <c r="AB924" s="102"/>
    </row>
    <row r="925">
      <c r="A925" s="119"/>
      <c r="C925" s="110"/>
      <c r="D925" s="111"/>
      <c r="E925" s="117"/>
      <c r="G925" s="120"/>
      <c r="H925" s="120"/>
      <c r="I925" s="120"/>
      <c r="J925" s="102"/>
      <c r="K925" s="102"/>
      <c r="L925" s="120"/>
      <c r="M925" s="116"/>
      <c r="N925" s="116"/>
      <c r="O925" s="102"/>
      <c r="P925" s="102"/>
      <c r="Q925" s="102"/>
      <c r="R925" s="102"/>
      <c r="S925" s="102"/>
      <c r="T925" s="102"/>
      <c r="U925" s="102"/>
      <c r="V925" s="102"/>
      <c r="W925" s="102"/>
      <c r="X925" s="102"/>
      <c r="Y925" s="102"/>
      <c r="Z925" s="102"/>
      <c r="AA925" s="102"/>
      <c r="AB925" s="102"/>
    </row>
    <row r="926">
      <c r="A926" s="119"/>
      <c r="C926" s="110"/>
      <c r="D926" s="111"/>
      <c r="E926" s="117"/>
      <c r="G926" s="120"/>
      <c r="H926" s="120"/>
      <c r="I926" s="120"/>
      <c r="J926" s="102"/>
      <c r="K926" s="102"/>
      <c r="L926" s="120"/>
      <c r="M926" s="116"/>
      <c r="N926" s="116"/>
      <c r="O926" s="102"/>
      <c r="P926" s="102"/>
      <c r="Q926" s="102"/>
      <c r="R926" s="102"/>
      <c r="S926" s="102"/>
      <c r="T926" s="102"/>
      <c r="U926" s="102"/>
      <c r="V926" s="102"/>
      <c r="W926" s="102"/>
      <c r="X926" s="102"/>
      <c r="Y926" s="102"/>
      <c r="Z926" s="102"/>
      <c r="AA926" s="102"/>
      <c r="AB926" s="102"/>
    </row>
    <row r="927">
      <c r="A927" s="119"/>
      <c r="C927" s="110"/>
      <c r="D927" s="111"/>
      <c r="E927" s="117"/>
      <c r="G927" s="120"/>
      <c r="H927" s="120"/>
      <c r="I927" s="120"/>
      <c r="J927" s="102"/>
      <c r="K927" s="102"/>
      <c r="L927" s="120"/>
      <c r="M927" s="116"/>
      <c r="N927" s="116"/>
      <c r="O927" s="102"/>
      <c r="P927" s="102"/>
      <c r="Q927" s="102"/>
      <c r="R927" s="102"/>
      <c r="S927" s="102"/>
      <c r="T927" s="102"/>
      <c r="U927" s="102"/>
      <c r="V927" s="102"/>
      <c r="W927" s="102"/>
      <c r="X927" s="102"/>
      <c r="Y927" s="102"/>
      <c r="Z927" s="102"/>
      <c r="AA927" s="102"/>
      <c r="AB927" s="102"/>
    </row>
    <row r="928">
      <c r="A928" s="119"/>
      <c r="C928" s="110"/>
      <c r="D928" s="111"/>
      <c r="E928" s="117"/>
      <c r="G928" s="120"/>
      <c r="H928" s="120"/>
      <c r="I928" s="120"/>
      <c r="J928" s="102"/>
      <c r="K928" s="102"/>
      <c r="L928" s="120"/>
      <c r="M928" s="116"/>
      <c r="N928" s="116"/>
      <c r="O928" s="102"/>
      <c r="P928" s="102"/>
      <c r="Q928" s="102"/>
      <c r="R928" s="102"/>
      <c r="S928" s="102"/>
      <c r="T928" s="102"/>
      <c r="U928" s="102"/>
      <c r="V928" s="102"/>
      <c r="W928" s="102"/>
      <c r="X928" s="102"/>
      <c r="Y928" s="102"/>
      <c r="Z928" s="102"/>
      <c r="AA928" s="102"/>
      <c r="AB928" s="102"/>
    </row>
    <row r="929">
      <c r="A929" s="119"/>
      <c r="C929" s="110"/>
      <c r="D929" s="111"/>
      <c r="E929" s="117"/>
      <c r="G929" s="120"/>
      <c r="H929" s="120"/>
      <c r="I929" s="120"/>
      <c r="J929" s="102"/>
      <c r="K929" s="102"/>
      <c r="L929" s="120"/>
      <c r="M929" s="116"/>
      <c r="N929" s="116"/>
      <c r="O929" s="102"/>
      <c r="P929" s="102"/>
      <c r="Q929" s="102"/>
      <c r="R929" s="102"/>
      <c r="S929" s="102"/>
      <c r="T929" s="102"/>
      <c r="U929" s="102"/>
      <c r="V929" s="102"/>
      <c r="W929" s="102"/>
      <c r="X929" s="102"/>
      <c r="Y929" s="102"/>
      <c r="Z929" s="102"/>
      <c r="AA929" s="102"/>
      <c r="AB929" s="102"/>
    </row>
    <row r="930">
      <c r="A930" s="119"/>
      <c r="C930" s="110"/>
      <c r="D930" s="111"/>
      <c r="E930" s="117"/>
      <c r="G930" s="120"/>
      <c r="H930" s="120"/>
      <c r="I930" s="120"/>
      <c r="J930" s="102"/>
      <c r="K930" s="102"/>
      <c r="L930" s="120"/>
      <c r="M930" s="116"/>
      <c r="N930" s="116"/>
      <c r="O930" s="102"/>
      <c r="P930" s="102"/>
      <c r="Q930" s="102"/>
      <c r="R930" s="102"/>
      <c r="S930" s="102"/>
      <c r="T930" s="102"/>
      <c r="U930" s="102"/>
      <c r="V930" s="102"/>
      <c r="W930" s="102"/>
      <c r="X930" s="102"/>
      <c r="Y930" s="102"/>
      <c r="Z930" s="102"/>
      <c r="AA930" s="102"/>
      <c r="AB930" s="102"/>
    </row>
    <row r="931">
      <c r="A931" s="119"/>
      <c r="C931" s="110"/>
      <c r="D931" s="111"/>
      <c r="E931" s="117"/>
      <c r="G931" s="120"/>
      <c r="H931" s="120"/>
      <c r="I931" s="120"/>
      <c r="J931" s="102"/>
      <c r="K931" s="102"/>
      <c r="L931" s="120"/>
      <c r="M931" s="116"/>
      <c r="N931" s="116"/>
      <c r="O931" s="102"/>
      <c r="P931" s="102"/>
      <c r="Q931" s="102"/>
      <c r="R931" s="102"/>
      <c r="S931" s="102"/>
      <c r="T931" s="102"/>
      <c r="U931" s="102"/>
      <c r="V931" s="102"/>
      <c r="W931" s="102"/>
      <c r="X931" s="102"/>
      <c r="Y931" s="102"/>
      <c r="Z931" s="102"/>
      <c r="AA931" s="102"/>
      <c r="AB931" s="102"/>
    </row>
    <row r="932">
      <c r="A932" s="119"/>
      <c r="C932" s="110"/>
      <c r="D932" s="111"/>
      <c r="E932" s="117"/>
      <c r="G932" s="120"/>
      <c r="H932" s="120"/>
      <c r="I932" s="120"/>
      <c r="J932" s="102"/>
      <c r="K932" s="102"/>
      <c r="L932" s="120"/>
      <c r="M932" s="116"/>
      <c r="N932" s="116"/>
      <c r="O932" s="102"/>
      <c r="P932" s="102"/>
      <c r="Q932" s="102"/>
      <c r="R932" s="102"/>
      <c r="S932" s="102"/>
      <c r="T932" s="102"/>
      <c r="U932" s="102"/>
      <c r="V932" s="102"/>
      <c r="W932" s="102"/>
      <c r="X932" s="102"/>
      <c r="Y932" s="102"/>
      <c r="Z932" s="102"/>
      <c r="AA932" s="102"/>
      <c r="AB932" s="102"/>
    </row>
    <row r="933">
      <c r="A933" s="119"/>
      <c r="C933" s="110"/>
      <c r="D933" s="111"/>
      <c r="E933" s="117"/>
      <c r="G933" s="120"/>
      <c r="H933" s="120"/>
      <c r="I933" s="120"/>
      <c r="J933" s="102"/>
      <c r="K933" s="102"/>
      <c r="L933" s="120"/>
      <c r="M933" s="116"/>
      <c r="N933" s="116"/>
      <c r="O933" s="102"/>
      <c r="P933" s="102"/>
      <c r="Q933" s="102"/>
      <c r="R933" s="102"/>
      <c r="S933" s="102"/>
      <c r="T933" s="102"/>
      <c r="U933" s="102"/>
      <c r="V933" s="102"/>
      <c r="W933" s="102"/>
      <c r="X933" s="102"/>
      <c r="Y933" s="102"/>
      <c r="Z933" s="102"/>
      <c r="AA933" s="102"/>
      <c r="AB933" s="102"/>
    </row>
    <row r="934">
      <c r="A934" s="119"/>
      <c r="C934" s="110"/>
      <c r="D934" s="111"/>
      <c r="E934" s="117"/>
      <c r="G934" s="120"/>
      <c r="H934" s="120"/>
      <c r="I934" s="120"/>
      <c r="J934" s="102"/>
      <c r="K934" s="102"/>
      <c r="L934" s="120"/>
      <c r="M934" s="116"/>
      <c r="N934" s="116"/>
      <c r="O934" s="102"/>
      <c r="P934" s="102"/>
      <c r="Q934" s="102"/>
      <c r="R934" s="102"/>
      <c r="S934" s="102"/>
      <c r="T934" s="102"/>
      <c r="U934" s="102"/>
      <c r="V934" s="102"/>
      <c r="W934" s="102"/>
      <c r="X934" s="102"/>
      <c r="Y934" s="102"/>
      <c r="Z934" s="102"/>
      <c r="AA934" s="102"/>
      <c r="AB934" s="102"/>
    </row>
    <row r="935">
      <c r="A935" s="119"/>
      <c r="C935" s="110"/>
      <c r="D935" s="111"/>
      <c r="E935" s="117"/>
      <c r="G935" s="120"/>
      <c r="H935" s="120"/>
      <c r="I935" s="120"/>
      <c r="J935" s="102"/>
      <c r="K935" s="102"/>
      <c r="L935" s="120"/>
      <c r="M935" s="116"/>
      <c r="N935" s="116"/>
      <c r="O935" s="102"/>
      <c r="P935" s="102"/>
      <c r="Q935" s="102"/>
      <c r="R935" s="102"/>
      <c r="S935" s="102"/>
      <c r="T935" s="102"/>
      <c r="U935" s="102"/>
      <c r="V935" s="102"/>
      <c r="W935" s="102"/>
      <c r="X935" s="102"/>
      <c r="Y935" s="102"/>
      <c r="Z935" s="102"/>
      <c r="AA935" s="102"/>
      <c r="AB935" s="102"/>
    </row>
    <row r="936">
      <c r="A936" s="119"/>
      <c r="C936" s="110"/>
      <c r="D936" s="111"/>
      <c r="E936" s="117"/>
      <c r="G936" s="120"/>
      <c r="H936" s="120"/>
      <c r="I936" s="120"/>
      <c r="J936" s="102"/>
      <c r="K936" s="102"/>
      <c r="L936" s="120"/>
      <c r="M936" s="116"/>
      <c r="N936" s="116"/>
      <c r="O936" s="102"/>
      <c r="P936" s="102"/>
      <c r="Q936" s="102"/>
      <c r="R936" s="102"/>
      <c r="S936" s="102"/>
      <c r="T936" s="102"/>
      <c r="U936" s="102"/>
      <c r="V936" s="102"/>
      <c r="W936" s="102"/>
      <c r="X936" s="102"/>
      <c r="Y936" s="102"/>
      <c r="Z936" s="102"/>
      <c r="AA936" s="102"/>
      <c r="AB936" s="102"/>
    </row>
    <row r="937">
      <c r="A937" s="119"/>
      <c r="C937" s="110"/>
      <c r="D937" s="111"/>
      <c r="E937" s="117"/>
      <c r="G937" s="120"/>
      <c r="H937" s="120"/>
      <c r="I937" s="120"/>
      <c r="J937" s="102"/>
      <c r="K937" s="102"/>
      <c r="L937" s="120"/>
      <c r="M937" s="116"/>
      <c r="N937" s="116"/>
      <c r="O937" s="102"/>
      <c r="P937" s="102"/>
      <c r="Q937" s="102"/>
      <c r="R937" s="102"/>
      <c r="S937" s="102"/>
      <c r="T937" s="102"/>
      <c r="U937" s="102"/>
      <c r="V937" s="102"/>
      <c r="W937" s="102"/>
      <c r="X937" s="102"/>
      <c r="Y937" s="102"/>
      <c r="Z937" s="102"/>
      <c r="AA937" s="102"/>
      <c r="AB937" s="102"/>
    </row>
    <row r="938">
      <c r="A938" s="119"/>
      <c r="C938" s="110"/>
      <c r="D938" s="111"/>
      <c r="E938" s="117"/>
      <c r="G938" s="120"/>
      <c r="H938" s="120"/>
      <c r="I938" s="120"/>
      <c r="J938" s="102"/>
      <c r="K938" s="102"/>
      <c r="L938" s="120"/>
      <c r="M938" s="116"/>
      <c r="N938" s="116"/>
      <c r="O938" s="102"/>
      <c r="P938" s="102"/>
      <c r="Q938" s="102"/>
      <c r="R938" s="102"/>
      <c r="S938" s="102"/>
      <c r="T938" s="102"/>
      <c r="U938" s="102"/>
      <c r="V938" s="102"/>
      <c r="W938" s="102"/>
      <c r="X938" s="102"/>
      <c r="Y938" s="102"/>
      <c r="Z938" s="102"/>
      <c r="AA938" s="102"/>
      <c r="AB938" s="102"/>
    </row>
    <row r="939">
      <c r="A939" s="119"/>
      <c r="C939" s="110"/>
      <c r="D939" s="111"/>
      <c r="E939" s="117"/>
      <c r="G939" s="120"/>
      <c r="H939" s="120"/>
      <c r="I939" s="120"/>
      <c r="J939" s="102"/>
      <c r="K939" s="102"/>
      <c r="L939" s="120"/>
      <c r="M939" s="116"/>
      <c r="N939" s="116"/>
      <c r="O939" s="102"/>
      <c r="P939" s="102"/>
      <c r="Q939" s="102"/>
      <c r="R939" s="102"/>
      <c r="S939" s="102"/>
      <c r="T939" s="102"/>
      <c r="U939" s="102"/>
      <c r="V939" s="102"/>
      <c r="W939" s="102"/>
      <c r="X939" s="102"/>
      <c r="Y939" s="102"/>
      <c r="Z939" s="102"/>
      <c r="AA939" s="102"/>
      <c r="AB939" s="102"/>
    </row>
    <row r="940">
      <c r="A940" s="119"/>
      <c r="C940" s="110"/>
      <c r="D940" s="111"/>
      <c r="E940" s="117"/>
      <c r="G940" s="120"/>
      <c r="H940" s="120"/>
      <c r="I940" s="120"/>
      <c r="J940" s="102"/>
      <c r="K940" s="102"/>
      <c r="L940" s="120"/>
      <c r="M940" s="116"/>
      <c r="N940" s="116"/>
      <c r="O940" s="102"/>
      <c r="P940" s="102"/>
      <c r="Q940" s="102"/>
      <c r="R940" s="102"/>
      <c r="S940" s="102"/>
      <c r="T940" s="102"/>
      <c r="U940" s="102"/>
      <c r="V940" s="102"/>
      <c r="W940" s="102"/>
      <c r="X940" s="102"/>
      <c r="Y940" s="102"/>
      <c r="Z940" s="102"/>
      <c r="AA940" s="102"/>
      <c r="AB940" s="102"/>
    </row>
    <row r="941">
      <c r="A941" s="119"/>
      <c r="C941" s="110"/>
      <c r="D941" s="111"/>
      <c r="E941" s="117"/>
      <c r="G941" s="120"/>
      <c r="H941" s="120"/>
      <c r="I941" s="120"/>
      <c r="J941" s="102"/>
      <c r="K941" s="102"/>
      <c r="L941" s="120"/>
      <c r="M941" s="116"/>
      <c r="N941" s="116"/>
      <c r="O941" s="102"/>
      <c r="P941" s="102"/>
      <c r="Q941" s="102"/>
      <c r="R941" s="102"/>
      <c r="S941" s="102"/>
      <c r="T941" s="102"/>
      <c r="U941" s="102"/>
      <c r="V941" s="102"/>
      <c r="W941" s="102"/>
      <c r="X941" s="102"/>
      <c r="Y941" s="102"/>
      <c r="Z941" s="102"/>
      <c r="AA941" s="102"/>
      <c r="AB941" s="102"/>
    </row>
    <row r="942">
      <c r="A942" s="119"/>
      <c r="C942" s="110"/>
      <c r="D942" s="111"/>
      <c r="E942" s="117"/>
      <c r="G942" s="120"/>
      <c r="H942" s="120"/>
      <c r="I942" s="120"/>
      <c r="J942" s="102"/>
      <c r="K942" s="102"/>
      <c r="L942" s="120"/>
      <c r="M942" s="116"/>
      <c r="N942" s="116"/>
      <c r="O942" s="102"/>
      <c r="P942" s="102"/>
      <c r="Q942" s="102"/>
      <c r="R942" s="102"/>
      <c r="S942" s="102"/>
      <c r="T942" s="102"/>
      <c r="U942" s="102"/>
      <c r="V942" s="102"/>
      <c r="W942" s="102"/>
      <c r="X942" s="102"/>
      <c r="Y942" s="102"/>
      <c r="Z942" s="102"/>
      <c r="AA942" s="102"/>
      <c r="AB942" s="102"/>
    </row>
    <row r="943">
      <c r="A943" s="119"/>
      <c r="C943" s="110"/>
      <c r="D943" s="111"/>
      <c r="E943" s="117"/>
      <c r="G943" s="120"/>
      <c r="H943" s="120"/>
      <c r="I943" s="120"/>
      <c r="J943" s="102"/>
      <c r="K943" s="102"/>
      <c r="L943" s="120"/>
      <c r="M943" s="116"/>
      <c r="N943" s="116"/>
      <c r="O943" s="102"/>
      <c r="P943" s="102"/>
      <c r="Q943" s="102"/>
      <c r="R943" s="102"/>
      <c r="S943" s="102"/>
      <c r="T943" s="102"/>
      <c r="U943" s="102"/>
      <c r="V943" s="102"/>
      <c r="W943" s="102"/>
      <c r="X943" s="102"/>
      <c r="Y943" s="102"/>
      <c r="Z943" s="102"/>
      <c r="AA943" s="102"/>
      <c r="AB943" s="102"/>
    </row>
    <row r="944">
      <c r="A944" s="119"/>
      <c r="C944" s="110"/>
      <c r="D944" s="111"/>
      <c r="E944" s="117"/>
      <c r="G944" s="120"/>
      <c r="H944" s="120"/>
      <c r="I944" s="120"/>
      <c r="J944" s="102"/>
      <c r="K944" s="102"/>
      <c r="L944" s="120"/>
      <c r="M944" s="116"/>
      <c r="N944" s="116"/>
      <c r="O944" s="102"/>
      <c r="P944" s="102"/>
      <c r="Q944" s="102"/>
      <c r="R944" s="102"/>
      <c r="S944" s="102"/>
      <c r="T944" s="102"/>
      <c r="U944" s="102"/>
      <c r="V944" s="102"/>
      <c r="W944" s="102"/>
      <c r="X944" s="102"/>
      <c r="Y944" s="102"/>
      <c r="Z944" s="102"/>
      <c r="AA944" s="102"/>
      <c r="AB944" s="102"/>
    </row>
    <row r="945">
      <c r="A945" s="119"/>
      <c r="C945" s="110"/>
      <c r="D945" s="111"/>
      <c r="E945" s="117"/>
      <c r="G945" s="120"/>
      <c r="H945" s="120"/>
      <c r="I945" s="120"/>
      <c r="J945" s="102"/>
      <c r="K945" s="102"/>
      <c r="L945" s="120"/>
      <c r="M945" s="116"/>
      <c r="N945" s="116"/>
      <c r="O945" s="102"/>
      <c r="P945" s="102"/>
      <c r="Q945" s="102"/>
      <c r="R945" s="102"/>
      <c r="S945" s="102"/>
      <c r="T945" s="102"/>
      <c r="U945" s="102"/>
      <c r="V945" s="102"/>
      <c r="W945" s="102"/>
      <c r="X945" s="102"/>
      <c r="Y945" s="102"/>
      <c r="Z945" s="102"/>
      <c r="AA945" s="102"/>
      <c r="AB945" s="102"/>
    </row>
    <row r="946">
      <c r="A946" s="119"/>
      <c r="C946" s="110"/>
      <c r="D946" s="111"/>
      <c r="E946" s="117"/>
      <c r="G946" s="120"/>
      <c r="H946" s="120"/>
      <c r="I946" s="120"/>
      <c r="J946" s="102"/>
      <c r="K946" s="102"/>
      <c r="L946" s="120"/>
      <c r="M946" s="116"/>
      <c r="N946" s="116"/>
      <c r="O946" s="102"/>
      <c r="P946" s="102"/>
      <c r="Q946" s="102"/>
      <c r="R946" s="102"/>
      <c r="S946" s="102"/>
      <c r="T946" s="102"/>
      <c r="U946" s="102"/>
      <c r="V946" s="102"/>
      <c r="W946" s="102"/>
      <c r="X946" s="102"/>
      <c r="Y946" s="102"/>
      <c r="Z946" s="102"/>
      <c r="AA946" s="102"/>
      <c r="AB946" s="102"/>
    </row>
    <row r="947">
      <c r="A947" s="119"/>
      <c r="C947" s="110"/>
      <c r="D947" s="111"/>
      <c r="E947" s="117"/>
      <c r="G947" s="120"/>
      <c r="H947" s="120"/>
      <c r="I947" s="120"/>
      <c r="J947" s="102"/>
      <c r="K947" s="102"/>
      <c r="L947" s="120"/>
      <c r="M947" s="116"/>
      <c r="N947" s="116"/>
      <c r="O947" s="102"/>
      <c r="P947" s="102"/>
      <c r="Q947" s="102"/>
      <c r="R947" s="102"/>
      <c r="S947" s="102"/>
      <c r="T947" s="102"/>
      <c r="U947" s="102"/>
      <c r="V947" s="102"/>
      <c r="W947" s="102"/>
      <c r="X947" s="102"/>
      <c r="Y947" s="102"/>
      <c r="Z947" s="102"/>
      <c r="AA947" s="102"/>
      <c r="AB947" s="102"/>
    </row>
    <row r="948">
      <c r="A948" s="119"/>
      <c r="C948" s="110"/>
      <c r="D948" s="111"/>
      <c r="E948" s="117"/>
      <c r="G948" s="120"/>
      <c r="H948" s="120"/>
      <c r="I948" s="120"/>
      <c r="J948" s="102"/>
      <c r="K948" s="102"/>
      <c r="L948" s="120"/>
      <c r="M948" s="116"/>
      <c r="N948" s="116"/>
      <c r="O948" s="102"/>
      <c r="P948" s="102"/>
      <c r="Q948" s="102"/>
      <c r="R948" s="102"/>
      <c r="S948" s="102"/>
      <c r="T948" s="102"/>
      <c r="U948" s="102"/>
      <c r="V948" s="102"/>
      <c r="W948" s="102"/>
      <c r="X948" s="102"/>
      <c r="Y948" s="102"/>
      <c r="Z948" s="102"/>
      <c r="AA948" s="102"/>
      <c r="AB948" s="102"/>
    </row>
    <row r="949">
      <c r="A949" s="119"/>
      <c r="C949" s="110"/>
      <c r="D949" s="111"/>
      <c r="E949" s="117"/>
      <c r="G949" s="120"/>
      <c r="H949" s="120"/>
      <c r="I949" s="120"/>
      <c r="J949" s="102"/>
      <c r="K949" s="102"/>
      <c r="L949" s="120"/>
      <c r="M949" s="116"/>
      <c r="N949" s="116"/>
      <c r="O949" s="102"/>
      <c r="P949" s="102"/>
      <c r="Q949" s="102"/>
      <c r="R949" s="102"/>
      <c r="S949" s="102"/>
      <c r="T949" s="102"/>
      <c r="U949" s="102"/>
      <c r="V949" s="102"/>
      <c r="W949" s="102"/>
      <c r="X949" s="102"/>
      <c r="Y949" s="102"/>
      <c r="Z949" s="102"/>
      <c r="AA949" s="102"/>
      <c r="AB949" s="102"/>
    </row>
    <row r="950">
      <c r="A950" s="119"/>
      <c r="C950" s="110"/>
      <c r="D950" s="111"/>
      <c r="E950" s="117"/>
      <c r="G950" s="120"/>
      <c r="H950" s="120"/>
      <c r="I950" s="120"/>
      <c r="J950" s="102"/>
      <c r="K950" s="102"/>
      <c r="L950" s="120"/>
      <c r="M950" s="116"/>
      <c r="N950" s="116"/>
      <c r="O950" s="102"/>
      <c r="P950" s="102"/>
      <c r="Q950" s="102"/>
      <c r="R950" s="102"/>
      <c r="S950" s="102"/>
      <c r="T950" s="102"/>
      <c r="U950" s="102"/>
      <c r="V950" s="102"/>
      <c r="W950" s="102"/>
      <c r="X950" s="102"/>
      <c r="Y950" s="102"/>
      <c r="Z950" s="102"/>
      <c r="AA950" s="102"/>
      <c r="AB950" s="102"/>
    </row>
    <row r="951">
      <c r="A951" s="119"/>
      <c r="C951" s="110"/>
      <c r="D951" s="111"/>
      <c r="E951" s="117"/>
      <c r="G951" s="120"/>
      <c r="H951" s="120"/>
      <c r="I951" s="120"/>
      <c r="J951" s="102"/>
      <c r="K951" s="102"/>
      <c r="L951" s="120"/>
      <c r="M951" s="116"/>
      <c r="N951" s="116"/>
      <c r="O951" s="102"/>
      <c r="P951" s="102"/>
      <c r="Q951" s="102"/>
      <c r="R951" s="102"/>
      <c r="S951" s="102"/>
      <c r="T951" s="102"/>
      <c r="U951" s="102"/>
      <c r="V951" s="102"/>
      <c r="W951" s="102"/>
      <c r="X951" s="102"/>
      <c r="Y951" s="102"/>
      <c r="Z951" s="102"/>
      <c r="AA951" s="102"/>
      <c r="AB951" s="102"/>
    </row>
    <row r="952">
      <c r="A952" s="119"/>
      <c r="C952" s="110"/>
      <c r="D952" s="111"/>
      <c r="E952" s="117"/>
      <c r="G952" s="120"/>
      <c r="H952" s="120"/>
      <c r="I952" s="120"/>
      <c r="J952" s="102"/>
      <c r="K952" s="102"/>
      <c r="L952" s="120"/>
      <c r="M952" s="116"/>
      <c r="N952" s="116"/>
      <c r="O952" s="102"/>
      <c r="P952" s="102"/>
      <c r="Q952" s="102"/>
      <c r="R952" s="102"/>
      <c r="S952" s="102"/>
      <c r="T952" s="102"/>
      <c r="U952" s="102"/>
      <c r="V952" s="102"/>
      <c r="W952" s="102"/>
      <c r="X952" s="102"/>
      <c r="Y952" s="102"/>
      <c r="Z952" s="102"/>
      <c r="AA952" s="102"/>
      <c r="AB952" s="102"/>
    </row>
    <row r="953">
      <c r="A953" s="119"/>
      <c r="C953" s="110"/>
      <c r="D953" s="111"/>
      <c r="E953" s="117"/>
      <c r="G953" s="120"/>
      <c r="H953" s="120"/>
      <c r="I953" s="120"/>
      <c r="J953" s="102"/>
      <c r="K953" s="102"/>
      <c r="L953" s="120"/>
      <c r="M953" s="116"/>
      <c r="N953" s="116"/>
      <c r="O953" s="102"/>
      <c r="P953" s="102"/>
      <c r="Q953" s="102"/>
      <c r="R953" s="102"/>
      <c r="S953" s="102"/>
      <c r="T953" s="102"/>
      <c r="U953" s="102"/>
      <c r="V953" s="102"/>
      <c r="W953" s="102"/>
      <c r="X953" s="102"/>
      <c r="Y953" s="102"/>
      <c r="Z953" s="102"/>
      <c r="AA953" s="102"/>
      <c r="AB953" s="102"/>
    </row>
    <row r="954">
      <c r="A954" s="119"/>
      <c r="C954" s="110"/>
      <c r="D954" s="111"/>
      <c r="E954" s="117"/>
      <c r="G954" s="120"/>
      <c r="H954" s="120"/>
      <c r="I954" s="120"/>
      <c r="J954" s="102"/>
      <c r="K954" s="102"/>
      <c r="L954" s="120"/>
      <c r="M954" s="116"/>
      <c r="N954" s="116"/>
      <c r="O954" s="102"/>
      <c r="P954" s="102"/>
      <c r="Q954" s="102"/>
      <c r="R954" s="102"/>
      <c r="S954" s="102"/>
      <c r="T954" s="102"/>
      <c r="U954" s="102"/>
      <c r="V954" s="102"/>
      <c r="W954" s="102"/>
      <c r="X954" s="102"/>
      <c r="Y954" s="102"/>
      <c r="Z954" s="102"/>
      <c r="AA954" s="102"/>
      <c r="AB954" s="102"/>
    </row>
    <row r="955">
      <c r="A955" s="119"/>
      <c r="C955" s="110"/>
      <c r="D955" s="111"/>
      <c r="E955" s="117"/>
      <c r="G955" s="120"/>
      <c r="H955" s="120"/>
      <c r="I955" s="120"/>
      <c r="J955" s="102"/>
      <c r="K955" s="102"/>
      <c r="L955" s="120"/>
      <c r="M955" s="116"/>
      <c r="N955" s="116"/>
      <c r="O955" s="102"/>
      <c r="P955" s="102"/>
      <c r="Q955" s="102"/>
      <c r="R955" s="102"/>
      <c r="S955" s="102"/>
      <c r="T955" s="102"/>
      <c r="U955" s="102"/>
      <c r="V955" s="102"/>
      <c r="W955" s="102"/>
      <c r="X955" s="102"/>
      <c r="Y955" s="102"/>
      <c r="Z955" s="102"/>
      <c r="AA955" s="102"/>
      <c r="AB955" s="102"/>
    </row>
    <row r="956">
      <c r="A956" s="119"/>
      <c r="C956" s="110"/>
      <c r="D956" s="111"/>
      <c r="E956" s="117"/>
      <c r="G956" s="120"/>
      <c r="H956" s="120"/>
      <c r="I956" s="120"/>
      <c r="J956" s="102"/>
      <c r="K956" s="102"/>
      <c r="L956" s="120"/>
      <c r="M956" s="116"/>
      <c r="N956" s="116"/>
      <c r="O956" s="102"/>
      <c r="P956" s="102"/>
      <c r="Q956" s="102"/>
      <c r="R956" s="102"/>
      <c r="S956" s="102"/>
      <c r="T956" s="102"/>
      <c r="U956" s="102"/>
      <c r="V956" s="102"/>
      <c r="W956" s="102"/>
      <c r="X956" s="102"/>
      <c r="Y956" s="102"/>
      <c r="Z956" s="102"/>
      <c r="AA956" s="102"/>
      <c r="AB956" s="102"/>
    </row>
    <row r="957">
      <c r="A957" s="119"/>
      <c r="C957" s="110"/>
      <c r="D957" s="111"/>
      <c r="E957" s="117"/>
      <c r="G957" s="120"/>
      <c r="H957" s="120"/>
      <c r="I957" s="120"/>
      <c r="J957" s="102"/>
      <c r="K957" s="102"/>
      <c r="L957" s="120"/>
      <c r="M957" s="116"/>
      <c r="N957" s="116"/>
      <c r="O957" s="102"/>
      <c r="P957" s="102"/>
      <c r="Q957" s="102"/>
      <c r="R957" s="102"/>
      <c r="S957" s="102"/>
      <c r="T957" s="102"/>
      <c r="U957" s="102"/>
      <c r="V957" s="102"/>
      <c r="W957" s="102"/>
      <c r="X957" s="102"/>
      <c r="Y957" s="102"/>
      <c r="Z957" s="102"/>
      <c r="AA957" s="102"/>
      <c r="AB957" s="102"/>
    </row>
    <row r="958">
      <c r="A958" s="119"/>
      <c r="C958" s="110"/>
      <c r="D958" s="111"/>
      <c r="E958" s="117"/>
      <c r="G958" s="120"/>
      <c r="H958" s="120"/>
      <c r="I958" s="120"/>
      <c r="J958" s="102"/>
      <c r="K958" s="102"/>
      <c r="L958" s="120"/>
      <c r="M958" s="116"/>
      <c r="N958" s="116"/>
      <c r="O958" s="102"/>
      <c r="P958" s="102"/>
      <c r="Q958" s="102"/>
      <c r="R958" s="102"/>
      <c r="S958" s="102"/>
      <c r="T958" s="102"/>
      <c r="U958" s="102"/>
      <c r="V958" s="102"/>
      <c r="W958" s="102"/>
      <c r="X958" s="102"/>
      <c r="Y958" s="102"/>
      <c r="Z958" s="102"/>
      <c r="AA958" s="102"/>
      <c r="AB958" s="102"/>
    </row>
    <row r="959">
      <c r="A959" s="119"/>
      <c r="C959" s="110"/>
      <c r="D959" s="111"/>
      <c r="E959" s="117"/>
      <c r="G959" s="120"/>
      <c r="H959" s="120"/>
      <c r="I959" s="120"/>
      <c r="J959" s="102"/>
      <c r="K959" s="102"/>
      <c r="L959" s="120"/>
      <c r="M959" s="116"/>
      <c r="N959" s="116"/>
      <c r="O959" s="102"/>
      <c r="P959" s="102"/>
      <c r="Q959" s="102"/>
      <c r="R959" s="102"/>
      <c r="S959" s="102"/>
      <c r="T959" s="102"/>
      <c r="U959" s="102"/>
      <c r="V959" s="102"/>
      <c r="W959" s="102"/>
      <c r="X959" s="102"/>
      <c r="Y959" s="102"/>
      <c r="Z959" s="102"/>
      <c r="AA959" s="102"/>
      <c r="AB959" s="102"/>
    </row>
    <row r="960">
      <c r="A960" s="119"/>
      <c r="C960" s="110"/>
      <c r="D960" s="111"/>
      <c r="E960" s="117"/>
      <c r="G960" s="120"/>
      <c r="H960" s="120"/>
      <c r="I960" s="120"/>
      <c r="J960" s="102"/>
      <c r="K960" s="102"/>
      <c r="L960" s="120"/>
      <c r="M960" s="116"/>
      <c r="N960" s="116"/>
      <c r="O960" s="102"/>
      <c r="P960" s="102"/>
      <c r="Q960" s="102"/>
      <c r="R960" s="102"/>
      <c r="S960" s="102"/>
      <c r="T960" s="102"/>
      <c r="U960" s="102"/>
      <c r="V960" s="102"/>
      <c r="W960" s="102"/>
      <c r="X960" s="102"/>
      <c r="Y960" s="102"/>
      <c r="Z960" s="102"/>
      <c r="AA960" s="102"/>
      <c r="AB960" s="102"/>
    </row>
    <row r="961">
      <c r="A961" s="119"/>
      <c r="C961" s="110"/>
      <c r="D961" s="111"/>
      <c r="E961" s="117"/>
      <c r="G961" s="120"/>
      <c r="H961" s="120"/>
      <c r="I961" s="120"/>
      <c r="J961" s="102"/>
      <c r="K961" s="102"/>
      <c r="L961" s="120"/>
      <c r="M961" s="116"/>
      <c r="N961" s="116"/>
      <c r="O961" s="102"/>
      <c r="P961" s="102"/>
      <c r="Q961" s="102"/>
      <c r="R961" s="102"/>
      <c r="S961" s="102"/>
      <c r="T961" s="102"/>
      <c r="U961" s="102"/>
      <c r="V961" s="102"/>
      <c r="W961" s="102"/>
      <c r="X961" s="102"/>
      <c r="Y961" s="102"/>
      <c r="Z961" s="102"/>
      <c r="AA961" s="102"/>
      <c r="AB961" s="102"/>
    </row>
    <row r="962">
      <c r="A962" s="119"/>
      <c r="C962" s="110"/>
      <c r="D962" s="111"/>
      <c r="E962" s="117"/>
      <c r="G962" s="120"/>
      <c r="H962" s="120"/>
      <c r="I962" s="120"/>
      <c r="J962" s="102"/>
      <c r="K962" s="102"/>
      <c r="L962" s="120"/>
      <c r="M962" s="116"/>
      <c r="N962" s="116"/>
      <c r="O962" s="102"/>
      <c r="P962" s="102"/>
      <c r="Q962" s="102"/>
      <c r="R962" s="102"/>
      <c r="S962" s="102"/>
      <c r="T962" s="102"/>
      <c r="U962" s="102"/>
      <c r="V962" s="102"/>
      <c r="W962" s="102"/>
      <c r="X962" s="102"/>
      <c r="Y962" s="102"/>
      <c r="Z962" s="102"/>
      <c r="AA962" s="102"/>
      <c r="AB962" s="102"/>
    </row>
    <row r="963">
      <c r="A963" s="119"/>
      <c r="C963" s="110"/>
      <c r="D963" s="111"/>
      <c r="E963" s="117"/>
      <c r="G963" s="120"/>
      <c r="H963" s="120"/>
      <c r="I963" s="120"/>
      <c r="J963" s="102"/>
      <c r="K963" s="102"/>
      <c r="L963" s="120"/>
      <c r="M963" s="116"/>
      <c r="N963" s="116"/>
      <c r="O963" s="102"/>
      <c r="P963" s="102"/>
      <c r="Q963" s="102"/>
      <c r="R963" s="102"/>
      <c r="S963" s="102"/>
      <c r="T963" s="102"/>
      <c r="U963" s="102"/>
      <c r="V963" s="102"/>
      <c r="W963" s="102"/>
      <c r="X963" s="102"/>
      <c r="Y963" s="102"/>
      <c r="Z963" s="102"/>
      <c r="AA963" s="102"/>
      <c r="AB963" s="102"/>
    </row>
    <row r="964">
      <c r="A964" s="119"/>
      <c r="C964" s="110"/>
      <c r="D964" s="111"/>
      <c r="E964" s="117"/>
      <c r="G964" s="120"/>
      <c r="H964" s="120"/>
      <c r="I964" s="120"/>
      <c r="J964" s="102"/>
      <c r="K964" s="102"/>
      <c r="L964" s="120"/>
      <c r="M964" s="116"/>
      <c r="N964" s="116"/>
      <c r="O964" s="102"/>
      <c r="P964" s="102"/>
      <c r="Q964" s="102"/>
      <c r="R964" s="102"/>
      <c r="S964" s="102"/>
      <c r="T964" s="102"/>
      <c r="U964" s="102"/>
      <c r="V964" s="102"/>
      <c r="W964" s="102"/>
      <c r="X964" s="102"/>
      <c r="Y964" s="102"/>
      <c r="Z964" s="102"/>
      <c r="AA964" s="102"/>
      <c r="AB964" s="102"/>
    </row>
    <row r="965">
      <c r="A965" s="119"/>
      <c r="C965" s="110"/>
      <c r="D965" s="111"/>
      <c r="E965" s="117"/>
      <c r="G965" s="120"/>
      <c r="H965" s="120"/>
      <c r="I965" s="120"/>
      <c r="J965" s="102"/>
      <c r="K965" s="102"/>
      <c r="L965" s="120"/>
      <c r="M965" s="116"/>
      <c r="N965" s="116"/>
      <c r="O965" s="102"/>
      <c r="P965" s="102"/>
      <c r="Q965" s="102"/>
      <c r="R965" s="102"/>
      <c r="S965" s="102"/>
      <c r="T965" s="102"/>
      <c r="U965" s="102"/>
      <c r="V965" s="102"/>
      <c r="W965" s="102"/>
      <c r="X965" s="102"/>
      <c r="Y965" s="102"/>
      <c r="Z965" s="102"/>
      <c r="AA965" s="102"/>
      <c r="AB965" s="102"/>
    </row>
    <row r="966">
      <c r="A966" s="119"/>
      <c r="C966" s="110"/>
      <c r="D966" s="111"/>
      <c r="E966" s="117"/>
      <c r="G966" s="120"/>
      <c r="H966" s="120"/>
      <c r="I966" s="120"/>
      <c r="J966" s="102"/>
      <c r="K966" s="102"/>
      <c r="L966" s="120"/>
      <c r="M966" s="116"/>
      <c r="N966" s="116"/>
      <c r="O966" s="102"/>
      <c r="P966" s="102"/>
      <c r="Q966" s="102"/>
      <c r="R966" s="102"/>
      <c r="S966" s="102"/>
      <c r="T966" s="102"/>
      <c r="U966" s="102"/>
      <c r="V966" s="102"/>
      <c r="W966" s="102"/>
      <c r="X966" s="102"/>
      <c r="Y966" s="102"/>
      <c r="Z966" s="102"/>
      <c r="AA966" s="102"/>
      <c r="AB966" s="102"/>
    </row>
    <row r="967">
      <c r="A967" s="119"/>
      <c r="C967" s="110"/>
      <c r="D967" s="111"/>
      <c r="E967" s="117"/>
      <c r="G967" s="120"/>
      <c r="H967" s="120"/>
      <c r="I967" s="120"/>
      <c r="J967" s="102"/>
      <c r="K967" s="102"/>
      <c r="L967" s="120"/>
      <c r="M967" s="116"/>
      <c r="N967" s="116"/>
      <c r="O967" s="102"/>
      <c r="P967" s="102"/>
      <c r="Q967" s="102"/>
      <c r="R967" s="102"/>
      <c r="S967" s="102"/>
      <c r="T967" s="102"/>
      <c r="U967" s="102"/>
      <c r="V967" s="102"/>
      <c r="W967" s="102"/>
      <c r="X967" s="102"/>
      <c r="Y967" s="102"/>
      <c r="Z967" s="102"/>
      <c r="AA967" s="102"/>
      <c r="AB967" s="102"/>
    </row>
    <row r="968">
      <c r="A968" s="119"/>
      <c r="C968" s="110"/>
      <c r="D968" s="111"/>
      <c r="E968" s="117"/>
      <c r="G968" s="120"/>
      <c r="H968" s="120"/>
      <c r="I968" s="120"/>
      <c r="J968" s="102"/>
      <c r="K968" s="102"/>
      <c r="L968" s="120"/>
      <c r="M968" s="116"/>
      <c r="N968" s="116"/>
      <c r="O968" s="102"/>
      <c r="P968" s="102"/>
      <c r="Q968" s="102"/>
      <c r="R968" s="102"/>
      <c r="S968" s="102"/>
      <c r="T968" s="102"/>
      <c r="U968" s="102"/>
      <c r="V968" s="102"/>
      <c r="W968" s="102"/>
      <c r="X968" s="102"/>
      <c r="Y968" s="102"/>
      <c r="Z968" s="102"/>
      <c r="AA968" s="102"/>
      <c r="AB968" s="102"/>
    </row>
    <row r="969">
      <c r="A969" s="119"/>
      <c r="C969" s="110"/>
      <c r="D969" s="111"/>
      <c r="E969" s="117"/>
      <c r="G969" s="120"/>
      <c r="H969" s="120"/>
      <c r="I969" s="120"/>
      <c r="J969" s="102"/>
      <c r="K969" s="102"/>
      <c r="L969" s="120"/>
      <c r="M969" s="116"/>
      <c r="N969" s="116"/>
      <c r="O969" s="102"/>
      <c r="P969" s="102"/>
      <c r="Q969" s="102"/>
      <c r="R969" s="102"/>
      <c r="S969" s="102"/>
      <c r="T969" s="102"/>
      <c r="U969" s="102"/>
      <c r="V969" s="102"/>
      <c r="W969" s="102"/>
      <c r="X969" s="102"/>
      <c r="Y969" s="102"/>
      <c r="Z969" s="102"/>
      <c r="AA969" s="102"/>
      <c r="AB969" s="102"/>
    </row>
    <row r="970">
      <c r="A970" s="119"/>
      <c r="C970" s="110"/>
      <c r="D970" s="111"/>
      <c r="E970" s="117"/>
      <c r="G970" s="120"/>
      <c r="H970" s="120"/>
      <c r="I970" s="120"/>
      <c r="J970" s="102"/>
      <c r="K970" s="102"/>
      <c r="L970" s="120"/>
      <c r="M970" s="116"/>
      <c r="N970" s="116"/>
      <c r="O970" s="102"/>
      <c r="P970" s="102"/>
      <c r="Q970" s="102"/>
      <c r="R970" s="102"/>
      <c r="S970" s="102"/>
      <c r="T970" s="102"/>
      <c r="U970" s="102"/>
      <c r="V970" s="102"/>
      <c r="W970" s="102"/>
      <c r="X970" s="102"/>
      <c r="Y970" s="102"/>
      <c r="Z970" s="102"/>
      <c r="AA970" s="102"/>
      <c r="AB970" s="102"/>
    </row>
    <row r="971">
      <c r="A971" s="119"/>
      <c r="C971" s="110"/>
      <c r="D971" s="111"/>
      <c r="E971" s="117"/>
      <c r="G971" s="120"/>
      <c r="H971" s="120"/>
      <c r="I971" s="120"/>
      <c r="J971" s="102"/>
      <c r="K971" s="102"/>
      <c r="L971" s="120"/>
      <c r="M971" s="116"/>
      <c r="N971" s="116"/>
      <c r="O971" s="102"/>
      <c r="P971" s="102"/>
      <c r="Q971" s="102"/>
      <c r="R971" s="102"/>
      <c r="S971" s="102"/>
      <c r="T971" s="102"/>
      <c r="U971" s="102"/>
      <c r="V971" s="102"/>
      <c r="W971" s="102"/>
      <c r="X971" s="102"/>
      <c r="Y971" s="102"/>
      <c r="Z971" s="102"/>
      <c r="AA971" s="102"/>
      <c r="AB971" s="102"/>
    </row>
    <row r="972">
      <c r="A972" s="119"/>
      <c r="C972" s="110"/>
      <c r="D972" s="111"/>
      <c r="E972" s="117"/>
      <c r="G972" s="120"/>
      <c r="H972" s="120"/>
      <c r="I972" s="120"/>
      <c r="J972" s="102"/>
      <c r="K972" s="102"/>
      <c r="L972" s="120"/>
      <c r="M972" s="116"/>
      <c r="N972" s="116"/>
      <c r="O972" s="102"/>
      <c r="P972" s="102"/>
      <c r="Q972" s="102"/>
      <c r="R972" s="102"/>
      <c r="S972" s="102"/>
      <c r="T972" s="102"/>
      <c r="U972" s="102"/>
      <c r="V972" s="102"/>
      <c r="W972" s="102"/>
      <c r="X972" s="102"/>
      <c r="Y972" s="102"/>
      <c r="Z972" s="102"/>
      <c r="AA972" s="102"/>
      <c r="AB972" s="102"/>
    </row>
    <row r="973">
      <c r="A973" s="119"/>
      <c r="C973" s="110"/>
      <c r="D973" s="111"/>
      <c r="E973" s="117"/>
      <c r="G973" s="120"/>
      <c r="H973" s="120"/>
      <c r="I973" s="120"/>
      <c r="J973" s="102"/>
      <c r="K973" s="102"/>
      <c r="L973" s="120"/>
      <c r="M973" s="116"/>
      <c r="N973" s="116"/>
      <c r="O973" s="102"/>
      <c r="P973" s="102"/>
      <c r="Q973" s="102"/>
      <c r="R973" s="102"/>
      <c r="S973" s="102"/>
      <c r="T973" s="102"/>
      <c r="U973" s="102"/>
      <c r="V973" s="102"/>
      <c r="W973" s="102"/>
      <c r="X973" s="102"/>
      <c r="Y973" s="102"/>
      <c r="Z973" s="102"/>
      <c r="AA973" s="102"/>
      <c r="AB973" s="102"/>
    </row>
    <row r="974">
      <c r="A974" s="119"/>
      <c r="C974" s="110"/>
      <c r="D974" s="111"/>
      <c r="E974" s="117"/>
      <c r="G974" s="120"/>
      <c r="H974" s="120"/>
      <c r="I974" s="120"/>
      <c r="J974" s="102"/>
      <c r="K974" s="102"/>
      <c r="L974" s="120"/>
      <c r="M974" s="116"/>
      <c r="N974" s="116"/>
      <c r="O974" s="102"/>
      <c r="P974" s="102"/>
      <c r="Q974" s="102"/>
      <c r="R974" s="102"/>
      <c r="S974" s="102"/>
      <c r="T974" s="102"/>
      <c r="U974" s="102"/>
      <c r="V974" s="102"/>
      <c r="W974" s="102"/>
      <c r="X974" s="102"/>
      <c r="Y974" s="102"/>
      <c r="Z974" s="102"/>
      <c r="AA974" s="102"/>
      <c r="AB974" s="102"/>
    </row>
    <row r="975">
      <c r="A975" s="119"/>
      <c r="C975" s="110"/>
      <c r="D975" s="111"/>
      <c r="E975" s="117"/>
      <c r="G975" s="120"/>
      <c r="H975" s="120"/>
      <c r="I975" s="120"/>
      <c r="J975" s="102"/>
      <c r="K975" s="102"/>
      <c r="L975" s="120"/>
      <c r="M975" s="116"/>
      <c r="N975" s="116"/>
      <c r="O975" s="102"/>
      <c r="P975" s="102"/>
      <c r="Q975" s="102"/>
      <c r="R975" s="102"/>
      <c r="S975" s="102"/>
      <c r="T975" s="102"/>
      <c r="U975" s="102"/>
      <c r="V975" s="102"/>
      <c r="W975" s="102"/>
      <c r="X975" s="102"/>
      <c r="Y975" s="102"/>
      <c r="Z975" s="102"/>
      <c r="AA975" s="102"/>
      <c r="AB975" s="102"/>
    </row>
    <row r="976">
      <c r="A976" s="119"/>
      <c r="C976" s="110"/>
      <c r="D976" s="111"/>
      <c r="E976" s="117"/>
      <c r="G976" s="120"/>
      <c r="H976" s="120"/>
      <c r="I976" s="120"/>
      <c r="J976" s="102"/>
      <c r="K976" s="102"/>
      <c r="L976" s="120"/>
      <c r="M976" s="116"/>
      <c r="N976" s="116"/>
      <c r="O976" s="102"/>
      <c r="P976" s="102"/>
      <c r="Q976" s="102"/>
      <c r="R976" s="102"/>
      <c r="S976" s="102"/>
      <c r="T976" s="102"/>
      <c r="U976" s="102"/>
      <c r="V976" s="102"/>
      <c r="W976" s="102"/>
      <c r="X976" s="102"/>
      <c r="Y976" s="102"/>
      <c r="Z976" s="102"/>
      <c r="AA976" s="102"/>
      <c r="AB976" s="102"/>
    </row>
    <row r="977">
      <c r="A977" s="119"/>
      <c r="C977" s="110"/>
      <c r="D977" s="111"/>
      <c r="E977" s="117"/>
      <c r="G977" s="120"/>
      <c r="H977" s="120"/>
      <c r="I977" s="120"/>
      <c r="J977" s="102"/>
      <c r="K977" s="102"/>
      <c r="L977" s="120"/>
      <c r="M977" s="116"/>
      <c r="N977" s="116"/>
      <c r="O977" s="102"/>
      <c r="P977" s="102"/>
      <c r="Q977" s="102"/>
      <c r="R977" s="102"/>
      <c r="S977" s="102"/>
      <c r="T977" s="102"/>
      <c r="U977" s="102"/>
      <c r="V977" s="102"/>
      <c r="W977" s="102"/>
      <c r="X977" s="102"/>
      <c r="Y977" s="102"/>
      <c r="Z977" s="102"/>
      <c r="AA977" s="102"/>
      <c r="AB977" s="102"/>
    </row>
    <row r="978">
      <c r="A978" s="119"/>
      <c r="C978" s="110"/>
      <c r="D978" s="111"/>
      <c r="E978" s="117"/>
      <c r="G978" s="120"/>
      <c r="H978" s="120"/>
      <c r="I978" s="120"/>
      <c r="J978" s="102"/>
      <c r="K978" s="102"/>
      <c r="L978" s="120"/>
      <c r="M978" s="116"/>
      <c r="N978" s="116"/>
      <c r="O978" s="102"/>
      <c r="P978" s="102"/>
      <c r="Q978" s="102"/>
      <c r="R978" s="102"/>
      <c r="S978" s="102"/>
      <c r="T978" s="102"/>
      <c r="U978" s="102"/>
      <c r="V978" s="102"/>
      <c r="W978" s="102"/>
      <c r="X978" s="102"/>
      <c r="Y978" s="102"/>
      <c r="Z978" s="102"/>
      <c r="AA978" s="102"/>
      <c r="AB978" s="102"/>
    </row>
    <row r="979">
      <c r="A979" s="119"/>
      <c r="C979" s="110"/>
      <c r="D979" s="111"/>
      <c r="E979" s="117"/>
      <c r="G979" s="120"/>
      <c r="H979" s="120"/>
      <c r="I979" s="120"/>
      <c r="J979" s="102"/>
      <c r="K979" s="102"/>
      <c r="L979" s="120"/>
      <c r="M979" s="116"/>
      <c r="N979" s="116"/>
      <c r="O979" s="102"/>
      <c r="P979" s="102"/>
      <c r="Q979" s="102"/>
      <c r="R979" s="102"/>
      <c r="S979" s="102"/>
      <c r="T979" s="102"/>
      <c r="U979" s="102"/>
      <c r="V979" s="102"/>
      <c r="W979" s="102"/>
      <c r="X979" s="102"/>
      <c r="Y979" s="102"/>
      <c r="Z979" s="102"/>
      <c r="AA979" s="102"/>
      <c r="AB979" s="102"/>
    </row>
    <row r="980">
      <c r="A980" s="119"/>
      <c r="C980" s="110"/>
      <c r="D980" s="111"/>
      <c r="E980" s="117"/>
      <c r="G980" s="120"/>
      <c r="H980" s="120"/>
      <c r="I980" s="120"/>
      <c r="J980" s="102"/>
      <c r="K980" s="102"/>
      <c r="L980" s="120"/>
      <c r="M980" s="116"/>
      <c r="N980" s="116"/>
      <c r="O980" s="102"/>
      <c r="P980" s="102"/>
      <c r="Q980" s="102"/>
      <c r="R980" s="102"/>
      <c r="S980" s="102"/>
      <c r="T980" s="102"/>
      <c r="U980" s="102"/>
      <c r="V980" s="102"/>
      <c r="W980" s="102"/>
      <c r="X980" s="102"/>
      <c r="Y980" s="102"/>
      <c r="Z980" s="102"/>
      <c r="AA980" s="102"/>
      <c r="AB980" s="102"/>
    </row>
    <row r="981">
      <c r="A981" s="119"/>
      <c r="C981" s="110"/>
      <c r="D981" s="111"/>
      <c r="E981" s="117"/>
      <c r="G981" s="120"/>
      <c r="H981" s="120"/>
      <c r="I981" s="120"/>
      <c r="J981" s="102"/>
      <c r="K981" s="102"/>
      <c r="L981" s="120"/>
      <c r="M981" s="116"/>
      <c r="N981" s="116"/>
      <c r="O981" s="102"/>
      <c r="P981" s="102"/>
      <c r="Q981" s="102"/>
      <c r="R981" s="102"/>
      <c r="S981" s="102"/>
      <c r="T981" s="102"/>
      <c r="U981" s="102"/>
      <c r="V981" s="102"/>
      <c r="W981" s="102"/>
      <c r="X981" s="102"/>
      <c r="Y981" s="102"/>
      <c r="Z981" s="102"/>
      <c r="AA981" s="102"/>
      <c r="AB981" s="102"/>
    </row>
    <row r="982">
      <c r="A982" s="119"/>
      <c r="C982" s="110"/>
      <c r="D982" s="111"/>
      <c r="E982" s="117"/>
      <c r="G982" s="120"/>
      <c r="H982" s="120"/>
      <c r="I982" s="120"/>
      <c r="J982" s="102"/>
      <c r="K982" s="102"/>
      <c r="L982" s="120"/>
      <c r="M982" s="116"/>
      <c r="N982" s="116"/>
      <c r="O982" s="102"/>
      <c r="P982" s="102"/>
      <c r="Q982" s="102"/>
      <c r="R982" s="102"/>
      <c r="S982" s="102"/>
      <c r="T982" s="102"/>
      <c r="U982" s="102"/>
      <c r="V982" s="102"/>
      <c r="W982" s="102"/>
      <c r="X982" s="102"/>
      <c r="Y982" s="102"/>
      <c r="Z982" s="102"/>
      <c r="AA982" s="102"/>
      <c r="AB982" s="102"/>
    </row>
    <row r="983">
      <c r="A983" s="119"/>
      <c r="C983" s="110"/>
      <c r="D983" s="111"/>
      <c r="E983" s="117"/>
      <c r="G983" s="120"/>
      <c r="H983" s="120"/>
      <c r="I983" s="120"/>
      <c r="J983" s="102"/>
      <c r="K983" s="102"/>
      <c r="L983" s="120"/>
      <c r="M983" s="116"/>
      <c r="N983" s="116"/>
      <c r="O983" s="102"/>
      <c r="P983" s="102"/>
      <c r="Q983" s="102"/>
      <c r="R983" s="102"/>
      <c r="S983" s="102"/>
      <c r="T983" s="102"/>
      <c r="U983" s="102"/>
      <c r="V983" s="102"/>
      <c r="W983" s="102"/>
      <c r="X983" s="102"/>
      <c r="Y983" s="102"/>
      <c r="Z983" s="102"/>
      <c r="AA983" s="102"/>
      <c r="AB983" s="102"/>
    </row>
    <row r="984">
      <c r="A984" s="119"/>
      <c r="C984" s="110"/>
      <c r="D984" s="111"/>
      <c r="E984" s="117"/>
      <c r="G984" s="120"/>
      <c r="H984" s="120"/>
      <c r="I984" s="120"/>
      <c r="J984" s="102"/>
      <c r="K984" s="102"/>
      <c r="L984" s="120"/>
      <c r="M984" s="116"/>
      <c r="N984" s="116"/>
      <c r="O984" s="102"/>
      <c r="P984" s="102"/>
      <c r="Q984" s="102"/>
      <c r="R984" s="102"/>
      <c r="S984" s="102"/>
      <c r="T984" s="102"/>
      <c r="U984" s="102"/>
      <c r="V984" s="102"/>
      <c r="W984" s="102"/>
      <c r="X984" s="102"/>
      <c r="Y984" s="102"/>
      <c r="Z984" s="102"/>
      <c r="AA984" s="102"/>
      <c r="AB984" s="102"/>
    </row>
    <row r="985">
      <c r="A985" s="119"/>
      <c r="C985" s="110"/>
      <c r="D985" s="111"/>
      <c r="E985" s="117"/>
      <c r="G985" s="120"/>
      <c r="H985" s="120"/>
      <c r="I985" s="120"/>
      <c r="J985" s="102"/>
      <c r="K985" s="102"/>
      <c r="L985" s="120"/>
      <c r="M985" s="116"/>
      <c r="N985" s="116"/>
      <c r="O985" s="102"/>
      <c r="P985" s="102"/>
      <c r="Q985" s="102"/>
      <c r="R985" s="102"/>
      <c r="S985" s="102"/>
      <c r="T985" s="102"/>
      <c r="U985" s="102"/>
      <c r="V985" s="102"/>
      <c r="W985" s="102"/>
      <c r="X985" s="102"/>
      <c r="Y985" s="102"/>
      <c r="Z985" s="102"/>
      <c r="AA985" s="102"/>
      <c r="AB985" s="102"/>
    </row>
    <row r="986">
      <c r="A986" s="119"/>
      <c r="C986" s="110"/>
      <c r="D986" s="111"/>
      <c r="E986" s="117"/>
      <c r="G986" s="120"/>
      <c r="H986" s="120"/>
      <c r="I986" s="120"/>
      <c r="J986" s="102"/>
      <c r="K986" s="102"/>
      <c r="L986" s="120"/>
      <c r="M986" s="116"/>
      <c r="N986" s="116"/>
      <c r="O986" s="102"/>
      <c r="P986" s="102"/>
      <c r="Q986" s="102"/>
      <c r="R986" s="102"/>
      <c r="S986" s="102"/>
      <c r="T986" s="102"/>
      <c r="U986" s="102"/>
      <c r="V986" s="102"/>
      <c r="W986" s="102"/>
      <c r="X986" s="102"/>
      <c r="Y986" s="102"/>
      <c r="Z986" s="102"/>
      <c r="AA986" s="102"/>
      <c r="AB986" s="102"/>
    </row>
    <row r="987">
      <c r="A987" s="119"/>
      <c r="C987" s="110"/>
      <c r="D987" s="111"/>
      <c r="E987" s="117"/>
      <c r="G987" s="120"/>
      <c r="H987" s="120"/>
      <c r="I987" s="120"/>
      <c r="J987" s="102"/>
      <c r="K987" s="102"/>
      <c r="L987" s="120"/>
      <c r="M987" s="116"/>
      <c r="N987" s="116"/>
      <c r="O987" s="102"/>
      <c r="P987" s="102"/>
      <c r="Q987" s="102"/>
      <c r="R987" s="102"/>
      <c r="S987" s="102"/>
      <c r="T987" s="102"/>
      <c r="U987" s="102"/>
      <c r="V987" s="102"/>
      <c r="W987" s="102"/>
      <c r="X987" s="102"/>
      <c r="Y987" s="102"/>
      <c r="Z987" s="102"/>
      <c r="AA987" s="102"/>
      <c r="AB987" s="102"/>
    </row>
    <row r="988">
      <c r="A988" s="119"/>
      <c r="C988" s="110"/>
      <c r="D988" s="111"/>
      <c r="E988" s="117"/>
      <c r="G988" s="120"/>
      <c r="H988" s="120"/>
      <c r="I988" s="120"/>
      <c r="J988" s="102"/>
      <c r="K988" s="102"/>
      <c r="L988" s="120"/>
      <c r="M988" s="116"/>
      <c r="N988" s="116"/>
      <c r="O988" s="102"/>
      <c r="P988" s="102"/>
      <c r="Q988" s="102"/>
      <c r="R988" s="102"/>
      <c r="S988" s="102"/>
      <c r="T988" s="102"/>
      <c r="U988" s="102"/>
      <c r="V988" s="102"/>
      <c r="W988" s="102"/>
      <c r="X988" s="102"/>
      <c r="Y988" s="102"/>
      <c r="Z988" s="102"/>
      <c r="AA988" s="102"/>
      <c r="AB988" s="102"/>
    </row>
    <row r="989">
      <c r="A989" s="119"/>
      <c r="C989" s="110"/>
      <c r="D989" s="111"/>
      <c r="E989" s="117"/>
      <c r="G989" s="120"/>
      <c r="H989" s="120"/>
      <c r="I989" s="120"/>
      <c r="J989" s="102"/>
      <c r="K989" s="102"/>
      <c r="L989" s="120"/>
      <c r="M989" s="116"/>
      <c r="N989" s="116"/>
      <c r="O989" s="102"/>
      <c r="P989" s="102"/>
      <c r="Q989" s="102"/>
      <c r="R989" s="102"/>
      <c r="S989" s="102"/>
      <c r="T989" s="102"/>
      <c r="U989" s="102"/>
      <c r="V989" s="102"/>
      <c r="W989" s="102"/>
      <c r="X989" s="102"/>
      <c r="Y989" s="102"/>
      <c r="Z989" s="102"/>
      <c r="AA989" s="102"/>
      <c r="AB989" s="102"/>
    </row>
    <row r="990">
      <c r="A990" s="119"/>
      <c r="C990" s="110"/>
      <c r="D990" s="111"/>
      <c r="E990" s="117"/>
      <c r="G990" s="120"/>
      <c r="H990" s="120"/>
      <c r="I990" s="120"/>
      <c r="J990" s="102"/>
      <c r="K990" s="102"/>
      <c r="L990" s="120"/>
      <c r="M990" s="116"/>
      <c r="N990" s="116"/>
      <c r="O990" s="102"/>
      <c r="P990" s="102"/>
      <c r="Q990" s="102"/>
      <c r="R990" s="102"/>
      <c r="S990" s="102"/>
      <c r="T990" s="102"/>
      <c r="U990" s="102"/>
      <c r="V990" s="102"/>
      <c r="W990" s="102"/>
      <c r="X990" s="102"/>
      <c r="Y990" s="102"/>
      <c r="Z990" s="102"/>
      <c r="AA990" s="102"/>
      <c r="AB990" s="102"/>
    </row>
    <row r="991">
      <c r="A991" s="119"/>
      <c r="C991" s="110"/>
      <c r="D991" s="111"/>
      <c r="E991" s="117"/>
      <c r="G991" s="120"/>
      <c r="H991" s="120"/>
      <c r="I991" s="120"/>
      <c r="J991" s="102"/>
      <c r="K991" s="102"/>
      <c r="L991" s="120"/>
      <c r="M991" s="116"/>
      <c r="N991" s="116"/>
      <c r="O991" s="102"/>
      <c r="P991" s="102"/>
      <c r="Q991" s="102"/>
      <c r="R991" s="102"/>
      <c r="S991" s="102"/>
      <c r="T991" s="102"/>
      <c r="U991" s="102"/>
      <c r="V991" s="102"/>
      <c r="W991" s="102"/>
      <c r="X991" s="102"/>
      <c r="Y991" s="102"/>
      <c r="Z991" s="102"/>
      <c r="AA991" s="102"/>
      <c r="AB991" s="102"/>
    </row>
    <row r="992">
      <c r="A992" s="119"/>
      <c r="C992" s="110"/>
      <c r="D992" s="111"/>
      <c r="E992" s="117"/>
      <c r="G992" s="120"/>
      <c r="H992" s="120"/>
      <c r="I992" s="120"/>
      <c r="J992" s="102"/>
      <c r="K992" s="102"/>
      <c r="L992" s="120"/>
      <c r="M992" s="116"/>
      <c r="N992" s="116"/>
      <c r="O992" s="102"/>
      <c r="P992" s="102"/>
      <c r="Q992" s="102"/>
      <c r="R992" s="102"/>
      <c r="S992" s="102"/>
      <c r="T992" s="102"/>
      <c r="U992" s="102"/>
      <c r="V992" s="102"/>
      <c r="W992" s="102"/>
      <c r="X992" s="102"/>
      <c r="Y992" s="102"/>
      <c r="Z992" s="102"/>
      <c r="AA992" s="102"/>
      <c r="AB992" s="102"/>
    </row>
    <row r="993">
      <c r="A993" s="119"/>
      <c r="C993" s="110"/>
      <c r="D993" s="111"/>
      <c r="E993" s="117"/>
      <c r="G993" s="120"/>
      <c r="H993" s="120"/>
      <c r="I993" s="120"/>
      <c r="J993" s="102"/>
      <c r="K993" s="102"/>
      <c r="L993" s="120"/>
      <c r="M993" s="116"/>
      <c r="N993" s="116"/>
      <c r="O993" s="102"/>
      <c r="P993" s="102"/>
      <c r="Q993" s="102"/>
      <c r="R993" s="102"/>
      <c r="S993" s="102"/>
      <c r="T993" s="102"/>
      <c r="U993" s="102"/>
      <c r="V993" s="102"/>
      <c r="W993" s="102"/>
      <c r="X993" s="102"/>
      <c r="Y993" s="102"/>
      <c r="Z993" s="102"/>
      <c r="AA993" s="102"/>
      <c r="AB993" s="102"/>
    </row>
    <row r="994">
      <c r="A994" s="119"/>
      <c r="C994" s="110"/>
      <c r="D994" s="111"/>
      <c r="E994" s="117"/>
      <c r="G994" s="120"/>
      <c r="H994" s="120"/>
      <c r="I994" s="120"/>
      <c r="J994" s="102"/>
      <c r="K994" s="102"/>
      <c r="L994" s="120"/>
      <c r="M994" s="116"/>
      <c r="N994" s="116"/>
      <c r="O994" s="102"/>
      <c r="P994" s="102"/>
      <c r="Q994" s="102"/>
      <c r="R994" s="102"/>
      <c r="S994" s="102"/>
      <c r="T994" s="102"/>
      <c r="U994" s="102"/>
      <c r="V994" s="102"/>
      <c r="W994" s="102"/>
      <c r="X994" s="102"/>
      <c r="Y994" s="102"/>
      <c r="Z994" s="102"/>
      <c r="AA994" s="102"/>
      <c r="AB994" s="102"/>
    </row>
    <row r="995">
      <c r="A995" s="119"/>
      <c r="C995" s="110"/>
      <c r="D995" s="111"/>
      <c r="E995" s="117"/>
      <c r="G995" s="120"/>
      <c r="H995" s="120"/>
      <c r="I995" s="120"/>
      <c r="J995" s="102"/>
      <c r="K995" s="102"/>
      <c r="L995" s="120"/>
      <c r="M995" s="116"/>
      <c r="N995" s="116"/>
      <c r="O995" s="102"/>
      <c r="P995" s="102"/>
      <c r="Q995" s="102"/>
      <c r="R995" s="102"/>
      <c r="S995" s="102"/>
      <c r="T995" s="102"/>
      <c r="U995" s="102"/>
      <c r="V995" s="102"/>
      <c r="W995" s="102"/>
      <c r="X995" s="102"/>
      <c r="Y995" s="102"/>
      <c r="Z995" s="102"/>
      <c r="AA995" s="102"/>
      <c r="AB995" s="102"/>
    </row>
    <row r="996">
      <c r="A996" s="119"/>
      <c r="C996" s="110"/>
      <c r="D996" s="111"/>
      <c r="E996" s="117"/>
      <c r="G996" s="120"/>
      <c r="H996" s="120"/>
      <c r="I996" s="120"/>
      <c r="J996" s="102"/>
      <c r="K996" s="102"/>
      <c r="L996" s="120"/>
      <c r="M996" s="116"/>
      <c r="N996" s="116"/>
      <c r="O996" s="102"/>
      <c r="P996" s="102"/>
      <c r="Q996" s="102"/>
      <c r="R996" s="102"/>
      <c r="S996" s="102"/>
      <c r="T996" s="102"/>
      <c r="U996" s="102"/>
      <c r="V996" s="102"/>
      <c r="W996" s="102"/>
      <c r="X996" s="102"/>
      <c r="Y996" s="102"/>
      <c r="Z996" s="102"/>
      <c r="AA996" s="102"/>
      <c r="AB996" s="102"/>
    </row>
    <row r="997">
      <c r="A997" s="119"/>
      <c r="C997" s="110"/>
      <c r="D997" s="111"/>
      <c r="E997" s="117"/>
      <c r="G997" s="120"/>
      <c r="H997" s="120"/>
      <c r="I997" s="120"/>
      <c r="J997" s="102"/>
      <c r="K997" s="102"/>
      <c r="L997" s="120"/>
      <c r="M997" s="116"/>
      <c r="N997" s="116"/>
      <c r="O997" s="102"/>
      <c r="P997" s="102"/>
      <c r="Q997" s="102"/>
      <c r="R997" s="102"/>
      <c r="S997" s="102"/>
      <c r="T997" s="102"/>
      <c r="U997" s="102"/>
      <c r="V997" s="102"/>
      <c r="W997" s="102"/>
      <c r="X997" s="102"/>
      <c r="Y997" s="102"/>
      <c r="Z997" s="102"/>
      <c r="AA997" s="102"/>
      <c r="AB997" s="102"/>
    </row>
    <row r="998">
      <c r="A998" s="119"/>
      <c r="C998" s="110"/>
      <c r="D998" s="111"/>
      <c r="E998" s="117"/>
      <c r="G998" s="120"/>
      <c r="H998" s="120"/>
      <c r="I998" s="120"/>
      <c r="J998" s="102"/>
      <c r="K998" s="102"/>
      <c r="L998" s="120"/>
      <c r="M998" s="116"/>
      <c r="N998" s="116"/>
      <c r="O998" s="102"/>
      <c r="P998" s="102"/>
      <c r="Q998" s="102"/>
      <c r="R998" s="102"/>
      <c r="S998" s="102"/>
      <c r="T998" s="102"/>
      <c r="U998" s="102"/>
      <c r="V998" s="102"/>
      <c r="W998" s="102"/>
      <c r="X998" s="102"/>
      <c r="Y998" s="102"/>
      <c r="Z998" s="102"/>
      <c r="AA998" s="102"/>
      <c r="AB998" s="102"/>
    </row>
    <row r="999">
      <c r="A999" s="119"/>
      <c r="C999" s="110"/>
      <c r="D999" s="111"/>
      <c r="E999" s="117"/>
      <c r="G999" s="120"/>
      <c r="H999" s="120"/>
      <c r="I999" s="120"/>
      <c r="J999" s="102"/>
      <c r="K999" s="102"/>
      <c r="L999" s="120"/>
      <c r="M999" s="116"/>
      <c r="N999" s="116"/>
      <c r="O999" s="102"/>
      <c r="P999" s="102"/>
      <c r="Q999" s="102"/>
      <c r="R999" s="102"/>
      <c r="S999" s="102"/>
      <c r="T999" s="102"/>
      <c r="U999" s="102"/>
      <c r="V999" s="102"/>
      <c r="W999" s="102"/>
      <c r="X999" s="102"/>
      <c r="Y999" s="102"/>
      <c r="Z999" s="102"/>
      <c r="AA999" s="102"/>
      <c r="AB999" s="102"/>
    </row>
    <row r="1000">
      <c r="A1000" s="119"/>
      <c r="C1000" s="110"/>
      <c r="D1000" s="111"/>
      <c r="E1000" s="117"/>
      <c r="G1000" s="120"/>
      <c r="H1000" s="120"/>
      <c r="I1000" s="120"/>
      <c r="J1000" s="102"/>
      <c r="K1000" s="102"/>
      <c r="L1000" s="120"/>
      <c r="M1000" s="116"/>
      <c r="N1000" s="116"/>
      <c r="O1000" s="102"/>
      <c r="P1000" s="102"/>
      <c r="Q1000" s="102"/>
      <c r="R1000" s="102"/>
      <c r="S1000" s="102"/>
      <c r="T1000" s="102"/>
      <c r="U1000" s="102"/>
      <c r="V1000" s="102"/>
      <c r="W1000" s="102"/>
      <c r="X1000" s="102"/>
      <c r="Y1000" s="102"/>
      <c r="Z1000" s="102"/>
      <c r="AA1000" s="102"/>
      <c r="AB1000" s="102"/>
    </row>
    <row r="1001">
      <c r="A1001" s="119"/>
      <c r="C1001" s="110"/>
      <c r="D1001" s="111"/>
      <c r="E1001" s="117"/>
      <c r="G1001" s="120"/>
      <c r="H1001" s="120"/>
      <c r="I1001" s="120"/>
      <c r="J1001" s="102"/>
      <c r="K1001" s="102"/>
      <c r="L1001" s="120"/>
      <c r="M1001" s="116"/>
      <c r="N1001" s="116"/>
      <c r="O1001" s="102"/>
      <c r="P1001" s="102"/>
      <c r="Q1001" s="102"/>
      <c r="R1001" s="102"/>
      <c r="S1001" s="102"/>
      <c r="T1001" s="102"/>
      <c r="U1001" s="102"/>
      <c r="V1001" s="102"/>
      <c r="W1001" s="102"/>
      <c r="X1001" s="102"/>
      <c r="Y1001" s="102"/>
      <c r="Z1001" s="102"/>
      <c r="AA1001" s="102"/>
      <c r="AB1001" s="102"/>
    </row>
    <row r="1002">
      <c r="A1002" s="119"/>
      <c r="C1002" s="110"/>
      <c r="D1002" s="111"/>
      <c r="E1002" s="117"/>
      <c r="G1002" s="120"/>
      <c r="H1002" s="120"/>
      <c r="I1002" s="120"/>
      <c r="J1002" s="102"/>
      <c r="K1002" s="102"/>
      <c r="L1002" s="120"/>
      <c r="M1002" s="116"/>
      <c r="N1002" s="116"/>
      <c r="O1002" s="102"/>
      <c r="P1002" s="102"/>
      <c r="Q1002" s="102"/>
      <c r="R1002" s="102"/>
      <c r="S1002" s="102"/>
      <c r="T1002" s="102"/>
      <c r="U1002" s="102"/>
      <c r="V1002" s="102"/>
      <c r="W1002" s="102"/>
      <c r="X1002" s="102"/>
      <c r="Y1002" s="102"/>
      <c r="Z1002" s="102"/>
      <c r="AA1002" s="102"/>
      <c r="AB1002" s="102"/>
    </row>
    <row r="1003">
      <c r="A1003" s="119"/>
      <c r="C1003" s="110"/>
      <c r="D1003" s="111"/>
      <c r="E1003" s="117"/>
      <c r="G1003" s="120"/>
      <c r="H1003" s="120"/>
      <c r="I1003" s="120"/>
      <c r="J1003" s="102"/>
      <c r="K1003" s="102"/>
      <c r="L1003" s="120"/>
      <c r="M1003" s="116"/>
      <c r="N1003" s="116"/>
      <c r="O1003" s="102"/>
      <c r="P1003" s="102"/>
      <c r="Q1003" s="102"/>
      <c r="R1003" s="102"/>
      <c r="S1003" s="102"/>
      <c r="T1003" s="102"/>
      <c r="U1003" s="102"/>
      <c r="V1003" s="102"/>
      <c r="W1003" s="102"/>
      <c r="X1003" s="102"/>
      <c r="Y1003" s="102"/>
      <c r="Z1003" s="102"/>
      <c r="AA1003" s="102"/>
      <c r="AB1003" s="102"/>
    </row>
    <row r="1004">
      <c r="A1004" s="119"/>
      <c r="C1004" s="110"/>
      <c r="D1004" s="111"/>
      <c r="E1004" s="117"/>
      <c r="G1004" s="120"/>
      <c r="H1004" s="120"/>
      <c r="I1004" s="120"/>
      <c r="J1004" s="102"/>
      <c r="K1004" s="102"/>
      <c r="L1004" s="120"/>
      <c r="M1004" s="116"/>
      <c r="N1004" s="116"/>
      <c r="O1004" s="102"/>
      <c r="P1004" s="102"/>
      <c r="Q1004" s="102"/>
      <c r="R1004" s="102"/>
      <c r="S1004" s="102"/>
      <c r="T1004" s="102"/>
      <c r="U1004" s="102"/>
      <c r="V1004" s="102"/>
      <c r="W1004" s="102"/>
      <c r="X1004" s="102"/>
      <c r="Y1004" s="102"/>
      <c r="Z1004" s="102"/>
      <c r="AA1004" s="102"/>
      <c r="AB1004" s="102"/>
    </row>
    <row r="1005">
      <c r="A1005" s="119"/>
      <c r="C1005" s="110"/>
      <c r="D1005" s="111"/>
      <c r="E1005" s="117"/>
      <c r="G1005" s="120"/>
      <c r="H1005" s="120"/>
      <c r="I1005" s="120"/>
      <c r="J1005" s="102"/>
      <c r="K1005" s="102"/>
      <c r="L1005" s="120"/>
      <c r="M1005" s="116"/>
      <c r="N1005" s="116"/>
      <c r="O1005" s="102"/>
      <c r="P1005" s="102"/>
      <c r="Q1005" s="102"/>
      <c r="R1005" s="102"/>
      <c r="S1005" s="102"/>
      <c r="T1005" s="102"/>
      <c r="U1005" s="102"/>
      <c r="V1005" s="102"/>
      <c r="W1005" s="102"/>
      <c r="X1005" s="102"/>
      <c r="Y1005" s="102"/>
      <c r="Z1005" s="102"/>
      <c r="AA1005" s="102"/>
      <c r="AB1005" s="102"/>
    </row>
    <row r="1006">
      <c r="A1006" s="119"/>
      <c r="C1006" s="110"/>
      <c r="D1006" s="111"/>
      <c r="E1006" s="117"/>
      <c r="G1006" s="120"/>
      <c r="H1006" s="120"/>
      <c r="I1006" s="120"/>
      <c r="J1006" s="102"/>
      <c r="K1006" s="102"/>
      <c r="L1006" s="120"/>
      <c r="M1006" s="116"/>
      <c r="N1006" s="116"/>
      <c r="O1006" s="102"/>
      <c r="P1006" s="102"/>
      <c r="Q1006" s="102"/>
      <c r="R1006" s="102"/>
      <c r="S1006" s="102"/>
      <c r="T1006" s="102"/>
      <c r="U1006" s="102"/>
      <c r="V1006" s="102"/>
      <c r="W1006" s="102"/>
      <c r="X1006" s="102"/>
      <c r="Y1006" s="102"/>
      <c r="Z1006" s="102"/>
      <c r="AA1006" s="102"/>
      <c r="AB1006" s="102"/>
    </row>
    <row r="1007">
      <c r="A1007" s="119"/>
      <c r="C1007" s="110"/>
      <c r="D1007" s="111"/>
      <c r="E1007" s="117"/>
      <c r="G1007" s="120"/>
      <c r="H1007" s="120"/>
      <c r="I1007" s="120"/>
      <c r="J1007" s="102"/>
      <c r="K1007" s="102"/>
      <c r="L1007" s="120"/>
      <c r="M1007" s="116"/>
      <c r="N1007" s="116"/>
      <c r="O1007" s="102"/>
      <c r="P1007" s="102"/>
      <c r="Q1007" s="102"/>
      <c r="R1007" s="102"/>
      <c r="S1007" s="102"/>
      <c r="T1007" s="102"/>
      <c r="U1007" s="102"/>
      <c r="V1007" s="102"/>
      <c r="W1007" s="102"/>
      <c r="X1007" s="102"/>
      <c r="Y1007" s="102"/>
      <c r="Z1007" s="102"/>
      <c r="AA1007" s="102"/>
      <c r="AB1007" s="102"/>
    </row>
    <row r="1008">
      <c r="A1008" s="119"/>
      <c r="C1008" s="110"/>
      <c r="D1008" s="111"/>
      <c r="E1008" s="117"/>
      <c r="G1008" s="120"/>
      <c r="H1008" s="120"/>
      <c r="I1008" s="120"/>
      <c r="J1008" s="102"/>
      <c r="K1008" s="102"/>
      <c r="L1008" s="120"/>
      <c r="M1008" s="116"/>
      <c r="N1008" s="116"/>
      <c r="O1008" s="102"/>
      <c r="P1008" s="102"/>
      <c r="Q1008" s="102"/>
      <c r="R1008" s="102"/>
      <c r="S1008" s="102"/>
      <c r="T1008" s="102"/>
      <c r="U1008" s="102"/>
      <c r="V1008" s="102"/>
      <c r="W1008" s="102"/>
      <c r="X1008" s="102"/>
      <c r="Y1008" s="102"/>
      <c r="Z1008" s="102"/>
      <c r="AA1008" s="102"/>
      <c r="AB1008" s="102"/>
    </row>
    <row r="1009">
      <c r="A1009" s="119"/>
      <c r="C1009" s="110"/>
      <c r="D1009" s="111"/>
      <c r="E1009" s="117"/>
      <c r="G1009" s="120"/>
      <c r="H1009" s="120"/>
      <c r="I1009" s="120"/>
      <c r="J1009" s="102"/>
      <c r="K1009" s="102"/>
      <c r="L1009" s="120"/>
      <c r="M1009" s="116"/>
      <c r="N1009" s="116"/>
      <c r="O1009" s="102"/>
      <c r="P1009" s="102"/>
      <c r="Q1009" s="102"/>
      <c r="R1009" s="102"/>
      <c r="S1009" s="102"/>
      <c r="T1009" s="102"/>
      <c r="U1009" s="102"/>
      <c r="V1009" s="102"/>
      <c r="W1009" s="102"/>
      <c r="X1009" s="102"/>
      <c r="Y1009" s="102"/>
      <c r="Z1009" s="102"/>
      <c r="AA1009" s="102"/>
      <c r="AB1009" s="102"/>
    </row>
    <row r="1010">
      <c r="A1010" s="119"/>
      <c r="C1010" s="110"/>
      <c r="D1010" s="111"/>
      <c r="E1010" s="117"/>
      <c r="G1010" s="120"/>
      <c r="H1010" s="120"/>
      <c r="I1010" s="120"/>
      <c r="J1010" s="102"/>
      <c r="K1010" s="102"/>
      <c r="L1010" s="120"/>
      <c r="M1010" s="116"/>
      <c r="N1010" s="116"/>
      <c r="O1010" s="102"/>
      <c r="P1010" s="102"/>
      <c r="Q1010" s="102"/>
      <c r="R1010" s="102"/>
      <c r="S1010" s="102"/>
      <c r="T1010" s="102"/>
      <c r="U1010" s="102"/>
      <c r="V1010" s="102"/>
      <c r="W1010" s="102"/>
      <c r="X1010" s="102"/>
      <c r="Y1010" s="102"/>
      <c r="Z1010" s="102"/>
      <c r="AA1010" s="102"/>
      <c r="AB1010" s="102"/>
    </row>
    <row r="1011">
      <c r="A1011" s="119"/>
      <c r="C1011" s="110"/>
      <c r="D1011" s="111"/>
      <c r="E1011" s="117"/>
      <c r="G1011" s="120"/>
      <c r="H1011" s="120"/>
      <c r="I1011" s="120"/>
      <c r="J1011" s="102"/>
      <c r="K1011" s="102"/>
      <c r="L1011" s="120"/>
      <c r="M1011" s="116"/>
      <c r="N1011" s="116"/>
      <c r="O1011" s="102"/>
      <c r="P1011" s="102"/>
      <c r="Q1011" s="102"/>
      <c r="R1011" s="102"/>
      <c r="S1011" s="102"/>
      <c r="T1011" s="102"/>
      <c r="U1011" s="102"/>
      <c r="V1011" s="102"/>
      <c r="W1011" s="102"/>
      <c r="X1011" s="102"/>
      <c r="Y1011" s="102"/>
      <c r="Z1011" s="102"/>
      <c r="AA1011" s="102"/>
      <c r="AB1011" s="102"/>
    </row>
    <row r="1012">
      <c r="A1012" s="119"/>
      <c r="C1012" s="110"/>
      <c r="D1012" s="111"/>
      <c r="E1012" s="117"/>
      <c r="G1012" s="120"/>
      <c r="H1012" s="120"/>
      <c r="I1012" s="120"/>
      <c r="J1012" s="102"/>
      <c r="K1012" s="102"/>
      <c r="L1012" s="120"/>
      <c r="M1012" s="116"/>
      <c r="N1012" s="116"/>
      <c r="O1012" s="102"/>
      <c r="P1012" s="102"/>
      <c r="Q1012" s="102"/>
      <c r="R1012" s="102"/>
      <c r="S1012" s="102"/>
      <c r="T1012" s="102"/>
      <c r="U1012" s="102"/>
      <c r="V1012" s="102"/>
      <c r="W1012" s="102"/>
      <c r="X1012" s="102"/>
      <c r="Y1012" s="102"/>
      <c r="Z1012" s="102"/>
      <c r="AA1012" s="102"/>
      <c r="AB1012" s="102"/>
    </row>
    <row r="1013">
      <c r="A1013" s="119"/>
      <c r="C1013" s="110"/>
      <c r="D1013" s="111"/>
      <c r="E1013" s="117"/>
      <c r="G1013" s="120"/>
      <c r="H1013" s="120"/>
      <c r="I1013" s="120"/>
      <c r="J1013" s="102"/>
      <c r="K1013" s="102"/>
      <c r="L1013" s="120"/>
      <c r="M1013" s="116"/>
      <c r="N1013" s="116"/>
      <c r="O1013" s="102"/>
      <c r="P1013" s="102"/>
      <c r="Q1013" s="102"/>
      <c r="R1013" s="102"/>
      <c r="S1013" s="102"/>
      <c r="T1013" s="102"/>
      <c r="U1013" s="102"/>
      <c r="V1013" s="102"/>
      <c r="W1013" s="102"/>
      <c r="X1013" s="102"/>
      <c r="Y1013" s="102"/>
      <c r="Z1013" s="102"/>
      <c r="AA1013" s="102"/>
      <c r="AB1013" s="102"/>
    </row>
    <row r="1014">
      <c r="A1014" s="119"/>
      <c r="C1014" s="110"/>
      <c r="D1014" s="111"/>
      <c r="E1014" s="117"/>
      <c r="G1014" s="120"/>
      <c r="H1014" s="120"/>
      <c r="I1014" s="120"/>
      <c r="J1014" s="102"/>
      <c r="K1014" s="102"/>
      <c r="L1014" s="120"/>
      <c r="M1014" s="116"/>
      <c r="N1014" s="116"/>
      <c r="O1014" s="102"/>
      <c r="P1014" s="102"/>
      <c r="Q1014" s="102"/>
      <c r="R1014" s="102"/>
      <c r="S1014" s="102"/>
      <c r="T1014" s="102"/>
      <c r="U1014" s="102"/>
      <c r="V1014" s="102"/>
      <c r="W1014" s="102"/>
      <c r="X1014" s="102"/>
      <c r="Y1014" s="102"/>
      <c r="Z1014" s="102"/>
      <c r="AA1014" s="102"/>
      <c r="AB1014" s="102"/>
    </row>
    <row r="1015">
      <c r="A1015" s="119"/>
      <c r="C1015" s="110"/>
      <c r="D1015" s="111"/>
      <c r="E1015" s="117"/>
      <c r="G1015" s="120"/>
      <c r="H1015" s="120"/>
      <c r="I1015" s="120"/>
      <c r="J1015" s="102"/>
      <c r="K1015" s="102"/>
      <c r="L1015" s="120"/>
      <c r="M1015" s="116"/>
      <c r="N1015" s="116"/>
      <c r="O1015" s="102"/>
      <c r="P1015" s="102"/>
      <c r="Q1015" s="102"/>
      <c r="R1015" s="102"/>
      <c r="S1015" s="102"/>
      <c r="T1015" s="102"/>
      <c r="U1015" s="102"/>
      <c r="V1015" s="102"/>
      <c r="W1015" s="102"/>
      <c r="X1015" s="102"/>
      <c r="Y1015" s="102"/>
      <c r="Z1015" s="102"/>
      <c r="AA1015" s="102"/>
      <c r="AB1015" s="102"/>
    </row>
    <row r="1016">
      <c r="A1016" s="119"/>
      <c r="C1016" s="110"/>
      <c r="D1016" s="111"/>
      <c r="E1016" s="117"/>
      <c r="G1016" s="120"/>
      <c r="H1016" s="120"/>
      <c r="I1016" s="120"/>
      <c r="J1016" s="102"/>
      <c r="K1016" s="102"/>
      <c r="L1016" s="120"/>
      <c r="M1016" s="116"/>
      <c r="N1016" s="116"/>
      <c r="O1016" s="102"/>
      <c r="P1016" s="102"/>
      <c r="Q1016" s="102"/>
      <c r="R1016" s="102"/>
      <c r="S1016" s="102"/>
      <c r="T1016" s="102"/>
      <c r="U1016" s="102"/>
      <c r="V1016" s="102"/>
      <c r="W1016" s="102"/>
      <c r="X1016" s="102"/>
      <c r="Y1016" s="102"/>
      <c r="Z1016" s="102"/>
      <c r="AA1016" s="102"/>
      <c r="AB1016" s="102"/>
    </row>
    <row r="1017">
      <c r="A1017" s="119"/>
      <c r="C1017" s="110"/>
      <c r="D1017" s="111"/>
      <c r="E1017" s="117"/>
      <c r="G1017" s="120"/>
      <c r="H1017" s="120"/>
      <c r="I1017" s="120"/>
      <c r="J1017" s="102"/>
      <c r="K1017" s="102"/>
      <c r="L1017" s="120"/>
      <c r="M1017" s="116"/>
      <c r="N1017" s="116"/>
      <c r="O1017" s="102"/>
      <c r="P1017" s="102"/>
      <c r="Q1017" s="102"/>
      <c r="R1017" s="102"/>
      <c r="S1017" s="102"/>
      <c r="T1017" s="102"/>
      <c r="U1017" s="102"/>
      <c r="V1017" s="102"/>
      <c r="W1017" s="102"/>
      <c r="X1017" s="102"/>
      <c r="Y1017" s="102"/>
      <c r="Z1017" s="102"/>
      <c r="AA1017" s="102"/>
      <c r="AB1017" s="102"/>
    </row>
    <row r="1018">
      <c r="A1018" s="119"/>
      <c r="C1018" s="110"/>
      <c r="D1018" s="111"/>
      <c r="E1018" s="117"/>
      <c r="G1018" s="120"/>
      <c r="H1018" s="120"/>
      <c r="I1018" s="120"/>
      <c r="J1018" s="102"/>
      <c r="K1018" s="102"/>
      <c r="L1018" s="120"/>
      <c r="M1018" s="116"/>
      <c r="N1018" s="116"/>
      <c r="O1018" s="102"/>
      <c r="P1018" s="102"/>
      <c r="Q1018" s="102"/>
      <c r="R1018" s="102"/>
      <c r="S1018" s="102"/>
      <c r="T1018" s="102"/>
      <c r="U1018" s="102"/>
      <c r="V1018" s="102"/>
      <c r="W1018" s="102"/>
      <c r="X1018" s="102"/>
      <c r="Y1018" s="102"/>
      <c r="Z1018" s="102"/>
      <c r="AA1018" s="102"/>
      <c r="AB1018" s="102"/>
    </row>
    <row r="1019">
      <c r="A1019" s="119"/>
      <c r="C1019" s="110"/>
      <c r="D1019" s="111"/>
      <c r="E1019" s="117"/>
      <c r="G1019" s="120"/>
      <c r="H1019" s="120"/>
      <c r="I1019" s="120"/>
      <c r="J1019" s="102"/>
      <c r="K1019" s="102"/>
      <c r="L1019" s="120"/>
      <c r="M1019" s="116"/>
      <c r="N1019" s="116"/>
      <c r="O1019" s="102"/>
      <c r="P1019" s="102"/>
      <c r="Q1019" s="102"/>
      <c r="R1019" s="102"/>
      <c r="S1019" s="102"/>
      <c r="T1019" s="102"/>
      <c r="U1019" s="102"/>
      <c r="V1019" s="102"/>
      <c r="W1019" s="102"/>
      <c r="X1019" s="102"/>
      <c r="Y1019" s="102"/>
      <c r="Z1019" s="102"/>
      <c r="AA1019" s="102"/>
      <c r="AB1019" s="102"/>
    </row>
    <row r="1020">
      <c r="A1020" s="119"/>
      <c r="C1020" s="110"/>
      <c r="D1020" s="111"/>
      <c r="E1020" s="117"/>
      <c r="G1020" s="120"/>
      <c r="H1020" s="120"/>
      <c r="I1020" s="120"/>
      <c r="J1020" s="102"/>
      <c r="K1020" s="102"/>
      <c r="L1020" s="120"/>
      <c r="M1020" s="116"/>
      <c r="N1020" s="116"/>
      <c r="O1020" s="102"/>
      <c r="P1020" s="102"/>
      <c r="Q1020" s="102"/>
      <c r="R1020" s="102"/>
      <c r="S1020" s="102"/>
      <c r="T1020" s="102"/>
      <c r="U1020" s="102"/>
      <c r="V1020" s="102"/>
      <c r="W1020" s="102"/>
      <c r="X1020" s="102"/>
      <c r="Y1020" s="102"/>
      <c r="Z1020" s="102"/>
      <c r="AA1020" s="102"/>
      <c r="AB1020" s="102"/>
    </row>
    <row r="1021">
      <c r="A1021" s="119"/>
      <c r="C1021" s="110"/>
      <c r="D1021" s="111"/>
      <c r="E1021" s="117"/>
      <c r="G1021" s="120"/>
      <c r="H1021" s="120"/>
      <c r="I1021" s="120"/>
      <c r="J1021" s="102"/>
      <c r="K1021" s="102"/>
      <c r="L1021" s="120"/>
      <c r="M1021" s="116"/>
      <c r="N1021" s="116"/>
      <c r="O1021" s="102"/>
      <c r="P1021" s="102"/>
      <c r="Q1021" s="102"/>
      <c r="R1021" s="102"/>
      <c r="S1021" s="102"/>
      <c r="T1021" s="102"/>
      <c r="U1021" s="102"/>
      <c r="V1021" s="102"/>
      <c r="W1021" s="102"/>
      <c r="X1021" s="102"/>
      <c r="Y1021" s="102"/>
      <c r="Z1021" s="102"/>
      <c r="AA1021" s="102"/>
      <c r="AB1021" s="102"/>
    </row>
    <row r="1022">
      <c r="A1022" s="119"/>
      <c r="C1022" s="110"/>
      <c r="D1022" s="111"/>
      <c r="E1022" s="117"/>
      <c r="G1022" s="120"/>
      <c r="H1022" s="120"/>
      <c r="I1022" s="120"/>
      <c r="J1022" s="102"/>
      <c r="K1022" s="102"/>
      <c r="L1022" s="120"/>
      <c r="M1022" s="116"/>
      <c r="N1022" s="116"/>
      <c r="O1022" s="102"/>
      <c r="P1022" s="102"/>
      <c r="Q1022" s="102"/>
      <c r="R1022" s="102"/>
      <c r="S1022" s="102"/>
      <c r="T1022" s="102"/>
      <c r="U1022" s="102"/>
      <c r="V1022" s="102"/>
      <c r="W1022" s="102"/>
      <c r="X1022" s="102"/>
      <c r="Y1022" s="102"/>
      <c r="Z1022" s="102"/>
      <c r="AA1022" s="102"/>
      <c r="AB1022" s="102"/>
    </row>
    <row r="1023">
      <c r="A1023" s="119"/>
      <c r="C1023" s="110"/>
      <c r="D1023" s="111"/>
      <c r="E1023" s="117"/>
      <c r="G1023" s="120"/>
      <c r="H1023" s="120"/>
      <c r="I1023" s="120"/>
      <c r="J1023" s="102"/>
      <c r="K1023" s="102"/>
      <c r="L1023" s="120"/>
      <c r="M1023" s="116"/>
      <c r="N1023" s="116"/>
      <c r="O1023" s="102"/>
      <c r="P1023" s="102"/>
      <c r="Q1023" s="102"/>
      <c r="R1023" s="102"/>
      <c r="S1023" s="102"/>
      <c r="T1023" s="102"/>
      <c r="U1023" s="102"/>
      <c r="V1023" s="102"/>
      <c r="W1023" s="102"/>
      <c r="X1023" s="102"/>
      <c r="Y1023" s="102"/>
      <c r="Z1023" s="102"/>
      <c r="AA1023" s="102"/>
      <c r="AB1023" s="102"/>
    </row>
    <row r="1024">
      <c r="A1024" s="119"/>
      <c r="C1024" s="110"/>
      <c r="D1024" s="111"/>
      <c r="E1024" s="117"/>
      <c r="G1024" s="120"/>
      <c r="H1024" s="120"/>
      <c r="I1024" s="120"/>
      <c r="J1024" s="102"/>
      <c r="K1024" s="102"/>
      <c r="L1024" s="120"/>
      <c r="M1024" s="116"/>
      <c r="N1024" s="116"/>
      <c r="O1024" s="102"/>
      <c r="P1024" s="102"/>
      <c r="Q1024" s="102"/>
      <c r="R1024" s="102"/>
      <c r="S1024" s="102"/>
      <c r="T1024" s="102"/>
      <c r="U1024" s="102"/>
      <c r="V1024" s="102"/>
      <c r="W1024" s="102"/>
      <c r="X1024" s="102"/>
      <c r="Y1024" s="102"/>
      <c r="Z1024" s="102"/>
      <c r="AA1024" s="102"/>
      <c r="AB1024" s="102"/>
    </row>
    <row r="1025">
      <c r="A1025" s="119"/>
      <c r="C1025" s="110"/>
      <c r="D1025" s="111"/>
      <c r="E1025" s="117"/>
      <c r="G1025" s="120"/>
      <c r="H1025" s="120"/>
      <c r="I1025" s="120"/>
      <c r="J1025" s="102"/>
      <c r="K1025" s="102"/>
      <c r="L1025" s="120"/>
      <c r="M1025" s="116"/>
      <c r="N1025" s="116"/>
      <c r="O1025" s="102"/>
      <c r="P1025" s="102"/>
      <c r="Q1025" s="102"/>
      <c r="R1025" s="102"/>
      <c r="S1025" s="102"/>
      <c r="T1025" s="102"/>
      <c r="U1025" s="102"/>
      <c r="V1025" s="102"/>
      <c r="W1025" s="102"/>
      <c r="X1025" s="102"/>
      <c r="Y1025" s="102"/>
      <c r="Z1025" s="102"/>
      <c r="AA1025" s="102"/>
      <c r="AB1025" s="102"/>
    </row>
    <row r="1026">
      <c r="A1026" s="119"/>
      <c r="C1026" s="110"/>
      <c r="D1026" s="111"/>
      <c r="E1026" s="117"/>
      <c r="G1026" s="120"/>
      <c r="H1026" s="120"/>
      <c r="I1026" s="120"/>
      <c r="J1026" s="102"/>
      <c r="K1026" s="102"/>
      <c r="L1026" s="120"/>
      <c r="M1026" s="116"/>
      <c r="N1026" s="116"/>
      <c r="O1026" s="102"/>
      <c r="P1026" s="102"/>
      <c r="Q1026" s="102"/>
      <c r="R1026" s="102"/>
      <c r="S1026" s="102"/>
      <c r="T1026" s="102"/>
      <c r="U1026" s="102"/>
      <c r="V1026" s="102"/>
      <c r="W1026" s="102"/>
      <c r="X1026" s="102"/>
      <c r="Y1026" s="102"/>
      <c r="Z1026" s="102"/>
      <c r="AA1026" s="102"/>
      <c r="AB1026" s="102"/>
    </row>
    <row r="1027">
      <c r="A1027" s="119"/>
      <c r="C1027" s="110"/>
      <c r="D1027" s="111"/>
      <c r="E1027" s="117"/>
      <c r="G1027" s="120"/>
      <c r="H1027" s="120"/>
      <c r="I1027" s="120"/>
      <c r="J1027" s="102"/>
      <c r="K1027" s="102"/>
      <c r="L1027" s="120"/>
      <c r="M1027" s="116"/>
      <c r="N1027" s="116"/>
      <c r="O1027" s="102"/>
      <c r="P1027" s="102"/>
      <c r="Q1027" s="102"/>
      <c r="R1027" s="102"/>
      <c r="S1027" s="102"/>
      <c r="T1027" s="102"/>
      <c r="U1027" s="102"/>
      <c r="V1027" s="102"/>
      <c r="W1027" s="102"/>
      <c r="X1027" s="102"/>
      <c r="Y1027" s="102"/>
      <c r="Z1027" s="102"/>
      <c r="AA1027" s="102"/>
      <c r="AB1027" s="102"/>
    </row>
    <row r="1028">
      <c r="A1028" s="119"/>
      <c r="C1028" s="110"/>
      <c r="D1028" s="111"/>
      <c r="E1028" s="117"/>
      <c r="G1028" s="120"/>
      <c r="H1028" s="120"/>
      <c r="I1028" s="120"/>
      <c r="J1028" s="102"/>
      <c r="K1028" s="102"/>
      <c r="L1028" s="120"/>
      <c r="M1028" s="116"/>
      <c r="N1028" s="116"/>
      <c r="O1028" s="102"/>
      <c r="P1028" s="102"/>
      <c r="Q1028" s="102"/>
      <c r="R1028" s="102"/>
      <c r="S1028" s="102"/>
      <c r="T1028" s="102"/>
      <c r="U1028" s="102"/>
      <c r="V1028" s="102"/>
      <c r="W1028" s="102"/>
      <c r="X1028" s="102"/>
      <c r="Y1028" s="102"/>
      <c r="Z1028" s="102"/>
      <c r="AA1028" s="102"/>
      <c r="AB1028" s="102"/>
    </row>
    <row r="1029">
      <c r="A1029" s="119"/>
      <c r="C1029" s="110"/>
      <c r="D1029" s="111"/>
      <c r="E1029" s="117"/>
      <c r="G1029" s="120"/>
      <c r="H1029" s="120"/>
      <c r="I1029" s="120"/>
      <c r="J1029" s="102"/>
      <c r="K1029" s="102"/>
      <c r="L1029" s="120"/>
      <c r="M1029" s="116"/>
      <c r="N1029" s="116"/>
      <c r="O1029" s="102"/>
      <c r="P1029" s="102"/>
      <c r="Q1029" s="102"/>
      <c r="R1029" s="102"/>
      <c r="S1029" s="102"/>
      <c r="T1029" s="102"/>
      <c r="U1029" s="102"/>
      <c r="V1029" s="102"/>
      <c r="W1029" s="102"/>
      <c r="X1029" s="102"/>
      <c r="Y1029" s="102"/>
      <c r="Z1029" s="102"/>
      <c r="AA1029" s="102"/>
      <c r="AB1029" s="102"/>
    </row>
    <row r="1030">
      <c r="A1030" s="119"/>
      <c r="C1030" s="110"/>
      <c r="D1030" s="111"/>
      <c r="E1030" s="117"/>
      <c r="G1030" s="120"/>
      <c r="H1030" s="120"/>
      <c r="I1030" s="120"/>
      <c r="J1030" s="102"/>
      <c r="K1030" s="102"/>
      <c r="L1030" s="120"/>
      <c r="M1030" s="116"/>
      <c r="N1030" s="116"/>
      <c r="O1030" s="102"/>
      <c r="P1030" s="102"/>
      <c r="Q1030" s="102"/>
      <c r="R1030" s="102"/>
      <c r="S1030" s="102"/>
      <c r="T1030" s="102"/>
      <c r="U1030" s="102"/>
      <c r="V1030" s="102"/>
      <c r="W1030" s="102"/>
      <c r="X1030" s="102"/>
      <c r="Y1030" s="102"/>
      <c r="Z1030" s="102"/>
      <c r="AA1030" s="102"/>
      <c r="AB1030" s="102"/>
    </row>
    <row r="1031">
      <c r="A1031" s="119"/>
      <c r="C1031" s="110"/>
      <c r="D1031" s="111"/>
      <c r="E1031" s="117"/>
      <c r="G1031" s="120"/>
      <c r="H1031" s="120"/>
      <c r="I1031" s="120"/>
      <c r="J1031" s="102"/>
      <c r="K1031" s="102"/>
      <c r="L1031" s="120"/>
      <c r="M1031" s="116"/>
      <c r="N1031" s="116"/>
      <c r="O1031" s="102"/>
      <c r="P1031" s="102"/>
      <c r="Q1031" s="102"/>
      <c r="R1031" s="102"/>
      <c r="S1031" s="102"/>
      <c r="T1031" s="102"/>
      <c r="U1031" s="102"/>
      <c r="V1031" s="102"/>
      <c r="W1031" s="102"/>
      <c r="X1031" s="102"/>
      <c r="Y1031" s="102"/>
      <c r="Z1031" s="102"/>
      <c r="AA1031" s="102"/>
      <c r="AB1031" s="102"/>
    </row>
    <row r="1032">
      <c r="A1032" s="119"/>
      <c r="C1032" s="110"/>
      <c r="D1032" s="111"/>
      <c r="E1032" s="117"/>
      <c r="G1032" s="120"/>
      <c r="H1032" s="120"/>
      <c r="I1032" s="120"/>
      <c r="J1032" s="102"/>
      <c r="K1032" s="102"/>
      <c r="L1032" s="120"/>
      <c r="M1032" s="116"/>
      <c r="N1032" s="116"/>
      <c r="O1032" s="102"/>
      <c r="P1032" s="102"/>
      <c r="Q1032" s="102"/>
      <c r="R1032" s="102"/>
      <c r="S1032" s="102"/>
      <c r="T1032" s="102"/>
      <c r="U1032" s="102"/>
      <c r="V1032" s="102"/>
      <c r="W1032" s="102"/>
      <c r="X1032" s="102"/>
      <c r="Y1032" s="102"/>
      <c r="Z1032" s="102"/>
      <c r="AA1032" s="102"/>
      <c r="AB1032" s="102"/>
    </row>
    <row r="1033">
      <c r="A1033" s="119"/>
      <c r="C1033" s="110"/>
      <c r="D1033" s="111"/>
      <c r="E1033" s="117"/>
      <c r="G1033" s="120"/>
      <c r="H1033" s="120"/>
      <c r="I1033" s="120"/>
      <c r="J1033" s="102"/>
      <c r="K1033" s="102"/>
      <c r="L1033" s="120"/>
      <c r="M1033" s="116"/>
      <c r="N1033" s="116"/>
      <c r="O1033" s="102"/>
      <c r="P1033" s="102"/>
      <c r="Q1033" s="102"/>
      <c r="R1033" s="102"/>
      <c r="S1033" s="102"/>
      <c r="T1033" s="102"/>
      <c r="U1033" s="102"/>
      <c r="V1033" s="102"/>
      <c r="W1033" s="102"/>
      <c r="X1033" s="102"/>
      <c r="Y1033" s="102"/>
      <c r="Z1033" s="102"/>
      <c r="AA1033" s="102"/>
      <c r="AB1033" s="102"/>
    </row>
    <row r="1034">
      <c r="A1034" s="119"/>
      <c r="C1034" s="110"/>
      <c r="D1034" s="111"/>
      <c r="E1034" s="117"/>
      <c r="G1034" s="120"/>
      <c r="H1034" s="120"/>
      <c r="I1034" s="120"/>
      <c r="J1034" s="102"/>
      <c r="K1034" s="102"/>
      <c r="L1034" s="120"/>
      <c r="M1034" s="116"/>
      <c r="N1034" s="116"/>
      <c r="O1034" s="102"/>
      <c r="P1034" s="102"/>
      <c r="Q1034" s="102"/>
      <c r="R1034" s="102"/>
      <c r="S1034" s="102"/>
      <c r="T1034" s="102"/>
      <c r="U1034" s="102"/>
      <c r="V1034" s="102"/>
      <c r="W1034" s="102"/>
      <c r="X1034" s="102"/>
      <c r="Y1034" s="102"/>
      <c r="Z1034" s="102"/>
      <c r="AA1034" s="102"/>
      <c r="AB1034" s="102"/>
    </row>
    <row r="1035">
      <c r="A1035" s="119"/>
      <c r="C1035" s="110"/>
      <c r="D1035" s="111"/>
      <c r="E1035" s="117"/>
      <c r="G1035" s="120"/>
      <c r="H1035" s="120"/>
      <c r="I1035" s="120"/>
      <c r="J1035" s="102"/>
      <c r="K1035" s="102"/>
      <c r="L1035" s="120"/>
      <c r="M1035" s="116"/>
      <c r="N1035" s="116"/>
      <c r="O1035" s="102"/>
      <c r="P1035" s="102"/>
      <c r="Q1035" s="102"/>
      <c r="R1035" s="102"/>
      <c r="S1035" s="102"/>
      <c r="T1035" s="102"/>
      <c r="U1035" s="102"/>
      <c r="V1035" s="102"/>
      <c r="W1035" s="102"/>
      <c r="X1035" s="102"/>
      <c r="Y1035" s="102"/>
      <c r="Z1035" s="102"/>
      <c r="AA1035" s="102"/>
      <c r="AB1035" s="102"/>
    </row>
    <row r="1036">
      <c r="A1036" s="119"/>
      <c r="C1036" s="110"/>
      <c r="D1036" s="111"/>
      <c r="E1036" s="117"/>
      <c r="G1036" s="120"/>
      <c r="H1036" s="120"/>
      <c r="I1036" s="120"/>
      <c r="J1036" s="102"/>
      <c r="K1036" s="102"/>
      <c r="L1036" s="120"/>
      <c r="M1036" s="116"/>
      <c r="N1036" s="116"/>
      <c r="O1036" s="102"/>
      <c r="P1036" s="102"/>
      <c r="Q1036" s="102"/>
      <c r="R1036" s="102"/>
      <c r="S1036" s="102"/>
      <c r="T1036" s="102"/>
      <c r="U1036" s="102"/>
      <c r="V1036" s="102"/>
      <c r="W1036" s="102"/>
      <c r="X1036" s="102"/>
      <c r="Y1036" s="102"/>
      <c r="Z1036" s="102"/>
      <c r="AA1036" s="102"/>
      <c r="AB1036" s="102"/>
    </row>
    <row r="1037">
      <c r="A1037" s="119"/>
      <c r="C1037" s="110"/>
      <c r="D1037" s="111"/>
      <c r="E1037" s="117"/>
      <c r="G1037" s="120"/>
      <c r="H1037" s="120"/>
      <c r="I1037" s="120"/>
      <c r="J1037" s="102"/>
      <c r="K1037" s="102"/>
      <c r="L1037" s="120"/>
      <c r="M1037" s="116"/>
      <c r="N1037" s="116"/>
      <c r="O1037" s="102"/>
      <c r="P1037" s="102"/>
      <c r="Q1037" s="102"/>
      <c r="R1037" s="102"/>
      <c r="S1037" s="102"/>
      <c r="T1037" s="102"/>
      <c r="U1037" s="102"/>
      <c r="V1037" s="102"/>
      <c r="W1037" s="102"/>
      <c r="X1037" s="102"/>
      <c r="Y1037" s="102"/>
      <c r="Z1037" s="102"/>
      <c r="AA1037" s="102"/>
      <c r="AB1037" s="102"/>
    </row>
    <row r="1038">
      <c r="A1038" s="119"/>
      <c r="C1038" s="110"/>
      <c r="D1038" s="111"/>
      <c r="E1038" s="117"/>
      <c r="G1038" s="120"/>
      <c r="H1038" s="120"/>
      <c r="I1038" s="120"/>
      <c r="J1038" s="102"/>
      <c r="K1038" s="102"/>
      <c r="L1038" s="120"/>
      <c r="M1038" s="116"/>
      <c r="N1038" s="116"/>
      <c r="O1038" s="102"/>
      <c r="P1038" s="102"/>
      <c r="Q1038" s="102"/>
      <c r="R1038" s="102"/>
      <c r="S1038" s="102"/>
      <c r="T1038" s="102"/>
      <c r="U1038" s="102"/>
      <c r="V1038" s="102"/>
      <c r="W1038" s="102"/>
      <c r="X1038" s="102"/>
      <c r="Y1038" s="102"/>
      <c r="Z1038" s="102"/>
      <c r="AA1038" s="102"/>
      <c r="AB1038" s="102"/>
    </row>
    <row r="1039">
      <c r="A1039" s="119"/>
      <c r="C1039" s="110"/>
      <c r="D1039" s="111"/>
      <c r="E1039" s="117"/>
      <c r="G1039" s="120"/>
      <c r="H1039" s="120"/>
      <c r="I1039" s="120"/>
      <c r="J1039" s="102"/>
      <c r="K1039" s="102"/>
      <c r="L1039" s="120"/>
      <c r="M1039" s="116"/>
      <c r="N1039" s="116"/>
      <c r="O1039" s="102"/>
      <c r="P1039" s="102"/>
      <c r="Q1039" s="102"/>
      <c r="R1039" s="102"/>
      <c r="S1039" s="102"/>
      <c r="T1039" s="102"/>
      <c r="U1039" s="102"/>
      <c r="V1039" s="102"/>
      <c r="W1039" s="102"/>
      <c r="X1039" s="102"/>
      <c r="Y1039" s="102"/>
      <c r="Z1039" s="102"/>
      <c r="AA1039" s="102"/>
      <c r="AB1039" s="102"/>
    </row>
    <row r="1040">
      <c r="A1040" s="119"/>
      <c r="C1040" s="110"/>
      <c r="D1040" s="111"/>
      <c r="E1040" s="117"/>
      <c r="G1040" s="120"/>
      <c r="H1040" s="120"/>
      <c r="I1040" s="120"/>
      <c r="J1040" s="102"/>
      <c r="K1040" s="102"/>
      <c r="L1040" s="120"/>
      <c r="M1040" s="116"/>
      <c r="N1040" s="116"/>
      <c r="O1040" s="102"/>
      <c r="P1040" s="102"/>
      <c r="Q1040" s="102"/>
      <c r="R1040" s="102"/>
      <c r="S1040" s="102"/>
      <c r="T1040" s="102"/>
      <c r="U1040" s="102"/>
      <c r="V1040" s="102"/>
      <c r="W1040" s="102"/>
      <c r="X1040" s="102"/>
      <c r="Y1040" s="102"/>
      <c r="Z1040" s="102"/>
      <c r="AA1040" s="102"/>
      <c r="AB1040" s="102"/>
    </row>
    <row r="1041">
      <c r="A1041" s="119"/>
      <c r="C1041" s="110"/>
      <c r="D1041" s="111"/>
      <c r="E1041" s="117"/>
      <c r="G1041" s="120"/>
      <c r="H1041" s="120"/>
      <c r="I1041" s="120"/>
      <c r="J1041" s="102"/>
      <c r="K1041" s="102"/>
      <c r="L1041" s="120"/>
      <c r="M1041" s="116"/>
      <c r="N1041" s="116"/>
      <c r="O1041" s="102"/>
      <c r="P1041" s="102"/>
      <c r="Q1041" s="102"/>
      <c r="R1041" s="102"/>
      <c r="S1041" s="102"/>
      <c r="T1041" s="102"/>
      <c r="U1041" s="102"/>
      <c r="V1041" s="102"/>
      <c r="W1041" s="102"/>
      <c r="X1041" s="102"/>
      <c r="Y1041" s="102"/>
      <c r="Z1041" s="102"/>
      <c r="AA1041" s="102"/>
      <c r="AB1041" s="102"/>
    </row>
    <row r="1042">
      <c r="A1042" s="119"/>
      <c r="C1042" s="110"/>
      <c r="D1042" s="111"/>
      <c r="E1042" s="117"/>
      <c r="G1042" s="120"/>
      <c r="H1042" s="120"/>
      <c r="I1042" s="120"/>
      <c r="J1042" s="102"/>
      <c r="K1042" s="102"/>
      <c r="L1042" s="120"/>
      <c r="M1042" s="116"/>
      <c r="N1042" s="116"/>
      <c r="O1042" s="102"/>
      <c r="P1042" s="102"/>
      <c r="Q1042" s="102"/>
      <c r="R1042" s="102"/>
      <c r="S1042" s="102"/>
      <c r="T1042" s="102"/>
      <c r="U1042" s="102"/>
      <c r="V1042" s="102"/>
      <c r="W1042" s="102"/>
      <c r="X1042" s="102"/>
      <c r="Y1042" s="102"/>
      <c r="Z1042" s="102"/>
      <c r="AA1042" s="102"/>
      <c r="AB1042" s="102"/>
    </row>
    <row r="1043">
      <c r="A1043" s="119"/>
      <c r="C1043" s="110"/>
      <c r="D1043" s="111"/>
      <c r="E1043" s="117"/>
      <c r="G1043" s="120"/>
      <c r="H1043" s="120"/>
      <c r="I1043" s="120"/>
      <c r="J1043" s="102"/>
      <c r="K1043" s="102"/>
      <c r="L1043" s="120"/>
      <c r="M1043" s="116"/>
      <c r="N1043" s="116"/>
      <c r="O1043" s="102"/>
      <c r="P1043" s="102"/>
      <c r="Q1043" s="102"/>
      <c r="R1043" s="102"/>
      <c r="S1043" s="102"/>
      <c r="T1043" s="102"/>
      <c r="U1043" s="102"/>
      <c r="V1043" s="102"/>
      <c r="W1043" s="102"/>
      <c r="X1043" s="102"/>
      <c r="Y1043" s="102"/>
      <c r="Z1043" s="102"/>
      <c r="AA1043" s="102"/>
      <c r="AB1043" s="102"/>
    </row>
    <row r="1044">
      <c r="A1044" s="119"/>
      <c r="C1044" s="110"/>
      <c r="D1044" s="111"/>
      <c r="E1044" s="117"/>
      <c r="G1044" s="120"/>
      <c r="H1044" s="120"/>
      <c r="I1044" s="120"/>
      <c r="J1044" s="102"/>
      <c r="K1044" s="102"/>
      <c r="L1044" s="120"/>
      <c r="M1044" s="116"/>
      <c r="N1044" s="116"/>
      <c r="O1044" s="102"/>
      <c r="P1044" s="102"/>
      <c r="Q1044" s="102"/>
      <c r="R1044" s="102"/>
      <c r="S1044" s="102"/>
      <c r="T1044" s="102"/>
      <c r="U1044" s="102"/>
      <c r="V1044" s="102"/>
      <c r="W1044" s="102"/>
      <c r="X1044" s="102"/>
      <c r="Y1044" s="102"/>
      <c r="Z1044" s="102"/>
      <c r="AA1044" s="102"/>
      <c r="AB1044" s="102"/>
    </row>
    <row r="1045">
      <c r="A1045" s="119"/>
      <c r="C1045" s="110"/>
      <c r="D1045" s="111"/>
      <c r="E1045" s="117"/>
      <c r="G1045" s="120"/>
      <c r="H1045" s="120"/>
      <c r="I1045" s="120"/>
      <c r="J1045" s="102"/>
      <c r="K1045" s="102"/>
      <c r="L1045" s="120"/>
      <c r="M1045" s="116"/>
      <c r="N1045" s="116"/>
      <c r="O1045" s="102"/>
      <c r="P1045" s="102"/>
      <c r="Q1045" s="102"/>
      <c r="R1045" s="102"/>
      <c r="S1045" s="102"/>
      <c r="T1045" s="102"/>
      <c r="U1045" s="102"/>
      <c r="V1045" s="102"/>
      <c r="W1045" s="102"/>
      <c r="X1045" s="102"/>
      <c r="Y1045" s="102"/>
      <c r="Z1045" s="102"/>
      <c r="AA1045" s="102"/>
      <c r="AB1045" s="102"/>
    </row>
    <row r="1046">
      <c r="A1046" s="119"/>
      <c r="C1046" s="110"/>
      <c r="D1046" s="111"/>
      <c r="E1046" s="117"/>
      <c r="G1046" s="120"/>
      <c r="H1046" s="120"/>
      <c r="I1046" s="120"/>
      <c r="J1046" s="102"/>
      <c r="K1046" s="102"/>
      <c r="L1046" s="120"/>
      <c r="M1046" s="116"/>
      <c r="N1046" s="116"/>
      <c r="O1046" s="102"/>
      <c r="P1046" s="102"/>
      <c r="Q1046" s="102"/>
      <c r="R1046" s="102"/>
      <c r="S1046" s="102"/>
      <c r="T1046" s="102"/>
      <c r="U1046" s="102"/>
      <c r="V1046" s="102"/>
      <c r="W1046" s="102"/>
      <c r="X1046" s="102"/>
      <c r="Y1046" s="102"/>
      <c r="Z1046" s="102"/>
      <c r="AA1046" s="102"/>
      <c r="AB1046" s="102"/>
    </row>
    <row r="1047">
      <c r="A1047" s="119"/>
      <c r="C1047" s="110"/>
      <c r="D1047" s="111"/>
      <c r="E1047" s="117"/>
      <c r="G1047" s="120"/>
      <c r="H1047" s="120"/>
      <c r="I1047" s="120"/>
      <c r="J1047" s="102"/>
      <c r="K1047" s="102"/>
      <c r="L1047" s="120"/>
      <c r="M1047" s="116"/>
      <c r="N1047" s="116"/>
      <c r="O1047" s="102"/>
      <c r="P1047" s="102"/>
      <c r="Q1047" s="102"/>
      <c r="R1047" s="102"/>
      <c r="S1047" s="102"/>
      <c r="T1047" s="102"/>
      <c r="U1047" s="102"/>
      <c r="V1047" s="102"/>
      <c r="W1047" s="102"/>
      <c r="X1047" s="102"/>
      <c r="Y1047" s="102"/>
      <c r="Z1047" s="102"/>
      <c r="AA1047" s="102"/>
      <c r="AB1047" s="102"/>
    </row>
    <row r="1048">
      <c r="A1048" s="119"/>
      <c r="C1048" s="110"/>
      <c r="D1048" s="111"/>
      <c r="E1048" s="117"/>
      <c r="G1048" s="120"/>
      <c r="H1048" s="120"/>
      <c r="I1048" s="120"/>
      <c r="J1048" s="102"/>
      <c r="K1048" s="102"/>
      <c r="L1048" s="120"/>
      <c r="M1048" s="116"/>
      <c r="N1048" s="116"/>
      <c r="O1048" s="102"/>
      <c r="P1048" s="102"/>
      <c r="Q1048" s="102"/>
      <c r="R1048" s="102"/>
      <c r="S1048" s="102"/>
      <c r="T1048" s="102"/>
      <c r="U1048" s="102"/>
      <c r="V1048" s="102"/>
      <c r="W1048" s="102"/>
      <c r="X1048" s="102"/>
      <c r="Y1048" s="102"/>
      <c r="Z1048" s="102"/>
      <c r="AA1048" s="102"/>
      <c r="AB1048" s="102"/>
    </row>
    <row r="1049">
      <c r="A1049" s="119"/>
      <c r="C1049" s="110"/>
      <c r="D1049" s="111"/>
      <c r="E1049" s="117"/>
      <c r="G1049" s="120"/>
      <c r="H1049" s="120"/>
      <c r="I1049" s="120"/>
      <c r="J1049" s="102"/>
      <c r="K1049" s="102"/>
      <c r="L1049" s="120"/>
      <c r="M1049" s="116"/>
      <c r="N1049" s="116"/>
      <c r="O1049" s="102"/>
      <c r="P1049" s="102"/>
      <c r="Q1049" s="102"/>
      <c r="R1049" s="102"/>
      <c r="S1049" s="102"/>
      <c r="T1049" s="102"/>
      <c r="U1049" s="102"/>
      <c r="V1049" s="102"/>
      <c r="W1049" s="102"/>
      <c r="X1049" s="102"/>
      <c r="Y1049" s="102"/>
      <c r="Z1049" s="102"/>
      <c r="AA1049" s="102"/>
      <c r="AB1049" s="102"/>
    </row>
    <row r="1050">
      <c r="A1050" s="119"/>
      <c r="C1050" s="110"/>
      <c r="D1050" s="111"/>
      <c r="E1050" s="117"/>
      <c r="G1050" s="120"/>
      <c r="H1050" s="120"/>
      <c r="I1050" s="120"/>
      <c r="J1050" s="102"/>
      <c r="K1050" s="102"/>
      <c r="L1050" s="120"/>
      <c r="M1050" s="116"/>
      <c r="N1050" s="116"/>
      <c r="O1050" s="102"/>
      <c r="P1050" s="102"/>
      <c r="Q1050" s="102"/>
      <c r="R1050" s="102"/>
      <c r="S1050" s="102"/>
      <c r="T1050" s="102"/>
      <c r="U1050" s="102"/>
      <c r="V1050" s="102"/>
      <c r="W1050" s="102"/>
      <c r="X1050" s="102"/>
      <c r="Y1050" s="102"/>
      <c r="Z1050" s="102"/>
      <c r="AA1050" s="102"/>
      <c r="AB1050" s="102"/>
    </row>
    <row r="1051">
      <c r="A1051" s="119"/>
      <c r="C1051" s="110"/>
      <c r="D1051" s="111"/>
      <c r="E1051" s="117"/>
      <c r="G1051" s="120"/>
      <c r="H1051" s="120"/>
      <c r="I1051" s="120"/>
      <c r="J1051" s="102"/>
      <c r="K1051" s="102"/>
      <c r="L1051" s="120"/>
      <c r="M1051" s="116"/>
      <c r="N1051" s="116"/>
      <c r="O1051" s="102"/>
      <c r="P1051" s="102"/>
      <c r="Q1051" s="102"/>
      <c r="R1051" s="102"/>
      <c r="S1051" s="102"/>
      <c r="T1051" s="102"/>
      <c r="U1051" s="102"/>
      <c r="V1051" s="102"/>
      <c r="W1051" s="102"/>
      <c r="X1051" s="102"/>
      <c r="Y1051" s="102"/>
      <c r="Z1051" s="102"/>
      <c r="AA1051" s="102"/>
      <c r="AB1051" s="102"/>
    </row>
    <row r="1052">
      <c r="A1052" s="119"/>
      <c r="C1052" s="110"/>
      <c r="D1052" s="111"/>
      <c r="E1052" s="117"/>
      <c r="G1052" s="120"/>
      <c r="H1052" s="120"/>
      <c r="I1052" s="120"/>
      <c r="J1052" s="102"/>
      <c r="K1052" s="102"/>
      <c r="L1052" s="120"/>
      <c r="M1052" s="116"/>
      <c r="N1052" s="116"/>
      <c r="O1052" s="102"/>
      <c r="P1052" s="102"/>
      <c r="Q1052" s="102"/>
      <c r="R1052" s="102"/>
      <c r="S1052" s="102"/>
      <c r="T1052" s="102"/>
      <c r="U1052" s="102"/>
      <c r="V1052" s="102"/>
      <c r="W1052" s="102"/>
      <c r="X1052" s="102"/>
      <c r="Y1052" s="102"/>
      <c r="Z1052" s="102"/>
      <c r="AA1052" s="102"/>
      <c r="AB1052" s="102"/>
    </row>
    <row r="1053">
      <c r="A1053" s="119"/>
      <c r="C1053" s="110"/>
      <c r="D1053" s="111"/>
      <c r="E1053" s="117"/>
      <c r="G1053" s="120"/>
      <c r="H1053" s="120"/>
      <c r="I1053" s="120"/>
      <c r="J1053" s="102"/>
      <c r="K1053" s="102"/>
      <c r="L1053" s="120"/>
      <c r="M1053" s="116"/>
      <c r="N1053" s="116"/>
      <c r="O1053" s="102"/>
      <c r="P1053" s="102"/>
      <c r="Q1053" s="102"/>
      <c r="R1053" s="102"/>
      <c r="S1053" s="102"/>
      <c r="T1053" s="102"/>
      <c r="U1053" s="102"/>
      <c r="V1053" s="102"/>
      <c r="W1053" s="102"/>
      <c r="X1053" s="102"/>
      <c r="Y1053" s="102"/>
      <c r="Z1053" s="102"/>
      <c r="AA1053" s="102"/>
      <c r="AB1053" s="102"/>
    </row>
    <row r="1054">
      <c r="A1054" s="119"/>
      <c r="C1054" s="110"/>
      <c r="D1054" s="111"/>
      <c r="E1054" s="117"/>
      <c r="G1054" s="120"/>
      <c r="H1054" s="120"/>
      <c r="I1054" s="120"/>
      <c r="J1054" s="102"/>
      <c r="K1054" s="102"/>
      <c r="L1054" s="120"/>
      <c r="M1054" s="116"/>
      <c r="N1054" s="116"/>
      <c r="O1054" s="102"/>
      <c r="P1054" s="102"/>
      <c r="Q1054" s="102"/>
      <c r="R1054" s="102"/>
      <c r="S1054" s="102"/>
      <c r="T1054" s="102"/>
      <c r="U1054" s="102"/>
      <c r="V1054" s="102"/>
      <c r="W1054" s="102"/>
      <c r="X1054" s="102"/>
      <c r="Y1054" s="102"/>
      <c r="Z1054" s="102"/>
      <c r="AA1054" s="102"/>
      <c r="AB1054" s="102"/>
    </row>
    <row r="1055">
      <c r="A1055" s="119"/>
      <c r="C1055" s="110"/>
      <c r="D1055" s="111"/>
      <c r="E1055" s="117"/>
      <c r="G1055" s="120"/>
      <c r="H1055" s="120"/>
      <c r="I1055" s="120"/>
      <c r="J1055" s="102"/>
      <c r="K1055" s="102"/>
      <c r="L1055" s="120"/>
      <c r="M1055" s="116"/>
      <c r="N1055" s="116"/>
      <c r="O1055" s="102"/>
      <c r="P1055" s="102"/>
      <c r="Q1055" s="102"/>
      <c r="R1055" s="102"/>
      <c r="S1055" s="102"/>
      <c r="T1055" s="102"/>
      <c r="U1055" s="102"/>
      <c r="V1055" s="102"/>
      <c r="W1055" s="102"/>
      <c r="X1055" s="102"/>
      <c r="Y1055" s="102"/>
      <c r="Z1055" s="102"/>
      <c r="AA1055" s="102"/>
      <c r="AB1055" s="102"/>
    </row>
    <row r="1056">
      <c r="A1056" s="119"/>
      <c r="C1056" s="110"/>
      <c r="D1056" s="111"/>
      <c r="E1056" s="117"/>
      <c r="G1056" s="120"/>
      <c r="H1056" s="120"/>
      <c r="I1056" s="120"/>
      <c r="J1056" s="102"/>
      <c r="K1056" s="102"/>
      <c r="L1056" s="120"/>
      <c r="M1056" s="116"/>
      <c r="N1056" s="116"/>
      <c r="O1056" s="102"/>
      <c r="P1056" s="102"/>
      <c r="Q1056" s="102"/>
      <c r="R1056" s="102"/>
      <c r="S1056" s="102"/>
      <c r="T1056" s="102"/>
      <c r="U1056" s="102"/>
      <c r="V1056" s="102"/>
      <c r="W1056" s="102"/>
      <c r="X1056" s="102"/>
      <c r="Y1056" s="102"/>
      <c r="Z1056" s="102"/>
      <c r="AA1056" s="102"/>
      <c r="AB1056" s="102"/>
    </row>
    <row r="1057">
      <c r="A1057" s="119"/>
      <c r="C1057" s="110"/>
      <c r="D1057" s="111"/>
      <c r="E1057" s="117"/>
      <c r="G1057" s="120"/>
      <c r="H1057" s="120"/>
      <c r="I1057" s="120"/>
      <c r="J1057" s="102"/>
      <c r="K1057" s="102"/>
      <c r="L1057" s="120"/>
      <c r="M1057" s="116"/>
      <c r="N1057" s="116"/>
      <c r="O1057" s="102"/>
      <c r="P1057" s="102"/>
      <c r="Q1057" s="102"/>
      <c r="R1057" s="102"/>
      <c r="S1057" s="102"/>
      <c r="T1057" s="102"/>
      <c r="U1057" s="102"/>
      <c r="V1057" s="102"/>
      <c r="W1057" s="102"/>
      <c r="X1057" s="102"/>
      <c r="Y1057" s="102"/>
      <c r="Z1057" s="102"/>
      <c r="AA1057" s="102"/>
      <c r="AB1057" s="102"/>
    </row>
    <row r="1058">
      <c r="A1058" s="119"/>
      <c r="C1058" s="110"/>
      <c r="D1058" s="111"/>
      <c r="E1058" s="117"/>
      <c r="G1058" s="120"/>
      <c r="H1058" s="120"/>
      <c r="I1058" s="120"/>
      <c r="J1058" s="102"/>
      <c r="K1058" s="102"/>
      <c r="L1058" s="120"/>
      <c r="M1058" s="116"/>
      <c r="N1058" s="116"/>
      <c r="O1058" s="102"/>
      <c r="P1058" s="102"/>
      <c r="Q1058" s="102"/>
      <c r="R1058" s="102"/>
      <c r="S1058" s="102"/>
      <c r="T1058" s="102"/>
      <c r="U1058" s="102"/>
      <c r="V1058" s="102"/>
      <c r="W1058" s="102"/>
      <c r="X1058" s="102"/>
      <c r="Y1058" s="102"/>
      <c r="Z1058" s="102"/>
      <c r="AA1058" s="102"/>
      <c r="AB1058" s="102"/>
    </row>
    <row r="1059">
      <c r="A1059" s="119"/>
      <c r="C1059" s="110"/>
      <c r="D1059" s="111"/>
      <c r="E1059" s="117"/>
      <c r="G1059" s="120"/>
      <c r="H1059" s="120"/>
      <c r="I1059" s="120"/>
      <c r="J1059" s="102"/>
      <c r="K1059" s="102"/>
      <c r="L1059" s="120"/>
      <c r="M1059" s="116"/>
      <c r="N1059" s="116"/>
      <c r="O1059" s="102"/>
      <c r="P1059" s="102"/>
      <c r="Q1059" s="102"/>
      <c r="R1059" s="102"/>
      <c r="S1059" s="102"/>
      <c r="T1059" s="102"/>
      <c r="U1059" s="102"/>
      <c r="V1059" s="102"/>
      <c r="W1059" s="102"/>
      <c r="X1059" s="102"/>
      <c r="Y1059" s="102"/>
      <c r="Z1059" s="102"/>
      <c r="AA1059" s="102"/>
      <c r="AB1059" s="102"/>
    </row>
    <row r="1060">
      <c r="A1060" s="119"/>
      <c r="C1060" s="110"/>
      <c r="D1060" s="111"/>
      <c r="E1060" s="117"/>
      <c r="G1060" s="120"/>
      <c r="H1060" s="120"/>
      <c r="I1060" s="120"/>
      <c r="J1060" s="102"/>
      <c r="K1060" s="102"/>
      <c r="L1060" s="120"/>
      <c r="M1060" s="116"/>
      <c r="N1060" s="116"/>
      <c r="O1060" s="102"/>
      <c r="P1060" s="102"/>
      <c r="Q1060" s="102"/>
      <c r="R1060" s="102"/>
      <c r="S1060" s="102"/>
      <c r="T1060" s="102"/>
      <c r="U1060" s="102"/>
      <c r="V1060" s="102"/>
      <c r="W1060" s="102"/>
      <c r="X1060" s="102"/>
      <c r="Y1060" s="102"/>
      <c r="Z1060" s="102"/>
      <c r="AA1060" s="102"/>
      <c r="AB1060" s="102"/>
    </row>
    <row r="1061">
      <c r="A1061" s="119"/>
      <c r="C1061" s="110"/>
      <c r="D1061" s="111"/>
      <c r="E1061" s="117"/>
      <c r="G1061" s="120"/>
      <c r="H1061" s="120"/>
      <c r="I1061" s="120"/>
      <c r="J1061" s="102"/>
      <c r="K1061" s="102"/>
      <c r="L1061" s="120"/>
      <c r="M1061" s="116"/>
      <c r="N1061" s="116"/>
      <c r="O1061" s="102"/>
      <c r="P1061" s="102"/>
      <c r="Q1061" s="102"/>
      <c r="R1061" s="102"/>
      <c r="S1061" s="102"/>
      <c r="T1061" s="102"/>
      <c r="U1061" s="102"/>
      <c r="V1061" s="102"/>
      <c r="W1061" s="102"/>
      <c r="X1061" s="102"/>
      <c r="Y1061" s="102"/>
      <c r="Z1061" s="102"/>
      <c r="AA1061" s="102"/>
      <c r="AB1061" s="102"/>
    </row>
    <row r="1062">
      <c r="A1062" s="119"/>
      <c r="C1062" s="110"/>
      <c r="D1062" s="111"/>
      <c r="E1062" s="117"/>
      <c r="G1062" s="120"/>
      <c r="H1062" s="120"/>
      <c r="I1062" s="120"/>
      <c r="J1062" s="102"/>
      <c r="K1062" s="102"/>
      <c r="L1062" s="120"/>
      <c r="M1062" s="116"/>
      <c r="N1062" s="116"/>
      <c r="O1062" s="102"/>
      <c r="P1062" s="102"/>
      <c r="Q1062" s="102"/>
      <c r="R1062" s="102"/>
      <c r="S1062" s="102"/>
      <c r="T1062" s="102"/>
      <c r="U1062" s="102"/>
      <c r="V1062" s="102"/>
      <c r="W1062" s="102"/>
      <c r="X1062" s="102"/>
      <c r="Y1062" s="102"/>
      <c r="Z1062" s="102"/>
      <c r="AA1062" s="102"/>
      <c r="AB1062" s="102"/>
    </row>
    <row r="1063">
      <c r="A1063" s="119"/>
      <c r="C1063" s="110"/>
      <c r="D1063" s="111"/>
      <c r="E1063" s="117"/>
      <c r="G1063" s="120"/>
      <c r="H1063" s="120"/>
      <c r="I1063" s="120"/>
      <c r="J1063" s="102"/>
      <c r="K1063" s="102"/>
      <c r="L1063" s="120"/>
      <c r="M1063" s="116"/>
      <c r="N1063" s="116"/>
      <c r="O1063" s="102"/>
      <c r="P1063" s="102"/>
      <c r="Q1063" s="102"/>
      <c r="R1063" s="102"/>
      <c r="S1063" s="102"/>
      <c r="T1063" s="102"/>
      <c r="U1063" s="102"/>
      <c r="V1063" s="102"/>
      <c r="W1063" s="102"/>
      <c r="X1063" s="102"/>
      <c r="Y1063" s="102"/>
      <c r="Z1063" s="102"/>
      <c r="AA1063" s="102"/>
      <c r="AB1063" s="102"/>
    </row>
    <row r="1064">
      <c r="A1064" s="119"/>
      <c r="C1064" s="110"/>
      <c r="D1064" s="111"/>
      <c r="E1064" s="117"/>
      <c r="G1064" s="120"/>
      <c r="H1064" s="120"/>
      <c r="I1064" s="120"/>
      <c r="J1064" s="102"/>
      <c r="K1064" s="102"/>
      <c r="L1064" s="120"/>
      <c r="M1064" s="116"/>
      <c r="N1064" s="116"/>
      <c r="O1064" s="102"/>
      <c r="P1064" s="102"/>
      <c r="Q1064" s="102"/>
      <c r="R1064" s="102"/>
      <c r="S1064" s="102"/>
      <c r="T1064" s="102"/>
      <c r="U1064" s="102"/>
      <c r="V1064" s="102"/>
      <c r="W1064" s="102"/>
      <c r="X1064" s="102"/>
      <c r="Y1064" s="102"/>
      <c r="Z1064" s="102"/>
      <c r="AA1064" s="102"/>
      <c r="AB1064" s="102"/>
    </row>
    <row r="1065">
      <c r="A1065" s="119"/>
      <c r="C1065" s="110"/>
      <c r="D1065" s="111"/>
      <c r="E1065" s="117"/>
      <c r="G1065" s="120"/>
      <c r="H1065" s="120"/>
      <c r="I1065" s="120"/>
      <c r="J1065" s="102"/>
      <c r="K1065" s="102"/>
      <c r="L1065" s="120"/>
      <c r="M1065" s="116"/>
      <c r="N1065" s="116"/>
      <c r="O1065" s="102"/>
      <c r="P1065" s="102"/>
      <c r="Q1065" s="102"/>
      <c r="R1065" s="102"/>
      <c r="S1065" s="102"/>
      <c r="T1065" s="102"/>
      <c r="U1065" s="102"/>
      <c r="V1065" s="102"/>
      <c r="W1065" s="102"/>
      <c r="X1065" s="102"/>
      <c r="Y1065" s="102"/>
      <c r="Z1065" s="102"/>
      <c r="AA1065" s="102"/>
      <c r="AB1065" s="102"/>
    </row>
    <row r="1066">
      <c r="A1066" s="119"/>
      <c r="C1066" s="110"/>
      <c r="D1066" s="111"/>
      <c r="E1066" s="117"/>
      <c r="G1066" s="120"/>
      <c r="H1066" s="120"/>
      <c r="I1066" s="120"/>
      <c r="J1066" s="102"/>
      <c r="K1066" s="102"/>
      <c r="L1066" s="120"/>
      <c r="M1066" s="116"/>
      <c r="N1066" s="116"/>
      <c r="O1066" s="102"/>
      <c r="P1066" s="102"/>
      <c r="Q1066" s="102"/>
      <c r="R1066" s="102"/>
      <c r="S1066" s="102"/>
      <c r="T1066" s="102"/>
      <c r="U1066" s="102"/>
      <c r="V1066" s="102"/>
      <c r="W1066" s="102"/>
      <c r="X1066" s="102"/>
      <c r="Y1066" s="102"/>
      <c r="Z1066" s="102"/>
      <c r="AA1066" s="102"/>
      <c r="AB1066" s="102"/>
    </row>
    <row r="1067">
      <c r="A1067" s="119"/>
      <c r="C1067" s="110"/>
      <c r="D1067" s="111"/>
      <c r="E1067" s="117"/>
      <c r="G1067" s="120"/>
      <c r="H1067" s="120"/>
      <c r="I1067" s="120"/>
      <c r="J1067" s="102"/>
      <c r="K1067" s="102"/>
      <c r="L1067" s="120"/>
      <c r="M1067" s="116"/>
      <c r="N1067" s="116"/>
      <c r="O1067" s="102"/>
      <c r="P1067" s="102"/>
      <c r="Q1067" s="102"/>
      <c r="R1067" s="102"/>
      <c r="S1067" s="102"/>
      <c r="T1067" s="102"/>
      <c r="U1067" s="102"/>
      <c r="V1067" s="102"/>
      <c r="W1067" s="102"/>
      <c r="X1067" s="102"/>
      <c r="Y1067" s="102"/>
      <c r="Z1067" s="102"/>
      <c r="AA1067" s="102"/>
      <c r="AB1067" s="102"/>
    </row>
    <row r="1068">
      <c r="A1068" s="119"/>
      <c r="C1068" s="110"/>
      <c r="D1068" s="111"/>
      <c r="E1068" s="117"/>
      <c r="G1068" s="120"/>
      <c r="H1068" s="120"/>
      <c r="I1068" s="120"/>
      <c r="J1068" s="102"/>
      <c r="K1068" s="102"/>
      <c r="L1068" s="120"/>
      <c r="M1068" s="116"/>
      <c r="N1068" s="116"/>
      <c r="O1068" s="102"/>
      <c r="P1068" s="102"/>
      <c r="Q1068" s="102"/>
      <c r="R1068" s="102"/>
      <c r="S1068" s="102"/>
      <c r="T1068" s="102"/>
      <c r="U1068" s="102"/>
      <c r="V1068" s="102"/>
      <c r="W1068" s="102"/>
      <c r="X1068" s="102"/>
      <c r="Y1068" s="102"/>
      <c r="Z1068" s="102"/>
      <c r="AA1068" s="102"/>
      <c r="AB1068" s="102"/>
    </row>
    <row r="1069">
      <c r="A1069" s="119"/>
      <c r="C1069" s="110"/>
      <c r="D1069" s="111"/>
      <c r="E1069" s="117"/>
      <c r="G1069" s="120"/>
      <c r="H1069" s="120"/>
      <c r="I1069" s="120"/>
      <c r="J1069" s="102"/>
      <c r="K1069" s="102"/>
      <c r="L1069" s="120"/>
      <c r="M1069" s="116"/>
      <c r="N1069" s="116"/>
      <c r="O1069" s="102"/>
      <c r="P1069" s="102"/>
      <c r="Q1069" s="102"/>
      <c r="R1069" s="102"/>
      <c r="S1069" s="102"/>
      <c r="T1069" s="102"/>
      <c r="U1069" s="102"/>
      <c r="V1069" s="102"/>
      <c r="W1069" s="102"/>
      <c r="X1069" s="102"/>
      <c r="Y1069" s="102"/>
      <c r="Z1069" s="102"/>
      <c r="AA1069" s="102"/>
      <c r="AB1069" s="102"/>
    </row>
    <row r="1070">
      <c r="A1070" s="119"/>
      <c r="C1070" s="110"/>
      <c r="D1070" s="111"/>
      <c r="E1070" s="117"/>
      <c r="G1070" s="120"/>
      <c r="H1070" s="120"/>
      <c r="I1070" s="120"/>
      <c r="J1070" s="102"/>
      <c r="K1070" s="102"/>
      <c r="L1070" s="120"/>
      <c r="M1070" s="116"/>
      <c r="N1070" s="116"/>
      <c r="O1070" s="102"/>
      <c r="P1070" s="102"/>
      <c r="Q1070" s="102"/>
      <c r="R1070" s="102"/>
      <c r="S1070" s="102"/>
      <c r="T1070" s="102"/>
      <c r="U1070" s="102"/>
      <c r="V1070" s="102"/>
      <c r="W1070" s="102"/>
      <c r="X1070" s="102"/>
      <c r="Y1070" s="102"/>
      <c r="Z1070" s="102"/>
      <c r="AA1070" s="102"/>
      <c r="AB1070" s="102"/>
    </row>
    <row r="1071">
      <c r="A1071" s="119"/>
      <c r="C1071" s="110"/>
      <c r="D1071" s="111"/>
      <c r="E1071" s="117"/>
      <c r="G1071" s="120"/>
      <c r="H1071" s="120"/>
      <c r="I1071" s="120"/>
      <c r="J1071" s="102"/>
      <c r="K1071" s="102"/>
      <c r="L1071" s="120"/>
      <c r="M1071" s="116"/>
      <c r="N1071" s="116"/>
      <c r="O1071" s="102"/>
      <c r="P1071" s="102"/>
      <c r="Q1071" s="102"/>
      <c r="R1071" s="102"/>
      <c r="S1071" s="102"/>
      <c r="T1071" s="102"/>
      <c r="U1071" s="102"/>
      <c r="V1071" s="102"/>
      <c r="W1071" s="102"/>
      <c r="X1071" s="102"/>
      <c r="Y1071" s="102"/>
      <c r="Z1071" s="102"/>
      <c r="AA1071" s="102"/>
      <c r="AB1071" s="102"/>
    </row>
    <row r="1072">
      <c r="A1072" s="119"/>
      <c r="C1072" s="110"/>
      <c r="D1072" s="111"/>
      <c r="E1072" s="117"/>
      <c r="G1072" s="120"/>
      <c r="H1072" s="120"/>
      <c r="I1072" s="120"/>
      <c r="J1072" s="102"/>
      <c r="K1072" s="102"/>
      <c r="L1072" s="120"/>
      <c r="M1072" s="116"/>
      <c r="N1072" s="116"/>
      <c r="O1072" s="102"/>
      <c r="P1072" s="102"/>
      <c r="Q1072" s="102"/>
      <c r="R1072" s="102"/>
      <c r="S1072" s="102"/>
      <c r="T1072" s="102"/>
      <c r="U1072" s="102"/>
      <c r="V1072" s="102"/>
      <c r="W1072" s="102"/>
      <c r="X1072" s="102"/>
      <c r="Y1072" s="102"/>
      <c r="Z1072" s="102"/>
      <c r="AA1072" s="102"/>
      <c r="AB1072" s="102"/>
    </row>
    <row r="1073">
      <c r="A1073" s="119"/>
      <c r="C1073" s="110"/>
      <c r="D1073" s="111"/>
      <c r="E1073" s="117"/>
      <c r="G1073" s="120"/>
      <c r="H1073" s="120"/>
      <c r="I1073" s="120"/>
      <c r="J1073" s="102"/>
      <c r="K1073" s="102"/>
      <c r="L1073" s="120"/>
      <c r="M1073" s="116"/>
      <c r="N1073" s="116"/>
      <c r="O1073" s="102"/>
      <c r="P1073" s="102"/>
      <c r="Q1073" s="102"/>
      <c r="R1073" s="102"/>
      <c r="S1073" s="102"/>
      <c r="T1073" s="102"/>
      <c r="U1073" s="102"/>
      <c r="V1073" s="102"/>
      <c r="W1073" s="102"/>
      <c r="X1073" s="102"/>
      <c r="Y1073" s="102"/>
      <c r="Z1073" s="102"/>
      <c r="AA1073" s="102"/>
      <c r="AB1073" s="102"/>
    </row>
    <row r="1074">
      <c r="A1074" s="119"/>
      <c r="C1074" s="110"/>
      <c r="D1074" s="111"/>
      <c r="E1074" s="117"/>
      <c r="G1074" s="120"/>
      <c r="H1074" s="120"/>
      <c r="I1074" s="120"/>
      <c r="J1074" s="102"/>
      <c r="K1074" s="102"/>
      <c r="L1074" s="120"/>
      <c r="M1074" s="116"/>
      <c r="N1074" s="116"/>
      <c r="O1074" s="102"/>
      <c r="P1074" s="102"/>
      <c r="Q1074" s="102"/>
      <c r="R1074" s="102"/>
      <c r="S1074" s="102"/>
      <c r="T1074" s="102"/>
      <c r="U1074" s="102"/>
      <c r="V1074" s="102"/>
      <c r="W1074" s="102"/>
      <c r="X1074" s="102"/>
      <c r="Y1074" s="102"/>
      <c r="Z1074" s="102"/>
      <c r="AA1074" s="102"/>
      <c r="AB1074" s="102"/>
    </row>
    <row r="1075">
      <c r="A1075" s="119"/>
      <c r="C1075" s="110"/>
      <c r="D1075" s="111"/>
      <c r="E1075" s="117"/>
      <c r="G1075" s="120"/>
      <c r="H1075" s="120"/>
      <c r="I1075" s="120"/>
      <c r="J1075" s="102"/>
      <c r="K1075" s="102"/>
      <c r="L1075" s="120"/>
      <c r="M1075" s="116"/>
      <c r="N1075" s="116"/>
      <c r="O1075" s="102"/>
      <c r="P1075" s="102"/>
      <c r="Q1075" s="102"/>
      <c r="R1075" s="102"/>
      <c r="S1075" s="102"/>
      <c r="T1075" s="102"/>
      <c r="U1075" s="102"/>
      <c r="V1075" s="102"/>
      <c r="W1075" s="102"/>
      <c r="X1075" s="102"/>
      <c r="Y1075" s="102"/>
      <c r="Z1075" s="102"/>
      <c r="AA1075" s="102"/>
      <c r="AB1075" s="102"/>
    </row>
    <row r="1076">
      <c r="A1076" s="119"/>
      <c r="C1076" s="110"/>
      <c r="D1076" s="111"/>
      <c r="E1076" s="117"/>
      <c r="G1076" s="120"/>
      <c r="H1076" s="120"/>
      <c r="I1076" s="120"/>
      <c r="J1076" s="102"/>
      <c r="K1076" s="102"/>
      <c r="L1076" s="120"/>
      <c r="M1076" s="116"/>
      <c r="N1076" s="116"/>
      <c r="O1076" s="102"/>
      <c r="P1076" s="102"/>
      <c r="Q1076" s="102"/>
      <c r="R1076" s="102"/>
      <c r="S1076" s="102"/>
      <c r="T1076" s="102"/>
      <c r="U1076" s="102"/>
      <c r="V1076" s="102"/>
      <c r="W1076" s="102"/>
      <c r="X1076" s="102"/>
      <c r="Y1076" s="102"/>
      <c r="Z1076" s="102"/>
      <c r="AA1076" s="102"/>
      <c r="AB1076" s="102"/>
    </row>
    <row r="1077">
      <c r="A1077" s="119"/>
      <c r="C1077" s="110"/>
      <c r="D1077" s="111"/>
      <c r="E1077" s="117"/>
      <c r="G1077" s="120"/>
      <c r="H1077" s="120"/>
      <c r="I1077" s="120"/>
      <c r="J1077" s="102"/>
      <c r="K1077" s="102"/>
      <c r="L1077" s="120"/>
      <c r="M1077" s="116"/>
      <c r="N1077" s="116"/>
      <c r="O1077" s="102"/>
      <c r="P1077" s="102"/>
      <c r="Q1077" s="102"/>
      <c r="R1077" s="102"/>
      <c r="S1077" s="102"/>
      <c r="T1077" s="102"/>
      <c r="U1077" s="102"/>
      <c r="V1077" s="102"/>
      <c r="W1077" s="102"/>
      <c r="X1077" s="102"/>
      <c r="Y1077" s="102"/>
      <c r="Z1077" s="102"/>
      <c r="AA1077" s="102"/>
      <c r="AB1077" s="102"/>
    </row>
    <row r="1078">
      <c r="A1078" s="119"/>
      <c r="C1078" s="110"/>
      <c r="D1078" s="111"/>
      <c r="E1078" s="117"/>
      <c r="G1078" s="120"/>
      <c r="H1078" s="120"/>
      <c r="I1078" s="120"/>
      <c r="J1078" s="102"/>
      <c r="K1078" s="102"/>
      <c r="L1078" s="120"/>
      <c r="M1078" s="116"/>
      <c r="N1078" s="116"/>
      <c r="O1078" s="102"/>
      <c r="P1078" s="102"/>
      <c r="Q1078" s="102"/>
      <c r="R1078" s="102"/>
      <c r="S1078" s="102"/>
      <c r="T1078" s="102"/>
      <c r="U1078" s="102"/>
      <c r="V1078" s="102"/>
      <c r="W1078" s="102"/>
      <c r="X1078" s="102"/>
      <c r="Y1078" s="102"/>
      <c r="Z1078" s="102"/>
      <c r="AA1078" s="102"/>
      <c r="AB1078" s="102"/>
    </row>
    <row r="1079">
      <c r="A1079" s="119"/>
      <c r="C1079" s="110"/>
      <c r="D1079" s="111"/>
      <c r="E1079" s="117"/>
      <c r="G1079" s="120"/>
      <c r="H1079" s="120"/>
      <c r="I1079" s="120"/>
      <c r="J1079" s="102"/>
      <c r="K1079" s="102"/>
      <c r="L1079" s="120"/>
      <c r="M1079" s="116"/>
      <c r="N1079" s="116"/>
      <c r="O1079" s="102"/>
      <c r="P1079" s="102"/>
      <c r="Q1079" s="102"/>
      <c r="R1079" s="102"/>
      <c r="S1079" s="102"/>
      <c r="T1079" s="102"/>
      <c r="U1079" s="102"/>
      <c r="V1079" s="102"/>
      <c r="W1079" s="102"/>
      <c r="X1079" s="102"/>
      <c r="Y1079" s="102"/>
      <c r="Z1079" s="102"/>
      <c r="AA1079" s="102"/>
      <c r="AB1079" s="102"/>
    </row>
    <row r="1080">
      <c r="A1080" s="119"/>
      <c r="C1080" s="110"/>
      <c r="D1080" s="111"/>
      <c r="E1080" s="117"/>
      <c r="G1080" s="120"/>
      <c r="H1080" s="120"/>
      <c r="I1080" s="120"/>
      <c r="J1080" s="102"/>
      <c r="K1080" s="102"/>
      <c r="L1080" s="120"/>
      <c r="M1080" s="116"/>
      <c r="N1080" s="116"/>
      <c r="O1080" s="102"/>
      <c r="P1080" s="102"/>
      <c r="Q1080" s="102"/>
      <c r="R1080" s="102"/>
      <c r="S1080" s="102"/>
      <c r="T1080" s="102"/>
      <c r="U1080" s="102"/>
      <c r="V1080" s="102"/>
      <c r="W1080" s="102"/>
      <c r="X1080" s="102"/>
      <c r="Y1080" s="102"/>
      <c r="Z1080" s="102"/>
      <c r="AA1080" s="102"/>
      <c r="AB1080" s="102"/>
    </row>
    <row r="1081">
      <c r="A1081" s="119"/>
      <c r="C1081" s="110"/>
      <c r="D1081" s="111"/>
      <c r="E1081" s="117"/>
      <c r="G1081" s="120"/>
      <c r="H1081" s="120"/>
      <c r="I1081" s="120"/>
      <c r="J1081" s="102"/>
      <c r="K1081" s="102"/>
      <c r="L1081" s="120"/>
      <c r="M1081" s="116"/>
      <c r="N1081" s="116"/>
      <c r="O1081" s="102"/>
      <c r="P1081" s="102"/>
      <c r="Q1081" s="102"/>
      <c r="R1081" s="102"/>
      <c r="S1081" s="102"/>
      <c r="T1081" s="102"/>
      <c r="U1081" s="102"/>
      <c r="V1081" s="102"/>
      <c r="W1081" s="102"/>
      <c r="X1081" s="102"/>
      <c r="Y1081" s="102"/>
      <c r="Z1081" s="102"/>
      <c r="AA1081" s="102"/>
      <c r="AB1081" s="102"/>
    </row>
    <row r="1082">
      <c r="A1082" s="119"/>
      <c r="C1082" s="110"/>
      <c r="D1082" s="111"/>
      <c r="E1082" s="117"/>
      <c r="G1082" s="120"/>
      <c r="H1082" s="120"/>
      <c r="I1082" s="120"/>
      <c r="J1082" s="102"/>
      <c r="K1082" s="102"/>
      <c r="L1082" s="120"/>
      <c r="M1082" s="116"/>
      <c r="N1082" s="116"/>
      <c r="O1082" s="102"/>
      <c r="P1082" s="102"/>
      <c r="Q1082" s="102"/>
      <c r="R1082" s="102"/>
      <c r="S1082" s="102"/>
      <c r="T1082" s="102"/>
      <c r="U1082" s="102"/>
      <c r="V1082" s="102"/>
      <c r="W1082" s="102"/>
      <c r="X1082" s="102"/>
      <c r="Y1082" s="102"/>
      <c r="Z1082" s="102"/>
      <c r="AA1082" s="102"/>
      <c r="AB1082" s="102"/>
    </row>
    <row r="1083">
      <c r="A1083" s="119"/>
      <c r="C1083" s="110"/>
      <c r="D1083" s="111"/>
      <c r="E1083" s="117"/>
      <c r="G1083" s="120"/>
      <c r="H1083" s="120"/>
      <c r="I1083" s="120"/>
      <c r="J1083" s="102"/>
      <c r="K1083" s="102"/>
      <c r="L1083" s="120"/>
      <c r="M1083" s="116"/>
      <c r="N1083" s="116"/>
      <c r="O1083" s="102"/>
      <c r="P1083" s="102"/>
      <c r="Q1083" s="102"/>
      <c r="R1083" s="102"/>
      <c r="S1083" s="102"/>
      <c r="T1083" s="102"/>
      <c r="U1083" s="102"/>
      <c r="V1083" s="102"/>
      <c r="W1083" s="102"/>
      <c r="X1083" s="102"/>
      <c r="Y1083" s="102"/>
      <c r="Z1083" s="102"/>
      <c r="AA1083" s="102"/>
      <c r="AB1083" s="102"/>
    </row>
    <row r="1084">
      <c r="A1084" s="119"/>
      <c r="C1084" s="110"/>
      <c r="D1084" s="111"/>
      <c r="E1084" s="117"/>
      <c r="G1084" s="120"/>
      <c r="H1084" s="120"/>
      <c r="I1084" s="120"/>
      <c r="J1084" s="102"/>
      <c r="K1084" s="102"/>
      <c r="L1084" s="120"/>
      <c r="M1084" s="116"/>
      <c r="N1084" s="116"/>
      <c r="O1084" s="102"/>
      <c r="P1084" s="102"/>
      <c r="Q1084" s="102"/>
      <c r="R1084" s="102"/>
      <c r="S1084" s="102"/>
      <c r="T1084" s="102"/>
      <c r="U1084" s="102"/>
      <c r="V1084" s="102"/>
      <c r="W1084" s="102"/>
      <c r="X1084" s="102"/>
      <c r="Y1084" s="102"/>
      <c r="Z1084" s="102"/>
      <c r="AA1084" s="102"/>
      <c r="AB1084" s="102"/>
    </row>
    <row r="1085">
      <c r="A1085" s="119"/>
      <c r="C1085" s="110"/>
      <c r="D1085" s="111"/>
      <c r="E1085" s="117"/>
      <c r="G1085" s="120"/>
      <c r="H1085" s="120"/>
      <c r="I1085" s="120"/>
      <c r="J1085" s="102"/>
      <c r="K1085" s="102"/>
      <c r="L1085" s="120"/>
      <c r="M1085" s="116"/>
      <c r="N1085" s="116"/>
      <c r="O1085" s="102"/>
      <c r="P1085" s="102"/>
      <c r="Q1085" s="102"/>
      <c r="R1085" s="102"/>
      <c r="S1085" s="102"/>
      <c r="T1085" s="102"/>
      <c r="U1085" s="102"/>
      <c r="V1085" s="102"/>
      <c r="W1085" s="102"/>
      <c r="X1085" s="102"/>
      <c r="Y1085" s="102"/>
      <c r="Z1085" s="102"/>
      <c r="AA1085" s="102"/>
      <c r="AB1085" s="102"/>
    </row>
    <row r="1086">
      <c r="A1086" s="119"/>
      <c r="C1086" s="110"/>
      <c r="D1086" s="111"/>
      <c r="E1086" s="117"/>
      <c r="G1086" s="120"/>
      <c r="H1086" s="120"/>
      <c r="I1086" s="120"/>
      <c r="J1086" s="102"/>
      <c r="K1086" s="102"/>
      <c r="L1086" s="120"/>
      <c r="M1086" s="116"/>
      <c r="N1086" s="116"/>
      <c r="O1086" s="102"/>
      <c r="P1086" s="102"/>
      <c r="Q1086" s="102"/>
      <c r="R1086" s="102"/>
      <c r="S1086" s="102"/>
      <c r="T1086" s="102"/>
      <c r="U1086" s="102"/>
      <c r="V1086" s="102"/>
      <c r="W1086" s="102"/>
      <c r="X1086" s="102"/>
      <c r="Y1086" s="102"/>
      <c r="Z1086" s="102"/>
      <c r="AA1086" s="102"/>
      <c r="AB1086" s="102"/>
    </row>
    <row r="1087">
      <c r="A1087" s="119"/>
      <c r="C1087" s="110"/>
      <c r="D1087" s="111"/>
      <c r="E1087" s="117"/>
      <c r="G1087" s="120"/>
      <c r="H1087" s="120"/>
      <c r="I1087" s="120"/>
      <c r="J1087" s="102"/>
      <c r="K1087" s="102"/>
      <c r="L1087" s="120"/>
      <c r="M1087" s="116"/>
      <c r="N1087" s="116"/>
      <c r="O1087" s="102"/>
      <c r="P1087" s="102"/>
      <c r="Q1087" s="102"/>
      <c r="R1087" s="102"/>
      <c r="S1087" s="102"/>
      <c r="T1087" s="102"/>
      <c r="U1087" s="102"/>
      <c r="V1087" s="102"/>
      <c r="W1087" s="102"/>
      <c r="X1087" s="102"/>
      <c r="Y1087" s="102"/>
      <c r="Z1087" s="102"/>
      <c r="AA1087" s="102"/>
      <c r="AB1087" s="102"/>
    </row>
    <row r="1088">
      <c r="A1088" s="119"/>
      <c r="C1088" s="110"/>
      <c r="D1088" s="111"/>
      <c r="E1088" s="117"/>
      <c r="G1088" s="120"/>
      <c r="H1088" s="120"/>
      <c r="I1088" s="120"/>
      <c r="J1088" s="102"/>
      <c r="K1088" s="102"/>
      <c r="L1088" s="120"/>
      <c r="M1088" s="116"/>
      <c r="N1088" s="116"/>
      <c r="O1088" s="102"/>
      <c r="P1088" s="102"/>
      <c r="Q1088" s="102"/>
      <c r="R1088" s="102"/>
      <c r="S1088" s="102"/>
      <c r="T1088" s="102"/>
      <c r="U1088" s="102"/>
      <c r="V1088" s="102"/>
      <c r="W1088" s="102"/>
      <c r="X1088" s="102"/>
      <c r="Y1088" s="102"/>
      <c r="Z1088" s="102"/>
      <c r="AA1088" s="102"/>
      <c r="AB1088" s="102"/>
    </row>
    <row r="1089">
      <c r="A1089" s="119"/>
      <c r="C1089" s="110"/>
      <c r="D1089" s="111"/>
      <c r="E1089" s="117"/>
      <c r="G1089" s="120"/>
      <c r="H1089" s="120"/>
      <c r="I1089" s="120"/>
      <c r="J1089" s="102"/>
      <c r="K1089" s="102"/>
      <c r="L1089" s="120"/>
      <c r="M1089" s="116"/>
      <c r="N1089" s="116"/>
      <c r="O1089" s="102"/>
      <c r="P1089" s="102"/>
      <c r="Q1089" s="102"/>
      <c r="R1089" s="102"/>
      <c r="S1089" s="102"/>
      <c r="T1089" s="102"/>
      <c r="U1089" s="102"/>
      <c r="V1089" s="102"/>
      <c r="W1089" s="102"/>
      <c r="X1089" s="102"/>
      <c r="Y1089" s="102"/>
      <c r="Z1089" s="102"/>
      <c r="AA1089" s="102"/>
      <c r="AB1089" s="102"/>
    </row>
    <row r="1090">
      <c r="A1090" s="119"/>
      <c r="C1090" s="110"/>
      <c r="D1090" s="111"/>
      <c r="E1090" s="117"/>
      <c r="G1090" s="120"/>
      <c r="H1090" s="120"/>
      <c r="I1090" s="120"/>
      <c r="J1090" s="102"/>
      <c r="K1090" s="102"/>
      <c r="L1090" s="120"/>
      <c r="M1090" s="116"/>
      <c r="N1090" s="116"/>
      <c r="O1090" s="102"/>
      <c r="P1090" s="102"/>
      <c r="Q1090" s="102"/>
      <c r="R1090" s="102"/>
      <c r="S1090" s="102"/>
      <c r="T1090" s="102"/>
      <c r="U1090" s="102"/>
      <c r="V1090" s="102"/>
      <c r="W1090" s="102"/>
      <c r="X1090" s="102"/>
      <c r="Y1090" s="102"/>
      <c r="Z1090" s="102"/>
      <c r="AA1090" s="102"/>
      <c r="AB1090" s="102"/>
    </row>
    <row r="1091">
      <c r="A1091" s="119"/>
      <c r="C1091" s="110"/>
      <c r="D1091" s="111"/>
      <c r="E1091" s="117"/>
      <c r="G1091" s="120"/>
      <c r="H1091" s="120"/>
      <c r="I1091" s="120"/>
      <c r="J1091" s="102"/>
      <c r="K1091" s="102"/>
      <c r="L1091" s="120"/>
      <c r="M1091" s="116"/>
      <c r="N1091" s="116"/>
      <c r="O1091" s="102"/>
      <c r="P1091" s="102"/>
      <c r="Q1091" s="102"/>
      <c r="R1091" s="102"/>
      <c r="S1091" s="102"/>
      <c r="T1091" s="102"/>
      <c r="U1091" s="102"/>
      <c r="V1091" s="102"/>
      <c r="W1091" s="102"/>
      <c r="X1091" s="102"/>
      <c r="Y1091" s="102"/>
      <c r="Z1091" s="102"/>
      <c r="AA1091" s="102"/>
      <c r="AB1091" s="102"/>
    </row>
    <row r="1092">
      <c r="A1092" s="119"/>
      <c r="C1092" s="110"/>
      <c r="D1092" s="111"/>
      <c r="E1092" s="117"/>
      <c r="G1092" s="120"/>
      <c r="H1092" s="120"/>
      <c r="I1092" s="120"/>
      <c r="J1092" s="102"/>
      <c r="K1092" s="102"/>
      <c r="L1092" s="120"/>
      <c r="M1092" s="116"/>
      <c r="N1092" s="116"/>
      <c r="O1092" s="102"/>
      <c r="P1092" s="102"/>
      <c r="Q1092" s="102"/>
      <c r="R1092" s="102"/>
      <c r="S1092" s="102"/>
      <c r="T1092" s="102"/>
      <c r="U1092" s="102"/>
      <c r="V1092" s="102"/>
      <c r="W1092" s="102"/>
      <c r="X1092" s="102"/>
      <c r="Y1092" s="102"/>
      <c r="Z1092" s="102"/>
      <c r="AA1092" s="102"/>
      <c r="AB1092" s="102"/>
    </row>
    <row r="1093">
      <c r="A1093" s="119"/>
      <c r="C1093" s="110"/>
      <c r="D1093" s="111"/>
      <c r="E1093" s="117"/>
      <c r="G1093" s="120"/>
      <c r="H1093" s="120"/>
      <c r="I1093" s="120"/>
      <c r="J1093" s="102"/>
      <c r="K1093" s="102"/>
      <c r="L1093" s="120"/>
      <c r="M1093" s="116"/>
      <c r="N1093" s="116"/>
      <c r="O1093" s="102"/>
      <c r="P1093" s="102"/>
      <c r="Q1093" s="102"/>
      <c r="R1093" s="102"/>
      <c r="S1093" s="102"/>
      <c r="T1093" s="102"/>
      <c r="U1093" s="102"/>
      <c r="V1093" s="102"/>
      <c r="W1093" s="102"/>
      <c r="X1093" s="102"/>
      <c r="Y1093" s="102"/>
      <c r="Z1093" s="102"/>
      <c r="AA1093" s="102"/>
      <c r="AB1093" s="102"/>
    </row>
    <row r="1094">
      <c r="A1094" s="119"/>
      <c r="C1094" s="110"/>
      <c r="D1094" s="111"/>
      <c r="E1094" s="117"/>
      <c r="G1094" s="120"/>
      <c r="H1094" s="120"/>
      <c r="I1094" s="120"/>
      <c r="J1094" s="102"/>
      <c r="K1094" s="102"/>
      <c r="L1094" s="120"/>
      <c r="M1094" s="116"/>
      <c r="N1094" s="116"/>
      <c r="O1094" s="102"/>
      <c r="P1094" s="102"/>
      <c r="Q1094" s="102"/>
      <c r="R1094" s="102"/>
      <c r="S1094" s="102"/>
      <c r="T1094" s="102"/>
      <c r="U1094" s="102"/>
      <c r="V1094" s="102"/>
      <c r="W1094" s="102"/>
      <c r="X1094" s="102"/>
      <c r="Y1094" s="102"/>
      <c r="Z1094" s="102"/>
      <c r="AA1094" s="102"/>
      <c r="AB1094" s="102"/>
    </row>
    <row r="1095">
      <c r="A1095" s="119"/>
      <c r="C1095" s="110"/>
      <c r="D1095" s="111"/>
      <c r="E1095" s="117"/>
      <c r="G1095" s="120"/>
      <c r="H1095" s="120"/>
      <c r="I1095" s="120"/>
      <c r="J1095" s="102"/>
      <c r="K1095" s="102"/>
      <c r="L1095" s="120"/>
      <c r="M1095" s="116"/>
      <c r="N1095" s="116"/>
      <c r="O1095" s="102"/>
      <c r="P1095" s="102"/>
      <c r="Q1095" s="102"/>
      <c r="R1095" s="102"/>
      <c r="S1095" s="102"/>
      <c r="T1095" s="102"/>
      <c r="U1095" s="102"/>
      <c r="V1095" s="102"/>
      <c r="W1095" s="102"/>
      <c r="X1095" s="102"/>
      <c r="Y1095" s="102"/>
      <c r="Z1095" s="102"/>
      <c r="AA1095" s="102"/>
      <c r="AB1095" s="102"/>
    </row>
    <row r="1096">
      <c r="A1096" s="119"/>
      <c r="C1096" s="110"/>
      <c r="D1096" s="111"/>
      <c r="E1096" s="117"/>
      <c r="G1096" s="120"/>
      <c r="H1096" s="120"/>
      <c r="I1096" s="120"/>
      <c r="J1096" s="102"/>
      <c r="K1096" s="102"/>
      <c r="L1096" s="120"/>
      <c r="M1096" s="116"/>
      <c r="N1096" s="116"/>
      <c r="O1096" s="102"/>
      <c r="P1096" s="102"/>
      <c r="Q1096" s="102"/>
      <c r="R1096" s="102"/>
      <c r="S1096" s="102"/>
      <c r="T1096" s="102"/>
      <c r="U1096" s="102"/>
      <c r="V1096" s="102"/>
      <c r="W1096" s="102"/>
      <c r="X1096" s="102"/>
      <c r="Y1096" s="102"/>
      <c r="Z1096" s="102"/>
      <c r="AA1096" s="102"/>
      <c r="AB1096" s="102"/>
    </row>
    <row r="1097">
      <c r="A1097" s="119"/>
      <c r="C1097" s="110"/>
      <c r="D1097" s="111"/>
      <c r="E1097" s="117"/>
      <c r="G1097" s="120"/>
      <c r="H1097" s="120"/>
      <c r="I1097" s="120"/>
      <c r="J1097" s="102"/>
      <c r="K1097" s="102"/>
      <c r="L1097" s="120"/>
      <c r="M1097" s="116"/>
      <c r="N1097" s="116"/>
      <c r="O1097" s="102"/>
      <c r="P1097" s="102"/>
      <c r="Q1097" s="102"/>
      <c r="R1097" s="102"/>
      <c r="S1097" s="102"/>
      <c r="T1097" s="102"/>
      <c r="U1097" s="102"/>
      <c r="V1097" s="102"/>
      <c r="W1097" s="102"/>
      <c r="X1097" s="102"/>
      <c r="Y1097" s="102"/>
      <c r="Z1097" s="102"/>
      <c r="AA1097" s="102"/>
      <c r="AB1097" s="102"/>
    </row>
    <row r="1098">
      <c r="A1098" s="119"/>
      <c r="C1098" s="110"/>
      <c r="D1098" s="111"/>
      <c r="E1098" s="117"/>
      <c r="G1098" s="120"/>
      <c r="H1098" s="120"/>
      <c r="I1098" s="120"/>
      <c r="J1098" s="102"/>
      <c r="K1098" s="102"/>
      <c r="L1098" s="120"/>
      <c r="M1098" s="116"/>
      <c r="N1098" s="116"/>
      <c r="O1098" s="102"/>
      <c r="P1098" s="102"/>
      <c r="Q1098" s="102"/>
      <c r="R1098" s="102"/>
      <c r="S1098" s="102"/>
      <c r="T1098" s="102"/>
      <c r="U1098" s="102"/>
      <c r="V1098" s="102"/>
      <c r="W1098" s="102"/>
      <c r="X1098" s="102"/>
      <c r="Y1098" s="102"/>
      <c r="Z1098" s="102"/>
      <c r="AA1098" s="102"/>
      <c r="AB1098" s="102"/>
    </row>
    <row r="1099">
      <c r="A1099" s="119"/>
      <c r="C1099" s="110"/>
      <c r="D1099" s="111"/>
      <c r="E1099" s="117"/>
      <c r="G1099" s="120"/>
      <c r="H1099" s="120"/>
      <c r="I1099" s="120"/>
      <c r="J1099" s="102"/>
      <c r="K1099" s="102"/>
      <c r="L1099" s="120"/>
      <c r="M1099" s="116"/>
      <c r="N1099" s="116"/>
      <c r="O1099" s="102"/>
      <c r="P1099" s="102"/>
      <c r="Q1099" s="102"/>
      <c r="R1099" s="102"/>
      <c r="S1099" s="102"/>
      <c r="T1099" s="102"/>
      <c r="U1099" s="102"/>
      <c r="V1099" s="102"/>
      <c r="W1099" s="102"/>
      <c r="X1099" s="102"/>
      <c r="Y1099" s="102"/>
      <c r="Z1099" s="102"/>
      <c r="AA1099" s="102"/>
      <c r="AB1099" s="102"/>
    </row>
    <row r="1100">
      <c r="A1100" s="119"/>
      <c r="C1100" s="110"/>
      <c r="D1100" s="111"/>
      <c r="E1100" s="117"/>
      <c r="G1100" s="120"/>
      <c r="H1100" s="120"/>
      <c r="I1100" s="120"/>
      <c r="J1100" s="102"/>
      <c r="K1100" s="102"/>
      <c r="L1100" s="120"/>
      <c r="M1100" s="116"/>
      <c r="N1100" s="116"/>
      <c r="O1100" s="102"/>
      <c r="P1100" s="102"/>
      <c r="Q1100" s="102"/>
      <c r="R1100" s="102"/>
      <c r="S1100" s="102"/>
      <c r="T1100" s="102"/>
      <c r="U1100" s="102"/>
      <c r="V1100" s="102"/>
      <c r="W1100" s="102"/>
      <c r="X1100" s="102"/>
      <c r="Y1100" s="102"/>
      <c r="Z1100" s="102"/>
      <c r="AA1100" s="102"/>
      <c r="AB1100" s="102"/>
    </row>
    <row r="1101">
      <c r="A1101" s="119"/>
      <c r="C1101" s="110"/>
      <c r="D1101" s="111"/>
      <c r="E1101" s="117"/>
      <c r="G1101" s="120"/>
      <c r="H1101" s="120"/>
      <c r="I1101" s="120"/>
      <c r="J1101" s="102"/>
      <c r="K1101" s="102"/>
      <c r="L1101" s="120"/>
      <c r="M1101" s="116"/>
      <c r="N1101" s="116"/>
      <c r="O1101" s="102"/>
      <c r="P1101" s="102"/>
      <c r="Q1101" s="102"/>
      <c r="R1101" s="102"/>
      <c r="S1101" s="102"/>
      <c r="T1101" s="102"/>
      <c r="U1101" s="102"/>
      <c r="V1101" s="102"/>
      <c r="W1101" s="102"/>
      <c r="X1101" s="102"/>
      <c r="Y1101" s="102"/>
      <c r="Z1101" s="102"/>
      <c r="AA1101" s="102"/>
      <c r="AB1101" s="102"/>
    </row>
    <row r="1102">
      <c r="A1102" s="119"/>
      <c r="C1102" s="110"/>
      <c r="D1102" s="111"/>
      <c r="E1102" s="117"/>
      <c r="G1102" s="120"/>
      <c r="H1102" s="120"/>
      <c r="I1102" s="120"/>
      <c r="J1102" s="102"/>
      <c r="K1102" s="102"/>
      <c r="L1102" s="120"/>
      <c r="M1102" s="116"/>
      <c r="N1102" s="116"/>
      <c r="O1102" s="102"/>
      <c r="P1102" s="102"/>
      <c r="Q1102" s="102"/>
      <c r="R1102" s="102"/>
      <c r="S1102" s="102"/>
      <c r="T1102" s="102"/>
      <c r="U1102" s="102"/>
      <c r="V1102" s="102"/>
      <c r="W1102" s="102"/>
      <c r="X1102" s="102"/>
      <c r="Y1102" s="102"/>
      <c r="Z1102" s="102"/>
      <c r="AA1102" s="102"/>
      <c r="AB1102" s="102"/>
    </row>
    <row r="1103">
      <c r="A1103" s="119"/>
      <c r="C1103" s="110"/>
      <c r="D1103" s="111"/>
      <c r="E1103" s="117"/>
      <c r="G1103" s="120"/>
      <c r="H1103" s="120"/>
      <c r="I1103" s="120"/>
      <c r="J1103" s="102"/>
      <c r="K1103" s="102"/>
      <c r="L1103" s="120"/>
      <c r="M1103" s="116"/>
      <c r="N1103" s="116"/>
      <c r="O1103" s="102"/>
      <c r="P1103" s="102"/>
      <c r="Q1103" s="102"/>
      <c r="R1103" s="102"/>
      <c r="S1103" s="102"/>
      <c r="T1103" s="102"/>
      <c r="U1103" s="102"/>
      <c r="V1103" s="102"/>
      <c r="W1103" s="102"/>
      <c r="X1103" s="102"/>
      <c r="Y1103" s="102"/>
      <c r="Z1103" s="102"/>
      <c r="AA1103" s="102"/>
      <c r="AB1103" s="102"/>
    </row>
    <row r="1104">
      <c r="A1104" s="119"/>
      <c r="C1104" s="110"/>
      <c r="D1104" s="111"/>
      <c r="E1104" s="117"/>
      <c r="G1104" s="120"/>
      <c r="H1104" s="120"/>
      <c r="I1104" s="120"/>
      <c r="J1104" s="102"/>
      <c r="K1104" s="102"/>
      <c r="L1104" s="120"/>
      <c r="M1104" s="116"/>
      <c r="N1104" s="116"/>
      <c r="O1104" s="102"/>
      <c r="P1104" s="102"/>
      <c r="Q1104" s="102"/>
      <c r="R1104" s="102"/>
      <c r="S1104" s="102"/>
      <c r="T1104" s="102"/>
      <c r="U1104" s="102"/>
      <c r="V1104" s="102"/>
      <c r="W1104" s="102"/>
      <c r="X1104" s="102"/>
      <c r="Y1104" s="102"/>
      <c r="Z1104" s="102"/>
      <c r="AA1104" s="102"/>
      <c r="AB1104" s="102"/>
    </row>
    <row r="1105">
      <c r="A1105" s="119"/>
      <c r="C1105" s="110"/>
      <c r="D1105" s="111"/>
      <c r="E1105" s="117"/>
      <c r="G1105" s="120"/>
      <c r="H1105" s="120"/>
      <c r="I1105" s="120"/>
      <c r="J1105" s="102"/>
      <c r="K1105" s="102"/>
      <c r="L1105" s="120"/>
      <c r="M1105" s="116"/>
      <c r="N1105" s="116"/>
      <c r="O1105" s="102"/>
      <c r="P1105" s="102"/>
      <c r="Q1105" s="102"/>
      <c r="R1105" s="102"/>
      <c r="S1105" s="102"/>
      <c r="T1105" s="102"/>
      <c r="U1105" s="102"/>
      <c r="V1105" s="102"/>
      <c r="W1105" s="102"/>
      <c r="X1105" s="102"/>
      <c r="Y1105" s="102"/>
      <c r="Z1105" s="102"/>
      <c r="AA1105" s="102"/>
      <c r="AB1105" s="102"/>
    </row>
    <row r="1106">
      <c r="A1106" s="119"/>
      <c r="C1106" s="110"/>
      <c r="D1106" s="111"/>
      <c r="E1106" s="117"/>
      <c r="G1106" s="120"/>
      <c r="H1106" s="120"/>
      <c r="I1106" s="120"/>
      <c r="J1106" s="102"/>
      <c r="K1106" s="102"/>
      <c r="L1106" s="120"/>
      <c r="M1106" s="116"/>
      <c r="N1106" s="116"/>
      <c r="O1106" s="102"/>
      <c r="P1106" s="102"/>
      <c r="Q1106" s="102"/>
      <c r="R1106" s="102"/>
      <c r="S1106" s="102"/>
      <c r="T1106" s="102"/>
      <c r="U1106" s="102"/>
      <c r="V1106" s="102"/>
      <c r="W1106" s="102"/>
      <c r="X1106" s="102"/>
      <c r="Y1106" s="102"/>
      <c r="Z1106" s="102"/>
      <c r="AA1106" s="102"/>
      <c r="AB1106" s="102"/>
    </row>
    <row r="1107">
      <c r="A1107" s="119"/>
      <c r="C1107" s="110"/>
      <c r="D1107" s="111"/>
      <c r="E1107" s="117"/>
      <c r="G1107" s="120"/>
      <c r="H1107" s="120"/>
      <c r="I1107" s="120"/>
      <c r="J1107" s="102"/>
      <c r="K1107" s="102"/>
      <c r="L1107" s="120"/>
      <c r="M1107" s="116"/>
      <c r="N1107" s="116"/>
      <c r="O1107" s="102"/>
      <c r="P1107" s="102"/>
      <c r="Q1107" s="102"/>
      <c r="R1107" s="102"/>
      <c r="S1107" s="102"/>
      <c r="T1107" s="102"/>
      <c r="U1107" s="102"/>
      <c r="V1107" s="102"/>
      <c r="W1107" s="102"/>
      <c r="X1107" s="102"/>
      <c r="Y1107" s="102"/>
      <c r="Z1107" s="102"/>
      <c r="AA1107" s="102"/>
      <c r="AB1107" s="102"/>
    </row>
    <row r="1108">
      <c r="A1108" s="119"/>
      <c r="C1108" s="110"/>
      <c r="D1108" s="111"/>
      <c r="E1108" s="117"/>
      <c r="G1108" s="120"/>
      <c r="H1108" s="120"/>
      <c r="I1108" s="120"/>
      <c r="J1108" s="102"/>
      <c r="K1108" s="102"/>
      <c r="L1108" s="120"/>
      <c r="M1108" s="116"/>
      <c r="N1108" s="116"/>
      <c r="O1108" s="102"/>
      <c r="P1108" s="102"/>
      <c r="Q1108" s="102"/>
      <c r="R1108" s="102"/>
      <c r="S1108" s="102"/>
      <c r="T1108" s="102"/>
      <c r="U1108" s="102"/>
      <c r="V1108" s="102"/>
      <c r="W1108" s="102"/>
      <c r="X1108" s="102"/>
      <c r="Y1108" s="102"/>
      <c r="Z1108" s="102"/>
      <c r="AA1108" s="102"/>
      <c r="AB1108" s="102"/>
    </row>
    <row r="1109">
      <c r="A1109" s="119"/>
      <c r="C1109" s="110"/>
      <c r="D1109" s="111"/>
      <c r="E1109" s="117"/>
      <c r="G1109" s="120"/>
      <c r="H1109" s="120"/>
      <c r="I1109" s="120"/>
      <c r="J1109" s="102"/>
      <c r="K1109" s="102"/>
      <c r="L1109" s="120"/>
      <c r="M1109" s="116"/>
      <c r="N1109" s="116"/>
      <c r="O1109" s="102"/>
      <c r="P1109" s="102"/>
      <c r="Q1109" s="102"/>
      <c r="R1109" s="102"/>
      <c r="S1109" s="102"/>
      <c r="T1109" s="102"/>
      <c r="U1109" s="102"/>
      <c r="V1109" s="102"/>
      <c r="W1109" s="102"/>
      <c r="X1109" s="102"/>
      <c r="Y1109" s="102"/>
      <c r="Z1109" s="102"/>
      <c r="AA1109" s="102"/>
      <c r="AB1109" s="102"/>
    </row>
    <row r="1110">
      <c r="A1110" s="119"/>
      <c r="C1110" s="110"/>
      <c r="D1110" s="111"/>
      <c r="E1110" s="117"/>
      <c r="G1110" s="120"/>
      <c r="H1110" s="120"/>
      <c r="I1110" s="120"/>
      <c r="J1110" s="102"/>
      <c r="K1110" s="102"/>
      <c r="L1110" s="120"/>
      <c r="M1110" s="116"/>
      <c r="N1110" s="116"/>
      <c r="O1110" s="102"/>
      <c r="P1110" s="102"/>
      <c r="Q1110" s="102"/>
      <c r="R1110" s="102"/>
      <c r="S1110" s="102"/>
      <c r="T1110" s="102"/>
      <c r="U1110" s="102"/>
      <c r="V1110" s="102"/>
      <c r="W1110" s="102"/>
      <c r="X1110" s="102"/>
      <c r="Y1110" s="102"/>
      <c r="Z1110" s="102"/>
      <c r="AA1110" s="102"/>
      <c r="AB1110" s="102"/>
    </row>
    <row r="1111">
      <c r="A1111" s="119"/>
      <c r="C1111" s="110"/>
      <c r="D1111" s="111"/>
      <c r="E1111" s="117"/>
      <c r="G1111" s="120"/>
      <c r="H1111" s="120"/>
      <c r="I1111" s="120"/>
      <c r="J1111" s="102"/>
      <c r="K1111" s="102"/>
      <c r="L1111" s="120"/>
      <c r="M1111" s="116"/>
      <c r="N1111" s="116"/>
      <c r="O1111" s="102"/>
      <c r="P1111" s="102"/>
      <c r="Q1111" s="102"/>
      <c r="R1111" s="102"/>
      <c r="S1111" s="102"/>
      <c r="T1111" s="102"/>
      <c r="U1111" s="102"/>
      <c r="V1111" s="102"/>
      <c r="W1111" s="102"/>
      <c r="X1111" s="102"/>
      <c r="Y1111" s="102"/>
      <c r="Z1111" s="102"/>
      <c r="AA1111" s="102"/>
      <c r="AB1111" s="102"/>
    </row>
    <row r="1112">
      <c r="A1112" s="119"/>
      <c r="C1112" s="110"/>
      <c r="D1112" s="111"/>
      <c r="E1112" s="117"/>
      <c r="G1112" s="120"/>
      <c r="H1112" s="120"/>
      <c r="I1112" s="120"/>
      <c r="J1112" s="102"/>
      <c r="K1112" s="102"/>
      <c r="L1112" s="120"/>
      <c r="M1112" s="116"/>
      <c r="N1112" s="116"/>
      <c r="O1112" s="102"/>
      <c r="P1112" s="102"/>
      <c r="Q1112" s="102"/>
      <c r="R1112" s="102"/>
      <c r="S1112" s="102"/>
      <c r="T1112" s="102"/>
      <c r="U1112" s="102"/>
      <c r="V1112" s="102"/>
      <c r="W1112" s="102"/>
      <c r="X1112" s="102"/>
      <c r="Y1112" s="102"/>
      <c r="Z1112" s="102"/>
      <c r="AA1112" s="102"/>
      <c r="AB1112" s="102"/>
    </row>
    <row r="1113">
      <c r="A1113" s="119"/>
      <c r="C1113" s="110"/>
      <c r="D1113" s="111"/>
      <c r="E1113" s="117"/>
      <c r="G1113" s="120"/>
      <c r="H1113" s="120"/>
      <c r="I1113" s="120"/>
      <c r="J1113" s="102"/>
      <c r="K1113" s="102"/>
      <c r="L1113" s="120"/>
      <c r="M1113" s="116"/>
      <c r="N1113" s="116"/>
      <c r="O1113" s="102"/>
      <c r="P1113" s="102"/>
      <c r="Q1113" s="102"/>
      <c r="R1113" s="102"/>
      <c r="S1113" s="102"/>
      <c r="T1113" s="102"/>
      <c r="U1113" s="102"/>
      <c r="V1113" s="102"/>
      <c r="W1113" s="102"/>
      <c r="X1113" s="102"/>
      <c r="Y1113" s="102"/>
      <c r="Z1113" s="102"/>
      <c r="AA1113" s="102"/>
      <c r="AB1113" s="102"/>
    </row>
    <row r="1114">
      <c r="A1114" s="119"/>
      <c r="C1114" s="110"/>
      <c r="D1114" s="111"/>
      <c r="E1114" s="117"/>
      <c r="G1114" s="120"/>
      <c r="H1114" s="120"/>
      <c r="I1114" s="120"/>
      <c r="J1114" s="102"/>
      <c r="K1114" s="102"/>
      <c r="L1114" s="120"/>
      <c r="M1114" s="116"/>
      <c r="N1114" s="116"/>
      <c r="O1114" s="102"/>
      <c r="P1114" s="102"/>
      <c r="Q1114" s="102"/>
      <c r="R1114" s="102"/>
      <c r="S1114" s="102"/>
      <c r="T1114" s="102"/>
      <c r="U1114" s="102"/>
      <c r="V1114" s="102"/>
      <c r="W1114" s="102"/>
      <c r="X1114" s="102"/>
      <c r="Y1114" s="102"/>
      <c r="Z1114" s="102"/>
      <c r="AA1114" s="102"/>
      <c r="AB1114" s="102"/>
    </row>
    <row r="1115">
      <c r="A1115" s="119"/>
      <c r="C1115" s="110"/>
      <c r="D1115" s="111"/>
      <c r="E1115" s="117"/>
      <c r="G1115" s="120"/>
      <c r="H1115" s="120"/>
      <c r="I1115" s="120"/>
      <c r="J1115" s="102"/>
      <c r="K1115" s="102"/>
      <c r="L1115" s="120"/>
      <c r="M1115" s="116"/>
      <c r="N1115" s="116"/>
      <c r="O1115" s="102"/>
      <c r="P1115" s="102"/>
      <c r="Q1115" s="102"/>
      <c r="R1115" s="102"/>
      <c r="S1115" s="102"/>
      <c r="T1115" s="102"/>
      <c r="U1115" s="102"/>
      <c r="V1115" s="102"/>
      <c r="W1115" s="102"/>
      <c r="X1115" s="102"/>
      <c r="Y1115" s="102"/>
      <c r="Z1115" s="102"/>
      <c r="AA1115" s="102"/>
      <c r="AB1115" s="102"/>
    </row>
    <row r="1116">
      <c r="A1116" s="119"/>
      <c r="C1116" s="110"/>
      <c r="D1116" s="111"/>
      <c r="E1116" s="117"/>
      <c r="G1116" s="120"/>
      <c r="H1116" s="120"/>
      <c r="I1116" s="120"/>
      <c r="J1116" s="102"/>
      <c r="K1116" s="102"/>
      <c r="L1116" s="120"/>
      <c r="M1116" s="116"/>
      <c r="N1116" s="116"/>
      <c r="O1116" s="102"/>
      <c r="P1116" s="102"/>
      <c r="Q1116" s="102"/>
      <c r="R1116" s="102"/>
      <c r="S1116" s="102"/>
      <c r="T1116" s="102"/>
      <c r="U1116" s="102"/>
      <c r="V1116" s="102"/>
      <c r="W1116" s="102"/>
      <c r="X1116" s="102"/>
      <c r="Y1116" s="102"/>
      <c r="Z1116" s="102"/>
      <c r="AA1116" s="102"/>
      <c r="AB1116" s="102"/>
    </row>
    <row r="1117">
      <c r="A1117" s="119"/>
      <c r="C1117" s="110"/>
      <c r="D1117" s="111"/>
      <c r="E1117" s="117"/>
      <c r="G1117" s="120"/>
      <c r="H1117" s="120"/>
      <c r="I1117" s="120"/>
      <c r="J1117" s="102"/>
      <c r="K1117" s="102"/>
      <c r="L1117" s="120"/>
      <c r="M1117" s="116"/>
      <c r="N1117" s="116"/>
      <c r="O1117" s="102"/>
      <c r="P1117" s="102"/>
      <c r="Q1117" s="102"/>
      <c r="R1117" s="102"/>
      <c r="S1117" s="102"/>
      <c r="T1117" s="102"/>
      <c r="U1117" s="102"/>
      <c r="V1117" s="102"/>
      <c r="W1117" s="102"/>
      <c r="X1117" s="102"/>
      <c r="Y1117" s="102"/>
      <c r="Z1117" s="102"/>
      <c r="AA1117" s="102"/>
      <c r="AB1117" s="102"/>
    </row>
    <row r="1118">
      <c r="A1118" s="119"/>
      <c r="C1118" s="110"/>
      <c r="D1118" s="111"/>
      <c r="E1118" s="117"/>
      <c r="G1118" s="120"/>
      <c r="H1118" s="120"/>
      <c r="I1118" s="120"/>
      <c r="J1118" s="102"/>
      <c r="K1118" s="102"/>
      <c r="L1118" s="120"/>
      <c r="M1118" s="116"/>
      <c r="N1118" s="116"/>
      <c r="O1118" s="102"/>
      <c r="P1118" s="102"/>
      <c r="Q1118" s="102"/>
      <c r="R1118" s="102"/>
      <c r="S1118" s="102"/>
      <c r="T1118" s="102"/>
      <c r="U1118" s="102"/>
      <c r="V1118" s="102"/>
      <c r="W1118" s="102"/>
      <c r="X1118" s="102"/>
      <c r="Y1118" s="102"/>
      <c r="Z1118" s="102"/>
      <c r="AA1118" s="102"/>
      <c r="AB1118" s="102"/>
    </row>
    <row r="1119">
      <c r="A1119" s="119"/>
      <c r="C1119" s="110"/>
      <c r="D1119" s="111"/>
      <c r="E1119" s="117"/>
      <c r="G1119" s="120"/>
      <c r="H1119" s="120"/>
      <c r="I1119" s="120"/>
      <c r="J1119" s="102"/>
      <c r="K1119" s="102"/>
      <c r="L1119" s="120"/>
      <c r="M1119" s="116"/>
      <c r="N1119" s="116"/>
      <c r="O1119" s="102"/>
      <c r="P1119" s="102"/>
      <c r="Q1119" s="102"/>
      <c r="R1119" s="102"/>
      <c r="S1119" s="102"/>
      <c r="T1119" s="102"/>
      <c r="U1119" s="102"/>
      <c r="V1119" s="102"/>
      <c r="W1119" s="102"/>
      <c r="X1119" s="102"/>
      <c r="Y1119" s="102"/>
      <c r="Z1119" s="102"/>
      <c r="AA1119" s="102"/>
      <c r="AB1119" s="102"/>
    </row>
    <row r="1120">
      <c r="A1120" s="119"/>
      <c r="C1120" s="110"/>
      <c r="D1120" s="111"/>
      <c r="E1120" s="117"/>
      <c r="G1120" s="120"/>
      <c r="H1120" s="120"/>
      <c r="I1120" s="120"/>
      <c r="J1120" s="102"/>
      <c r="K1120" s="102"/>
      <c r="L1120" s="120"/>
      <c r="M1120" s="116"/>
      <c r="N1120" s="116"/>
      <c r="O1120" s="102"/>
      <c r="P1120" s="102"/>
      <c r="Q1120" s="102"/>
      <c r="R1120" s="102"/>
      <c r="S1120" s="102"/>
      <c r="T1120" s="102"/>
      <c r="U1120" s="102"/>
      <c r="V1120" s="102"/>
      <c r="W1120" s="102"/>
      <c r="X1120" s="102"/>
      <c r="Y1120" s="102"/>
      <c r="Z1120" s="102"/>
      <c r="AA1120" s="102"/>
      <c r="AB1120" s="102"/>
    </row>
    <row r="1121">
      <c r="A1121" s="119"/>
      <c r="C1121" s="110"/>
      <c r="D1121" s="111"/>
      <c r="E1121" s="117"/>
      <c r="G1121" s="120"/>
      <c r="H1121" s="120"/>
      <c r="I1121" s="120"/>
      <c r="J1121" s="102"/>
      <c r="K1121" s="102"/>
      <c r="L1121" s="120"/>
      <c r="M1121" s="116"/>
      <c r="N1121" s="116"/>
      <c r="O1121" s="102"/>
      <c r="P1121" s="102"/>
      <c r="Q1121" s="102"/>
      <c r="R1121" s="102"/>
      <c r="S1121" s="102"/>
      <c r="T1121" s="102"/>
      <c r="U1121" s="102"/>
      <c r="V1121" s="102"/>
      <c r="W1121" s="102"/>
      <c r="X1121" s="102"/>
      <c r="Y1121" s="102"/>
      <c r="Z1121" s="102"/>
      <c r="AA1121" s="102"/>
      <c r="AB1121" s="102"/>
    </row>
    <row r="1122">
      <c r="A1122" s="119"/>
      <c r="C1122" s="110"/>
      <c r="D1122" s="111"/>
      <c r="E1122" s="117"/>
      <c r="G1122" s="120"/>
      <c r="H1122" s="120"/>
      <c r="I1122" s="120"/>
      <c r="J1122" s="102"/>
      <c r="K1122" s="102"/>
      <c r="L1122" s="120"/>
      <c r="M1122" s="116"/>
      <c r="N1122" s="116"/>
      <c r="O1122" s="102"/>
      <c r="P1122" s="102"/>
      <c r="Q1122" s="102"/>
      <c r="R1122" s="102"/>
      <c r="S1122" s="102"/>
      <c r="T1122" s="102"/>
      <c r="U1122" s="102"/>
      <c r="V1122" s="102"/>
      <c r="W1122" s="102"/>
      <c r="X1122" s="102"/>
      <c r="Y1122" s="102"/>
      <c r="Z1122" s="102"/>
      <c r="AA1122" s="102"/>
      <c r="AB1122" s="102"/>
    </row>
    <row r="1123">
      <c r="A1123" s="119"/>
      <c r="C1123" s="110"/>
      <c r="D1123" s="111"/>
      <c r="E1123" s="117"/>
      <c r="G1123" s="120"/>
      <c r="H1123" s="120"/>
      <c r="I1123" s="120"/>
      <c r="J1123" s="102"/>
      <c r="K1123" s="102"/>
      <c r="L1123" s="120"/>
      <c r="M1123" s="116"/>
      <c r="N1123" s="116"/>
      <c r="O1123" s="102"/>
      <c r="P1123" s="102"/>
      <c r="Q1123" s="102"/>
      <c r="R1123" s="102"/>
      <c r="S1123" s="102"/>
      <c r="T1123" s="102"/>
      <c r="U1123" s="102"/>
      <c r="V1123" s="102"/>
      <c r="W1123" s="102"/>
      <c r="X1123" s="102"/>
      <c r="Y1123" s="102"/>
      <c r="Z1123" s="102"/>
      <c r="AA1123" s="102"/>
      <c r="AB1123" s="102"/>
    </row>
    <row r="1124">
      <c r="A1124" s="119"/>
      <c r="C1124" s="110"/>
      <c r="D1124" s="111"/>
      <c r="E1124" s="117"/>
      <c r="G1124" s="120"/>
      <c r="H1124" s="120"/>
      <c r="I1124" s="120"/>
      <c r="J1124" s="102"/>
      <c r="K1124" s="102"/>
      <c r="L1124" s="120"/>
      <c r="M1124" s="116"/>
      <c r="N1124" s="116"/>
      <c r="O1124" s="102"/>
      <c r="P1124" s="102"/>
      <c r="Q1124" s="102"/>
      <c r="R1124" s="102"/>
      <c r="S1124" s="102"/>
      <c r="T1124" s="102"/>
      <c r="U1124" s="102"/>
      <c r="V1124" s="102"/>
      <c r="W1124" s="102"/>
      <c r="X1124" s="102"/>
      <c r="Y1124" s="102"/>
      <c r="Z1124" s="102"/>
      <c r="AA1124" s="102"/>
      <c r="AB1124" s="102"/>
    </row>
    <row r="1125">
      <c r="A1125" s="119"/>
      <c r="C1125" s="110"/>
      <c r="D1125" s="111"/>
      <c r="E1125" s="117"/>
      <c r="G1125" s="120"/>
      <c r="H1125" s="120"/>
      <c r="I1125" s="120"/>
      <c r="J1125" s="102"/>
      <c r="K1125" s="102"/>
      <c r="L1125" s="120"/>
      <c r="M1125" s="116"/>
      <c r="N1125" s="116"/>
      <c r="O1125" s="102"/>
      <c r="P1125" s="102"/>
      <c r="Q1125" s="102"/>
      <c r="R1125" s="102"/>
      <c r="S1125" s="102"/>
      <c r="T1125" s="102"/>
      <c r="U1125" s="102"/>
      <c r="V1125" s="102"/>
      <c r="W1125" s="102"/>
      <c r="X1125" s="102"/>
      <c r="Y1125" s="102"/>
      <c r="Z1125" s="102"/>
      <c r="AA1125" s="102"/>
      <c r="AB1125" s="102"/>
    </row>
    <row r="1126">
      <c r="A1126" s="119"/>
      <c r="C1126" s="110"/>
      <c r="D1126" s="111"/>
      <c r="E1126" s="117"/>
      <c r="G1126" s="120"/>
      <c r="H1126" s="120"/>
      <c r="I1126" s="120"/>
      <c r="J1126" s="102"/>
      <c r="K1126" s="102"/>
      <c r="L1126" s="120"/>
      <c r="M1126" s="116"/>
      <c r="N1126" s="116"/>
      <c r="O1126" s="102"/>
      <c r="P1126" s="102"/>
      <c r="Q1126" s="102"/>
      <c r="R1126" s="102"/>
      <c r="S1126" s="102"/>
      <c r="T1126" s="102"/>
      <c r="U1126" s="102"/>
      <c r="V1126" s="102"/>
      <c r="W1126" s="102"/>
      <c r="X1126" s="102"/>
      <c r="Y1126" s="102"/>
      <c r="Z1126" s="102"/>
      <c r="AA1126" s="102"/>
      <c r="AB1126" s="102"/>
    </row>
    <row r="1127">
      <c r="A1127" s="119"/>
      <c r="C1127" s="110"/>
      <c r="D1127" s="111"/>
      <c r="E1127" s="117"/>
      <c r="G1127" s="120"/>
      <c r="H1127" s="120"/>
      <c r="I1127" s="120"/>
      <c r="J1127" s="102"/>
      <c r="K1127" s="102"/>
      <c r="L1127" s="120"/>
      <c r="M1127" s="116"/>
      <c r="N1127" s="116"/>
      <c r="O1127" s="102"/>
      <c r="P1127" s="102"/>
      <c r="Q1127" s="102"/>
      <c r="R1127" s="102"/>
      <c r="S1127" s="102"/>
      <c r="T1127" s="102"/>
      <c r="U1127" s="102"/>
      <c r="V1127" s="102"/>
      <c r="W1127" s="102"/>
      <c r="X1127" s="102"/>
      <c r="Y1127" s="102"/>
      <c r="Z1127" s="102"/>
      <c r="AA1127" s="102"/>
      <c r="AB1127" s="102"/>
    </row>
    <row r="1128">
      <c r="A1128" s="119"/>
      <c r="C1128" s="110"/>
      <c r="D1128" s="111"/>
      <c r="E1128" s="117"/>
      <c r="G1128" s="120"/>
      <c r="H1128" s="120"/>
      <c r="I1128" s="120"/>
      <c r="J1128" s="102"/>
      <c r="K1128" s="102"/>
      <c r="L1128" s="120"/>
      <c r="M1128" s="116"/>
      <c r="N1128" s="116"/>
      <c r="O1128" s="102"/>
      <c r="P1128" s="102"/>
      <c r="Q1128" s="102"/>
      <c r="R1128" s="102"/>
      <c r="S1128" s="102"/>
      <c r="T1128" s="102"/>
      <c r="U1128" s="102"/>
      <c r="V1128" s="102"/>
      <c r="W1128" s="102"/>
      <c r="X1128" s="102"/>
      <c r="Y1128" s="102"/>
      <c r="Z1128" s="102"/>
      <c r="AA1128" s="102"/>
      <c r="AB1128" s="102"/>
    </row>
    <row r="1129">
      <c r="A1129" s="119"/>
      <c r="C1129" s="110"/>
      <c r="D1129" s="111"/>
      <c r="E1129" s="117"/>
      <c r="G1129" s="120"/>
      <c r="H1129" s="120"/>
      <c r="I1129" s="120"/>
      <c r="J1129" s="102"/>
      <c r="K1129" s="102"/>
      <c r="L1129" s="120"/>
      <c r="M1129" s="116"/>
      <c r="N1129" s="116"/>
      <c r="O1129" s="102"/>
      <c r="P1129" s="102"/>
      <c r="Q1129" s="102"/>
      <c r="R1129" s="102"/>
      <c r="S1129" s="102"/>
      <c r="T1129" s="102"/>
      <c r="U1129" s="102"/>
      <c r="V1129" s="102"/>
      <c r="W1129" s="102"/>
      <c r="X1129" s="102"/>
      <c r="Y1129" s="102"/>
      <c r="Z1129" s="102"/>
      <c r="AA1129" s="102"/>
      <c r="AB1129" s="102"/>
    </row>
    <row r="1130">
      <c r="A1130" s="119"/>
      <c r="C1130" s="110"/>
      <c r="D1130" s="111"/>
      <c r="E1130" s="117"/>
      <c r="G1130" s="120"/>
      <c r="H1130" s="120"/>
      <c r="I1130" s="120"/>
      <c r="J1130" s="102"/>
      <c r="K1130" s="102"/>
      <c r="L1130" s="120"/>
      <c r="M1130" s="116"/>
      <c r="N1130" s="116"/>
      <c r="O1130" s="102"/>
      <c r="P1130" s="102"/>
      <c r="Q1130" s="102"/>
      <c r="R1130" s="102"/>
      <c r="S1130" s="102"/>
      <c r="T1130" s="102"/>
      <c r="U1130" s="102"/>
      <c r="V1130" s="102"/>
      <c r="W1130" s="102"/>
      <c r="X1130" s="102"/>
      <c r="Y1130" s="102"/>
      <c r="Z1130" s="102"/>
      <c r="AA1130" s="102"/>
      <c r="AB1130" s="102"/>
    </row>
    <row r="1131">
      <c r="A1131" s="119"/>
      <c r="C1131" s="110"/>
      <c r="D1131" s="111"/>
      <c r="E1131" s="117"/>
      <c r="G1131" s="120"/>
      <c r="H1131" s="120"/>
      <c r="I1131" s="120"/>
      <c r="J1131" s="102"/>
      <c r="K1131" s="102"/>
      <c r="L1131" s="120"/>
      <c r="M1131" s="116"/>
      <c r="N1131" s="116"/>
      <c r="O1131" s="102"/>
      <c r="P1131" s="102"/>
      <c r="Q1131" s="102"/>
      <c r="R1131" s="102"/>
      <c r="S1131" s="102"/>
      <c r="T1131" s="102"/>
      <c r="U1131" s="102"/>
      <c r="V1131" s="102"/>
      <c r="W1131" s="102"/>
      <c r="X1131" s="102"/>
      <c r="Y1131" s="102"/>
      <c r="Z1131" s="102"/>
      <c r="AA1131" s="102"/>
      <c r="AB1131" s="102"/>
    </row>
    <row r="1132">
      <c r="A1132" s="119"/>
      <c r="C1132" s="110"/>
      <c r="D1132" s="111"/>
      <c r="E1132" s="117"/>
      <c r="G1132" s="120"/>
      <c r="H1132" s="120"/>
      <c r="I1132" s="120"/>
      <c r="J1132" s="102"/>
      <c r="K1132" s="102"/>
      <c r="L1132" s="120"/>
      <c r="M1132" s="116"/>
      <c r="N1132" s="116"/>
      <c r="O1132" s="102"/>
      <c r="P1132" s="102"/>
      <c r="Q1132" s="102"/>
      <c r="R1132" s="102"/>
      <c r="S1132" s="102"/>
      <c r="T1132" s="102"/>
      <c r="U1132" s="102"/>
      <c r="V1132" s="102"/>
      <c r="W1132" s="102"/>
      <c r="X1132" s="102"/>
      <c r="Y1132" s="102"/>
      <c r="Z1132" s="102"/>
      <c r="AA1132" s="102"/>
      <c r="AB1132" s="102"/>
    </row>
    <row r="1133">
      <c r="A1133" s="119"/>
      <c r="C1133" s="110"/>
      <c r="D1133" s="111"/>
      <c r="E1133" s="117"/>
      <c r="G1133" s="120"/>
      <c r="H1133" s="120"/>
      <c r="I1133" s="120"/>
      <c r="J1133" s="102"/>
      <c r="K1133" s="102"/>
      <c r="L1133" s="120"/>
      <c r="M1133" s="116"/>
      <c r="N1133" s="116"/>
      <c r="O1133" s="102"/>
      <c r="P1133" s="102"/>
      <c r="Q1133" s="102"/>
      <c r="R1133" s="102"/>
      <c r="S1133" s="102"/>
      <c r="T1133" s="102"/>
      <c r="U1133" s="102"/>
      <c r="V1133" s="102"/>
      <c r="W1133" s="102"/>
      <c r="X1133" s="102"/>
      <c r="Y1133" s="102"/>
      <c r="Z1133" s="102"/>
      <c r="AA1133" s="102"/>
      <c r="AB1133" s="102"/>
    </row>
    <row r="1134">
      <c r="A1134" s="119"/>
      <c r="C1134" s="110"/>
      <c r="D1134" s="111"/>
      <c r="E1134" s="117"/>
      <c r="G1134" s="120"/>
      <c r="H1134" s="120"/>
      <c r="I1134" s="120"/>
      <c r="J1134" s="102"/>
      <c r="K1134" s="102"/>
      <c r="L1134" s="120"/>
      <c r="M1134" s="116"/>
      <c r="N1134" s="116"/>
      <c r="O1134" s="102"/>
      <c r="P1134" s="102"/>
      <c r="Q1134" s="102"/>
      <c r="R1134" s="102"/>
      <c r="S1134" s="102"/>
      <c r="T1134" s="102"/>
      <c r="U1134" s="102"/>
      <c r="V1134" s="102"/>
      <c r="W1134" s="102"/>
      <c r="X1134" s="102"/>
      <c r="Y1134" s="102"/>
      <c r="Z1134" s="102"/>
      <c r="AA1134" s="102"/>
      <c r="AB1134" s="102"/>
    </row>
    <row r="1135">
      <c r="A1135" s="119"/>
      <c r="C1135" s="110"/>
      <c r="D1135" s="111"/>
      <c r="E1135" s="117"/>
      <c r="G1135" s="120"/>
      <c r="H1135" s="120"/>
      <c r="I1135" s="120"/>
      <c r="J1135" s="102"/>
      <c r="K1135" s="102"/>
      <c r="L1135" s="120"/>
      <c r="M1135" s="116"/>
      <c r="N1135" s="116"/>
      <c r="O1135" s="102"/>
      <c r="P1135" s="102"/>
      <c r="Q1135" s="102"/>
      <c r="R1135" s="102"/>
      <c r="S1135" s="102"/>
      <c r="T1135" s="102"/>
      <c r="U1135" s="102"/>
      <c r="V1135" s="102"/>
      <c r="W1135" s="102"/>
      <c r="X1135" s="102"/>
      <c r="Y1135" s="102"/>
      <c r="Z1135" s="102"/>
      <c r="AA1135" s="102"/>
      <c r="AB1135" s="102"/>
    </row>
    <row r="1136">
      <c r="A1136" s="119"/>
      <c r="C1136" s="110"/>
      <c r="D1136" s="111"/>
      <c r="E1136" s="117"/>
      <c r="G1136" s="120"/>
      <c r="H1136" s="120"/>
      <c r="I1136" s="120"/>
      <c r="J1136" s="102"/>
      <c r="K1136" s="102"/>
      <c r="L1136" s="120"/>
      <c r="M1136" s="116"/>
      <c r="N1136" s="116"/>
      <c r="O1136" s="102"/>
      <c r="P1136" s="102"/>
      <c r="Q1136" s="102"/>
      <c r="R1136" s="102"/>
      <c r="S1136" s="102"/>
      <c r="T1136" s="102"/>
      <c r="U1136" s="102"/>
      <c r="V1136" s="102"/>
      <c r="W1136" s="102"/>
      <c r="X1136" s="102"/>
      <c r="Y1136" s="102"/>
      <c r="Z1136" s="102"/>
      <c r="AA1136" s="102"/>
      <c r="AB1136" s="102"/>
    </row>
    <row r="1137">
      <c r="A1137" s="119"/>
      <c r="C1137" s="110"/>
      <c r="D1137" s="111"/>
      <c r="E1137" s="117"/>
      <c r="G1137" s="120"/>
      <c r="H1137" s="120"/>
      <c r="I1137" s="120"/>
      <c r="J1137" s="102"/>
      <c r="K1137" s="102"/>
      <c r="L1137" s="120"/>
      <c r="M1137" s="116"/>
      <c r="N1137" s="116"/>
      <c r="O1137" s="102"/>
      <c r="P1137" s="102"/>
      <c r="Q1137" s="102"/>
      <c r="R1137" s="102"/>
      <c r="S1137" s="102"/>
      <c r="T1137" s="102"/>
      <c r="U1137" s="102"/>
      <c r="V1137" s="102"/>
      <c r="W1137" s="102"/>
      <c r="X1137" s="102"/>
      <c r="Y1137" s="102"/>
      <c r="Z1137" s="102"/>
      <c r="AA1137" s="102"/>
      <c r="AB1137" s="102"/>
    </row>
    <row r="1138">
      <c r="A1138" s="119"/>
      <c r="C1138" s="110"/>
      <c r="D1138" s="111"/>
      <c r="E1138" s="117"/>
      <c r="G1138" s="120"/>
      <c r="H1138" s="120"/>
      <c r="I1138" s="120"/>
      <c r="J1138" s="102"/>
      <c r="K1138" s="102"/>
      <c r="L1138" s="120"/>
      <c r="M1138" s="116"/>
      <c r="N1138" s="116"/>
      <c r="O1138" s="102"/>
      <c r="P1138" s="102"/>
      <c r="Q1138" s="102"/>
      <c r="R1138" s="102"/>
      <c r="S1138" s="102"/>
      <c r="T1138" s="102"/>
      <c r="U1138" s="102"/>
      <c r="V1138" s="102"/>
      <c r="W1138" s="102"/>
      <c r="X1138" s="102"/>
      <c r="Y1138" s="102"/>
      <c r="Z1138" s="102"/>
      <c r="AA1138" s="102"/>
      <c r="AB1138" s="102"/>
    </row>
    <row r="1139">
      <c r="A1139" s="119"/>
      <c r="C1139" s="110"/>
      <c r="D1139" s="111"/>
      <c r="E1139" s="117"/>
      <c r="G1139" s="120"/>
      <c r="H1139" s="120"/>
      <c r="I1139" s="120"/>
      <c r="J1139" s="102"/>
      <c r="K1139" s="102"/>
      <c r="L1139" s="120"/>
      <c r="M1139" s="116"/>
      <c r="N1139" s="116"/>
      <c r="O1139" s="102"/>
      <c r="P1139" s="102"/>
      <c r="Q1139" s="102"/>
      <c r="R1139" s="102"/>
      <c r="S1139" s="102"/>
      <c r="T1139" s="102"/>
      <c r="U1139" s="102"/>
      <c r="V1139" s="102"/>
      <c r="W1139" s="102"/>
      <c r="X1139" s="102"/>
      <c r="Y1139" s="102"/>
      <c r="Z1139" s="102"/>
      <c r="AA1139" s="102"/>
      <c r="AB1139" s="102"/>
    </row>
    <row r="1140">
      <c r="A1140" s="119"/>
      <c r="C1140" s="110"/>
      <c r="D1140" s="111"/>
      <c r="E1140" s="117"/>
      <c r="G1140" s="120"/>
      <c r="H1140" s="120"/>
      <c r="I1140" s="120"/>
      <c r="J1140" s="102"/>
      <c r="K1140" s="102"/>
      <c r="L1140" s="120"/>
      <c r="M1140" s="116"/>
      <c r="N1140" s="116"/>
      <c r="O1140" s="102"/>
      <c r="P1140" s="102"/>
      <c r="Q1140" s="102"/>
      <c r="R1140" s="102"/>
      <c r="S1140" s="102"/>
      <c r="T1140" s="102"/>
      <c r="U1140" s="102"/>
      <c r="V1140" s="102"/>
      <c r="W1140" s="102"/>
      <c r="X1140" s="102"/>
      <c r="Y1140" s="102"/>
      <c r="Z1140" s="102"/>
      <c r="AA1140" s="102"/>
      <c r="AB1140" s="102"/>
    </row>
    <row r="1141">
      <c r="A1141" s="119"/>
      <c r="C1141" s="110"/>
      <c r="D1141" s="111"/>
      <c r="E1141" s="117"/>
      <c r="G1141" s="120"/>
      <c r="H1141" s="120"/>
      <c r="I1141" s="120"/>
      <c r="J1141" s="102"/>
      <c r="K1141" s="102"/>
      <c r="L1141" s="120"/>
      <c r="M1141" s="116"/>
      <c r="N1141" s="116"/>
      <c r="O1141" s="102"/>
      <c r="P1141" s="102"/>
      <c r="Q1141" s="102"/>
      <c r="R1141" s="102"/>
      <c r="S1141" s="102"/>
      <c r="T1141" s="102"/>
      <c r="U1141" s="102"/>
      <c r="V1141" s="102"/>
      <c r="W1141" s="102"/>
      <c r="X1141" s="102"/>
      <c r="Y1141" s="102"/>
      <c r="Z1141" s="102"/>
      <c r="AA1141" s="102"/>
      <c r="AB1141" s="102"/>
    </row>
    <row r="1142">
      <c r="A1142" s="119"/>
      <c r="C1142" s="110"/>
      <c r="D1142" s="111"/>
      <c r="E1142" s="117"/>
      <c r="G1142" s="120"/>
      <c r="H1142" s="120"/>
      <c r="I1142" s="120"/>
      <c r="J1142" s="102"/>
      <c r="K1142" s="102"/>
      <c r="L1142" s="120"/>
      <c r="M1142" s="116"/>
      <c r="N1142" s="116"/>
      <c r="O1142" s="102"/>
      <c r="P1142" s="102"/>
      <c r="Q1142" s="102"/>
      <c r="R1142" s="102"/>
      <c r="S1142" s="102"/>
      <c r="T1142" s="102"/>
      <c r="U1142" s="102"/>
      <c r="V1142" s="102"/>
      <c r="W1142" s="102"/>
      <c r="X1142" s="102"/>
      <c r="Y1142" s="102"/>
      <c r="Z1142" s="102"/>
      <c r="AA1142" s="102"/>
      <c r="AB1142" s="102"/>
    </row>
    <row r="1143">
      <c r="A1143" s="119"/>
      <c r="C1143" s="110"/>
      <c r="D1143" s="111"/>
      <c r="E1143" s="117"/>
      <c r="G1143" s="120"/>
      <c r="H1143" s="120"/>
      <c r="I1143" s="120"/>
      <c r="J1143" s="102"/>
      <c r="K1143" s="102"/>
      <c r="L1143" s="120"/>
      <c r="M1143" s="116"/>
      <c r="N1143" s="116"/>
      <c r="O1143" s="102"/>
      <c r="P1143" s="102"/>
      <c r="Q1143" s="102"/>
      <c r="R1143" s="102"/>
      <c r="S1143" s="102"/>
      <c r="T1143" s="102"/>
      <c r="U1143" s="102"/>
      <c r="V1143" s="102"/>
      <c r="W1143" s="102"/>
      <c r="X1143" s="102"/>
      <c r="Y1143" s="102"/>
      <c r="Z1143" s="102"/>
      <c r="AA1143" s="102"/>
      <c r="AB1143" s="102"/>
    </row>
    <row r="1144">
      <c r="A1144" s="119"/>
      <c r="C1144" s="110"/>
      <c r="D1144" s="111"/>
      <c r="E1144" s="117"/>
      <c r="G1144" s="120"/>
      <c r="H1144" s="120"/>
      <c r="I1144" s="120"/>
      <c r="J1144" s="102"/>
      <c r="K1144" s="102"/>
      <c r="L1144" s="120"/>
      <c r="M1144" s="116"/>
      <c r="N1144" s="116"/>
      <c r="O1144" s="102"/>
      <c r="P1144" s="102"/>
      <c r="Q1144" s="102"/>
      <c r="R1144" s="102"/>
      <c r="S1144" s="102"/>
      <c r="T1144" s="102"/>
      <c r="U1144" s="102"/>
      <c r="V1144" s="102"/>
      <c r="W1144" s="102"/>
      <c r="X1144" s="102"/>
      <c r="Y1144" s="102"/>
      <c r="Z1144" s="102"/>
      <c r="AA1144" s="102"/>
      <c r="AB1144" s="102"/>
    </row>
    <row r="1145">
      <c r="A1145" s="119"/>
      <c r="C1145" s="110"/>
      <c r="D1145" s="111"/>
      <c r="E1145" s="117"/>
      <c r="G1145" s="120"/>
      <c r="H1145" s="120"/>
      <c r="I1145" s="120"/>
      <c r="J1145" s="102"/>
      <c r="K1145" s="102"/>
      <c r="L1145" s="120"/>
      <c r="M1145" s="116"/>
      <c r="N1145" s="116"/>
      <c r="O1145" s="102"/>
      <c r="P1145" s="102"/>
      <c r="Q1145" s="102"/>
      <c r="R1145" s="102"/>
      <c r="S1145" s="102"/>
      <c r="T1145" s="102"/>
      <c r="U1145" s="102"/>
      <c r="V1145" s="102"/>
      <c r="W1145" s="102"/>
      <c r="X1145" s="102"/>
      <c r="Y1145" s="102"/>
      <c r="Z1145" s="102"/>
      <c r="AA1145" s="102"/>
      <c r="AB1145" s="102"/>
    </row>
    <row r="1146">
      <c r="A1146" s="119"/>
      <c r="C1146" s="110"/>
      <c r="D1146" s="111"/>
      <c r="E1146" s="117"/>
      <c r="G1146" s="120"/>
      <c r="H1146" s="120"/>
      <c r="I1146" s="120"/>
      <c r="J1146" s="102"/>
      <c r="K1146" s="102"/>
      <c r="L1146" s="120"/>
      <c r="M1146" s="116"/>
      <c r="N1146" s="116"/>
      <c r="O1146" s="102"/>
      <c r="P1146" s="102"/>
      <c r="Q1146" s="102"/>
      <c r="R1146" s="102"/>
      <c r="S1146" s="102"/>
      <c r="T1146" s="102"/>
      <c r="U1146" s="102"/>
      <c r="V1146" s="102"/>
      <c r="W1146" s="102"/>
      <c r="X1146" s="102"/>
      <c r="Y1146" s="102"/>
      <c r="Z1146" s="102"/>
      <c r="AA1146" s="102"/>
      <c r="AB1146" s="102"/>
    </row>
    <row r="1147">
      <c r="A1147" s="119"/>
      <c r="C1147" s="110"/>
      <c r="D1147" s="111"/>
      <c r="E1147" s="117"/>
      <c r="G1147" s="120"/>
      <c r="H1147" s="120"/>
      <c r="I1147" s="120"/>
      <c r="J1147" s="102"/>
      <c r="K1147" s="102"/>
      <c r="L1147" s="120"/>
      <c r="M1147" s="116"/>
      <c r="N1147" s="116"/>
      <c r="O1147" s="102"/>
      <c r="P1147" s="102"/>
      <c r="Q1147" s="102"/>
      <c r="R1147" s="102"/>
      <c r="S1147" s="102"/>
      <c r="T1147" s="102"/>
      <c r="U1147" s="102"/>
      <c r="V1147" s="102"/>
      <c r="W1147" s="102"/>
      <c r="X1147" s="102"/>
      <c r="Y1147" s="102"/>
      <c r="Z1147" s="102"/>
      <c r="AA1147" s="102"/>
      <c r="AB1147" s="102"/>
    </row>
    <row r="1148">
      <c r="A1148" s="119"/>
      <c r="C1148" s="110"/>
      <c r="D1148" s="111"/>
      <c r="E1148" s="117"/>
      <c r="G1148" s="120"/>
      <c r="H1148" s="120"/>
      <c r="I1148" s="120"/>
      <c r="J1148" s="102"/>
      <c r="K1148" s="102"/>
      <c r="L1148" s="120"/>
      <c r="M1148" s="116"/>
      <c r="N1148" s="116"/>
      <c r="O1148" s="102"/>
      <c r="P1148" s="102"/>
      <c r="Q1148" s="102"/>
      <c r="R1148" s="102"/>
      <c r="S1148" s="102"/>
      <c r="T1148" s="102"/>
      <c r="U1148" s="102"/>
      <c r="V1148" s="102"/>
      <c r="W1148" s="102"/>
      <c r="X1148" s="102"/>
      <c r="Y1148" s="102"/>
      <c r="Z1148" s="102"/>
      <c r="AA1148" s="102"/>
      <c r="AB1148" s="102"/>
    </row>
    <row r="1149">
      <c r="A1149" s="119"/>
      <c r="C1149" s="110"/>
      <c r="D1149" s="111"/>
      <c r="E1149" s="117"/>
      <c r="G1149" s="120"/>
      <c r="H1149" s="120"/>
      <c r="I1149" s="120"/>
      <c r="J1149" s="102"/>
      <c r="K1149" s="102"/>
      <c r="L1149" s="120"/>
      <c r="M1149" s="116"/>
      <c r="N1149" s="116"/>
      <c r="O1149" s="102"/>
      <c r="P1149" s="102"/>
      <c r="Q1149" s="102"/>
      <c r="R1149" s="102"/>
      <c r="S1149" s="102"/>
      <c r="T1149" s="102"/>
      <c r="U1149" s="102"/>
      <c r="V1149" s="102"/>
      <c r="W1149" s="102"/>
      <c r="X1149" s="102"/>
      <c r="Y1149" s="102"/>
      <c r="Z1149" s="102"/>
      <c r="AA1149" s="102"/>
      <c r="AB1149" s="102"/>
    </row>
    <row r="1150">
      <c r="A1150" s="119"/>
      <c r="C1150" s="110"/>
      <c r="D1150" s="111"/>
      <c r="E1150" s="117"/>
      <c r="G1150" s="120"/>
      <c r="H1150" s="120"/>
      <c r="I1150" s="120"/>
      <c r="J1150" s="102"/>
      <c r="K1150" s="102"/>
      <c r="L1150" s="120"/>
      <c r="M1150" s="116"/>
      <c r="N1150" s="116"/>
      <c r="O1150" s="102"/>
      <c r="P1150" s="102"/>
      <c r="Q1150" s="102"/>
      <c r="R1150" s="102"/>
      <c r="S1150" s="102"/>
      <c r="T1150" s="102"/>
      <c r="U1150" s="102"/>
      <c r="V1150" s="102"/>
      <c r="W1150" s="102"/>
      <c r="X1150" s="102"/>
      <c r="Y1150" s="102"/>
      <c r="Z1150" s="102"/>
      <c r="AA1150" s="102"/>
      <c r="AB1150" s="102"/>
    </row>
    <row r="1151">
      <c r="A1151" s="119"/>
      <c r="C1151" s="110"/>
      <c r="D1151" s="111"/>
      <c r="E1151" s="117"/>
      <c r="G1151" s="120"/>
      <c r="H1151" s="120"/>
      <c r="I1151" s="120"/>
      <c r="J1151" s="102"/>
      <c r="K1151" s="102"/>
      <c r="L1151" s="120"/>
      <c r="M1151" s="116"/>
      <c r="N1151" s="116"/>
      <c r="O1151" s="102"/>
      <c r="P1151" s="102"/>
      <c r="Q1151" s="102"/>
      <c r="R1151" s="102"/>
      <c r="S1151" s="102"/>
      <c r="T1151" s="102"/>
      <c r="U1151" s="102"/>
      <c r="V1151" s="102"/>
      <c r="W1151" s="102"/>
      <c r="X1151" s="102"/>
      <c r="Y1151" s="102"/>
      <c r="Z1151" s="102"/>
      <c r="AA1151" s="102"/>
      <c r="AB1151" s="102"/>
    </row>
    <row r="1152">
      <c r="A1152" s="119"/>
      <c r="C1152" s="110"/>
      <c r="D1152" s="111"/>
      <c r="E1152" s="117"/>
      <c r="G1152" s="120"/>
      <c r="H1152" s="120"/>
      <c r="I1152" s="120"/>
      <c r="J1152" s="102"/>
      <c r="K1152" s="102"/>
      <c r="L1152" s="120"/>
      <c r="M1152" s="116"/>
      <c r="N1152" s="116"/>
      <c r="O1152" s="102"/>
      <c r="P1152" s="102"/>
      <c r="Q1152" s="102"/>
      <c r="R1152" s="102"/>
      <c r="S1152" s="102"/>
      <c r="T1152" s="102"/>
      <c r="U1152" s="102"/>
      <c r="V1152" s="102"/>
      <c r="W1152" s="102"/>
      <c r="X1152" s="102"/>
      <c r="Y1152" s="102"/>
      <c r="Z1152" s="102"/>
      <c r="AA1152" s="102"/>
      <c r="AB1152" s="102"/>
    </row>
    <row r="1153">
      <c r="A1153" s="119"/>
      <c r="C1153" s="110"/>
      <c r="D1153" s="111"/>
      <c r="E1153" s="117"/>
      <c r="G1153" s="120"/>
      <c r="H1153" s="120"/>
      <c r="I1153" s="120"/>
      <c r="J1153" s="102"/>
      <c r="K1153" s="102"/>
      <c r="L1153" s="120"/>
      <c r="M1153" s="116"/>
      <c r="N1153" s="116"/>
      <c r="O1153" s="102"/>
      <c r="P1153" s="102"/>
      <c r="Q1153" s="102"/>
      <c r="R1153" s="102"/>
      <c r="S1153" s="102"/>
      <c r="T1153" s="102"/>
      <c r="U1153" s="102"/>
      <c r="V1153" s="102"/>
      <c r="W1153" s="102"/>
      <c r="X1153" s="102"/>
      <c r="Y1153" s="102"/>
      <c r="Z1153" s="102"/>
      <c r="AA1153" s="102"/>
      <c r="AB1153" s="102"/>
    </row>
    <row r="1154">
      <c r="A1154" s="119"/>
      <c r="C1154" s="110"/>
      <c r="D1154" s="111"/>
      <c r="E1154" s="117"/>
      <c r="G1154" s="120"/>
      <c r="H1154" s="120"/>
      <c r="I1154" s="120"/>
      <c r="J1154" s="102"/>
      <c r="K1154" s="102"/>
      <c r="L1154" s="120"/>
      <c r="M1154" s="116"/>
      <c r="N1154" s="116"/>
      <c r="O1154" s="102"/>
      <c r="P1154" s="102"/>
      <c r="Q1154" s="102"/>
      <c r="R1154" s="102"/>
      <c r="S1154" s="102"/>
      <c r="T1154" s="102"/>
      <c r="U1154" s="102"/>
      <c r="V1154" s="102"/>
      <c r="W1154" s="102"/>
      <c r="X1154" s="102"/>
      <c r="Y1154" s="102"/>
      <c r="Z1154" s="102"/>
      <c r="AA1154" s="102"/>
      <c r="AB1154" s="102"/>
    </row>
    <row r="1155">
      <c r="A1155" s="119"/>
      <c r="C1155" s="110"/>
      <c r="D1155" s="111"/>
      <c r="E1155" s="117"/>
      <c r="G1155" s="120"/>
      <c r="H1155" s="120"/>
      <c r="I1155" s="120"/>
      <c r="J1155" s="102"/>
      <c r="K1155" s="102"/>
      <c r="L1155" s="120"/>
      <c r="M1155" s="116"/>
      <c r="N1155" s="116"/>
      <c r="O1155" s="102"/>
      <c r="P1155" s="102"/>
      <c r="Q1155" s="102"/>
      <c r="R1155" s="102"/>
      <c r="S1155" s="102"/>
      <c r="T1155" s="102"/>
      <c r="U1155" s="102"/>
      <c r="V1155" s="102"/>
      <c r="W1155" s="102"/>
      <c r="X1155" s="102"/>
      <c r="Y1155" s="102"/>
      <c r="Z1155" s="102"/>
      <c r="AA1155" s="102"/>
      <c r="AB1155" s="102"/>
    </row>
    <row r="1156">
      <c r="A1156" s="119"/>
      <c r="C1156" s="110"/>
      <c r="D1156" s="111"/>
      <c r="E1156" s="117"/>
      <c r="G1156" s="120"/>
      <c r="H1156" s="120"/>
      <c r="I1156" s="120"/>
      <c r="J1156" s="102"/>
      <c r="K1156" s="102"/>
      <c r="L1156" s="120"/>
      <c r="M1156" s="116"/>
      <c r="N1156" s="116"/>
      <c r="O1156" s="102"/>
      <c r="P1156" s="102"/>
      <c r="Q1156" s="102"/>
      <c r="R1156" s="102"/>
      <c r="S1156" s="102"/>
      <c r="T1156" s="102"/>
      <c r="U1156" s="102"/>
      <c r="V1156" s="102"/>
      <c r="W1156" s="102"/>
      <c r="X1156" s="102"/>
      <c r="Y1156" s="102"/>
      <c r="Z1156" s="102"/>
      <c r="AA1156" s="102"/>
      <c r="AB1156" s="102"/>
    </row>
    <row r="1157">
      <c r="A1157" s="119"/>
      <c r="C1157" s="110"/>
      <c r="D1157" s="111"/>
      <c r="E1157" s="117"/>
      <c r="G1157" s="120"/>
      <c r="H1157" s="120"/>
      <c r="I1157" s="120"/>
      <c r="J1157" s="102"/>
      <c r="K1157" s="102"/>
      <c r="L1157" s="120"/>
      <c r="M1157" s="116"/>
      <c r="N1157" s="116"/>
      <c r="O1157" s="102"/>
      <c r="P1157" s="102"/>
      <c r="Q1157" s="102"/>
      <c r="R1157" s="102"/>
      <c r="S1157" s="102"/>
      <c r="T1157" s="102"/>
      <c r="U1157" s="102"/>
      <c r="V1157" s="102"/>
      <c r="W1157" s="102"/>
      <c r="X1157" s="102"/>
      <c r="Y1157" s="102"/>
      <c r="Z1157" s="102"/>
      <c r="AA1157" s="102"/>
      <c r="AB1157" s="102"/>
    </row>
    <row r="1158">
      <c r="A1158" s="119"/>
      <c r="C1158" s="110"/>
      <c r="D1158" s="111"/>
      <c r="E1158" s="117"/>
      <c r="G1158" s="120"/>
      <c r="H1158" s="120"/>
      <c r="I1158" s="120"/>
      <c r="J1158" s="102"/>
      <c r="K1158" s="102"/>
      <c r="L1158" s="120"/>
      <c r="M1158" s="116"/>
      <c r="N1158" s="116"/>
      <c r="O1158" s="102"/>
      <c r="P1158" s="102"/>
      <c r="Q1158" s="102"/>
      <c r="R1158" s="102"/>
      <c r="S1158" s="102"/>
      <c r="T1158" s="102"/>
      <c r="U1158" s="102"/>
      <c r="V1158" s="102"/>
      <c r="W1158" s="102"/>
      <c r="X1158" s="102"/>
      <c r="Y1158" s="102"/>
      <c r="Z1158" s="102"/>
      <c r="AA1158" s="102"/>
      <c r="AB1158" s="102"/>
    </row>
    <row r="1159">
      <c r="A1159" s="119"/>
      <c r="C1159" s="110"/>
      <c r="D1159" s="111"/>
      <c r="E1159" s="117"/>
      <c r="G1159" s="120"/>
      <c r="H1159" s="120"/>
      <c r="I1159" s="120"/>
      <c r="J1159" s="102"/>
      <c r="K1159" s="102"/>
      <c r="L1159" s="120"/>
      <c r="M1159" s="116"/>
      <c r="N1159" s="116"/>
      <c r="O1159" s="102"/>
      <c r="P1159" s="102"/>
      <c r="Q1159" s="102"/>
      <c r="R1159" s="102"/>
      <c r="S1159" s="102"/>
      <c r="T1159" s="102"/>
      <c r="U1159" s="102"/>
      <c r="V1159" s="102"/>
      <c r="W1159" s="102"/>
      <c r="X1159" s="102"/>
      <c r="Y1159" s="102"/>
      <c r="Z1159" s="102"/>
      <c r="AA1159" s="102"/>
      <c r="AB1159" s="102"/>
    </row>
    <row r="1160">
      <c r="A1160" s="119"/>
      <c r="C1160" s="110"/>
      <c r="D1160" s="111"/>
      <c r="E1160" s="117"/>
      <c r="G1160" s="120"/>
      <c r="H1160" s="120"/>
      <c r="I1160" s="120"/>
      <c r="J1160" s="102"/>
      <c r="K1160" s="102"/>
      <c r="L1160" s="120"/>
      <c r="M1160" s="116"/>
      <c r="N1160" s="116"/>
      <c r="O1160" s="102"/>
      <c r="P1160" s="102"/>
      <c r="Q1160" s="102"/>
      <c r="R1160" s="102"/>
      <c r="S1160" s="102"/>
      <c r="T1160" s="102"/>
      <c r="U1160" s="102"/>
      <c r="V1160" s="102"/>
      <c r="W1160" s="102"/>
      <c r="X1160" s="102"/>
      <c r="Y1160" s="102"/>
      <c r="Z1160" s="102"/>
      <c r="AA1160" s="102"/>
      <c r="AB1160" s="102"/>
    </row>
    <row r="1161">
      <c r="A1161" s="119"/>
      <c r="C1161" s="110"/>
      <c r="D1161" s="111"/>
      <c r="E1161" s="117"/>
      <c r="G1161" s="120"/>
      <c r="H1161" s="120"/>
      <c r="I1161" s="120"/>
      <c r="J1161" s="102"/>
      <c r="K1161" s="102"/>
      <c r="L1161" s="120"/>
      <c r="M1161" s="116"/>
      <c r="N1161" s="116"/>
      <c r="O1161" s="102"/>
      <c r="P1161" s="102"/>
      <c r="Q1161" s="102"/>
      <c r="R1161" s="102"/>
      <c r="S1161" s="102"/>
      <c r="T1161" s="102"/>
      <c r="U1161" s="102"/>
      <c r="V1161" s="102"/>
      <c r="W1161" s="102"/>
      <c r="X1161" s="102"/>
      <c r="Y1161" s="102"/>
      <c r="Z1161" s="102"/>
      <c r="AA1161" s="102"/>
      <c r="AB1161" s="102"/>
    </row>
    <row r="1162">
      <c r="A1162" s="119"/>
      <c r="C1162" s="110"/>
      <c r="D1162" s="111"/>
      <c r="E1162" s="117"/>
      <c r="G1162" s="120"/>
      <c r="H1162" s="120"/>
      <c r="I1162" s="120"/>
      <c r="J1162" s="102"/>
      <c r="K1162" s="102"/>
      <c r="L1162" s="120"/>
      <c r="M1162" s="116"/>
      <c r="N1162" s="116"/>
      <c r="O1162" s="102"/>
      <c r="P1162" s="102"/>
      <c r="Q1162" s="102"/>
      <c r="R1162" s="102"/>
      <c r="S1162" s="102"/>
      <c r="T1162" s="102"/>
      <c r="U1162" s="102"/>
      <c r="V1162" s="102"/>
      <c r="W1162" s="102"/>
      <c r="X1162" s="102"/>
      <c r="Y1162" s="102"/>
      <c r="Z1162" s="102"/>
      <c r="AA1162" s="102"/>
      <c r="AB1162" s="102"/>
    </row>
    <row r="1163">
      <c r="A1163" s="119"/>
      <c r="C1163" s="110"/>
      <c r="D1163" s="111"/>
      <c r="E1163" s="117"/>
      <c r="G1163" s="120"/>
      <c r="H1163" s="120"/>
      <c r="I1163" s="120"/>
      <c r="J1163" s="102"/>
      <c r="K1163" s="102"/>
      <c r="L1163" s="120"/>
      <c r="M1163" s="116"/>
      <c r="N1163" s="116"/>
      <c r="O1163" s="102"/>
      <c r="P1163" s="102"/>
      <c r="Q1163" s="102"/>
      <c r="R1163" s="102"/>
      <c r="S1163" s="102"/>
      <c r="T1163" s="102"/>
      <c r="U1163" s="102"/>
      <c r="V1163" s="102"/>
      <c r="W1163" s="102"/>
      <c r="X1163" s="102"/>
      <c r="Y1163" s="102"/>
      <c r="Z1163" s="102"/>
      <c r="AA1163" s="102"/>
      <c r="AB1163" s="102"/>
    </row>
    <row r="1164">
      <c r="A1164" s="119"/>
      <c r="C1164" s="110"/>
      <c r="D1164" s="111"/>
      <c r="E1164" s="117"/>
      <c r="G1164" s="120"/>
      <c r="H1164" s="120"/>
      <c r="I1164" s="120"/>
      <c r="J1164" s="102"/>
      <c r="K1164" s="102"/>
      <c r="L1164" s="120"/>
      <c r="M1164" s="116"/>
      <c r="N1164" s="116"/>
      <c r="O1164" s="102"/>
      <c r="P1164" s="102"/>
      <c r="Q1164" s="102"/>
      <c r="R1164" s="102"/>
      <c r="S1164" s="102"/>
      <c r="T1164" s="102"/>
      <c r="U1164" s="102"/>
      <c r="V1164" s="102"/>
      <c r="W1164" s="102"/>
      <c r="X1164" s="102"/>
      <c r="Y1164" s="102"/>
      <c r="Z1164" s="102"/>
      <c r="AA1164" s="102"/>
      <c r="AB1164" s="102"/>
    </row>
    <row r="1165">
      <c r="A1165" s="119"/>
      <c r="C1165" s="110"/>
      <c r="D1165" s="111"/>
      <c r="E1165" s="117"/>
      <c r="G1165" s="120"/>
      <c r="H1165" s="120"/>
      <c r="I1165" s="120"/>
      <c r="J1165" s="102"/>
      <c r="K1165" s="102"/>
      <c r="L1165" s="120"/>
      <c r="M1165" s="116"/>
      <c r="N1165" s="116"/>
      <c r="O1165" s="102"/>
      <c r="P1165" s="102"/>
      <c r="Q1165" s="102"/>
      <c r="R1165" s="102"/>
      <c r="S1165" s="102"/>
      <c r="T1165" s="102"/>
      <c r="U1165" s="102"/>
      <c r="V1165" s="102"/>
      <c r="W1165" s="102"/>
      <c r="X1165" s="102"/>
      <c r="Y1165" s="102"/>
      <c r="Z1165" s="102"/>
      <c r="AA1165" s="102"/>
      <c r="AB1165" s="102"/>
    </row>
    <row r="1166">
      <c r="A1166" s="119"/>
      <c r="C1166" s="110"/>
      <c r="D1166" s="111"/>
      <c r="E1166" s="117"/>
      <c r="G1166" s="120"/>
      <c r="H1166" s="120"/>
      <c r="I1166" s="120"/>
      <c r="J1166" s="102"/>
      <c r="K1166" s="102"/>
      <c r="L1166" s="120"/>
      <c r="M1166" s="116"/>
      <c r="N1166" s="116"/>
      <c r="O1166" s="102"/>
      <c r="P1166" s="102"/>
      <c r="Q1166" s="102"/>
      <c r="R1166" s="102"/>
      <c r="S1166" s="102"/>
      <c r="T1166" s="102"/>
      <c r="U1166" s="102"/>
      <c r="V1166" s="102"/>
      <c r="W1166" s="102"/>
      <c r="X1166" s="102"/>
      <c r="Y1166" s="102"/>
      <c r="Z1166" s="102"/>
      <c r="AA1166" s="102"/>
      <c r="AB1166" s="102"/>
    </row>
    <row r="1167">
      <c r="A1167" s="119"/>
      <c r="C1167" s="110"/>
      <c r="D1167" s="111"/>
      <c r="E1167" s="117"/>
      <c r="G1167" s="120"/>
      <c r="H1167" s="120"/>
      <c r="I1167" s="120"/>
      <c r="J1167" s="102"/>
      <c r="K1167" s="102"/>
      <c r="L1167" s="120"/>
      <c r="M1167" s="116"/>
      <c r="N1167" s="116"/>
      <c r="O1167" s="102"/>
      <c r="P1167" s="102"/>
      <c r="Q1167" s="102"/>
      <c r="R1167" s="102"/>
      <c r="S1167" s="102"/>
      <c r="T1167" s="102"/>
      <c r="U1167" s="102"/>
      <c r="V1167" s="102"/>
      <c r="W1167" s="102"/>
      <c r="X1167" s="102"/>
      <c r="Y1167" s="102"/>
      <c r="Z1167" s="102"/>
      <c r="AA1167" s="102"/>
      <c r="AB1167" s="102"/>
    </row>
    <row r="1168">
      <c r="A1168" s="119"/>
      <c r="C1168" s="110"/>
      <c r="D1168" s="111"/>
      <c r="E1168" s="117"/>
      <c r="G1168" s="120"/>
      <c r="H1168" s="120"/>
      <c r="I1168" s="120"/>
      <c r="J1168" s="102"/>
      <c r="K1168" s="102"/>
      <c r="L1168" s="120"/>
      <c r="M1168" s="116"/>
      <c r="N1168" s="116"/>
      <c r="O1168" s="102"/>
      <c r="P1168" s="102"/>
      <c r="Q1168" s="102"/>
      <c r="R1168" s="102"/>
      <c r="S1168" s="102"/>
      <c r="T1168" s="102"/>
      <c r="U1168" s="102"/>
      <c r="V1168" s="102"/>
      <c r="W1168" s="102"/>
      <c r="X1168" s="102"/>
      <c r="Y1168" s="102"/>
      <c r="Z1168" s="102"/>
      <c r="AA1168" s="102"/>
      <c r="AB1168" s="102"/>
    </row>
    <row r="1169">
      <c r="A1169" s="119"/>
      <c r="C1169" s="110"/>
      <c r="D1169" s="111"/>
      <c r="E1169" s="117"/>
      <c r="G1169" s="120"/>
      <c r="H1169" s="120"/>
      <c r="I1169" s="120"/>
      <c r="J1169" s="102"/>
      <c r="K1169" s="102"/>
      <c r="L1169" s="120"/>
      <c r="M1169" s="116"/>
      <c r="N1169" s="116"/>
      <c r="O1169" s="102"/>
      <c r="P1169" s="102"/>
      <c r="Q1169" s="102"/>
      <c r="R1169" s="102"/>
      <c r="S1169" s="102"/>
      <c r="T1169" s="102"/>
      <c r="U1169" s="102"/>
      <c r="V1169" s="102"/>
      <c r="W1169" s="102"/>
      <c r="X1169" s="102"/>
      <c r="Y1169" s="102"/>
      <c r="Z1169" s="102"/>
      <c r="AA1169" s="102"/>
      <c r="AB1169" s="102"/>
    </row>
    <row r="1170">
      <c r="A1170" s="119"/>
      <c r="C1170" s="110"/>
      <c r="D1170" s="111"/>
      <c r="E1170" s="117"/>
      <c r="G1170" s="120"/>
      <c r="H1170" s="120"/>
      <c r="I1170" s="120"/>
      <c r="J1170" s="102"/>
      <c r="K1170" s="102"/>
      <c r="L1170" s="120"/>
      <c r="M1170" s="116"/>
      <c r="N1170" s="116"/>
      <c r="O1170" s="102"/>
      <c r="P1170" s="102"/>
      <c r="Q1170" s="102"/>
      <c r="R1170" s="102"/>
      <c r="S1170" s="102"/>
      <c r="T1170" s="102"/>
      <c r="U1170" s="102"/>
      <c r="V1170" s="102"/>
      <c r="W1170" s="102"/>
      <c r="X1170" s="102"/>
      <c r="Y1170" s="102"/>
      <c r="Z1170" s="102"/>
      <c r="AA1170" s="102"/>
      <c r="AB1170" s="102"/>
    </row>
    <row r="1171">
      <c r="A1171" s="119"/>
      <c r="C1171" s="110"/>
      <c r="D1171" s="111"/>
      <c r="E1171" s="117"/>
      <c r="G1171" s="120"/>
      <c r="H1171" s="120"/>
      <c r="I1171" s="120"/>
      <c r="J1171" s="102"/>
      <c r="K1171" s="102"/>
      <c r="L1171" s="120"/>
      <c r="M1171" s="116"/>
      <c r="N1171" s="116"/>
      <c r="O1171" s="102"/>
      <c r="P1171" s="102"/>
      <c r="Q1171" s="102"/>
      <c r="R1171" s="102"/>
      <c r="S1171" s="102"/>
      <c r="T1171" s="102"/>
      <c r="U1171" s="102"/>
      <c r="V1171" s="102"/>
      <c r="W1171" s="102"/>
      <c r="X1171" s="102"/>
      <c r="Y1171" s="102"/>
      <c r="Z1171" s="102"/>
      <c r="AA1171" s="102"/>
      <c r="AB1171" s="102"/>
    </row>
    <row r="1172">
      <c r="A1172" s="119"/>
      <c r="C1172" s="110"/>
      <c r="D1172" s="111"/>
      <c r="E1172" s="117"/>
      <c r="G1172" s="120"/>
      <c r="H1172" s="120"/>
      <c r="I1172" s="120"/>
      <c r="J1172" s="102"/>
      <c r="K1172" s="102"/>
      <c r="L1172" s="120"/>
      <c r="M1172" s="116"/>
      <c r="N1172" s="116"/>
      <c r="O1172" s="102"/>
      <c r="P1172" s="102"/>
      <c r="Q1172" s="102"/>
      <c r="R1172" s="102"/>
      <c r="S1172" s="102"/>
      <c r="T1172" s="102"/>
      <c r="U1172" s="102"/>
      <c r="V1172" s="102"/>
      <c r="W1172" s="102"/>
      <c r="X1172" s="102"/>
      <c r="Y1172" s="102"/>
      <c r="Z1172" s="102"/>
      <c r="AA1172" s="102"/>
      <c r="AB1172" s="102"/>
    </row>
    <row r="1173">
      <c r="A1173" s="119"/>
      <c r="C1173" s="110"/>
      <c r="D1173" s="111"/>
      <c r="E1173" s="117"/>
      <c r="G1173" s="120"/>
      <c r="H1173" s="120"/>
      <c r="I1173" s="120"/>
      <c r="J1173" s="102"/>
      <c r="K1173" s="102"/>
      <c r="L1173" s="120"/>
      <c r="M1173" s="116"/>
      <c r="N1173" s="116"/>
      <c r="O1173" s="102"/>
      <c r="P1173" s="102"/>
      <c r="Q1173" s="102"/>
      <c r="R1173" s="102"/>
      <c r="S1173" s="102"/>
      <c r="T1173" s="102"/>
      <c r="U1173" s="102"/>
      <c r="V1173" s="102"/>
      <c r="W1173" s="102"/>
      <c r="X1173" s="102"/>
      <c r="Y1173" s="102"/>
      <c r="Z1173" s="102"/>
      <c r="AA1173" s="102"/>
      <c r="AB1173" s="102"/>
    </row>
    <row r="1174">
      <c r="A1174" s="119"/>
      <c r="C1174" s="110"/>
      <c r="D1174" s="111"/>
      <c r="E1174" s="117"/>
      <c r="G1174" s="120"/>
      <c r="H1174" s="120"/>
      <c r="I1174" s="120"/>
      <c r="J1174" s="102"/>
      <c r="K1174" s="102"/>
      <c r="L1174" s="120"/>
      <c r="M1174" s="116"/>
      <c r="N1174" s="116"/>
      <c r="O1174" s="102"/>
      <c r="P1174" s="102"/>
      <c r="Q1174" s="102"/>
      <c r="R1174" s="102"/>
      <c r="S1174" s="102"/>
      <c r="T1174" s="102"/>
      <c r="U1174" s="102"/>
      <c r="V1174" s="102"/>
      <c r="W1174" s="102"/>
      <c r="X1174" s="102"/>
      <c r="Y1174" s="102"/>
      <c r="Z1174" s="102"/>
      <c r="AA1174" s="102"/>
      <c r="AB1174" s="102"/>
    </row>
    <row r="1175">
      <c r="A1175" s="119"/>
      <c r="C1175" s="110"/>
      <c r="D1175" s="111"/>
      <c r="E1175" s="117"/>
      <c r="G1175" s="120"/>
      <c r="H1175" s="120"/>
      <c r="I1175" s="120"/>
      <c r="J1175" s="102"/>
      <c r="K1175" s="102"/>
      <c r="L1175" s="120"/>
      <c r="M1175" s="116"/>
      <c r="N1175" s="116"/>
      <c r="O1175" s="102"/>
      <c r="P1175" s="102"/>
      <c r="Q1175" s="102"/>
      <c r="R1175" s="102"/>
      <c r="S1175" s="102"/>
      <c r="T1175" s="102"/>
      <c r="U1175" s="102"/>
      <c r="V1175" s="102"/>
      <c r="W1175" s="102"/>
      <c r="X1175" s="102"/>
      <c r="Y1175" s="102"/>
      <c r="Z1175" s="102"/>
      <c r="AA1175" s="102"/>
      <c r="AB1175" s="102"/>
    </row>
    <row r="1176">
      <c r="A1176" s="119"/>
      <c r="C1176" s="110"/>
      <c r="D1176" s="111"/>
      <c r="E1176" s="117"/>
      <c r="G1176" s="120"/>
      <c r="H1176" s="120"/>
      <c r="I1176" s="120"/>
      <c r="J1176" s="102"/>
      <c r="K1176" s="102"/>
      <c r="L1176" s="120"/>
      <c r="M1176" s="116"/>
      <c r="N1176" s="116"/>
      <c r="O1176" s="102"/>
      <c r="P1176" s="102"/>
      <c r="Q1176" s="102"/>
      <c r="R1176" s="102"/>
      <c r="S1176" s="102"/>
      <c r="T1176" s="102"/>
      <c r="U1176" s="102"/>
      <c r="V1176" s="102"/>
      <c r="W1176" s="102"/>
      <c r="X1176" s="102"/>
      <c r="Y1176" s="102"/>
      <c r="Z1176" s="102"/>
      <c r="AA1176" s="102"/>
      <c r="AB1176" s="102"/>
    </row>
    <row r="1177">
      <c r="A1177" s="119"/>
      <c r="C1177" s="110"/>
      <c r="D1177" s="111"/>
      <c r="E1177" s="117"/>
      <c r="G1177" s="120"/>
      <c r="H1177" s="120"/>
      <c r="I1177" s="120"/>
      <c r="J1177" s="102"/>
      <c r="K1177" s="102"/>
      <c r="L1177" s="120"/>
      <c r="M1177" s="116"/>
      <c r="N1177" s="116"/>
      <c r="O1177" s="102"/>
      <c r="P1177" s="102"/>
      <c r="Q1177" s="102"/>
      <c r="R1177" s="102"/>
      <c r="S1177" s="102"/>
      <c r="T1177" s="102"/>
      <c r="U1177" s="102"/>
      <c r="V1177" s="102"/>
      <c r="W1177" s="102"/>
      <c r="X1177" s="102"/>
      <c r="Y1177" s="102"/>
      <c r="Z1177" s="102"/>
      <c r="AA1177" s="102"/>
      <c r="AB1177" s="102"/>
    </row>
    <row r="1178">
      <c r="A1178" s="119"/>
      <c r="C1178" s="110"/>
      <c r="D1178" s="111"/>
      <c r="E1178" s="117"/>
      <c r="G1178" s="120"/>
      <c r="H1178" s="120"/>
      <c r="I1178" s="120"/>
      <c r="J1178" s="102"/>
      <c r="K1178" s="102"/>
      <c r="L1178" s="120"/>
      <c r="M1178" s="116"/>
      <c r="N1178" s="116"/>
      <c r="O1178" s="102"/>
      <c r="P1178" s="102"/>
      <c r="Q1178" s="102"/>
      <c r="R1178" s="102"/>
      <c r="S1178" s="102"/>
      <c r="T1178" s="102"/>
      <c r="U1178" s="102"/>
      <c r="V1178" s="102"/>
      <c r="W1178" s="102"/>
      <c r="X1178" s="102"/>
      <c r="Y1178" s="102"/>
      <c r="Z1178" s="102"/>
      <c r="AA1178" s="102"/>
      <c r="AB1178" s="102"/>
    </row>
    <row r="1179">
      <c r="A1179" s="119"/>
      <c r="C1179" s="110"/>
      <c r="D1179" s="111"/>
      <c r="E1179" s="117"/>
      <c r="G1179" s="120"/>
      <c r="H1179" s="120"/>
      <c r="I1179" s="120"/>
      <c r="J1179" s="102"/>
      <c r="K1179" s="102"/>
      <c r="L1179" s="120"/>
      <c r="M1179" s="116"/>
      <c r="N1179" s="116"/>
      <c r="O1179" s="102"/>
      <c r="P1179" s="102"/>
      <c r="Q1179" s="102"/>
      <c r="R1179" s="102"/>
      <c r="S1179" s="102"/>
      <c r="T1179" s="102"/>
      <c r="U1179" s="102"/>
      <c r="V1179" s="102"/>
      <c r="W1179" s="102"/>
      <c r="X1179" s="102"/>
      <c r="Y1179" s="102"/>
      <c r="Z1179" s="102"/>
      <c r="AA1179" s="102"/>
      <c r="AB1179" s="102"/>
    </row>
    <row r="1180">
      <c r="A1180" s="119"/>
      <c r="C1180" s="110"/>
      <c r="D1180" s="111"/>
      <c r="E1180" s="117"/>
      <c r="G1180" s="120"/>
      <c r="H1180" s="120"/>
      <c r="I1180" s="120"/>
      <c r="J1180" s="102"/>
      <c r="K1180" s="102"/>
      <c r="L1180" s="120"/>
      <c r="M1180" s="116"/>
      <c r="N1180" s="116"/>
      <c r="O1180" s="102"/>
      <c r="P1180" s="102"/>
      <c r="Q1180" s="102"/>
      <c r="R1180" s="102"/>
      <c r="S1180" s="102"/>
      <c r="T1180" s="102"/>
      <c r="U1180" s="102"/>
      <c r="V1180" s="102"/>
      <c r="W1180" s="102"/>
      <c r="X1180" s="102"/>
      <c r="Y1180" s="102"/>
      <c r="Z1180" s="102"/>
      <c r="AA1180" s="102"/>
      <c r="AB1180" s="102"/>
    </row>
    <row r="1181">
      <c r="A1181" s="119"/>
      <c r="C1181" s="110"/>
      <c r="D1181" s="111"/>
      <c r="E1181" s="117"/>
      <c r="G1181" s="120"/>
      <c r="H1181" s="120"/>
      <c r="I1181" s="120"/>
      <c r="J1181" s="102"/>
      <c r="K1181" s="102"/>
      <c r="L1181" s="120"/>
      <c r="M1181" s="116"/>
      <c r="N1181" s="116"/>
      <c r="O1181" s="102"/>
      <c r="P1181" s="102"/>
      <c r="Q1181" s="102"/>
      <c r="R1181" s="102"/>
      <c r="S1181" s="102"/>
      <c r="T1181" s="102"/>
      <c r="U1181" s="102"/>
      <c r="V1181" s="102"/>
      <c r="W1181" s="102"/>
      <c r="X1181" s="102"/>
      <c r="Y1181" s="102"/>
      <c r="Z1181" s="102"/>
      <c r="AA1181" s="102"/>
      <c r="AB1181" s="102"/>
    </row>
    <row r="1182">
      <c r="A1182" s="119"/>
      <c r="C1182" s="110"/>
      <c r="D1182" s="111"/>
      <c r="E1182" s="117"/>
      <c r="G1182" s="120"/>
      <c r="H1182" s="120"/>
      <c r="I1182" s="120"/>
      <c r="J1182" s="102"/>
      <c r="K1182" s="102"/>
      <c r="L1182" s="120"/>
      <c r="M1182" s="116"/>
      <c r="N1182" s="116"/>
      <c r="O1182" s="102"/>
      <c r="P1182" s="102"/>
      <c r="Q1182" s="102"/>
      <c r="R1182" s="102"/>
      <c r="S1182" s="102"/>
      <c r="T1182" s="102"/>
      <c r="U1182" s="102"/>
      <c r="V1182" s="102"/>
      <c r="W1182" s="102"/>
      <c r="X1182" s="102"/>
      <c r="Y1182" s="102"/>
      <c r="Z1182" s="102"/>
      <c r="AA1182" s="102"/>
      <c r="AB1182" s="102"/>
    </row>
    <row r="1183">
      <c r="A1183" s="119"/>
      <c r="C1183" s="110"/>
      <c r="D1183" s="111"/>
      <c r="E1183" s="117"/>
      <c r="G1183" s="120"/>
      <c r="H1183" s="120"/>
      <c r="I1183" s="120"/>
      <c r="J1183" s="102"/>
      <c r="K1183" s="102"/>
      <c r="L1183" s="120"/>
      <c r="M1183" s="116"/>
      <c r="N1183" s="116"/>
      <c r="O1183" s="102"/>
      <c r="P1183" s="102"/>
      <c r="Q1183" s="102"/>
      <c r="R1183" s="102"/>
      <c r="S1183" s="102"/>
      <c r="T1183" s="102"/>
      <c r="U1183" s="102"/>
      <c r="V1183" s="102"/>
      <c r="W1183" s="102"/>
      <c r="X1183" s="102"/>
      <c r="Y1183" s="102"/>
      <c r="Z1183" s="102"/>
      <c r="AA1183" s="102"/>
      <c r="AB1183" s="102"/>
    </row>
    <row r="1184">
      <c r="A1184" s="119"/>
      <c r="C1184" s="110"/>
      <c r="D1184" s="111"/>
      <c r="E1184" s="117"/>
      <c r="G1184" s="120"/>
      <c r="H1184" s="120"/>
      <c r="I1184" s="120"/>
      <c r="J1184" s="102"/>
      <c r="K1184" s="102"/>
      <c r="L1184" s="120"/>
      <c r="M1184" s="116"/>
      <c r="N1184" s="116"/>
      <c r="O1184" s="102"/>
      <c r="P1184" s="102"/>
      <c r="Q1184" s="102"/>
      <c r="R1184" s="102"/>
      <c r="S1184" s="102"/>
      <c r="T1184" s="102"/>
      <c r="U1184" s="102"/>
      <c r="V1184" s="102"/>
      <c r="W1184" s="102"/>
      <c r="X1184" s="102"/>
      <c r="Y1184" s="102"/>
      <c r="Z1184" s="102"/>
      <c r="AA1184" s="102"/>
      <c r="AB1184" s="102"/>
    </row>
    <row r="1185">
      <c r="A1185" s="119"/>
      <c r="C1185" s="110"/>
      <c r="D1185" s="111"/>
      <c r="E1185" s="117"/>
      <c r="G1185" s="120"/>
      <c r="H1185" s="120"/>
      <c r="I1185" s="120"/>
      <c r="J1185" s="102"/>
      <c r="K1185" s="102"/>
      <c r="L1185" s="120"/>
      <c r="M1185" s="116"/>
      <c r="N1185" s="116"/>
      <c r="O1185" s="102"/>
      <c r="P1185" s="102"/>
      <c r="Q1185" s="102"/>
      <c r="R1185" s="102"/>
      <c r="S1185" s="102"/>
      <c r="T1185" s="102"/>
      <c r="U1185" s="102"/>
      <c r="V1185" s="102"/>
      <c r="W1185" s="102"/>
      <c r="X1185" s="102"/>
      <c r="Y1185" s="102"/>
      <c r="Z1185" s="102"/>
      <c r="AA1185" s="102"/>
      <c r="AB1185" s="102"/>
    </row>
    <row r="1186">
      <c r="A1186" s="119"/>
      <c r="C1186" s="110"/>
      <c r="D1186" s="111"/>
      <c r="E1186" s="117"/>
      <c r="G1186" s="120"/>
      <c r="H1186" s="120"/>
      <c r="I1186" s="120"/>
      <c r="J1186" s="102"/>
      <c r="K1186" s="102"/>
      <c r="L1186" s="120"/>
      <c r="M1186" s="116"/>
      <c r="N1186" s="116"/>
      <c r="O1186" s="102"/>
      <c r="P1186" s="102"/>
      <c r="Q1186" s="102"/>
      <c r="R1186" s="102"/>
      <c r="S1186" s="102"/>
      <c r="T1186" s="102"/>
      <c r="U1186" s="102"/>
      <c r="V1186" s="102"/>
      <c r="W1186" s="102"/>
      <c r="X1186" s="102"/>
      <c r="Y1186" s="102"/>
      <c r="Z1186" s="102"/>
      <c r="AA1186" s="102"/>
      <c r="AB1186" s="102"/>
    </row>
    <row r="1187">
      <c r="A1187" s="119"/>
      <c r="C1187" s="110"/>
      <c r="D1187" s="111"/>
      <c r="E1187" s="117"/>
      <c r="G1187" s="120"/>
      <c r="H1187" s="120"/>
      <c r="I1187" s="120"/>
      <c r="J1187" s="102"/>
      <c r="K1187" s="102"/>
      <c r="L1187" s="120"/>
      <c r="M1187" s="116"/>
      <c r="N1187" s="116"/>
      <c r="O1187" s="102"/>
      <c r="P1187" s="102"/>
      <c r="Q1187" s="102"/>
      <c r="R1187" s="102"/>
      <c r="S1187" s="102"/>
      <c r="T1187" s="102"/>
      <c r="U1187" s="102"/>
      <c r="V1187" s="102"/>
      <c r="W1187" s="102"/>
      <c r="X1187" s="102"/>
      <c r="Y1187" s="102"/>
      <c r="Z1187" s="102"/>
      <c r="AA1187" s="102"/>
      <c r="AB1187" s="102"/>
    </row>
    <row r="1188">
      <c r="A1188" s="119"/>
      <c r="C1188" s="110"/>
      <c r="D1188" s="111"/>
      <c r="E1188" s="117"/>
      <c r="G1188" s="120"/>
      <c r="H1188" s="120"/>
      <c r="I1188" s="120"/>
      <c r="J1188" s="102"/>
      <c r="K1188" s="102"/>
      <c r="L1188" s="120"/>
      <c r="M1188" s="116"/>
      <c r="N1188" s="116"/>
      <c r="O1188" s="102"/>
      <c r="P1188" s="102"/>
      <c r="Q1188" s="102"/>
      <c r="R1188" s="102"/>
      <c r="S1188" s="102"/>
      <c r="T1188" s="102"/>
      <c r="U1188" s="102"/>
      <c r="V1188" s="102"/>
      <c r="W1188" s="102"/>
      <c r="X1188" s="102"/>
      <c r="Y1188" s="102"/>
      <c r="Z1188" s="102"/>
      <c r="AA1188" s="102"/>
      <c r="AB1188" s="102"/>
    </row>
    <row r="1189">
      <c r="A1189" s="119"/>
      <c r="C1189" s="110"/>
      <c r="D1189" s="111"/>
      <c r="E1189" s="117"/>
      <c r="G1189" s="120"/>
      <c r="H1189" s="120"/>
      <c r="I1189" s="120"/>
      <c r="J1189" s="102"/>
      <c r="K1189" s="102"/>
      <c r="L1189" s="120"/>
      <c r="M1189" s="116"/>
      <c r="N1189" s="116"/>
      <c r="O1189" s="102"/>
      <c r="P1189" s="102"/>
      <c r="Q1189" s="102"/>
      <c r="R1189" s="102"/>
      <c r="S1189" s="102"/>
      <c r="T1189" s="102"/>
      <c r="U1189" s="102"/>
      <c r="V1189" s="102"/>
      <c r="W1189" s="102"/>
      <c r="X1189" s="102"/>
      <c r="Y1189" s="102"/>
      <c r="Z1189" s="102"/>
      <c r="AA1189" s="102"/>
      <c r="AB1189" s="102"/>
    </row>
    <row r="1190">
      <c r="A1190" s="119"/>
      <c r="C1190" s="110"/>
      <c r="D1190" s="111"/>
      <c r="E1190" s="117"/>
      <c r="G1190" s="120"/>
      <c r="H1190" s="120"/>
      <c r="I1190" s="120"/>
      <c r="J1190" s="102"/>
      <c r="K1190" s="102"/>
      <c r="L1190" s="120"/>
      <c r="M1190" s="116"/>
      <c r="N1190" s="116"/>
      <c r="O1190" s="102"/>
      <c r="P1190" s="102"/>
      <c r="Q1190" s="102"/>
      <c r="R1190" s="102"/>
      <c r="S1190" s="102"/>
      <c r="T1190" s="102"/>
      <c r="U1190" s="102"/>
      <c r="V1190" s="102"/>
      <c r="W1190" s="102"/>
      <c r="X1190" s="102"/>
      <c r="Y1190" s="102"/>
      <c r="Z1190" s="102"/>
      <c r="AA1190" s="102"/>
      <c r="AB1190" s="102"/>
    </row>
    <row r="1191">
      <c r="A1191" s="119"/>
      <c r="C1191" s="110"/>
      <c r="D1191" s="111"/>
      <c r="E1191" s="117"/>
      <c r="G1191" s="120"/>
      <c r="H1191" s="120"/>
      <c r="I1191" s="120"/>
      <c r="J1191" s="102"/>
      <c r="K1191" s="102"/>
      <c r="L1191" s="120"/>
      <c r="M1191" s="116"/>
      <c r="N1191" s="116"/>
      <c r="O1191" s="102"/>
      <c r="P1191" s="102"/>
      <c r="Q1191" s="102"/>
      <c r="R1191" s="102"/>
      <c r="S1191" s="102"/>
      <c r="T1191" s="102"/>
      <c r="U1191" s="102"/>
      <c r="V1191" s="102"/>
      <c r="W1191" s="102"/>
      <c r="X1191" s="102"/>
      <c r="Y1191" s="102"/>
      <c r="Z1191" s="102"/>
      <c r="AA1191" s="102"/>
      <c r="AB1191" s="102"/>
    </row>
    <row r="1192">
      <c r="A1192" s="119"/>
      <c r="C1192" s="110"/>
      <c r="D1192" s="111"/>
      <c r="E1192" s="117"/>
      <c r="G1192" s="120"/>
      <c r="H1192" s="120"/>
      <c r="I1192" s="120"/>
      <c r="J1192" s="102"/>
      <c r="K1192" s="102"/>
      <c r="L1192" s="120"/>
      <c r="M1192" s="116"/>
      <c r="N1192" s="116"/>
      <c r="O1192" s="102"/>
      <c r="P1192" s="102"/>
      <c r="Q1192" s="102"/>
      <c r="R1192" s="102"/>
      <c r="S1192" s="102"/>
      <c r="T1192" s="102"/>
      <c r="U1192" s="102"/>
      <c r="V1192" s="102"/>
      <c r="W1192" s="102"/>
      <c r="X1192" s="102"/>
      <c r="Y1192" s="102"/>
      <c r="Z1192" s="102"/>
      <c r="AA1192" s="102"/>
      <c r="AB1192" s="102"/>
    </row>
    <row r="1193">
      <c r="A1193" s="119"/>
      <c r="C1193" s="110"/>
      <c r="D1193" s="111"/>
      <c r="E1193" s="117"/>
      <c r="G1193" s="120"/>
      <c r="H1193" s="120"/>
      <c r="I1193" s="120"/>
      <c r="J1193" s="102"/>
      <c r="K1193" s="102"/>
      <c r="L1193" s="120"/>
      <c r="M1193" s="116"/>
      <c r="N1193" s="116"/>
      <c r="O1193" s="102"/>
      <c r="P1193" s="102"/>
      <c r="Q1193" s="102"/>
      <c r="R1193" s="102"/>
      <c r="S1193" s="102"/>
      <c r="T1193" s="102"/>
      <c r="U1193" s="102"/>
      <c r="V1193" s="102"/>
      <c r="W1193" s="102"/>
      <c r="X1193" s="102"/>
      <c r="Y1193" s="102"/>
      <c r="Z1193" s="102"/>
      <c r="AA1193" s="102"/>
      <c r="AB1193" s="102"/>
    </row>
    <row r="1194">
      <c r="A1194" s="119"/>
      <c r="C1194" s="110"/>
      <c r="D1194" s="111"/>
      <c r="E1194" s="117"/>
      <c r="G1194" s="120"/>
      <c r="H1194" s="120"/>
      <c r="I1194" s="120"/>
      <c r="J1194" s="102"/>
      <c r="K1194" s="102"/>
      <c r="L1194" s="120"/>
      <c r="M1194" s="116"/>
      <c r="N1194" s="116"/>
      <c r="O1194" s="102"/>
      <c r="P1194" s="102"/>
      <c r="Q1194" s="102"/>
      <c r="R1194" s="102"/>
      <c r="S1194" s="102"/>
      <c r="T1194" s="102"/>
      <c r="U1194" s="102"/>
      <c r="V1194" s="102"/>
      <c r="W1194" s="102"/>
      <c r="X1194" s="102"/>
      <c r="Y1194" s="102"/>
      <c r="Z1194" s="102"/>
      <c r="AA1194" s="102"/>
      <c r="AB1194" s="102"/>
    </row>
    <row r="1195">
      <c r="A1195" s="119"/>
      <c r="C1195" s="110"/>
      <c r="D1195" s="111"/>
      <c r="E1195" s="117"/>
      <c r="G1195" s="120"/>
      <c r="H1195" s="120"/>
      <c r="I1195" s="120"/>
      <c r="J1195" s="102"/>
      <c r="K1195" s="102"/>
      <c r="L1195" s="120"/>
      <c r="M1195" s="116"/>
      <c r="N1195" s="116"/>
      <c r="O1195" s="102"/>
      <c r="P1195" s="102"/>
      <c r="Q1195" s="102"/>
      <c r="R1195" s="102"/>
      <c r="S1195" s="102"/>
      <c r="T1195" s="102"/>
      <c r="U1195" s="102"/>
      <c r="V1195" s="102"/>
      <c r="W1195" s="102"/>
      <c r="X1195" s="102"/>
      <c r="Y1195" s="102"/>
      <c r="Z1195" s="102"/>
      <c r="AA1195" s="102"/>
      <c r="AB1195" s="102"/>
    </row>
    <row r="1196">
      <c r="A1196" s="119"/>
      <c r="C1196" s="110"/>
      <c r="D1196" s="111"/>
      <c r="E1196" s="117"/>
      <c r="G1196" s="120"/>
      <c r="H1196" s="120"/>
      <c r="I1196" s="120"/>
      <c r="J1196" s="102"/>
      <c r="K1196" s="102"/>
      <c r="L1196" s="120"/>
      <c r="M1196" s="116"/>
      <c r="N1196" s="116"/>
      <c r="O1196" s="102"/>
      <c r="P1196" s="102"/>
      <c r="Q1196" s="102"/>
      <c r="R1196" s="102"/>
      <c r="S1196" s="102"/>
      <c r="T1196" s="102"/>
      <c r="U1196" s="102"/>
      <c r="V1196" s="102"/>
      <c r="W1196" s="102"/>
      <c r="X1196" s="102"/>
      <c r="Y1196" s="102"/>
      <c r="Z1196" s="102"/>
      <c r="AA1196" s="102"/>
      <c r="AB1196" s="102"/>
    </row>
    <row r="1197">
      <c r="A1197" s="119"/>
      <c r="C1197" s="110"/>
      <c r="D1197" s="111"/>
      <c r="E1197" s="117"/>
      <c r="G1197" s="120"/>
      <c r="H1197" s="120"/>
      <c r="I1197" s="120"/>
      <c r="J1197" s="102"/>
      <c r="K1197" s="102"/>
      <c r="L1197" s="120"/>
      <c r="M1197" s="116"/>
      <c r="N1197" s="116"/>
      <c r="O1197" s="102"/>
      <c r="P1197" s="102"/>
      <c r="Q1197" s="102"/>
      <c r="R1197" s="102"/>
      <c r="S1197" s="102"/>
      <c r="T1197" s="102"/>
      <c r="U1197" s="102"/>
      <c r="V1197" s="102"/>
      <c r="W1197" s="102"/>
      <c r="X1197" s="102"/>
      <c r="Y1197" s="102"/>
      <c r="Z1197" s="102"/>
      <c r="AA1197" s="102"/>
      <c r="AB1197" s="102"/>
    </row>
    <row r="1198">
      <c r="A1198" s="119"/>
      <c r="C1198" s="110"/>
      <c r="D1198" s="111"/>
      <c r="E1198" s="117"/>
      <c r="G1198" s="120"/>
      <c r="H1198" s="120"/>
      <c r="I1198" s="120"/>
      <c r="J1198" s="102"/>
      <c r="K1198" s="102"/>
      <c r="L1198" s="120"/>
      <c r="M1198" s="116"/>
      <c r="N1198" s="116"/>
      <c r="O1198" s="102"/>
      <c r="P1198" s="102"/>
      <c r="Q1198" s="102"/>
      <c r="R1198" s="102"/>
      <c r="S1198" s="102"/>
      <c r="T1198" s="102"/>
      <c r="U1198" s="102"/>
      <c r="V1198" s="102"/>
      <c r="W1198" s="102"/>
      <c r="X1198" s="102"/>
      <c r="Y1198" s="102"/>
      <c r="Z1198" s="102"/>
      <c r="AA1198" s="102"/>
      <c r="AB1198" s="102"/>
    </row>
    <row r="1199">
      <c r="A1199" s="119"/>
      <c r="C1199" s="110"/>
      <c r="D1199" s="111"/>
      <c r="E1199" s="117"/>
      <c r="G1199" s="120"/>
      <c r="H1199" s="120"/>
      <c r="I1199" s="120"/>
      <c r="J1199" s="102"/>
      <c r="K1199" s="102"/>
      <c r="L1199" s="120"/>
      <c r="M1199" s="116"/>
      <c r="N1199" s="116"/>
      <c r="O1199" s="102"/>
      <c r="P1199" s="102"/>
      <c r="Q1199" s="102"/>
      <c r="R1199" s="102"/>
      <c r="S1199" s="102"/>
      <c r="T1199" s="102"/>
      <c r="U1199" s="102"/>
      <c r="V1199" s="102"/>
      <c r="W1199" s="102"/>
      <c r="X1199" s="102"/>
      <c r="Y1199" s="102"/>
      <c r="Z1199" s="102"/>
      <c r="AA1199" s="102"/>
      <c r="AB1199" s="102"/>
    </row>
    <row r="1200">
      <c r="A1200" s="119"/>
      <c r="C1200" s="110"/>
      <c r="D1200" s="111"/>
      <c r="E1200" s="117"/>
      <c r="G1200" s="120"/>
      <c r="H1200" s="120"/>
      <c r="I1200" s="120"/>
      <c r="J1200" s="102"/>
      <c r="K1200" s="102"/>
      <c r="L1200" s="120"/>
      <c r="M1200" s="116"/>
      <c r="N1200" s="116"/>
      <c r="O1200" s="102"/>
      <c r="P1200" s="102"/>
      <c r="Q1200" s="102"/>
      <c r="R1200" s="102"/>
      <c r="S1200" s="102"/>
      <c r="T1200" s="102"/>
      <c r="U1200" s="102"/>
      <c r="V1200" s="102"/>
      <c r="W1200" s="102"/>
      <c r="X1200" s="102"/>
      <c r="Y1200" s="102"/>
      <c r="Z1200" s="102"/>
      <c r="AA1200" s="102"/>
      <c r="AB1200" s="102"/>
    </row>
    <row r="1201">
      <c r="A1201" s="119"/>
      <c r="C1201" s="110"/>
      <c r="D1201" s="111"/>
      <c r="E1201" s="117"/>
      <c r="G1201" s="120"/>
      <c r="H1201" s="120"/>
      <c r="I1201" s="120"/>
      <c r="J1201" s="102"/>
      <c r="K1201" s="102"/>
      <c r="L1201" s="120"/>
      <c r="M1201" s="116"/>
      <c r="N1201" s="116"/>
      <c r="O1201" s="102"/>
      <c r="P1201" s="102"/>
      <c r="Q1201" s="102"/>
      <c r="R1201" s="102"/>
      <c r="S1201" s="102"/>
      <c r="T1201" s="102"/>
      <c r="U1201" s="102"/>
      <c r="V1201" s="102"/>
      <c r="W1201" s="102"/>
      <c r="X1201" s="102"/>
      <c r="Y1201" s="102"/>
      <c r="Z1201" s="102"/>
      <c r="AA1201" s="102"/>
      <c r="AB1201" s="102"/>
    </row>
    <row r="1202">
      <c r="A1202" s="119"/>
      <c r="C1202" s="110"/>
      <c r="D1202" s="111"/>
      <c r="E1202" s="117"/>
      <c r="G1202" s="120"/>
      <c r="H1202" s="120"/>
      <c r="I1202" s="120"/>
      <c r="J1202" s="102"/>
      <c r="K1202" s="102"/>
      <c r="L1202" s="120"/>
      <c r="M1202" s="116"/>
      <c r="N1202" s="116"/>
      <c r="O1202" s="102"/>
      <c r="P1202" s="102"/>
      <c r="Q1202" s="102"/>
      <c r="R1202" s="102"/>
      <c r="S1202" s="102"/>
      <c r="T1202" s="102"/>
      <c r="U1202" s="102"/>
      <c r="V1202" s="102"/>
      <c r="W1202" s="102"/>
      <c r="X1202" s="102"/>
      <c r="Y1202" s="102"/>
      <c r="Z1202" s="102"/>
      <c r="AA1202" s="102"/>
      <c r="AB1202" s="102"/>
    </row>
    <row r="1203">
      <c r="A1203" s="119"/>
      <c r="C1203" s="110"/>
      <c r="D1203" s="111"/>
      <c r="E1203" s="117"/>
      <c r="G1203" s="120"/>
      <c r="H1203" s="120"/>
      <c r="I1203" s="120"/>
      <c r="J1203" s="102"/>
      <c r="K1203" s="102"/>
      <c r="L1203" s="120"/>
      <c r="M1203" s="116"/>
      <c r="N1203" s="116"/>
      <c r="O1203" s="102"/>
      <c r="P1203" s="102"/>
      <c r="Q1203" s="102"/>
      <c r="R1203" s="102"/>
      <c r="S1203" s="102"/>
      <c r="T1203" s="102"/>
      <c r="U1203" s="102"/>
      <c r="V1203" s="102"/>
      <c r="W1203" s="102"/>
      <c r="X1203" s="102"/>
      <c r="Y1203" s="102"/>
      <c r="Z1203" s="102"/>
      <c r="AA1203" s="102"/>
      <c r="AB1203" s="102"/>
    </row>
    <row r="1204">
      <c r="A1204" s="119"/>
      <c r="C1204" s="110"/>
      <c r="D1204" s="111"/>
      <c r="E1204" s="117"/>
      <c r="G1204" s="120"/>
      <c r="H1204" s="120"/>
      <c r="I1204" s="120"/>
      <c r="J1204" s="102"/>
      <c r="K1204" s="102"/>
      <c r="L1204" s="120"/>
      <c r="M1204" s="116"/>
      <c r="N1204" s="116"/>
      <c r="O1204" s="102"/>
      <c r="P1204" s="102"/>
      <c r="Q1204" s="102"/>
      <c r="R1204" s="102"/>
      <c r="S1204" s="102"/>
      <c r="T1204" s="102"/>
      <c r="U1204" s="102"/>
      <c r="V1204" s="102"/>
      <c r="W1204" s="102"/>
      <c r="X1204" s="102"/>
      <c r="Y1204" s="102"/>
      <c r="Z1204" s="102"/>
      <c r="AA1204" s="102"/>
      <c r="AB1204" s="102"/>
    </row>
    <row r="1205">
      <c r="A1205" s="119"/>
      <c r="C1205" s="110"/>
      <c r="D1205" s="111"/>
      <c r="E1205" s="117"/>
      <c r="G1205" s="120"/>
      <c r="H1205" s="120"/>
      <c r="I1205" s="120"/>
      <c r="J1205" s="102"/>
      <c r="K1205" s="102"/>
      <c r="L1205" s="120"/>
      <c r="M1205" s="116"/>
      <c r="N1205" s="116"/>
      <c r="O1205" s="102"/>
      <c r="P1205" s="102"/>
      <c r="Q1205" s="102"/>
      <c r="R1205" s="102"/>
      <c r="S1205" s="102"/>
      <c r="T1205" s="102"/>
      <c r="U1205" s="102"/>
      <c r="V1205" s="102"/>
      <c r="W1205" s="102"/>
      <c r="X1205" s="102"/>
      <c r="Y1205" s="102"/>
      <c r="Z1205" s="102"/>
      <c r="AA1205" s="102"/>
      <c r="AB1205" s="102"/>
    </row>
    <row r="1206">
      <c r="A1206" s="119"/>
      <c r="C1206" s="110"/>
      <c r="D1206" s="111"/>
      <c r="E1206" s="117"/>
      <c r="G1206" s="120"/>
      <c r="H1206" s="120"/>
      <c r="I1206" s="120"/>
      <c r="J1206" s="102"/>
      <c r="K1206" s="102"/>
      <c r="L1206" s="120"/>
      <c r="M1206" s="116"/>
      <c r="N1206" s="116"/>
      <c r="O1206" s="102"/>
      <c r="P1206" s="102"/>
      <c r="Q1206" s="102"/>
      <c r="R1206" s="102"/>
      <c r="S1206" s="102"/>
      <c r="T1206" s="102"/>
      <c r="U1206" s="102"/>
      <c r="V1206" s="102"/>
      <c r="W1206" s="102"/>
      <c r="X1206" s="102"/>
      <c r="Y1206" s="102"/>
      <c r="Z1206" s="102"/>
      <c r="AA1206" s="102"/>
      <c r="AB1206" s="102"/>
    </row>
    <row r="1207">
      <c r="A1207" s="119"/>
      <c r="C1207" s="110"/>
      <c r="D1207" s="111"/>
      <c r="E1207" s="117"/>
      <c r="G1207" s="120"/>
      <c r="H1207" s="120"/>
      <c r="I1207" s="120"/>
      <c r="J1207" s="102"/>
      <c r="K1207" s="102"/>
      <c r="L1207" s="120"/>
      <c r="M1207" s="116"/>
      <c r="N1207" s="116"/>
      <c r="O1207" s="102"/>
      <c r="P1207" s="102"/>
      <c r="Q1207" s="102"/>
      <c r="R1207" s="102"/>
      <c r="S1207" s="102"/>
      <c r="T1207" s="102"/>
      <c r="U1207" s="102"/>
      <c r="V1207" s="102"/>
      <c r="W1207" s="102"/>
      <c r="X1207" s="102"/>
      <c r="Y1207" s="102"/>
      <c r="Z1207" s="102"/>
      <c r="AA1207" s="102"/>
      <c r="AB1207" s="102"/>
    </row>
    <row r="1208">
      <c r="A1208" s="119"/>
      <c r="C1208" s="110"/>
      <c r="D1208" s="111"/>
      <c r="E1208" s="117"/>
      <c r="G1208" s="120"/>
      <c r="H1208" s="120"/>
      <c r="I1208" s="120"/>
      <c r="J1208" s="102"/>
      <c r="K1208" s="102"/>
      <c r="L1208" s="120"/>
      <c r="M1208" s="116"/>
      <c r="N1208" s="116"/>
      <c r="O1208" s="102"/>
      <c r="P1208" s="102"/>
      <c r="Q1208" s="102"/>
      <c r="R1208" s="102"/>
      <c r="S1208" s="102"/>
      <c r="T1208" s="102"/>
      <c r="U1208" s="102"/>
      <c r="V1208" s="102"/>
      <c r="W1208" s="102"/>
      <c r="X1208" s="102"/>
      <c r="Y1208" s="102"/>
      <c r="Z1208" s="102"/>
      <c r="AA1208" s="102"/>
      <c r="AB1208" s="102"/>
    </row>
    <row r="1209">
      <c r="A1209" s="119"/>
      <c r="C1209" s="110"/>
      <c r="D1209" s="111"/>
      <c r="E1209" s="117"/>
      <c r="G1209" s="120"/>
      <c r="H1209" s="120"/>
      <c r="I1209" s="120"/>
      <c r="J1209" s="102"/>
      <c r="K1209" s="102"/>
      <c r="L1209" s="120"/>
      <c r="M1209" s="116"/>
      <c r="N1209" s="116"/>
      <c r="O1209" s="102"/>
      <c r="P1209" s="102"/>
      <c r="Q1209" s="102"/>
      <c r="R1209" s="102"/>
      <c r="S1209" s="102"/>
      <c r="T1209" s="102"/>
      <c r="U1209" s="102"/>
      <c r="V1209" s="102"/>
      <c r="W1209" s="102"/>
      <c r="X1209" s="102"/>
      <c r="Y1209" s="102"/>
      <c r="Z1209" s="102"/>
      <c r="AA1209" s="102"/>
      <c r="AB1209" s="102"/>
    </row>
    <row r="1210">
      <c r="A1210" s="119"/>
      <c r="C1210" s="110"/>
      <c r="D1210" s="111"/>
      <c r="E1210" s="117"/>
      <c r="G1210" s="120"/>
      <c r="H1210" s="120"/>
      <c r="I1210" s="120"/>
      <c r="J1210" s="102"/>
      <c r="K1210" s="102"/>
      <c r="L1210" s="120"/>
      <c r="M1210" s="116"/>
      <c r="N1210" s="116"/>
      <c r="O1210" s="102"/>
      <c r="P1210" s="102"/>
      <c r="Q1210" s="102"/>
      <c r="R1210" s="102"/>
      <c r="S1210" s="102"/>
      <c r="T1210" s="102"/>
      <c r="U1210" s="102"/>
      <c r="V1210" s="102"/>
      <c r="W1210" s="102"/>
      <c r="X1210" s="102"/>
      <c r="Y1210" s="102"/>
      <c r="Z1210" s="102"/>
      <c r="AA1210" s="102"/>
      <c r="AB1210" s="102"/>
    </row>
    <row r="1211">
      <c r="A1211" s="119"/>
      <c r="C1211" s="110"/>
      <c r="D1211" s="111"/>
      <c r="E1211" s="117"/>
      <c r="G1211" s="120"/>
      <c r="H1211" s="120"/>
      <c r="I1211" s="120"/>
      <c r="J1211" s="102"/>
      <c r="K1211" s="102"/>
      <c r="L1211" s="120"/>
      <c r="M1211" s="116"/>
      <c r="N1211" s="116"/>
      <c r="O1211" s="102"/>
      <c r="P1211" s="102"/>
      <c r="Q1211" s="102"/>
      <c r="R1211" s="102"/>
      <c r="S1211" s="102"/>
      <c r="T1211" s="102"/>
      <c r="U1211" s="102"/>
      <c r="V1211" s="102"/>
      <c r="W1211" s="102"/>
      <c r="X1211" s="102"/>
      <c r="Y1211" s="102"/>
      <c r="Z1211" s="102"/>
      <c r="AA1211" s="102"/>
      <c r="AB1211" s="102"/>
    </row>
    <row r="1212">
      <c r="A1212" s="119"/>
      <c r="C1212" s="110"/>
      <c r="D1212" s="111"/>
      <c r="E1212" s="117"/>
      <c r="G1212" s="120"/>
      <c r="H1212" s="120"/>
      <c r="I1212" s="120"/>
      <c r="J1212" s="102"/>
      <c r="K1212" s="102"/>
      <c r="L1212" s="120"/>
      <c r="M1212" s="116"/>
      <c r="N1212" s="116"/>
      <c r="O1212" s="102"/>
      <c r="P1212" s="102"/>
      <c r="Q1212" s="102"/>
      <c r="R1212" s="102"/>
      <c r="S1212" s="102"/>
      <c r="T1212" s="102"/>
      <c r="U1212" s="102"/>
      <c r="V1212" s="102"/>
      <c r="W1212" s="102"/>
      <c r="X1212" s="102"/>
      <c r="Y1212" s="102"/>
      <c r="Z1212" s="102"/>
      <c r="AA1212" s="102"/>
      <c r="AB1212" s="102"/>
    </row>
    <row r="1213">
      <c r="A1213" s="119"/>
      <c r="C1213" s="110"/>
      <c r="D1213" s="111"/>
      <c r="E1213" s="117"/>
      <c r="G1213" s="120"/>
      <c r="H1213" s="120"/>
      <c r="I1213" s="120"/>
      <c r="J1213" s="102"/>
      <c r="K1213" s="102"/>
      <c r="L1213" s="120"/>
      <c r="M1213" s="116"/>
      <c r="N1213" s="116"/>
      <c r="O1213" s="102"/>
      <c r="P1213" s="102"/>
      <c r="Q1213" s="102"/>
      <c r="R1213" s="102"/>
      <c r="S1213" s="102"/>
      <c r="T1213" s="102"/>
      <c r="U1213" s="102"/>
      <c r="V1213" s="102"/>
      <c r="W1213" s="102"/>
      <c r="X1213" s="102"/>
      <c r="Y1213" s="102"/>
      <c r="Z1213" s="102"/>
      <c r="AA1213" s="102"/>
      <c r="AB1213" s="102"/>
    </row>
    <row r="1214">
      <c r="A1214" s="119"/>
      <c r="C1214" s="110"/>
      <c r="D1214" s="111"/>
      <c r="E1214" s="117"/>
      <c r="G1214" s="120"/>
      <c r="H1214" s="120"/>
      <c r="I1214" s="120"/>
      <c r="J1214" s="102"/>
      <c r="K1214" s="102"/>
      <c r="L1214" s="120"/>
      <c r="M1214" s="116"/>
      <c r="N1214" s="116"/>
      <c r="O1214" s="102"/>
      <c r="P1214" s="102"/>
      <c r="Q1214" s="102"/>
      <c r="R1214" s="102"/>
      <c r="S1214" s="102"/>
      <c r="T1214" s="102"/>
      <c r="U1214" s="102"/>
      <c r="V1214" s="102"/>
      <c r="W1214" s="102"/>
      <c r="X1214" s="102"/>
      <c r="Y1214" s="102"/>
      <c r="Z1214" s="102"/>
      <c r="AA1214" s="102"/>
      <c r="AB1214" s="102"/>
    </row>
    <row r="1215">
      <c r="A1215" s="119"/>
      <c r="C1215" s="110"/>
      <c r="D1215" s="111"/>
      <c r="E1215" s="117"/>
      <c r="G1215" s="120"/>
      <c r="H1215" s="120"/>
      <c r="I1215" s="120"/>
      <c r="J1215" s="102"/>
      <c r="K1215" s="102"/>
      <c r="L1215" s="120"/>
      <c r="M1215" s="116"/>
      <c r="N1215" s="116"/>
      <c r="O1215" s="102"/>
      <c r="P1215" s="102"/>
      <c r="Q1215" s="102"/>
      <c r="R1215" s="102"/>
      <c r="S1215" s="102"/>
      <c r="T1215" s="102"/>
      <c r="U1215" s="102"/>
      <c r="V1215" s="102"/>
      <c r="W1215" s="102"/>
      <c r="X1215" s="102"/>
      <c r="Y1215" s="102"/>
      <c r="Z1215" s="102"/>
      <c r="AA1215" s="102"/>
      <c r="AB1215" s="102"/>
    </row>
    <row r="1216">
      <c r="A1216" s="119"/>
      <c r="C1216" s="110"/>
      <c r="D1216" s="111"/>
      <c r="E1216" s="117"/>
      <c r="G1216" s="120"/>
      <c r="H1216" s="120"/>
      <c r="I1216" s="120"/>
      <c r="J1216" s="102"/>
      <c r="K1216" s="102"/>
      <c r="L1216" s="120"/>
      <c r="M1216" s="116"/>
      <c r="N1216" s="116"/>
      <c r="O1216" s="102"/>
      <c r="P1216" s="102"/>
      <c r="Q1216" s="102"/>
      <c r="R1216" s="102"/>
      <c r="S1216" s="102"/>
      <c r="T1216" s="102"/>
      <c r="U1216" s="102"/>
      <c r="V1216" s="102"/>
      <c r="W1216" s="102"/>
      <c r="X1216" s="102"/>
      <c r="Y1216" s="102"/>
      <c r="Z1216" s="102"/>
      <c r="AA1216" s="102"/>
      <c r="AB1216" s="102"/>
    </row>
    <row r="1217">
      <c r="A1217" s="119"/>
      <c r="C1217" s="110"/>
      <c r="D1217" s="111"/>
      <c r="E1217" s="117"/>
      <c r="G1217" s="120"/>
      <c r="H1217" s="120"/>
      <c r="I1217" s="120"/>
      <c r="J1217" s="102"/>
      <c r="K1217" s="102"/>
      <c r="L1217" s="120"/>
      <c r="M1217" s="116"/>
      <c r="N1217" s="116"/>
      <c r="O1217" s="102"/>
      <c r="P1217" s="102"/>
      <c r="Q1217" s="102"/>
      <c r="R1217" s="102"/>
      <c r="S1217" s="102"/>
      <c r="T1217" s="102"/>
      <c r="U1217" s="102"/>
      <c r="V1217" s="102"/>
      <c r="W1217" s="102"/>
      <c r="X1217" s="102"/>
      <c r="Y1217" s="102"/>
      <c r="Z1217" s="102"/>
      <c r="AA1217" s="102"/>
      <c r="AB1217" s="102"/>
    </row>
    <row r="1218">
      <c r="A1218" s="119"/>
      <c r="C1218" s="110"/>
      <c r="D1218" s="111"/>
      <c r="E1218" s="117"/>
      <c r="G1218" s="120"/>
      <c r="H1218" s="120"/>
      <c r="I1218" s="120"/>
      <c r="J1218" s="102"/>
      <c r="K1218" s="102"/>
      <c r="L1218" s="120"/>
      <c r="M1218" s="116"/>
      <c r="N1218" s="116"/>
      <c r="O1218" s="102"/>
      <c r="P1218" s="102"/>
      <c r="Q1218" s="102"/>
      <c r="R1218" s="102"/>
      <c r="S1218" s="102"/>
      <c r="T1218" s="102"/>
      <c r="U1218" s="102"/>
      <c r="V1218" s="102"/>
      <c r="W1218" s="102"/>
      <c r="X1218" s="102"/>
      <c r="Y1218" s="102"/>
      <c r="Z1218" s="102"/>
      <c r="AA1218" s="102"/>
      <c r="AB1218" s="102"/>
    </row>
    <row r="1219">
      <c r="A1219" s="119"/>
      <c r="C1219" s="110"/>
      <c r="D1219" s="111"/>
      <c r="E1219" s="117"/>
      <c r="G1219" s="120"/>
      <c r="H1219" s="120"/>
      <c r="I1219" s="120"/>
      <c r="J1219" s="102"/>
      <c r="K1219" s="102"/>
      <c r="L1219" s="120"/>
      <c r="M1219" s="116"/>
      <c r="N1219" s="116"/>
      <c r="O1219" s="102"/>
      <c r="P1219" s="102"/>
      <c r="Q1219" s="102"/>
      <c r="R1219" s="102"/>
      <c r="S1219" s="102"/>
      <c r="T1219" s="102"/>
      <c r="U1219" s="102"/>
      <c r="V1219" s="102"/>
      <c r="W1219" s="102"/>
      <c r="X1219" s="102"/>
      <c r="Y1219" s="102"/>
      <c r="Z1219" s="102"/>
      <c r="AA1219" s="102"/>
      <c r="AB1219" s="102"/>
    </row>
    <row r="1220">
      <c r="A1220" s="119"/>
      <c r="C1220" s="110"/>
      <c r="D1220" s="111"/>
      <c r="E1220" s="117"/>
      <c r="G1220" s="120"/>
      <c r="H1220" s="120"/>
      <c r="I1220" s="120"/>
      <c r="J1220" s="102"/>
      <c r="K1220" s="102"/>
      <c r="L1220" s="120"/>
      <c r="M1220" s="116"/>
      <c r="N1220" s="116"/>
      <c r="O1220" s="102"/>
      <c r="P1220" s="102"/>
      <c r="Q1220" s="102"/>
      <c r="R1220" s="102"/>
      <c r="S1220" s="102"/>
      <c r="T1220" s="102"/>
      <c r="U1220" s="102"/>
      <c r="V1220" s="102"/>
      <c r="W1220" s="102"/>
      <c r="X1220" s="102"/>
      <c r="Y1220" s="102"/>
      <c r="Z1220" s="102"/>
      <c r="AA1220" s="102"/>
      <c r="AB1220" s="102"/>
    </row>
    <row r="1221">
      <c r="A1221" s="119"/>
      <c r="C1221" s="110"/>
      <c r="D1221" s="111"/>
      <c r="E1221" s="117"/>
      <c r="G1221" s="120"/>
      <c r="H1221" s="120"/>
      <c r="I1221" s="120"/>
      <c r="J1221" s="102"/>
      <c r="K1221" s="102"/>
      <c r="L1221" s="120"/>
      <c r="M1221" s="116"/>
      <c r="N1221" s="116"/>
      <c r="O1221" s="102"/>
      <c r="P1221" s="102"/>
      <c r="Q1221" s="102"/>
      <c r="R1221" s="102"/>
      <c r="S1221" s="102"/>
      <c r="T1221" s="102"/>
      <c r="U1221" s="102"/>
      <c r="V1221" s="102"/>
      <c r="W1221" s="102"/>
      <c r="X1221" s="102"/>
      <c r="Y1221" s="102"/>
      <c r="Z1221" s="102"/>
      <c r="AA1221" s="102"/>
      <c r="AB1221" s="102"/>
    </row>
    <row r="1222">
      <c r="A1222" s="119"/>
      <c r="C1222" s="110"/>
      <c r="D1222" s="111"/>
      <c r="E1222" s="117"/>
      <c r="G1222" s="120"/>
      <c r="H1222" s="120"/>
      <c r="I1222" s="120"/>
      <c r="J1222" s="102"/>
      <c r="K1222" s="102"/>
      <c r="L1222" s="120"/>
      <c r="M1222" s="116"/>
      <c r="N1222" s="116"/>
      <c r="O1222" s="102"/>
      <c r="P1222" s="102"/>
      <c r="Q1222" s="102"/>
      <c r="R1222" s="102"/>
      <c r="S1222" s="102"/>
      <c r="T1222" s="102"/>
      <c r="U1222" s="102"/>
      <c r="V1222" s="102"/>
      <c r="W1222" s="102"/>
      <c r="X1222" s="102"/>
      <c r="Y1222" s="102"/>
      <c r="Z1222" s="102"/>
      <c r="AA1222" s="102"/>
      <c r="AB1222" s="102"/>
    </row>
    <row r="1223">
      <c r="A1223" s="119"/>
      <c r="C1223" s="110"/>
      <c r="D1223" s="111"/>
      <c r="E1223" s="117"/>
      <c r="G1223" s="120"/>
      <c r="H1223" s="120"/>
      <c r="I1223" s="120"/>
      <c r="J1223" s="102"/>
      <c r="K1223" s="102"/>
      <c r="L1223" s="120"/>
      <c r="M1223" s="116"/>
      <c r="N1223" s="116"/>
      <c r="O1223" s="102"/>
      <c r="P1223" s="102"/>
      <c r="Q1223" s="102"/>
      <c r="R1223" s="102"/>
      <c r="S1223" s="102"/>
      <c r="T1223" s="102"/>
      <c r="U1223" s="102"/>
      <c r="V1223" s="102"/>
      <c r="W1223" s="102"/>
      <c r="X1223" s="102"/>
      <c r="Y1223" s="102"/>
      <c r="Z1223" s="102"/>
      <c r="AA1223" s="102"/>
      <c r="AB1223" s="102"/>
    </row>
    <row r="1224">
      <c r="A1224" s="119"/>
      <c r="C1224" s="110"/>
      <c r="D1224" s="111"/>
      <c r="E1224" s="117"/>
      <c r="G1224" s="120"/>
      <c r="H1224" s="120"/>
      <c r="I1224" s="120"/>
      <c r="J1224" s="102"/>
      <c r="K1224" s="102"/>
      <c r="L1224" s="120"/>
      <c r="M1224" s="116"/>
      <c r="N1224" s="116"/>
      <c r="O1224" s="102"/>
      <c r="P1224" s="102"/>
      <c r="Q1224" s="102"/>
      <c r="R1224" s="102"/>
      <c r="S1224" s="102"/>
      <c r="T1224" s="102"/>
      <c r="U1224" s="102"/>
      <c r="V1224" s="102"/>
      <c r="W1224" s="102"/>
      <c r="X1224" s="102"/>
      <c r="Y1224" s="102"/>
      <c r="Z1224" s="102"/>
      <c r="AA1224" s="102"/>
      <c r="AB1224" s="102"/>
    </row>
    <row r="1225">
      <c r="A1225" s="119"/>
      <c r="C1225" s="110"/>
      <c r="D1225" s="111"/>
      <c r="E1225" s="117"/>
      <c r="G1225" s="120"/>
      <c r="H1225" s="120"/>
      <c r="I1225" s="120"/>
      <c r="J1225" s="102"/>
      <c r="K1225" s="102"/>
      <c r="L1225" s="120"/>
      <c r="M1225" s="116"/>
      <c r="N1225" s="116"/>
      <c r="O1225" s="102"/>
      <c r="P1225" s="102"/>
      <c r="Q1225" s="102"/>
      <c r="R1225" s="102"/>
      <c r="S1225" s="102"/>
      <c r="T1225" s="102"/>
      <c r="U1225" s="102"/>
      <c r="V1225" s="102"/>
      <c r="W1225" s="102"/>
      <c r="X1225" s="102"/>
      <c r="Y1225" s="102"/>
      <c r="Z1225" s="102"/>
      <c r="AA1225" s="102"/>
      <c r="AB1225" s="102"/>
    </row>
    <row r="1226">
      <c r="A1226" s="119"/>
      <c r="C1226" s="110"/>
      <c r="D1226" s="111"/>
      <c r="E1226" s="117"/>
      <c r="G1226" s="120"/>
      <c r="H1226" s="120"/>
      <c r="I1226" s="120"/>
      <c r="J1226" s="102"/>
      <c r="K1226" s="102"/>
      <c r="L1226" s="120"/>
      <c r="M1226" s="116"/>
      <c r="N1226" s="116"/>
      <c r="O1226" s="102"/>
      <c r="P1226" s="102"/>
      <c r="Q1226" s="102"/>
      <c r="R1226" s="102"/>
      <c r="S1226" s="102"/>
      <c r="T1226" s="102"/>
      <c r="U1226" s="102"/>
      <c r="V1226" s="102"/>
      <c r="W1226" s="102"/>
      <c r="X1226" s="102"/>
      <c r="Y1226" s="102"/>
      <c r="Z1226" s="102"/>
      <c r="AA1226" s="102"/>
      <c r="AB1226" s="102"/>
    </row>
    <row r="1227">
      <c r="A1227" s="119"/>
      <c r="C1227" s="110"/>
      <c r="D1227" s="111"/>
      <c r="E1227" s="117"/>
      <c r="G1227" s="120"/>
      <c r="H1227" s="120"/>
      <c r="I1227" s="120"/>
      <c r="J1227" s="102"/>
      <c r="K1227" s="102"/>
      <c r="L1227" s="120"/>
      <c r="M1227" s="116"/>
      <c r="N1227" s="116"/>
      <c r="O1227" s="102"/>
      <c r="P1227" s="102"/>
      <c r="Q1227" s="102"/>
      <c r="R1227" s="102"/>
      <c r="S1227" s="102"/>
      <c r="T1227" s="102"/>
      <c r="U1227" s="102"/>
      <c r="V1227" s="102"/>
      <c r="W1227" s="102"/>
      <c r="X1227" s="102"/>
      <c r="Y1227" s="102"/>
      <c r="Z1227" s="102"/>
      <c r="AA1227" s="102"/>
      <c r="AB1227" s="102"/>
    </row>
    <row r="1228">
      <c r="A1228" s="119"/>
      <c r="C1228" s="110"/>
      <c r="D1228" s="111"/>
      <c r="E1228" s="117"/>
      <c r="G1228" s="120"/>
      <c r="H1228" s="120"/>
      <c r="I1228" s="120"/>
      <c r="J1228" s="102"/>
      <c r="K1228" s="102"/>
      <c r="L1228" s="120"/>
      <c r="M1228" s="116"/>
      <c r="N1228" s="116"/>
      <c r="O1228" s="102"/>
      <c r="P1228" s="102"/>
      <c r="Q1228" s="102"/>
      <c r="R1228" s="102"/>
      <c r="S1228" s="102"/>
      <c r="T1228" s="102"/>
      <c r="U1228" s="102"/>
      <c r="V1228" s="102"/>
      <c r="W1228" s="102"/>
      <c r="X1228" s="102"/>
      <c r="Y1228" s="102"/>
      <c r="Z1228" s="102"/>
      <c r="AA1228" s="102"/>
      <c r="AB1228" s="102"/>
    </row>
    <row r="1229">
      <c r="A1229" s="119"/>
      <c r="C1229" s="110"/>
      <c r="D1229" s="111"/>
      <c r="E1229" s="117"/>
      <c r="G1229" s="120"/>
      <c r="H1229" s="120"/>
      <c r="I1229" s="120"/>
      <c r="J1229" s="102"/>
      <c r="K1229" s="102"/>
      <c r="L1229" s="120"/>
      <c r="M1229" s="116"/>
      <c r="N1229" s="116"/>
      <c r="O1229" s="102"/>
      <c r="P1229" s="102"/>
      <c r="Q1229" s="102"/>
      <c r="R1229" s="102"/>
      <c r="S1229" s="102"/>
      <c r="T1229" s="102"/>
      <c r="U1229" s="102"/>
      <c r="V1229" s="102"/>
      <c r="W1229" s="102"/>
      <c r="X1229" s="102"/>
      <c r="Y1229" s="102"/>
      <c r="Z1229" s="102"/>
      <c r="AA1229" s="102"/>
      <c r="AB1229" s="102"/>
    </row>
    <row r="1230">
      <c r="A1230" s="119"/>
      <c r="C1230" s="110"/>
      <c r="D1230" s="111"/>
      <c r="E1230" s="117"/>
      <c r="G1230" s="120"/>
      <c r="H1230" s="120"/>
      <c r="I1230" s="120"/>
      <c r="J1230" s="102"/>
      <c r="K1230" s="102"/>
      <c r="L1230" s="120"/>
      <c r="M1230" s="116"/>
      <c r="N1230" s="116"/>
      <c r="O1230" s="102"/>
      <c r="P1230" s="102"/>
      <c r="Q1230" s="102"/>
      <c r="R1230" s="102"/>
      <c r="S1230" s="102"/>
      <c r="T1230" s="102"/>
      <c r="U1230" s="102"/>
      <c r="V1230" s="102"/>
      <c r="W1230" s="102"/>
      <c r="X1230" s="102"/>
      <c r="Y1230" s="102"/>
      <c r="Z1230" s="102"/>
      <c r="AA1230" s="102"/>
      <c r="AB1230" s="102"/>
    </row>
    <row r="1231">
      <c r="A1231" s="119"/>
      <c r="C1231" s="110"/>
      <c r="D1231" s="111"/>
      <c r="E1231" s="117"/>
      <c r="G1231" s="120"/>
      <c r="H1231" s="120"/>
      <c r="I1231" s="120"/>
      <c r="J1231" s="102"/>
      <c r="K1231" s="102"/>
      <c r="L1231" s="120"/>
      <c r="M1231" s="116"/>
      <c r="N1231" s="116"/>
      <c r="O1231" s="102"/>
      <c r="P1231" s="102"/>
      <c r="Q1231" s="102"/>
      <c r="R1231" s="102"/>
      <c r="S1231" s="102"/>
      <c r="T1231" s="102"/>
      <c r="U1231" s="102"/>
      <c r="V1231" s="102"/>
      <c r="W1231" s="102"/>
      <c r="X1231" s="102"/>
      <c r="Y1231" s="102"/>
      <c r="Z1231" s="102"/>
      <c r="AA1231" s="102"/>
      <c r="AB1231" s="102"/>
    </row>
    <row r="1232">
      <c r="A1232" s="119"/>
      <c r="C1232" s="110"/>
      <c r="D1232" s="111"/>
      <c r="E1232" s="117"/>
      <c r="G1232" s="120"/>
      <c r="H1232" s="120"/>
      <c r="I1232" s="120"/>
      <c r="J1232" s="102"/>
      <c r="K1232" s="102"/>
      <c r="L1232" s="120"/>
      <c r="M1232" s="116"/>
      <c r="N1232" s="116"/>
      <c r="O1232" s="102"/>
      <c r="P1232" s="102"/>
      <c r="Q1232" s="102"/>
      <c r="R1232" s="102"/>
      <c r="S1232" s="102"/>
      <c r="T1232" s="102"/>
      <c r="U1232" s="102"/>
      <c r="V1232" s="102"/>
      <c r="W1232" s="102"/>
      <c r="X1232" s="102"/>
      <c r="Y1232" s="102"/>
      <c r="Z1232" s="102"/>
      <c r="AA1232" s="102"/>
      <c r="AB1232" s="102"/>
    </row>
    <row r="1233">
      <c r="A1233" s="119"/>
      <c r="C1233" s="110"/>
      <c r="D1233" s="111"/>
      <c r="E1233" s="117"/>
      <c r="G1233" s="120"/>
      <c r="H1233" s="120"/>
      <c r="I1233" s="120"/>
      <c r="J1233" s="102"/>
      <c r="K1233" s="102"/>
      <c r="L1233" s="120"/>
      <c r="M1233" s="116"/>
      <c r="N1233" s="116"/>
      <c r="O1233" s="102"/>
      <c r="P1233" s="102"/>
      <c r="Q1233" s="102"/>
      <c r="R1233" s="102"/>
      <c r="S1233" s="102"/>
      <c r="T1233" s="102"/>
      <c r="U1233" s="102"/>
      <c r="V1233" s="102"/>
      <c r="W1233" s="102"/>
      <c r="X1233" s="102"/>
      <c r="Y1233" s="102"/>
      <c r="Z1233" s="102"/>
      <c r="AA1233" s="102"/>
      <c r="AB1233" s="102"/>
    </row>
    <row r="1234">
      <c r="A1234" s="119"/>
      <c r="C1234" s="110"/>
      <c r="D1234" s="111"/>
      <c r="E1234" s="117"/>
      <c r="G1234" s="120"/>
      <c r="H1234" s="120"/>
      <c r="I1234" s="120"/>
      <c r="J1234" s="102"/>
      <c r="K1234" s="102"/>
      <c r="L1234" s="120"/>
      <c r="M1234" s="116"/>
      <c r="N1234" s="116"/>
      <c r="O1234" s="102"/>
      <c r="P1234" s="102"/>
      <c r="Q1234" s="102"/>
      <c r="R1234" s="102"/>
      <c r="S1234" s="102"/>
      <c r="T1234" s="102"/>
      <c r="U1234" s="102"/>
      <c r="V1234" s="102"/>
      <c r="W1234" s="102"/>
      <c r="X1234" s="102"/>
      <c r="Y1234" s="102"/>
      <c r="Z1234" s="102"/>
      <c r="AA1234" s="102"/>
      <c r="AB1234" s="102"/>
    </row>
    <row r="1235">
      <c r="A1235" s="119"/>
      <c r="C1235" s="110"/>
      <c r="D1235" s="111"/>
      <c r="E1235" s="117"/>
      <c r="G1235" s="120"/>
      <c r="H1235" s="120"/>
      <c r="I1235" s="120"/>
      <c r="J1235" s="102"/>
      <c r="K1235" s="102"/>
      <c r="L1235" s="120"/>
      <c r="M1235" s="116"/>
      <c r="N1235" s="116"/>
      <c r="O1235" s="102"/>
      <c r="P1235" s="102"/>
      <c r="Q1235" s="102"/>
      <c r="R1235" s="102"/>
      <c r="S1235" s="102"/>
      <c r="T1235" s="102"/>
      <c r="U1235" s="102"/>
      <c r="V1235" s="102"/>
      <c r="W1235" s="102"/>
      <c r="X1235" s="102"/>
      <c r="Y1235" s="102"/>
      <c r="Z1235" s="102"/>
      <c r="AA1235" s="102"/>
      <c r="AB1235" s="102"/>
    </row>
    <row r="1236">
      <c r="A1236" s="119"/>
      <c r="C1236" s="110"/>
      <c r="D1236" s="111"/>
      <c r="E1236" s="117"/>
      <c r="G1236" s="120"/>
      <c r="H1236" s="120"/>
      <c r="I1236" s="120"/>
      <c r="J1236" s="102"/>
      <c r="K1236" s="102"/>
      <c r="L1236" s="120"/>
      <c r="M1236" s="116"/>
      <c r="N1236" s="116"/>
      <c r="O1236" s="102"/>
      <c r="P1236" s="102"/>
      <c r="Q1236" s="102"/>
      <c r="R1236" s="102"/>
      <c r="S1236" s="102"/>
      <c r="T1236" s="102"/>
      <c r="U1236" s="102"/>
      <c r="V1236" s="102"/>
      <c r="W1236" s="102"/>
      <c r="X1236" s="102"/>
      <c r="Y1236" s="102"/>
      <c r="Z1236" s="102"/>
      <c r="AA1236" s="102"/>
      <c r="AB1236" s="102"/>
    </row>
    <row r="1237">
      <c r="A1237" s="119"/>
      <c r="C1237" s="110"/>
      <c r="D1237" s="111"/>
      <c r="E1237" s="117"/>
      <c r="G1237" s="120"/>
      <c r="H1237" s="120"/>
      <c r="I1237" s="120"/>
      <c r="J1237" s="102"/>
      <c r="K1237" s="102"/>
      <c r="L1237" s="120"/>
      <c r="M1237" s="116"/>
      <c r="N1237" s="116"/>
      <c r="O1237" s="102"/>
      <c r="P1237" s="102"/>
      <c r="Q1237" s="102"/>
      <c r="R1237" s="102"/>
      <c r="S1237" s="102"/>
      <c r="T1237" s="102"/>
      <c r="U1237" s="102"/>
      <c r="V1237" s="102"/>
      <c r="W1237" s="102"/>
      <c r="X1237" s="102"/>
      <c r="Y1237" s="102"/>
      <c r="Z1237" s="102"/>
      <c r="AA1237" s="102"/>
      <c r="AB1237" s="102"/>
    </row>
    <row r="1238">
      <c r="A1238" s="119"/>
      <c r="C1238" s="110"/>
      <c r="D1238" s="111"/>
      <c r="E1238" s="117"/>
      <c r="G1238" s="120"/>
      <c r="H1238" s="120"/>
      <c r="I1238" s="120"/>
      <c r="J1238" s="102"/>
      <c r="K1238" s="102"/>
      <c r="L1238" s="120"/>
      <c r="M1238" s="116"/>
      <c r="N1238" s="116"/>
      <c r="O1238" s="102"/>
      <c r="P1238" s="102"/>
      <c r="Q1238" s="102"/>
      <c r="R1238" s="102"/>
      <c r="S1238" s="102"/>
      <c r="T1238" s="102"/>
      <c r="U1238" s="102"/>
      <c r="V1238" s="102"/>
      <c r="W1238" s="102"/>
      <c r="X1238" s="102"/>
      <c r="Y1238" s="102"/>
      <c r="Z1238" s="102"/>
      <c r="AA1238" s="102"/>
      <c r="AB1238" s="102"/>
    </row>
    <row r="1239">
      <c r="A1239" s="119"/>
      <c r="C1239" s="110"/>
      <c r="D1239" s="111"/>
      <c r="E1239" s="117"/>
      <c r="G1239" s="120"/>
      <c r="H1239" s="120"/>
      <c r="I1239" s="120"/>
      <c r="J1239" s="102"/>
      <c r="K1239" s="102"/>
      <c r="L1239" s="120"/>
      <c r="M1239" s="116"/>
      <c r="N1239" s="116"/>
      <c r="O1239" s="102"/>
      <c r="P1239" s="102"/>
      <c r="Q1239" s="102"/>
      <c r="R1239" s="102"/>
      <c r="S1239" s="102"/>
      <c r="T1239" s="102"/>
      <c r="U1239" s="102"/>
      <c r="V1239" s="102"/>
      <c r="W1239" s="102"/>
      <c r="X1239" s="102"/>
      <c r="Y1239" s="102"/>
      <c r="Z1239" s="102"/>
      <c r="AA1239" s="102"/>
      <c r="AB1239" s="102"/>
    </row>
    <row r="1240">
      <c r="A1240" s="119"/>
      <c r="C1240" s="110"/>
      <c r="D1240" s="111"/>
      <c r="E1240" s="117"/>
      <c r="G1240" s="120"/>
      <c r="H1240" s="120"/>
      <c r="I1240" s="120"/>
      <c r="J1240" s="102"/>
      <c r="K1240" s="102"/>
      <c r="L1240" s="120"/>
      <c r="M1240" s="116"/>
      <c r="N1240" s="116"/>
      <c r="O1240" s="102"/>
      <c r="P1240" s="102"/>
      <c r="Q1240" s="102"/>
      <c r="R1240" s="102"/>
      <c r="S1240" s="102"/>
      <c r="T1240" s="102"/>
      <c r="U1240" s="102"/>
      <c r="V1240" s="102"/>
      <c r="W1240" s="102"/>
      <c r="X1240" s="102"/>
      <c r="Y1240" s="102"/>
      <c r="Z1240" s="102"/>
      <c r="AA1240" s="102"/>
      <c r="AB1240" s="102"/>
    </row>
    <row r="1241">
      <c r="A1241" s="119"/>
      <c r="C1241" s="110"/>
      <c r="D1241" s="111"/>
      <c r="E1241" s="117"/>
      <c r="G1241" s="120"/>
      <c r="H1241" s="120"/>
      <c r="I1241" s="120"/>
      <c r="J1241" s="102"/>
      <c r="K1241" s="102"/>
      <c r="L1241" s="120"/>
      <c r="M1241" s="116"/>
      <c r="N1241" s="116"/>
      <c r="O1241" s="102"/>
      <c r="P1241" s="102"/>
      <c r="Q1241" s="102"/>
      <c r="R1241" s="102"/>
      <c r="S1241" s="102"/>
      <c r="T1241" s="102"/>
      <c r="U1241" s="102"/>
      <c r="V1241" s="102"/>
      <c r="W1241" s="102"/>
      <c r="X1241" s="102"/>
      <c r="Y1241" s="102"/>
      <c r="Z1241" s="102"/>
      <c r="AA1241" s="102"/>
      <c r="AB1241" s="102"/>
    </row>
    <row r="1242">
      <c r="A1242" s="119"/>
      <c r="C1242" s="110"/>
      <c r="D1242" s="111"/>
      <c r="E1242" s="117"/>
      <c r="G1242" s="120"/>
      <c r="H1242" s="120"/>
      <c r="I1242" s="120"/>
      <c r="J1242" s="102"/>
      <c r="K1242" s="102"/>
      <c r="L1242" s="120"/>
      <c r="M1242" s="116"/>
      <c r="N1242" s="116"/>
      <c r="O1242" s="102"/>
      <c r="P1242" s="102"/>
      <c r="Q1242" s="102"/>
      <c r="R1242" s="102"/>
      <c r="S1242" s="102"/>
      <c r="T1242" s="102"/>
      <c r="U1242" s="102"/>
      <c r="V1242" s="102"/>
      <c r="W1242" s="102"/>
      <c r="X1242" s="102"/>
      <c r="Y1242" s="102"/>
      <c r="Z1242" s="102"/>
      <c r="AA1242" s="102"/>
      <c r="AB1242" s="102"/>
    </row>
    <row r="1243">
      <c r="A1243" s="119"/>
      <c r="C1243" s="110"/>
      <c r="D1243" s="111"/>
      <c r="E1243" s="117"/>
      <c r="G1243" s="120"/>
      <c r="H1243" s="120"/>
      <c r="I1243" s="120"/>
      <c r="J1243" s="102"/>
      <c r="K1243" s="102"/>
      <c r="L1243" s="120"/>
      <c r="M1243" s="116"/>
      <c r="N1243" s="116"/>
      <c r="O1243" s="102"/>
      <c r="P1243" s="102"/>
      <c r="Q1243" s="102"/>
      <c r="R1243" s="102"/>
      <c r="S1243" s="102"/>
      <c r="T1243" s="102"/>
      <c r="U1243" s="102"/>
      <c r="V1243" s="102"/>
      <c r="W1243" s="102"/>
      <c r="X1243" s="102"/>
      <c r="Y1243" s="102"/>
      <c r="Z1243" s="102"/>
      <c r="AA1243" s="102"/>
      <c r="AB1243" s="102"/>
    </row>
    <row r="1244">
      <c r="A1244" s="119"/>
      <c r="C1244" s="110"/>
      <c r="D1244" s="111"/>
      <c r="E1244" s="117"/>
      <c r="G1244" s="120"/>
      <c r="H1244" s="120"/>
      <c r="I1244" s="120"/>
      <c r="J1244" s="102"/>
      <c r="K1244" s="102"/>
      <c r="L1244" s="120"/>
      <c r="M1244" s="116"/>
      <c r="N1244" s="116"/>
      <c r="O1244" s="102"/>
      <c r="P1244" s="102"/>
      <c r="Q1244" s="102"/>
      <c r="R1244" s="102"/>
      <c r="S1244" s="102"/>
      <c r="T1244" s="102"/>
      <c r="U1244" s="102"/>
      <c r="V1244" s="102"/>
      <c r="W1244" s="102"/>
      <c r="X1244" s="102"/>
      <c r="Y1244" s="102"/>
      <c r="Z1244" s="102"/>
      <c r="AA1244" s="102"/>
      <c r="AB1244" s="102"/>
    </row>
    <row r="1245">
      <c r="A1245" s="119"/>
      <c r="C1245" s="110"/>
      <c r="D1245" s="111"/>
      <c r="E1245" s="117"/>
      <c r="G1245" s="120"/>
      <c r="H1245" s="120"/>
      <c r="I1245" s="120"/>
      <c r="J1245" s="102"/>
      <c r="K1245" s="102"/>
      <c r="L1245" s="120"/>
      <c r="M1245" s="116"/>
      <c r="N1245" s="116"/>
      <c r="O1245" s="102"/>
      <c r="P1245" s="102"/>
      <c r="Q1245" s="102"/>
      <c r="R1245" s="102"/>
      <c r="S1245" s="102"/>
      <c r="T1245" s="102"/>
      <c r="U1245" s="102"/>
      <c r="V1245" s="102"/>
      <c r="W1245" s="102"/>
      <c r="X1245" s="102"/>
      <c r="Y1245" s="102"/>
      <c r="Z1245" s="102"/>
      <c r="AA1245" s="102"/>
      <c r="AB1245" s="102"/>
    </row>
    <row r="1246">
      <c r="A1246" s="119"/>
      <c r="C1246" s="110"/>
      <c r="D1246" s="111"/>
      <c r="E1246" s="117"/>
      <c r="G1246" s="120"/>
      <c r="H1246" s="120"/>
      <c r="I1246" s="120"/>
      <c r="J1246" s="102"/>
      <c r="K1246" s="102"/>
      <c r="L1246" s="120"/>
      <c r="M1246" s="116"/>
      <c r="N1246" s="116"/>
      <c r="O1246" s="102"/>
      <c r="P1246" s="102"/>
      <c r="Q1246" s="102"/>
      <c r="R1246" s="102"/>
      <c r="S1246" s="102"/>
      <c r="T1246" s="102"/>
      <c r="U1246" s="102"/>
      <c r="V1246" s="102"/>
      <c r="W1246" s="102"/>
      <c r="X1246" s="102"/>
      <c r="Y1246" s="102"/>
      <c r="Z1246" s="102"/>
      <c r="AA1246" s="102"/>
      <c r="AB1246" s="102"/>
    </row>
    <row r="1247">
      <c r="A1247" s="119"/>
      <c r="C1247" s="110"/>
      <c r="D1247" s="111"/>
      <c r="E1247" s="117"/>
      <c r="G1247" s="120"/>
      <c r="H1247" s="120"/>
      <c r="I1247" s="120"/>
      <c r="J1247" s="102"/>
      <c r="K1247" s="102"/>
      <c r="L1247" s="120"/>
      <c r="M1247" s="116"/>
      <c r="N1247" s="116"/>
      <c r="O1247" s="102"/>
      <c r="P1247" s="102"/>
      <c r="Q1247" s="102"/>
      <c r="R1247" s="102"/>
      <c r="S1247" s="102"/>
      <c r="T1247" s="102"/>
      <c r="U1247" s="102"/>
      <c r="V1247" s="102"/>
      <c r="W1247" s="102"/>
      <c r="X1247" s="102"/>
      <c r="Y1247" s="102"/>
      <c r="Z1247" s="102"/>
      <c r="AA1247" s="102"/>
      <c r="AB1247" s="102"/>
    </row>
    <row r="1248">
      <c r="A1248" s="119"/>
      <c r="C1248" s="110"/>
      <c r="D1248" s="111"/>
      <c r="E1248" s="117"/>
      <c r="G1248" s="120"/>
      <c r="H1248" s="120"/>
      <c r="I1248" s="120"/>
      <c r="J1248" s="102"/>
      <c r="K1248" s="102"/>
      <c r="L1248" s="120"/>
      <c r="M1248" s="116"/>
      <c r="N1248" s="116"/>
      <c r="O1248" s="102"/>
      <c r="P1248" s="102"/>
      <c r="Q1248" s="102"/>
      <c r="R1248" s="102"/>
      <c r="S1248" s="102"/>
      <c r="T1248" s="102"/>
      <c r="U1248" s="102"/>
      <c r="V1248" s="102"/>
      <c r="W1248" s="102"/>
      <c r="X1248" s="102"/>
      <c r="Y1248" s="102"/>
      <c r="Z1248" s="102"/>
      <c r="AA1248" s="102"/>
      <c r="AB1248" s="102"/>
    </row>
    <row r="1249">
      <c r="A1249" s="119"/>
      <c r="C1249" s="110"/>
      <c r="D1249" s="111"/>
      <c r="E1249" s="117"/>
      <c r="G1249" s="120"/>
      <c r="H1249" s="120"/>
      <c r="I1249" s="120"/>
      <c r="J1249" s="102"/>
      <c r="K1249" s="102"/>
      <c r="L1249" s="120"/>
      <c r="M1249" s="116"/>
      <c r="N1249" s="116"/>
      <c r="O1249" s="102"/>
      <c r="P1249" s="102"/>
      <c r="Q1249" s="102"/>
      <c r="R1249" s="102"/>
      <c r="S1249" s="102"/>
      <c r="T1249" s="102"/>
      <c r="U1249" s="102"/>
      <c r="V1249" s="102"/>
      <c r="W1249" s="102"/>
      <c r="X1249" s="102"/>
      <c r="Y1249" s="102"/>
      <c r="Z1249" s="102"/>
      <c r="AA1249" s="102"/>
      <c r="AB1249" s="102"/>
    </row>
    <row r="1250">
      <c r="A1250" s="119"/>
      <c r="C1250" s="110"/>
      <c r="D1250" s="111"/>
      <c r="E1250" s="117"/>
      <c r="G1250" s="120"/>
      <c r="H1250" s="120"/>
      <c r="I1250" s="120"/>
      <c r="J1250" s="102"/>
      <c r="K1250" s="102"/>
      <c r="L1250" s="120"/>
      <c r="M1250" s="116"/>
      <c r="N1250" s="116"/>
      <c r="O1250" s="102"/>
      <c r="P1250" s="102"/>
      <c r="Q1250" s="102"/>
      <c r="R1250" s="102"/>
      <c r="S1250" s="102"/>
      <c r="T1250" s="102"/>
      <c r="U1250" s="102"/>
      <c r="V1250" s="102"/>
      <c r="W1250" s="102"/>
      <c r="X1250" s="102"/>
      <c r="Y1250" s="102"/>
      <c r="Z1250" s="102"/>
      <c r="AA1250" s="102"/>
      <c r="AB1250" s="102"/>
    </row>
    <row r="1251">
      <c r="A1251" s="119"/>
      <c r="C1251" s="110"/>
      <c r="D1251" s="111"/>
      <c r="E1251" s="117"/>
      <c r="G1251" s="120"/>
      <c r="H1251" s="120"/>
      <c r="I1251" s="120"/>
      <c r="J1251" s="102"/>
      <c r="K1251" s="102"/>
      <c r="L1251" s="120"/>
      <c r="M1251" s="116"/>
      <c r="N1251" s="116"/>
      <c r="O1251" s="102"/>
      <c r="P1251" s="102"/>
      <c r="Q1251" s="102"/>
      <c r="R1251" s="102"/>
      <c r="S1251" s="102"/>
      <c r="T1251" s="102"/>
      <c r="U1251" s="102"/>
      <c r="V1251" s="102"/>
      <c r="W1251" s="102"/>
      <c r="X1251" s="102"/>
      <c r="Y1251" s="102"/>
      <c r="Z1251" s="102"/>
      <c r="AA1251" s="102"/>
      <c r="AB1251" s="102"/>
    </row>
    <row r="1252">
      <c r="A1252" s="119"/>
      <c r="C1252" s="110"/>
      <c r="D1252" s="111"/>
      <c r="E1252" s="117"/>
      <c r="G1252" s="120"/>
      <c r="H1252" s="120"/>
      <c r="I1252" s="120"/>
      <c r="J1252" s="102"/>
      <c r="K1252" s="102"/>
      <c r="L1252" s="120"/>
      <c r="M1252" s="116"/>
      <c r="N1252" s="116"/>
      <c r="O1252" s="102"/>
      <c r="P1252" s="102"/>
      <c r="Q1252" s="102"/>
      <c r="R1252" s="102"/>
      <c r="S1252" s="102"/>
      <c r="T1252" s="102"/>
      <c r="U1252" s="102"/>
      <c r="V1252" s="102"/>
      <c r="W1252" s="102"/>
      <c r="X1252" s="102"/>
      <c r="Y1252" s="102"/>
      <c r="Z1252" s="102"/>
      <c r="AA1252" s="102"/>
      <c r="AB1252" s="102"/>
    </row>
    <row r="1253">
      <c r="A1253" s="119"/>
      <c r="C1253" s="110"/>
      <c r="D1253" s="111"/>
      <c r="E1253" s="117"/>
      <c r="G1253" s="120"/>
      <c r="H1253" s="120"/>
      <c r="I1253" s="120"/>
      <c r="J1253" s="102"/>
      <c r="K1253" s="102"/>
      <c r="L1253" s="120"/>
      <c r="M1253" s="116"/>
      <c r="N1253" s="116"/>
      <c r="O1253" s="102"/>
      <c r="P1253" s="102"/>
      <c r="Q1253" s="102"/>
      <c r="R1253" s="102"/>
      <c r="S1253" s="102"/>
      <c r="T1253" s="102"/>
      <c r="U1253" s="102"/>
      <c r="V1253" s="102"/>
      <c r="W1253" s="102"/>
      <c r="X1253" s="102"/>
      <c r="Y1253" s="102"/>
      <c r="Z1253" s="102"/>
      <c r="AA1253" s="102"/>
      <c r="AB1253" s="102"/>
    </row>
    <row r="1254">
      <c r="A1254" s="119"/>
      <c r="C1254" s="110"/>
      <c r="D1254" s="111"/>
      <c r="E1254" s="117"/>
      <c r="G1254" s="120"/>
      <c r="H1254" s="120"/>
      <c r="I1254" s="120"/>
      <c r="J1254" s="102"/>
      <c r="K1254" s="102"/>
      <c r="L1254" s="120"/>
      <c r="M1254" s="116"/>
      <c r="N1254" s="116"/>
      <c r="O1254" s="102"/>
      <c r="P1254" s="102"/>
      <c r="Q1254" s="102"/>
      <c r="R1254" s="102"/>
      <c r="S1254" s="102"/>
      <c r="T1254" s="102"/>
      <c r="U1254" s="102"/>
      <c r="V1254" s="102"/>
      <c r="W1254" s="102"/>
      <c r="X1254" s="102"/>
      <c r="Y1254" s="102"/>
      <c r="Z1254" s="102"/>
      <c r="AA1254" s="102"/>
      <c r="AB1254" s="102"/>
    </row>
    <row r="1255">
      <c r="A1255" s="119"/>
      <c r="C1255" s="110"/>
      <c r="D1255" s="111"/>
      <c r="E1255" s="117"/>
      <c r="G1255" s="120"/>
      <c r="H1255" s="120"/>
      <c r="I1255" s="120"/>
      <c r="J1255" s="102"/>
      <c r="K1255" s="102"/>
      <c r="L1255" s="120"/>
      <c r="M1255" s="116"/>
      <c r="N1255" s="116"/>
      <c r="O1255" s="102"/>
      <c r="P1255" s="102"/>
      <c r="Q1255" s="102"/>
      <c r="R1255" s="102"/>
      <c r="S1255" s="102"/>
      <c r="T1255" s="102"/>
      <c r="U1255" s="102"/>
      <c r="V1255" s="102"/>
      <c r="W1255" s="102"/>
      <c r="X1255" s="102"/>
      <c r="Y1255" s="102"/>
      <c r="Z1255" s="102"/>
      <c r="AA1255" s="102"/>
      <c r="AB1255" s="102"/>
    </row>
    <row r="1256">
      <c r="A1256" s="119"/>
      <c r="C1256" s="110"/>
      <c r="D1256" s="111"/>
      <c r="E1256" s="117"/>
      <c r="G1256" s="120"/>
      <c r="H1256" s="120"/>
      <c r="I1256" s="120"/>
      <c r="J1256" s="102"/>
      <c r="K1256" s="102"/>
      <c r="L1256" s="120"/>
      <c r="M1256" s="116"/>
      <c r="N1256" s="116"/>
      <c r="O1256" s="102"/>
      <c r="P1256" s="102"/>
      <c r="Q1256" s="102"/>
      <c r="R1256" s="102"/>
      <c r="S1256" s="102"/>
      <c r="T1256" s="102"/>
      <c r="U1256" s="102"/>
      <c r="V1256" s="102"/>
      <c r="W1256" s="102"/>
      <c r="X1256" s="102"/>
      <c r="Y1256" s="102"/>
      <c r="Z1256" s="102"/>
      <c r="AA1256" s="102"/>
      <c r="AB1256" s="102"/>
    </row>
    <row r="1257">
      <c r="A1257" s="119"/>
      <c r="C1257" s="110"/>
      <c r="D1257" s="111"/>
      <c r="E1257" s="117"/>
      <c r="G1257" s="120"/>
      <c r="H1257" s="120"/>
      <c r="I1257" s="120"/>
      <c r="J1257" s="102"/>
      <c r="K1257" s="102"/>
      <c r="L1257" s="120"/>
      <c r="M1257" s="116"/>
      <c r="N1257" s="116"/>
      <c r="O1257" s="102"/>
      <c r="P1257" s="102"/>
      <c r="Q1257" s="102"/>
      <c r="R1257" s="102"/>
      <c r="S1257" s="102"/>
      <c r="T1257" s="102"/>
      <c r="U1257" s="102"/>
      <c r="V1257" s="102"/>
      <c r="W1257" s="102"/>
      <c r="X1257" s="102"/>
      <c r="Y1257" s="102"/>
      <c r="Z1257" s="102"/>
      <c r="AA1257" s="102"/>
      <c r="AB1257" s="102"/>
    </row>
    <row r="1258">
      <c r="A1258" s="119"/>
      <c r="C1258" s="110"/>
      <c r="D1258" s="111"/>
      <c r="E1258" s="117"/>
      <c r="G1258" s="120"/>
      <c r="H1258" s="120"/>
      <c r="I1258" s="120"/>
      <c r="J1258" s="102"/>
      <c r="K1258" s="102"/>
      <c r="L1258" s="120"/>
      <c r="M1258" s="116"/>
      <c r="N1258" s="116"/>
      <c r="O1258" s="102"/>
      <c r="P1258" s="102"/>
      <c r="Q1258" s="102"/>
      <c r="R1258" s="102"/>
      <c r="S1258" s="102"/>
      <c r="T1258" s="102"/>
      <c r="U1258" s="102"/>
      <c r="V1258" s="102"/>
      <c r="W1258" s="102"/>
      <c r="X1258" s="102"/>
      <c r="Y1258" s="102"/>
      <c r="Z1258" s="102"/>
      <c r="AA1258" s="102"/>
      <c r="AB1258" s="102"/>
    </row>
    <row r="1259">
      <c r="A1259" s="119"/>
      <c r="C1259" s="110"/>
      <c r="D1259" s="111"/>
      <c r="E1259" s="117"/>
      <c r="G1259" s="120"/>
      <c r="H1259" s="120"/>
      <c r="I1259" s="120"/>
      <c r="J1259" s="102"/>
      <c r="K1259" s="102"/>
      <c r="L1259" s="120"/>
      <c r="M1259" s="116"/>
      <c r="N1259" s="116"/>
      <c r="O1259" s="102"/>
      <c r="P1259" s="102"/>
      <c r="Q1259" s="102"/>
      <c r="R1259" s="102"/>
      <c r="S1259" s="102"/>
      <c r="T1259" s="102"/>
      <c r="U1259" s="102"/>
      <c r="V1259" s="102"/>
      <c r="W1259" s="102"/>
      <c r="X1259" s="102"/>
      <c r="Y1259" s="102"/>
      <c r="Z1259" s="102"/>
      <c r="AA1259" s="102"/>
      <c r="AB1259" s="102"/>
    </row>
    <row r="1260">
      <c r="A1260" s="119"/>
      <c r="C1260" s="110"/>
      <c r="D1260" s="111"/>
      <c r="E1260" s="117"/>
      <c r="G1260" s="120"/>
      <c r="H1260" s="120"/>
      <c r="I1260" s="120"/>
      <c r="J1260" s="102"/>
      <c r="K1260" s="102"/>
      <c r="L1260" s="120"/>
      <c r="M1260" s="116"/>
      <c r="N1260" s="116"/>
      <c r="O1260" s="102"/>
      <c r="P1260" s="102"/>
      <c r="Q1260" s="102"/>
      <c r="R1260" s="102"/>
      <c r="S1260" s="102"/>
      <c r="T1260" s="102"/>
      <c r="U1260" s="102"/>
      <c r="V1260" s="102"/>
      <c r="W1260" s="102"/>
      <c r="X1260" s="102"/>
      <c r="Y1260" s="102"/>
      <c r="Z1260" s="102"/>
      <c r="AA1260" s="102"/>
      <c r="AB1260" s="102"/>
    </row>
    <row r="1261">
      <c r="A1261" s="119"/>
      <c r="C1261" s="110"/>
      <c r="D1261" s="111"/>
      <c r="E1261" s="117"/>
      <c r="G1261" s="120"/>
      <c r="H1261" s="120"/>
      <c r="I1261" s="120"/>
      <c r="J1261" s="102"/>
      <c r="K1261" s="102"/>
      <c r="L1261" s="120"/>
      <c r="M1261" s="116"/>
      <c r="N1261" s="116"/>
      <c r="O1261" s="102"/>
      <c r="P1261" s="102"/>
      <c r="Q1261" s="102"/>
      <c r="R1261" s="102"/>
      <c r="S1261" s="102"/>
      <c r="T1261" s="102"/>
      <c r="U1261" s="102"/>
      <c r="V1261" s="102"/>
      <c r="W1261" s="102"/>
      <c r="X1261" s="102"/>
      <c r="Y1261" s="102"/>
      <c r="Z1261" s="102"/>
      <c r="AA1261" s="102"/>
      <c r="AB1261" s="102"/>
    </row>
    <row r="1262">
      <c r="A1262" s="119"/>
      <c r="C1262" s="110"/>
      <c r="D1262" s="111"/>
      <c r="E1262" s="117"/>
      <c r="G1262" s="120"/>
      <c r="H1262" s="120"/>
      <c r="I1262" s="120"/>
      <c r="J1262" s="102"/>
      <c r="K1262" s="102"/>
      <c r="L1262" s="120"/>
      <c r="M1262" s="116"/>
      <c r="N1262" s="116"/>
      <c r="O1262" s="102"/>
      <c r="P1262" s="102"/>
      <c r="Q1262" s="102"/>
      <c r="R1262" s="102"/>
      <c r="S1262" s="102"/>
      <c r="T1262" s="102"/>
      <c r="U1262" s="102"/>
      <c r="V1262" s="102"/>
      <c r="W1262" s="102"/>
      <c r="X1262" s="102"/>
      <c r="Y1262" s="102"/>
      <c r="Z1262" s="102"/>
      <c r="AA1262" s="102"/>
      <c r="AB1262" s="102"/>
    </row>
    <row r="1263">
      <c r="A1263" s="119"/>
      <c r="C1263" s="110"/>
      <c r="D1263" s="111"/>
      <c r="E1263" s="117"/>
      <c r="G1263" s="120"/>
      <c r="H1263" s="120"/>
      <c r="I1263" s="120"/>
      <c r="J1263" s="102"/>
      <c r="K1263" s="102"/>
      <c r="L1263" s="120"/>
      <c r="M1263" s="116"/>
      <c r="N1263" s="116"/>
      <c r="O1263" s="102"/>
      <c r="P1263" s="102"/>
      <c r="Q1263" s="102"/>
      <c r="R1263" s="102"/>
      <c r="S1263" s="102"/>
      <c r="T1263" s="102"/>
      <c r="U1263" s="102"/>
      <c r="V1263" s="102"/>
      <c r="W1263" s="102"/>
      <c r="X1263" s="102"/>
      <c r="Y1263" s="102"/>
      <c r="Z1263" s="102"/>
      <c r="AA1263" s="102"/>
      <c r="AB1263" s="102"/>
    </row>
    <row r="1264">
      <c r="A1264" s="119"/>
      <c r="C1264" s="110"/>
      <c r="D1264" s="111"/>
      <c r="E1264" s="117"/>
      <c r="G1264" s="120"/>
      <c r="H1264" s="120"/>
      <c r="I1264" s="120"/>
      <c r="J1264" s="102"/>
      <c r="K1264" s="102"/>
      <c r="L1264" s="120"/>
      <c r="M1264" s="116"/>
      <c r="N1264" s="116"/>
      <c r="O1264" s="102"/>
      <c r="P1264" s="102"/>
      <c r="Q1264" s="102"/>
      <c r="R1264" s="102"/>
      <c r="S1264" s="102"/>
      <c r="T1264" s="102"/>
      <c r="U1264" s="102"/>
      <c r="V1264" s="102"/>
      <c r="W1264" s="102"/>
      <c r="X1264" s="102"/>
      <c r="Y1264" s="102"/>
      <c r="Z1264" s="102"/>
      <c r="AA1264" s="102"/>
      <c r="AB1264" s="102"/>
    </row>
    <row r="1265">
      <c r="A1265" s="119"/>
      <c r="C1265" s="110"/>
      <c r="D1265" s="111"/>
      <c r="E1265" s="117"/>
      <c r="G1265" s="120"/>
      <c r="H1265" s="120"/>
      <c r="I1265" s="120"/>
      <c r="J1265" s="102"/>
      <c r="K1265" s="102"/>
      <c r="L1265" s="120"/>
      <c r="M1265" s="116"/>
      <c r="N1265" s="116"/>
      <c r="O1265" s="102"/>
      <c r="P1265" s="102"/>
      <c r="Q1265" s="102"/>
      <c r="R1265" s="102"/>
      <c r="S1265" s="102"/>
      <c r="T1265" s="102"/>
      <c r="U1265" s="102"/>
      <c r="V1265" s="102"/>
      <c r="W1265" s="102"/>
      <c r="X1265" s="102"/>
      <c r="Y1265" s="102"/>
      <c r="Z1265" s="102"/>
      <c r="AA1265" s="102"/>
      <c r="AB1265" s="102"/>
    </row>
    <row r="1266">
      <c r="A1266" s="119"/>
      <c r="C1266" s="110"/>
      <c r="D1266" s="111"/>
      <c r="E1266" s="117"/>
      <c r="G1266" s="120"/>
      <c r="H1266" s="120"/>
      <c r="I1266" s="120"/>
      <c r="J1266" s="102"/>
      <c r="K1266" s="102"/>
      <c r="L1266" s="120"/>
      <c r="M1266" s="116"/>
      <c r="N1266" s="116"/>
      <c r="O1266" s="102"/>
      <c r="P1266" s="102"/>
      <c r="Q1266" s="102"/>
      <c r="R1266" s="102"/>
      <c r="S1266" s="102"/>
      <c r="T1266" s="102"/>
      <c r="U1266" s="102"/>
      <c r="V1266" s="102"/>
      <c r="W1266" s="102"/>
      <c r="X1266" s="102"/>
      <c r="Y1266" s="102"/>
      <c r="Z1266" s="102"/>
      <c r="AA1266" s="102"/>
      <c r="AB1266" s="102"/>
    </row>
    <row r="1267">
      <c r="A1267" s="119"/>
      <c r="C1267" s="110"/>
      <c r="D1267" s="111"/>
      <c r="E1267" s="117"/>
      <c r="G1267" s="120"/>
      <c r="H1267" s="120"/>
      <c r="I1267" s="120"/>
      <c r="J1267" s="102"/>
      <c r="K1267" s="102"/>
      <c r="L1267" s="120"/>
      <c r="M1267" s="116"/>
      <c r="N1267" s="116"/>
      <c r="O1267" s="102"/>
      <c r="P1267" s="102"/>
      <c r="Q1267" s="102"/>
      <c r="R1267" s="102"/>
      <c r="S1267" s="102"/>
      <c r="T1267" s="102"/>
      <c r="U1267" s="102"/>
      <c r="V1267" s="102"/>
      <c r="W1267" s="102"/>
      <c r="X1267" s="102"/>
      <c r="Y1267" s="102"/>
      <c r="Z1267" s="102"/>
      <c r="AA1267" s="102"/>
      <c r="AB1267" s="102"/>
    </row>
    <row r="1268">
      <c r="A1268" s="119"/>
      <c r="C1268" s="110"/>
      <c r="D1268" s="111"/>
      <c r="E1268" s="117"/>
      <c r="G1268" s="120"/>
      <c r="H1268" s="120"/>
      <c r="I1268" s="120"/>
      <c r="J1268" s="102"/>
      <c r="K1268" s="102"/>
      <c r="L1268" s="120"/>
      <c r="M1268" s="116"/>
      <c r="N1268" s="116"/>
      <c r="O1268" s="102"/>
      <c r="P1268" s="102"/>
      <c r="Q1268" s="102"/>
      <c r="R1268" s="102"/>
      <c r="S1268" s="102"/>
      <c r="T1268" s="102"/>
      <c r="U1268" s="102"/>
      <c r="V1268" s="102"/>
      <c r="W1268" s="102"/>
      <c r="X1268" s="102"/>
      <c r="Y1268" s="102"/>
      <c r="Z1268" s="102"/>
      <c r="AA1268" s="102"/>
      <c r="AB1268" s="102"/>
    </row>
    <row r="1269">
      <c r="A1269" s="119"/>
      <c r="C1269" s="110"/>
      <c r="D1269" s="111"/>
      <c r="E1269" s="117"/>
      <c r="G1269" s="120"/>
      <c r="H1269" s="120"/>
      <c r="I1269" s="120"/>
      <c r="J1269" s="102"/>
      <c r="K1269" s="102"/>
      <c r="L1269" s="120"/>
      <c r="M1269" s="116"/>
      <c r="N1269" s="116"/>
      <c r="O1269" s="102"/>
      <c r="P1269" s="102"/>
      <c r="Q1269" s="102"/>
      <c r="R1269" s="102"/>
      <c r="S1269" s="102"/>
      <c r="T1269" s="102"/>
      <c r="U1269" s="102"/>
      <c r="V1269" s="102"/>
      <c r="W1269" s="102"/>
      <c r="X1269" s="102"/>
      <c r="Y1269" s="102"/>
      <c r="Z1269" s="102"/>
      <c r="AA1269" s="102"/>
      <c r="AB1269" s="102"/>
    </row>
    <row r="1270">
      <c r="A1270" s="119"/>
      <c r="C1270" s="110"/>
      <c r="D1270" s="111"/>
      <c r="E1270" s="117"/>
      <c r="G1270" s="120"/>
      <c r="H1270" s="120"/>
      <c r="I1270" s="120"/>
      <c r="J1270" s="102"/>
      <c r="K1270" s="102"/>
      <c r="L1270" s="120"/>
      <c r="M1270" s="116"/>
      <c r="N1270" s="116"/>
      <c r="O1270" s="102"/>
      <c r="P1270" s="102"/>
      <c r="Q1270" s="102"/>
      <c r="R1270" s="102"/>
      <c r="S1270" s="102"/>
      <c r="T1270" s="102"/>
      <c r="U1270" s="102"/>
      <c r="V1270" s="102"/>
      <c r="W1270" s="102"/>
      <c r="X1270" s="102"/>
      <c r="Y1270" s="102"/>
      <c r="Z1270" s="102"/>
      <c r="AA1270" s="102"/>
      <c r="AB1270" s="102"/>
    </row>
    <row r="1271">
      <c r="A1271" s="119"/>
      <c r="C1271" s="110"/>
      <c r="D1271" s="111"/>
      <c r="E1271" s="117"/>
      <c r="G1271" s="120"/>
      <c r="H1271" s="120"/>
      <c r="I1271" s="120"/>
      <c r="J1271" s="102"/>
      <c r="K1271" s="102"/>
      <c r="L1271" s="120"/>
      <c r="M1271" s="116"/>
      <c r="N1271" s="116"/>
      <c r="O1271" s="102"/>
      <c r="P1271" s="102"/>
      <c r="Q1271" s="102"/>
      <c r="R1271" s="102"/>
      <c r="S1271" s="102"/>
      <c r="T1271" s="102"/>
      <c r="U1271" s="102"/>
      <c r="V1271" s="102"/>
      <c r="W1271" s="102"/>
      <c r="X1271" s="102"/>
      <c r="Y1271" s="102"/>
      <c r="Z1271" s="102"/>
      <c r="AA1271" s="102"/>
      <c r="AB1271" s="102"/>
    </row>
    <row r="1272">
      <c r="A1272" s="119"/>
      <c r="C1272" s="110"/>
      <c r="D1272" s="111"/>
      <c r="E1272" s="117"/>
      <c r="G1272" s="120"/>
      <c r="H1272" s="120"/>
      <c r="I1272" s="120"/>
      <c r="J1272" s="102"/>
      <c r="K1272" s="102"/>
      <c r="L1272" s="120"/>
      <c r="M1272" s="116"/>
      <c r="N1272" s="116"/>
      <c r="O1272" s="102"/>
      <c r="P1272" s="102"/>
      <c r="Q1272" s="102"/>
      <c r="R1272" s="102"/>
      <c r="S1272" s="102"/>
      <c r="T1272" s="102"/>
      <c r="U1272" s="102"/>
      <c r="V1272" s="102"/>
      <c r="W1272" s="102"/>
      <c r="X1272" s="102"/>
      <c r="Y1272" s="102"/>
      <c r="Z1272" s="102"/>
      <c r="AA1272" s="102"/>
      <c r="AB1272" s="102"/>
    </row>
    <row r="1273">
      <c r="A1273" s="119"/>
      <c r="C1273" s="110"/>
      <c r="D1273" s="111"/>
      <c r="E1273" s="117"/>
      <c r="G1273" s="120"/>
      <c r="H1273" s="120"/>
      <c r="I1273" s="120"/>
      <c r="J1273" s="102"/>
      <c r="K1273" s="102"/>
      <c r="L1273" s="120"/>
      <c r="M1273" s="116"/>
      <c r="N1273" s="116"/>
      <c r="O1273" s="102"/>
      <c r="P1273" s="102"/>
      <c r="Q1273" s="102"/>
      <c r="R1273" s="102"/>
      <c r="S1273" s="102"/>
      <c r="T1273" s="102"/>
      <c r="U1273" s="102"/>
      <c r="V1273" s="102"/>
      <c r="W1273" s="102"/>
      <c r="X1273" s="102"/>
      <c r="Y1273" s="102"/>
      <c r="Z1273" s="102"/>
      <c r="AA1273" s="102"/>
      <c r="AB1273" s="102"/>
    </row>
    <row r="1274">
      <c r="A1274" s="119"/>
      <c r="C1274" s="110"/>
      <c r="D1274" s="111"/>
      <c r="E1274" s="117"/>
      <c r="G1274" s="120"/>
      <c r="H1274" s="120"/>
      <c r="I1274" s="120"/>
      <c r="J1274" s="102"/>
      <c r="K1274" s="102"/>
      <c r="L1274" s="120"/>
      <c r="M1274" s="116"/>
      <c r="N1274" s="116"/>
      <c r="O1274" s="102"/>
      <c r="P1274" s="102"/>
      <c r="Q1274" s="102"/>
      <c r="R1274" s="102"/>
      <c r="S1274" s="102"/>
      <c r="T1274" s="102"/>
      <c r="U1274" s="102"/>
      <c r="V1274" s="102"/>
      <c r="W1274" s="102"/>
      <c r="X1274" s="102"/>
      <c r="Y1274" s="102"/>
      <c r="Z1274" s="102"/>
      <c r="AA1274" s="102"/>
      <c r="AB1274" s="102"/>
    </row>
    <row r="1275">
      <c r="A1275" s="119"/>
      <c r="C1275" s="110"/>
      <c r="D1275" s="111"/>
      <c r="E1275" s="117"/>
      <c r="G1275" s="120"/>
      <c r="H1275" s="120"/>
      <c r="I1275" s="120"/>
      <c r="J1275" s="102"/>
      <c r="K1275" s="102"/>
      <c r="L1275" s="120"/>
      <c r="M1275" s="116"/>
      <c r="N1275" s="116"/>
      <c r="O1275" s="102"/>
      <c r="P1275" s="102"/>
      <c r="Q1275" s="102"/>
      <c r="R1275" s="102"/>
      <c r="S1275" s="102"/>
      <c r="T1275" s="102"/>
      <c r="U1275" s="102"/>
      <c r="V1275" s="102"/>
      <c r="W1275" s="102"/>
      <c r="X1275" s="102"/>
      <c r="Y1275" s="102"/>
      <c r="Z1275" s="102"/>
      <c r="AA1275" s="102"/>
      <c r="AB1275" s="102"/>
    </row>
    <row r="1276">
      <c r="A1276" s="119"/>
      <c r="C1276" s="110"/>
      <c r="D1276" s="111"/>
      <c r="E1276" s="117"/>
      <c r="G1276" s="120"/>
      <c r="H1276" s="120"/>
      <c r="I1276" s="120"/>
      <c r="J1276" s="102"/>
      <c r="K1276" s="102"/>
      <c r="L1276" s="120"/>
      <c r="M1276" s="116"/>
      <c r="N1276" s="116"/>
      <c r="O1276" s="102"/>
      <c r="P1276" s="102"/>
      <c r="Q1276" s="102"/>
      <c r="R1276" s="102"/>
      <c r="S1276" s="102"/>
      <c r="T1276" s="102"/>
      <c r="U1276" s="102"/>
      <c r="V1276" s="102"/>
      <c r="W1276" s="102"/>
      <c r="X1276" s="102"/>
      <c r="Y1276" s="102"/>
      <c r="Z1276" s="102"/>
      <c r="AA1276" s="102"/>
      <c r="AB1276" s="102"/>
    </row>
    <row r="1277">
      <c r="A1277" s="119"/>
      <c r="C1277" s="110"/>
      <c r="D1277" s="111"/>
      <c r="E1277" s="117"/>
      <c r="G1277" s="120"/>
      <c r="H1277" s="120"/>
      <c r="I1277" s="120"/>
      <c r="J1277" s="102"/>
      <c r="K1277" s="102"/>
      <c r="L1277" s="120"/>
      <c r="M1277" s="116"/>
      <c r="N1277" s="116"/>
      <c r="O1277" s="102"/>
      <c r="P1277" s="102"/>
      <c r="Q1277" s="102"/>
      <c r="R1277" s="102"/>
      <c r="S1277" s="102"/>
      <c r="T1277" s="102"/>
      <c r="U1277" s="102"/>
      <c r="V1277" s="102"/>
      <c r="W1277" s="102"/>
      <c r="X1277" s="102"/>
      <c r="Y1277" s="102"/>
      <c r="Z1277" s="102"/>
      <c r="AA1277" s="102"/>
      <c r="AB1277" s="102"/>
    </row>
    <row r="1278">
      <c r="A1278" s="119"/>
      <c r="C1278" s="110"/>
      <c r="D1278" s="111"/>
      <c r="E1278" s="117"/>
      <c r="G1278" s="120"/>
      <c r="H1278" s="120"/>
      <c r="I1278" s="120"/>
      <c r="J1278" s="102"/>
      <c r="K1278" s="102"/>
      <c r="L1278" s="120"/>
      <c r="M1278" s="116"/>
      <c r="N1278" s="116"/>
      <c r="O1278" s="102"/>
      <c r="P1278" s="102"/>
      <c r="Q1278" s="102"/>
      <c r="R1278" s="102"/>
      <c r="S1278" s="102"/>
      <c r="T1278" s="102"/>
      <c r="U1278" s="102"/>
      <c r="V1278" s="102"/>
      <c r="W1278" s="102"/>
      <c r="X1278" s="102"/>
      <c r="Y1278" s="102"/>
      <c r="Z1278" s="102"/>
      <c r="AA1278" s="102"/>
      <c r="AB1278" s="102"/>
    </row>
    <row r="1279">
      <c r="A1279" s="119"/>
      <c r="C1279" s="110"/>
      <c r="D1279" s="111"/>
      <c r="E1279" s="117"/>
      <c r="G1279" s="120"/>
      <c r="H1279" s="120"/>
      <c r="I1279" s="120"/>
      <c r="J1279" s="102"/>
      <c r="K1279" s="102"/>
      <c r="L1279" s="120"/>
      <c r="M1279" s="116"/>
      <c r="N1279" s="116"/>
      <c r="O1279" s="102"/>
      <c r="P1279" s="102"/>
      <c r="Q1279" s="102"/>
      <c r="R1279" s="102"/>
      <c r="S1279" s="102"/>
      <c r="T1279" s="102"/>
      <c r="U1279" s="102"/>
      <c r="V1279" s="102"/>
      <c r="W1279" s="102"/>
      <c r="X1279" s="102"/>
      <c r="Y1279" s="102"/>
      <c r="Z1279" s="102"/>
      <c r="AA1279" s="102"/>
      <c r="AB1279" s="102"/>
    </row>
    <row r="1280">
      <c r="A1280" s="119"/>
      <c r="C1280" s="110"/>
      <c r="D1280" s="111"/>
      <c r="E1280" s="117"/>
      <c r="G1280" s="120"/>
      <c r="H1280" s="120"/>
      <c r="I1280" s="120"/>
      <c r="J1280" s="102"/>
      <c r="K1280" s="102"/>
      <c r="L1280" s="120"/>
      <c r="M1280" s="116"/>
      <c r="N1280" s="116"/>
      <c r="O1280" s="102"/>
      <c r="P1280" s="102"/>
      <c r="Q1280" s="102"/>
      <c r="R1280" s="102"/>
      <c r="S1280" s="102"/>
      <c r="T1280" s="102"/>
      <c r="U1280" s="102"/>
      <c r="V1280" s="102"/>
      <c r="W1280" s="102"/>
      <c r="X1280" s="102"/>
      <c r="Y1280" s="102"/>
      <c r="Z1280" s="102"/>
      <c r="AA1280" s="102"/>
      <c r="AB1280" s="102"/>
    </row>
    <row r="1281">
      <c r="A1281" s="119"/>
      <c r="C1281" s="110"/>
      <c r="D1281" s="111"/>
      <c r="E1281" s="117"/>
      <c r="G1281" s="120"/>
      <c r="H1281" s="120"/>
      <c r="I1281" s="120"/>
      <c r="J1281" s="102"/>
      <c r="K1281" s="102"/>
      <c r="L1281" s="120"/>
      <c r="M1281" s="116"/>
      <c r="N1281" s="116"/>
      <c r="O1281" s="102"/>
      <c r="P1281" s="102"/>
      <c r="Q1281" s="102"/>
      <c r="R1281" s="102"/>
      <c r="S1281" s="102"/>
      <c r="T1281" s="102"/>
      <c r="U1281" s="102"/>
      <c r="V1281" s="102"/>
      <c r="W1281" s="102"/>
      <c r="X1281" s="102"/>
      <c r="Y1281" s="102"/>
      <c r="Z1281" s="102"/>
      <c r="AA1281" s="102"/>
      <c r="AB1281" s="102"/>
    </row>
    <row r="1282">
      <c r="A1282" s="119"/>
      <c r="C1282" s="110"/>
      <c r="D1282" s="111"/>
      <c r="E1282" s="117"/>
      <c r="G1282" s="120"/>
      <c r="H1282" s="120"/>
      <c r="I1282" s="120"/>
      <c r="J1282" s="102"/>
      <c r="K1282" s="102"/>
      <c r="L1282" s="120"/>
      <c r="M1282" s="116"/>
      <c r="N1282" s="116"/>
      <c r="O1282" s="102"/>
      <c r="P1282" s="102"/>
      <c r="Q1282" s="102"/>
      <c r="R1282" s="102"/>
      <c r="S1282" s="102"/>
      <c r="T1282" s="102"/>
      <c r="U1282" s="102"/>
      <c r="V1282" s="102"/>
      <c r="W1282" s="102"/>
      <c r="X1282" s="102"/>
      <c r="Y1282" s="102"/>
      <c r="Z1282" s="102"/>
      <c r="AA1282" s="102"/>
      <c r="AB1282" s="102"/>
    </row>
    <row r="1283">
      <c r="A1283" s="119"/>
      <c r="C1283" s="110"/>
      <c r="D1283" s="111"/>
      <c r="E1283" s="117"/>
      <c r="G1283" s="120"/>
      <c r="H1283" s="120"/>
      <c r="I1283" s="120"/>
      <c r="J1283" s="102"/>
      <c r="K1283" s="102"/>
      <c r="L1283" s="120"/>
      <c r="M1283" s="116"/>
      <c r="N1283" s="116"/>
      <c r="O1283" s="102"/>
      <c r="P1283" s="102"/>
      <c r="Q1283" s="102"/>
      <c r="R1283" s="102"/>
      <c r="S1283" s="102"/>
      <c r="T1283" s="102"/>
      <c r="U1283" s="102"/>
      <c r="V1283" s="102"/>
      <c r="W1283" s="102"/>
      <c r="X1283" s="102"/>
      <c r="Y1283" s="102"/>
      <c r="Z1283" s="102"/>
      <c r="AA1283" s="102"/>
      <c r="AB1283" s="102"/>
    </row>
    <row r="1284">
      <c r="A1284" s="119"/>
      <c r="C1284" s="110"/>
      <c r="D1284" s="111"/>
      <c r="E1284" s="117"/>
      <c r="G1284" s="120"/>
      <c r="H1284" s="120"/>
      <c r="I1284" s="120"/>
      <c r="J1284" s="102"/>
      <c r="K1284" s="102"/>
      <c r="L1284" s="120"/>
      <c r="M1284" s="116"/>
      <c r="N1284" s="116"/>
      <c r="O1284" s="102"/>
      <c r="P1284" s="102"/>
      <c r="Q1284" s="102"/>
      <c r="R1284" s="102"/>
      <c r="S1284" s="102"/>
      <c r="T1284" s="102"/>
      <c r="U1284" s="102"/>
      <c r="V1284" s="102"/>
      <c r="W1284" s="102"/>
      <c r="X1284" s="102"/>
      <c r="Y1284" s="102"/>
      <c r="Z1284" s="102"/>
      <c r="AA1284" s="102"/>
      <c r="AB1284" s="102"/>
    </row>
    <row r="1285">
      <c r="A1285" s="119"/>
      <c r="C1285" s="110"/>
      <c r="D1285" s="111"/>
      <c r="E1285" s="117"/>
      <c r="G1285" s="120"/>
      <c r="H1285" s="120"/>
      <c r="I1285" s="120"/>
      <c r="J1285" s="102"/>
      <c r="K1285" s="102"/>
      <c r="L1285" s="120"/>
      <c r="M1285" s="116"/>
      <c r="N1285" s="116"/>
      <c r="O1285" s="102"/>
      <c r="P1285" s="102"/>
      <c r="Q1285" s="102"/>
      <c r="R1285" s="102"/>
      <c r="S1285" s="102"/>
      <c r="T1285" s="102"/>
      <c r="U1285" s="102"/>
      <c r="V1285" s="102"/>
      <c r="W1285" s="102"/>
      <c r="X1285" s="102"/>
      <c r="Y1285" s="102"/>
      <c r="Z1285" s="102"/>
      <c r="AA1285" s="102"/>
      <c r="AB1285" s="102"/>
    </row>
    <row r="1286">
      <c r="A1286" s="119"/>
      <c r="C1286" s="110"/>
      <c r="D1286" s="111"/>
      <c r="E1286" s="117"/>
      <c r="G1286" s="120"/>
      <c r="H1286" s="120"/>
      <c r="I1286" s="120"/>
      <c r="J1286" s="102"/>
      <c r="K1286" s="102"/>
      <c r="L1286" s="120"/>
      <c r="M1286" s="116"/>
      <c r="N1286" s="116"/>
      <c r="O1286" s="102"/>
      <c r="P1286" s="102"/>
      <c r="Q1286" s="102"/>
      <c r="R1286" s="102"/>
      <c r="S1286" s="102"/>
      <c r="T1286" s="102"/>
      <c r="U1286" s="102"/>
      <c r="V1286" s="102"/>
      <c r="W1286" s="102"/>
      <c r="X1286" s="102"/>
      <c r="Y1286" s="102"/>
      <c r="Z1286" s="102"/>
      <c r="AA1286" s="102"/>
      <c r="AB1286" s="102"/>
    </row>
    <row r="1287">
      <c r="A1287" s="119"/>
      <c r="C1287" s="110"/>
      <c r="D1287" s="111"/>
      <c r="E1287" s="117"/>
      <c r="G1287" s="120"/>
      <c r="H1287" s="120"/>
      <c r="I1287" s="120"/>
      <c r="J1287" s="102"/>
      <c r="K1287" s="102"/>
      <c r="L1287" s="120"/>
      <c r="M1287" s="116"/>
      <c r="N1287" s="116"/>
      <c r="O1287" s="102"/>
      <c r="P1287" s="102"/>
      <c r="Q1287" s="102"/>
      <c r="R1287" s="102"/>
      <c r="S1287" s="102"/>
      <c r="T1287" s="102"/>
      <c r="U1287" s="102"/>
      <c r="V1287" s="102"/>
      <c r="W1287" s="102"/>
      <c r="X1287" s="102"/>
      <c r="Y1287" s="102"/>
      <c r="Z1287" s="102"/>
      <c r="AA1287" s="102"/>
      <c r="AB1287" s="102"/>
    </row>
    <row r="1288">
      <c r="A1288" s="119"/>
      <c r="C1288" s="110"/>
      <c r="D1288" s="111"/>
      <c r="E1288" s="117"/>
      <c r="G1288" s="120"/>
      <c r="H1288" s="120"/>
      <c r="I1288" s="120"/>
      <c r="J1288" s="102"/>
      <c r="K1288" s="102"/>
      <c r="L1288" s="120"/>
      <c r="M1288" s="116"/>
      <c r="N1288" s="116"/>
      <c r="O1288" s="102"/>
      <c r="P1288" s="102"/>
      <c r="Q1288" s="102"/>
      <c r="R1288" s="102"/>
      <c r="S1288" s="102"/>
      <c r="T1288" s="102"/>
      <c r="U1288" s="102"/>
      <c r="V1288" s="102"/>
      <c r="W1288" s="102"/>
      <c r="X1288" s="102"/>
      <c r="Y1288" s="102"/>
      <c r="Z1288" s="102"/>
      <c r="AA1288" s="102"/>
      <c r="AB1288" s="102"/>
    </row>
    <row r="1289">
      <c r="A1289" s="119"/>
      <c r="C1289" s="110"/>
      <c r="D1289" s="111"/>
      <c r="E1289" s="117"/>
      <c r="G1289" s="120"/>
      <c r="H1289" s="120"/>
      <c r="I1289" s="120"/>
      <c r="J1289" s="102"/>
      <c r="K1289" s="102"/>
      <c r="L1289" s="120"/>
      <c r="M1289" s="116"/>
      <c r="N1289" s="116"/>
      <c r="O1289" s="102"/>
      <c r="P1289" s="102"/>
      <c r="Q1289" s="102"/>
      <c r="R1289" s="102"/>
      <c r="S1289" s="102"/>
      <c r="T1289" s="102"/>
      <c r="U1289" s="102"/>
      <c r="V1289" s="102"/>
      <c r="W1289" s="102"/>
      <c r="X1289" s="102"/>
      <c r="Y1289" s="102"/>
      <c r="Z1289" s="102"/>
      <c r="AA1289" s="102"/>
      <c r="AB1289" s="102"/>
    </row>
    <row r="1290">
      <c r="A1290" s="119"/>
      <c r="C1290" s="110"/>
      <c r="D1290" s="111"/>
      <c r="E1290" s="117"/>
      <c r="G1290" s="120"/>
      <c r="H1290" s="120"/>
      <c r="I1290" s="120"/>
      <c r="J1290" s="102"/>
      <c r="K1290" s="102"/>
      <c r="L1290" s="120"/>
      <c r="M1290" s="116"/>
      <c r="N1290" s="116"/>
      <c r="O1290" s="102"/>
      <c r="P1290" s="102"/>
      <c r="Q1290" s="102"/>
      <c r="R1290" s="102"/>
      <c r="S1290" s="102"/>
      <c r="T1290" s="102"/>
      <c r="U1290" s="102"/>
      <c r="V1290" s="102"/>
      <c r="W1290" s="102"/>
      <c r="X1290" s="102"/>
      <c r="Y1290" s="102"/>
      <c r="Z1290" s="102"/>
      <c r="AA1290" s="102"/>
      <c r="AB1290" s="102"/>
    </row>
    <row r="1291">
      <c r="A1291" s="119"/>
      <c r="C1291" s="110"/>
      <c r="D1291" s="111"/>
      <c r="E1291" s="117"/>
      <c r="G1291" s="120"/>
      <c r="H1291" s="120"/>
      <c r="I1291" s="120"/>
      <c r="J1291" s="102"/>
      <c r="K1291" s="102"/>
      <c r="L1291" s="120"/>
      <c r="M1291" s="116"/>
      <c r="N1291" s="116"/>
      <c r="O1291" s="102"/>
      <c r="P1291" s="102"/>
      <c r="Q1291" s="102"/>
      <c r="R1291" s="102"/>
      <c r="S1291" s="102"/>
      <c r="T1291" s="102"/>
      <c r="U1291" s="102"/>
      <c r="V1291" s="102"/>
      <c r="W1291" s="102"/>
      <c r="X1291" s="102"/>
      <c r="Y1291" s="102"/>
      <c r="Z1291" s="102"/>
      <c r="AA1291" s="102"/>
      <c r="AB1291" s="102"/>
    </row>
    <row r="1292">
      <c r="A1292" s="119"/>
      <c r="C1292" s="110"/>
      <c r="D1292" s="111"/>
      <c r="E1292" s="117"/>
      <c r="G1292" s="120"/>
      <c r="H1292" s="120"/>
      <c r="I1292" s="120"/>
      <c r="J1292" s="102"/>
      <c r="K1292" s="102"/>
      <c r="L1292" s="120"/>
      <c r="M1292" s="116"/>
      <c r="N1292" s="116"/>
      <c r="O1292" s="102"/>
      <c r="P1292" s="102"/>
      <c r="Q1292" s="102"/>
      <c r="R1292" s="102"/>
      <c r="S1292" s="102"/>
      <c r="T1292" s="102"/>
      <c r="U1292" s="102"/>
      <c r="V1292" s="102"/>
      <c r="W1292" s="102"/>
      <c r="X1292" s="102"/>
      <c r="Y1292" s="102"/>
      <c r="Z1292" s="102"/>
      <c r="AA1292" s="102"/>
      <c r="AB1292" s="102"/>
    </row>
    <row r="1293">
      <c r="A1293" s="119"/>
      <c r="C1293" s="110"/>
      <c r="D1293" s="111"/>
      <c r="E1293" s="117"/>
      <c r="G1293" s="120"/>
      <c r="H1293" s="120"/>
      <c r="I1293" s="120"/>
      <c r="J1293" s="102"/>
      <c r="K1293" s="102"/>
      <c r="L1293" s="120"/>
      <c r="M1293" s="116"/>
      <c r="N1293" s="116"/>
      <c r="O1293" s="102"/>
      <c r="P1293" s="102"/>
      <c r="Q1293" s="102"/>
      <c r="R1293" s="102"/>
      <c r="S1293" s="102"/>
      <c r="T1293" s="102"/>
      <c r="U1293" s="102"/>
      <c r="V1293" s="102"/>
      <c r="W1293" s="102"/>
      <c r="X1293" s="102"/>
      <c r="Y1293" s="102"/>
      <c r="Z1293" s="102"/>
      <c r="AA1293" s="102"/>
      <c r="AB1293" s="102"/>
    </row>
    <row r="1294">
      <c r="A1294" s="119"/>
      <c r="C1294" s="110"/>
      <c r="D1294" s="111"/>
      <c r="E1294" s="117"/>
      <c r="G1294" s="120"/>
      <c r="H1294" s="120"/>
      <c r="I1294" s="120"/>
      <c r="J1294" s="102"/>
      <c r="K1294" s="102"/>
      <c r="L1294" s="120"/>
      <c r="M1294" s="116"/>
      <c r="N1294" s="116"/>
      <c r="O1294" s="102"/>
      <c r="P1294" s="102"/>
      <c r="Q1294" s="102"/>
      <c r="R1294" s="102"/>
      <c r="S1294" s="102"/>
      <c r="T1294" s="102"/>
      <c r="U1294" s="102"/>
      <c r="V1294" s="102"/>
      <c r="W1294" s="102"/>
      <c r="X1294" s="102"/>
      <c r="Y1294" s="102"/>
      <c r="Z1294" s="102"/>
      <c r="AA1294" s="102"/>
      <c r="AB1294" s="102"/>
    </row>
    <row r="1295">
      <c r="A1295" s="119"/>
      <c r="C1295" s="110"/>
      <c r="D1295" s="111"/>
      <c r="E1295" s="117"/>
      <c r="G1295" s="120"/>
      <c r="H1295" s="120"/>
      <c r="I1295" s="120"/>
      <c r="J1295" s="102"/>
      <c r="K1295" s="102"/>
      <c r="L1295" s="120"/>
      <c r="M1295" s="116"/>
      <c r="N1295" s="116"/>
      <c r="O1295" s="102"/>
      <c r="P1295" s="102"/>
      <c r="Q1295" s="102"/>
      <c r="R1295" s="102"/>
      <c r="S1295" s="102"/>
      <c r="T1295" s="102"/>
      <c r="U1295" s="102"/>
      <c r="V1295" s="102"/>
      <c r="W1295" s="102"/>
      <c r="X1295" s="102"/>
      <c r="Y1295" s="102"/>
      <c r="Z1295" s="102"/>
      <c r="AA1295" s="102"/>
      <c r="AB1295" s="102"/>
    </row>
    <row r="1296">
      <c r="A1296" s="119"/>
      <c r="C1296" s="110"/>
      <c r="D1296" s="111"/>
      <c r="E1296" s="117"/>
      <c r="G1296" s="120"/>
      <c r="H1296" s="120"/>
      <c r="I1296" s="120"/>
      <c r="J1296" s="102"/>
      <c r="K1296" s="102"/>
      <c r="L1296" s="120"/>
      <c r="M1296" s="116"/>
      <c r="N1296" s="116"/>
      <c r="O1296" s="102"/>
      <c r="P1296" s="102"/>
      <c r="Q1296" s="102"/>
      <c r="R1296" s="102"/>
      <c r="S1296" s="102"/>
      <c r="T1296" s="102"/>
      <c r="U1296" s="102"/>
      <c r="V1296" s="102"/>
      <c r="W1296" s="102"/>
      <c r="X1296" s="102"/>
      <c r="Y1296" s="102"/>
      <c r="Z1296" s="102"/>
      <c r="AA1296" s="102"/>
      <c r="AB1296" s="102"/>
    </row>
    <row r="1297">
      <c r="A1297" s="119"/>
      <c r="C1297" s="110"/>
      <c r="D1297" s="111"/>
      <c r="E1297" s="117"/>
      <c r="G1297" s="120"/>
      <c r="H1297" s="120"/>
      <c r="I1297" s="120"/>
      <c r="J1297" s="102"/>
      <c r="K1297" s="102"/>
      <c r="L1297" s="120"/>
      <c r="M1297" s="116"/>
      <c r="N1297" s="116"/>
      <c r="O1297" s="102"/>
      <c r="P1297" s="102"/>
      <c r="Q1297" s="102"/>
      <c r="R1297" s="102"/>
      <c r="S1297" s="102"/>
      <c r="T1297" s="102"/>
      <c r="U1297" s="102"/>
      <c r="V1297" s="102"/>
      <c r="W1297" s="102"/>
      <c r="X1297" s="102"/>
      <c r="Y1297" s="102"/>
      <c r="Z1297" s="102"/>
      <c r="AA1297" s="102"/>
      <c r="AB1297" s="102"/>
    </row>
    <row r="1298">
      <c r="A1298" s="119"/>
      <c r="C1298" s="110"/>
      <c r="D1298" s="111"/>
      <c r="E1298" s="117"/>
      <c r="G1298" s="120"/>
      <c r="H1298" s="120"/>
      <c r="I1298" s="120"/>
      <c r="J1298" s="102"/>
      <c r="K1298" s="102"/>
      <c r="L1298" s="120"/>
      <c r="M1298" s="116"/>
      <c r="N1298" s="116"/>
      <c r="O1298" s="102"/>
      <c r="P1298" s="102"/>
      <c r="Q1298" s="102"/>
      <c r="R1298" s="102"/>
      <c r="S1298" s="102"/>
      <c r="T1298" s="102"/>
      <c r="U1298" s="102"/>
      <c r="V1298" s="102"/>
      <c r="W1298" s="102"/>
      <c r="X1298" s="102"/>
      <c r="Y1298" s="102"/>
      <c r="Z1298" s="102"/>
      <c r="AA1298" s="102"/>
      <c r="AB1298" s="102"/>
    </row>
    <row r="1299">
      <c r="A1299" s="119"/>
      <c r="C1299" s="110"/>
      <c r="D1299" s="111"/>
      <c r="E1299" s="117"/>
      <c r="G1299" s="120"/>
      <c r="H1299" s="120"/>
      <c r="I1299" s="120"/>
      <c r="J1299" s="102"/>
      <c r="K1299" s="102"/>
      <c r="L1299" s="120"/>
      <c r="M1299" s="116"/>
      <c r="N1299" s="116"/>
      <c r="O1299" s="102"/>
      <c r="P1299" s="102"/>
      <c r="Q1299" s="102"/>
      <c r="R1299" s="102"/>
      <c r="S1299" s="102"/>
      <c r="T1299" s="102"/>
      <c r="U1299" s="102"/>
      <c r="V1299" s="102"/>
      <c r="W1299" s="102"/>
      <c r="X1299" s="102"/>
      <c r="Y1299" s="102"/>
      <c r="Z1299" s="102"/>
      <c r="AA1299" s="102"/>
      <c r="AB1299" s="102"/>
    </row>
    <row r="1300">
      <c r="A1300" s="119"/>
      <c r="C1300" s="110"/>
      <c r="D1300" s="111"/>
      <c r="E1300" s="117"/>
      <c r="G1300" s="120"/>
      <c r="H1300" s="120"/>
      <c r="I1300" s="120"/>
      <c r="J1300" s="102"/>
      <c r="K1300" s="102"/>
      <c r="L1300" s="120"/>
      <c r="M1300" s="116"/>
      <c r="N1300" s="116"/>
      <c r="O1300" s="102"/>
      <c r="P1300" s="102"/>
      <c r="Q1300" s="102"/>
      <c r="R1300" s="102"/>
      <c r="S1300" s="102"/>
      <c r="T1300" s="102"/>
      <c r="U1300" s="102"/>
      <c r="V1300" s="102"/>
      <c r="W1300" s="102"/>
      <c r="X1300" s="102"/>
      <c r="Y1300" s="102"/>
      <c r="Z1300" s="102"/>
      <c r="AA1300" s="102"/>
      <c r="AB1300" s="102"/>
    </row>
    <row r="1301">
      <c r="A1301" s="119"/>
      <c r="C1301" s="110"/>
      <c r="D1301" s="111"/>
      <c r="E1301" s="117"/>
      <c r="G1301" s="120"/>
      <c r="H1301" s="120"/>
      <c r="I1301" s="120"/>
      <c r="J1301" s="102"/>
      <c r="K1301" s="102"/>
      <c r="L1301" s="120"/>
      <c r="M1301" s="116"/>
      <c r="N1301" s="116"/>
      <c r="O1301" s="102"/>
      <c r="P1301" s="102"/>
      <c r="Q1301" s="102"/>
      <c r="R1301" s="102"/>
      <c r="S1301" s="102"/>
      <c r="T1301" s="102"/>
      <c r="U1301" s="102"/>
      <c r="V1301" s="102"/>
      <c r="W1301" s="102"/>
      <c r="X1301" s="102"/>
      <c r="Y1301" s="102"/>
      <c r="Z1301" s="102"/>
      <c r="AA1301" s="102"/>
      <c r="AB1301" s="102"/>
    </row>
    <row r="1302">
      <c r="A1302" s="119"/>
      <c r="C1302" s="110"/>
      <c r="D1302" s="111"/>
      <c r="E1302" s="117"/>
      <c r="G1302" s="120"/>
      <c r="H1302" s="120"/>
      <c r="I1302" s="120"/>
      <c r="J1302" s="102"/>
      <c r="K1302" s="102"/>
      <c r="L1302" s="120"/>
      <c r="M1302" s="116"/>
      <c r="N1302" s="116"/>
      <c r="O1302" s="102"/>
      <c r="P1302" s="102"/>
      <c r="Q1302" s="102"/>
      <c r="R1302" s="102"/>
      <c r="S1302" s="102"/>
      <c r="T1302" s="102"/>
      <c r="U1302" s="102"/>
      <c r="V1302" s="102"/>
      <c r="W1302" s="102"/>
      <c r="X1302" s="102"/>
      <c r="Y1302" s="102"/>
      <c r="Z1302" s="102"/>
      <c r="AA1302" s="102"/>
      <c r="AB1302" s="102"/>
    </row>
    <row r="1303">
      <c r="A1303" s="119"/>
      <c r="C1303" s="110"/>
      <c r="D1303" s="111"/>
      <c r="E1303" s="117"/>
      <c r="G1303" s="120"/>
      <c r="H1303" s="120"/>
      <c r="I1303" s="120"/>
      <c r="J1303" s="102"/>
      <c r="K1303" s="102"/>
      <c r="L1303" s="120"/>
      <c r="M1303" s="116"/>
      <c r="N1303" s="116"/>
      <c r="O1303" s="102"/>
      <c r="P1303" s="102"/>
      <c r="Q1303" s="102"/>
      <c r="R1303" s="102"/>
      <c r="S1303" s="102"/>
      <c r="T1303" s="102"/>
      <c r="U1303" s="102"/>
      <c r="V1303" s="102"/>
      <c r="W1303" s="102"/>
      <c r="X1303" s="102"/>
      <c r="Y1303" s="102"/>
      <c r="Z1303" s="102"/>
      <c r="AA1303" s="102"/>
      <c r="AB1303" s="102"/>
    </row>
    <row r="1304">
      <c r="A1304" s="119"/>
      <c r="C1304" s="110"/>
      <c r="D1304" s="111"/>
      <c r="E1304" s="117"/>
      <c r="G1304" s="120"/>
      <c r="H1304" s="120"/>
      <c r="I1304" s="120"/>
      <c r="J1304" s="102"/>
      <c r="K1304" s="102"/>
      <c r="L1304" s="120"/>
      <c r="M1304" s="116"/>
      <c r="N1304" s="116"/>
      <c r="O1304" s="102"/>
      <c r="P1304" s="102"/>
      <c r="Q1304" s="102"/>
      <c r="R1304" s="102"/>
      <c r="S1304" s="102"/>
      <c r="T1304" s="102"/>
      <c r="U1304" s="102"/>
      <c r="V1304" s="102"/>
      <c r="W1304" s="102"/>
      <c r="X1304" s="102"/>
      <c r="Y1304" s="102"/>
      <c r="Z1304" s="102"/>
      <c r="AA1304" s="102"/>
      <c r="AB1304" s="102"/>
    </row>
    <row r="1305">
      <c r="A1305" s="119"/>
      <c r="C1305" s="110"/>
      <c r="D1305" s="111"/>
      <c r="E1305" s="117"/>
      <c r="G1305" s="120"/>
      <c r="H1305" s="120"/>
      <c r="I1305" s="120"/>
      <c r="J1305" s="102"/>
      <c r="K1305" s="102"/>
      <c r="L1305" s="120"/>
      <c r="M1305" s="116"/>
      <c r="N1305" s="116"/>
      <c r="O1305" s="102"/>
      <c r="P1305" s="102"/>
      <c r="Q1305" s="102"/>
      <c r="R1305" s="102"/>
      <c r="S1305" s="102"/>
      <c r="T1305" s="102"/>
      <c r="U1305" s="102"/>
      <c r="V1305" s="102"/>
      <c r="W1305" s="102"/>
      <c r="X1305" s="102"/>
      <c r="Y1305" s="102"/>
      <c r="Z1305" s="102"/>
      <c r="AA1305" s="102"/>
      <c r="AB1305" s="102"/>
    </row>
    <row r="1306">
      <c r="A1306" s="119"/>
      <c r="C1306" s="110"/>
      <c r="D1306" s="111"/>
      <c r="E1306" s="117"/>
      <c r="G1306" s="120"/>
      <c r="H1306" s="120"/>
      <c r="I1306" s="120"/>
      <c r="J1306" s="102"/>
      <c r="K1306" s="102"/>
      <c r="L1306" s="120"/>
      <c r="M1306" s="116"/>
      <c r="N1306" s="116"/>
      <c r="O1306" s="102"/>
      <c r="P1306" s="102"/>
      <c r="Q1306" s="102"/>
      <c r="R1306" s="102"/>
      <c r="S1306" s="102"/>
      <c r="T1306" s="102"/>
      <c r="U1306" s="102"/>
      <c r="V1306" s="102"/>
      <c r="W1306" s="102"/>
      <c r="X1306" s="102"/>
      <c r="Y1306" s="102"/>
      <c r="Z1306" s="102"/>
      <c r="AA1306" s="102"/>
      <c r="AB1306" s="102"/>
    </row>
    <row r="1307">
      <c r="A1307" s="119"/>
      <c r="C1307" s="110"/>
      <c r="D1307" s="111"/>
      <c r="E1307" s="117"/>
      <c r="G1307" s="120"/>
      <c r="H1307" s="120"/>
      <c r="I1307" s="120"/>
      <c r="J1307" s="102"/>
      <c r="K1307" s="102"/>
      <c r="L1307" s="120"/>
      <c r="M1307" s="116"/>
      <c r="N1307" s="116"/>
      <c r="O1307" s="102"/>
      <c r="P1307" s="102"/>
      <c r="Q1307" s="102"/>
      <c r="R1307" s="102"/>
      <c r="S1307" s="102"/>
      <c r="T1307" s="102"/>
      <c r="U1307" s="102"/>
      <c r="V1307" s="102"/>
      <c r="W1307" s="102"/>
      <c r="X1307" s="102"/>
      <c r="Y1307" s="102"/>
      <c r="Z1307" s="102"/>
      <c r="AA1307" s="102"/>
      <c r="AB1307" s="102"/>
    </row>
    <row r="1308">
      <c r="A1308" s="119"/>
      <c r="C1308" s="110"/>
      <c r="D1308" s="111"/>
      <c r="E1308" s="117"/>
      <c r="G1308" s="120"/>
      <c r="H1308" s="120"/>
      <c r="I1308" s="120"/>
      <c r="J1308" s="102"/>
      <c r="K1308" s="102"/>
      <c r="L1308" s="120"/>
      <c r="M1308" s="116"/>
      <c r="N1308" s="116"/>
      <c r="O1308" s="102"/>
      <c r="P1308" s="102"/>
      <c r="Q1308" s="102"/>
      <c r="R1308" s="102"/>
      <c r="S1308" s="102"/>
      <c r="T1308" s="102"/>
      <c r="U1308" s="102"/>
      <c r="V1308" s="102"/>
      <c r="W1308" s="102"/>
      <c r="X1308" s="102"/>
      <c r="Y1308" s="102"/>
      <c r="Z1308" s="102"/>
      <c r="AA1308" s="102"/>
      <c r="AB1308" s="102"/>
    </row>
    <row r="1309">
      <c r="A1309" s="119"/>
      <c r="C1309" s="110"/>
      <c r="D1309" s="111"/>
      <c r="E1309" s="117"/>
      <c r="G1309" s="120"/>
      <c r="H1309" s="120"/>
      <c r="I1309" s="120"/>
      <c r="J1309" s="102"/>
      <c r="K1309" s="102"/>
      <c r="L1309" s="120"/>
      <c r="M1309" s="116"/>
      <c r="N1309" s="116"/>
      <c r="O1309" s="102"/>
      <c r="P1309" s="102"/>
      <c r="Q1309" s="102"/>
      <c r="R1309" s="102"/>
      <c r="S1309" s="102"/>
      <c r="T1309" s="102"/>
      <c r="U1309" s="102"/>
      <c r="V1309" s="102"/>
      <c r="W1309" s="102"/>
      <c r="X1309" s="102"/>
      <c r="Y1309" s="102"/>
      <c r="Z1309" s="102"/>
      <c r="AA1309" s="102"/>
      <c r="AB1309" s="102"/>
    </row>
    <row r="1310">
      <c r="A1310" s="119"/>
      <c r="C1310" s="110"/>
      <c r="D1310" s="111"/>
      <c r="E1310" s="117"/>
      <c r="G1310" s="120"/>
      <c r="H1310" s="120"/>
      <c r="I1310" s="120"/>
      <c r="J1310" s="102"/>
      <c r="K1310" s="102"/>
      <c r="L1310" s="120"/>
      <c r="M1310" s="116"/>
      <c r="N1310" s="116"/>
      <c r="O1310" s="102"/>
      <c r="P1310" s="102"/>
      <c r="Q1310" s="102"/>
      <c r="R1310" s="102"/>
      <c r="S1310" s="102"/>
      <c r="T1310" s="102"/>
      <c r="U1310" s="102"/>
      <c r="V1310" s="102"/>
      <c r="W1310" s="102"/>
      <c r="X1310" s="102"/>
      <c r="Y1310" s="102"/>
      <c r="Z1310" s="102"/>
      <c r="AA1310" s="102"/>
      <c r="AB1310" s="102"/>
    </row>
    <row r="1311">
      <c r="A1311" s="119"/>
      <c r="C1311" s="110"/>
      <c r="D1311" s="111"/>
      <c r="E1311" s="117"/>
      <c r="G1311" s="120"/>
      <c r="H1311" s="120"/>
      <c r="I1311" s="120"/>
      <c r="J1311" s="102"/>
      <c r="K1311" s="102"/>
      <c r="L1311" s="120"/>
      <c r="M1311" s="116"/>
      <c r="N1311" s="116"/>
      <c r="O1311" s="102"/>
      <c r="P1311" s="102"/>
      <c r="Q1311" s="102"/>
      <c r="R1311" s="102"/>
      <c r="S1311" s="102"/>
      <c r="T1311" s="102"/>
      <c r="U1311" s="102"/>
      <c r="V1311" s="102"/>
      <c r="W1311" s="102"/>
      <c r="X1311" s="102"/>
      <c r="Y1311" s="102"/>
      <c r="Z1311" s="102"/>
      <c r="AA1311" s="102"/>
      <c r="AB1311" s="102"/>
    </row>
    <row r="1312">
      <c r="A1312" s="119"/>
      <c r="C1312" s="110"/>
      <c r="D1312" s="111"/>
      <c r="E1312" s="117"/>
      <c r="G1312" s="120"/>
      <c r="H1312" s="120"/>
      <c r="I1312" s="120"/>
      <c r="J1312" s="102"/>
      <c r="K1312" s="102"/>
      <c r="L1312" s="120"/>
      <c r="M1312" s="116"/>
      <c r="N1312" s="116"/>
      <c r="O1312" s="102"/>
      <c r="P1312" s="102"/>
      <c r="Q1312" s="102"/>
      <c r="R1312" s="102"/>
      <c r="S1312" s="102"/>
      <c r="T1312" s="102"/>
      <c r="U1312" s="102"/>
      <c r="V1312" s="102"/>
      <c r="W1312" s="102"/>
      <c r="X1312" s="102"/>
      <c r="Y1312" s="102"/>
      <c r="Z1312" s="102"/>
      <c r="AA1312" s="102"/>
      <c r="AB1312" s="102"/>
    </row>
    <row r="1313">
      <c r="A1313" s="119"/>
      <c r="C1313" s="110"/>
      <c r="D1313" s="111"/>
      <c r="E1313" s="117"/>
      <c r="G1313" s="120"/>
      <c r="H1313" s="120"/>
      <c r="I1313" s="120"/>
      <c r="J1313" s="102"/>
      <c r="K1313" s="102"/>
      <c r="L1313" s="120"/>
      <c r="M1313" s="116"/>
      <c r="N1313" s="116"/>
      <c r="O1313" s="102"/>
      <c r="P1313" s="102"/>
      <c r="Q1313" s="102"/>
      <c r="R1313" s="102"/>
      <c r="S1313" s="102"/>
      <c r="T1313" s="102"/>
      <c r="U1313" s="102"/>
      <c r="V1313" s="102"/>
      <c r="W1313" s="102"/>
      <c r="X1313" s="102"/>
      <c r="Y1313" s="102"/>
      <c r="Z1313" s="102"/>
      <c r="AA1313" s="102"/>
      <c r="AB1313" s="102"/>
    </row>
    <row r="1314">
      <c r="A1314" s="119"/>
      <c r="C1314" s="110"/>
      <c r="D1314" s="111"/>
      <c r="E1314" s="117"/>
      <c r="G1314" s="120"/>
      <c r="H1314" s="120"/>
      <c r="I1314" s="120"/>
      <c r="J1314" s="102"/>
      <c r="K1314" s="102"/>
      <c r="L1314" s="120"/>
      <c r="M1314" s="116"/>
      <c r="N1314" s="116"/>
      <c r="O1314" s="102"/>
      <c r="P1314" s="102"/>
      <c r="Q1314" s="102"/>
      <c r="R1314" s="102"/>
      <c r="S1314" s="102"/>
      <c r="T1314" s="102"/>
      <c r="U1314" s="102"/>
      <c r="V1314" s="102"/>
      <c r="W1314" s="102"/>
      <c r="X1314" s="102"/>
      <c r="Y1314" s="102"/>
      <c r="Z1314" s="102"/>
      <c r="AA1314" s="102"/>
      <c r="AB1314" s="102"/>
    </row>
    <row r="1315">
      <c r="A1315" s="119"/>
      <c r="C1315" s="110"/>
      <c r="D1315" s="111"/>
      <c r="E1315" s="117"/>
      <c r="G1315" s="120"/>
      <c r="H1315" s="120"/>
      <c r="I1315" s="120"/>
      <c r="J1315" s="102"/>
      <c r="K1315" s="102"/>
      <c r="L1315" s="120"/>
      <c r="M1315" s="116"/>
      <c r="N1315" s="116"/>
      <c r="O1315" s="102"/>
      <c r="P1315" s="102"/>
      <c r="Q1315" s="102"/>
      <c r="R1315" s="102"/>
      <c r="S1315" s="102"/>
      <c r="T1315" s="102"/>
      <c r="U1315" s="102"/>
      <c r="V1315" s="102"/>
      <c r="W1315" s="102"/>
      <c r="X1315" s="102"/>
      <c r="Y1315" s="102"/>
      <c r="Z1315" s="102"/>
      <c r="AA1315" s="102"/>
      <c r="AB1315" s="102"/>
    </row>
    <row r="1316">
      <c r="A1316" s="119"/>
      <c r="C1316" s="110"/>
      <c r="D1316" s="111"/>
      <c r="E1316" s="117"/>
      <c r="G1316" s="120"/>
      <c r="H1316" s="120"/>
      <c r="I1316" s="120"/>
      <c r="J1316" s="102"/>
      <c r="K1316" s="102"/>
      <c r="L1316" s="120"/>
      <c r="M1316" s="116"/>
      <c r="N1316" s="116"/>
      <c r="O1316" s="102"/>
      <c r="P1316" s="102"/>
      <c r="Q1316" s="102"/>
      <c r="R1316" s="102"/>
      <c r="S1316" s="102"/>
      <c r="T1316" s="102"/>
      <c r="U1316" s="102"/>
      <c r="V1316" s="102"/>
      <c r="W1316" s="102"/>
      <c r="X1316" s="102"/>
      <c r="Y1316" s="102"/>
      <c r="Z1316" s="102"/>
      <c r="AA1316" s="102"/>
      <c r="AB1316" s="102"/>
    </row>
    <row r="1317">
      <c r="A1317" s="119"/>
      <c r="C1317" s="110"/>
      <c r="D1317" s="111"/>
      <c r="E1317" s="117"/>
      <c r="G1317" s="120"/>
      <c r="H1317" s="120"/>
      <c r="I1317" s="120"/>
      <c r="J1317" s="102"/>
      <c r="K1317" s="102"/>
      <c r="L1317" s="120"/>
      <c r="M1317" s="116"/>
      <c r="N1317" s="116"/>
      <c r="O1317" s="102"/>
      <c r="P1317" s="102"/>
      <c r="Q1317" s="102"/>
      <c r="R1317" s="102"/>
      <c r="S1317" s="102"/>
      <c r="T1317" s="102"/>
      <c r="U1317" s="102"/>
      <c r="V1317" s="102"/>
      <c r="W1317" s="102"/>
      <c r="X1317" s="102"/>
      <c r="Y1317" s="102"/>
      <c r="Z1317" s="102"/>
      <c r="AA1317" s="102"/>
      <c r="AB1317" s="102"/>
    </row>
    <row r="1318">
      <c r="A1318" s="119"/>
      <c r="C1318" s="110"/>
      <c r="D1318" s="111"/>
      <c r="E1318" s="117"/>
      <c r="G1318" s="120"/>
      <c r="H1318" s="120"/>
      <c r="I1318" s="120"/>
      <c r="J1318" s="102"/>
      <c r="K1318" s="102"/>
      <c r="L1318" s="120"/>
      <c r="M1318" s="116"/>
      <c r="N1318" s="116"/>
      <c r="O1318" s="102"/>
      <c r="P1318" s="102"/>
      <c r="Q1318" s="102"/>
      <c r="R1318" s="102"/>
      <c r="S1318" s="102"/>
      <c r="T1318" s="102"/>
      <c r="U1318" s="102"/>
      <c r="V1318" s="102"/>
      <c r="W1318" s="102"/>
      <c r="X1318" s="102"/>
      <c r="Y1318" s="102"/>
      <c r="Z1318" s="102"/>
      <c r="AA1318" s="102"/>
      <c r="AB1318" s="102"/>
    </row>
    <row r="1319">
      <c r="A1319" s="119"/>
      <c r="C1319" s="110"/>
      <c r="D1319" s="111"/>
      <c r="E1319" s="117"/>
      <c r="G1319" s="120"/>
      <c r="H1319" s="120"/>
      <c r="I1319" s="120"/>
      <c r="J1319" s="102"/>
      <c r="K1319" s="102"/>
      <c r="L1319" s="120"/>
      <c r="M1319" s="116"/>
      <c r="N1319" s="116"/>
      <c r="O1319" s="102"/>
      <c r="P1319" s="102"/>
      <c r="Q1319" s="102"/>
      <c r="R1319" s="102"/>
      <c r="S1319" s="102"/>
      <c r="T1319" s="102"/>
      <c r="U1319" s="102"/>
      <c r="V1319" s="102"/>
      <c r="W1319" s="102"/>
      <c r="X1319" s="102"/>
      <c r="Y1319" s="102"/>
      <c r="Z1319" s="102"/>
      <c r="AA1319" s="102"/>
      <c r="AB1319" s="102"/>
    </row>
    <row r="1320">
      <c r="A1320" s="119"/>
      <c r="C1320" s="110"/>
      <c r="D1320" s="111"/>
      <c r="E1320" s="117"/>
      <c r="G1320" s="120"/>
      <c r="H1320" s="120"/>
      <c r="I1320" s="120"/>
      <c r="J1320" s="102"/>
      <c r="K1320" s="102"/>
      <c r="L1320" s="120"/>
      <c r="M1320" s="116"/>
      <c r="N1320" s="116"/>
      <c r="O1320" s="102"/>
      <c r="P1320" s="102"/>
      <c r="Q1320" s="102"/>
      <c r="R1320" s="102"/>
      <c r="S1320" s="102"/>
      <c r="T1320" s="102"/>
      <c r="U1320" s="102"/>
      <c r="V1320" s="102"/>
      <c r="W1320" s="102"/>
      <c r="X1320" s="102"/>
      <c r="Y1320" s="102"/>
      <c r="Z1320" s="102"/>
      <c r="AA1320" s="102"/>
      <c r="AB1320" s="102"/>
    </row>
    <row r="1321">
      <c r="A1321" s="119"/>
      <c r="C1321" s="110"/>
      <c r="D1321" s="111"/>
      <c r="E1321" s="117"/>
      <c r="G1321" s="120"/>
      <c r="H1321" s="120"/>
      <c r="I1321" s="120"/>
      <c r="J1321" s="102"/>
      <c r="K1321" s="102"/>
      <c r="L1321" s="120"/>
      <c r="M1321" s="116"/>
      <c r="N1321" s="116"/>
      <c r="O1321" s="102"/>
      <c r="P1321" s="102"/>
      <c r="Q1321" s="102"/>
      <c r="R1321" s="102"/>
      <c r="S1321" s="102"/>
      <c r="T1321" s="102"/>
      <c r="U1321" s="102"/>
      <c r="V1321" s="102"/>
      <c r="W1321" s="102"/>
      <c r="X1321" s="102"/>
      <c r="Y1321" s="102"/>
      <c r="Z1321" s="102"/>
      <c r="AA1321" s="102"/>
      <c r="AB1321" s="102"/>
    </row>
    <row r="1322">
      <c r="A1322" s="119"/>
      <c r="C1322" s="110"/>
      <c r="D1322" s="111"/>
      <c r="E1322" s="117"/>
      <c r="G1322" s="120"/>
      <c r="H1322" s="120"/>
      <c r="I1322" s="120"/>
      <c r="J1322" s="102"/>
      <c r="K1322" s="102"/>
      <c r="L1322" s="120"/>
      <c r="M1322" s="116"/>
      <c r="N1322" s="116"/>
      <c r="O1322" s="102"/>
      <c r="P1322" s="102"/>
      <c r="Q1322" s="102"/>
      <c r="R1322" s="102"/>
      <c r="S1322" s="102"/>
      <c r="T1322" s="102"/>
      <c r="U1322" s="102"/>
      <c r="V1322" s="102"/>
      <c r="W1322" s="102"/>
      <c r="X1322" s="102"/>
      <c r="Y1322" s="102"/>
      <c r="Z1322" s="102"/>
      <c r="AA1322" s="102"/>
      <c r="AB1322" s="102"/>
    </row>
    <row r="1323">
      <c r="A1323" s="119"/>
      <c r="C1323" s="110"/>
      <c r="D1323" s="111"/>
      <c r="E1323" s="117"/>
      <c r="G1323" s="120"/>
      <c r="H1323" s="120"/>
      <c r="I1323" s="120"/>
      <c r="J1323" s="102"/>
      <c r="K1323" s="102"/>
      <c r="L1323" s="120"/>
      <c r="M1323" s="116"/>
      <c r="N1323" s="116"/>
      <c r="O1323" s="102"/>
      <c r="P1323" s="102"/>
      <c r="Q1323" s="102"/>
      <c r="R1323" s="102"/>
      <c r="S1323" s="102"/>
      <c r="T1323" s="102"/>
      <c r="U1323" s="102"/>
      <c r="V1323" s="102"/>
      <c r="W1323" s="102"/>
      <c r="X1323" s="102"/>
      <c r="Y1323" s="102"/>
      <c r="Z1323" s="102"/>
      <c r="AA1323" s="102"/>
      <c r="AB1323" s="102"/>
    </row>
    <row r="1324">
      <c r="A1324" s="119"/>
      <c r="C1324" s="110"/>
      <c r="D1324" s="111"/>
      <c r="E1324" s="117"/>
      <c r="G1324" s="120"/>
      <c r="H1324" s="120"/>
      <c r="I1324" s="120"/>
      <c r="J1324" s="102"/>
      <c r="K1324" s="102"/>
      <c r="L1324" s="120"/>
      <c r="M1324" s="116"/>
      <c r="N1324" s="116"/>
      <c r="O1324" s="102"/>
      <c r="P1324" s="102"/>
      <c r="Q1324" s="102"/>
      <c r="R1324" s="102"/>
      <c r="S1324" s="102"/>
      <c r="T1324" s="102"/>
      <c r="U1324" s="102"/>
      <c r="V1324" s="102"/>
      <c r="W1324" s="102"/>
      <c r="X1324" s="102"/>
      <c r="Y1324" s="102"/>
      <c r="Z1324" s="102"/>
      <c r="AA1324" s="102"/>
      <c r="AB1324" s="102"/>
    </row>
    <row r="1325">
      <c r="A1325" s="119"/>
      <c r="C1325" s="110"/>
      <c r="D1325" s="111"/>
      <c r="E1325" s="117"/>
      <c r="G1325" s="120"/>
      <c r="H1325" s="120"/>
      <c r="I1325" s="120"/>
      <c r="J1325" s="102"/>
      <c r="K1325" s="102"/>
      <c r="L1325" s="120"/>
      <c r="M1325" s="116"/>
      <c r="N1325" s="116"/>
      <c r="O1325" s="102"/>
      <c r="P1325" s="102"/>
      <c r="Q1325" s="102"/>
      <c r="R1325" s="102"/>
      <c r="S1325" s="102"/>
      <c r="T1325" s="102"/>
      <c r="U1325" s="102"/>
      <c r="V1325" s="102"/>
      <c r="W1325" s="102"/>
      <c r="X1325" s="102"/>
      <c r="Y1325" s="102"/>
      <c r="Z1325" s="102"/>
      <c r="AA1325" s="102"/>
      <c r="AB1325" s="102"/>
    </row>
    <row r="1326">
      <c r="A1326" s="119"/>
      <c r="C1326" s="110"/>
      <c r="D1326" s="111"/>
      <c r="E1326" s="117"/>
      <c r="G1326" s="120"/>
      <c r="H1326" s="120"/>
      <c r="I1326" s="120"/>
      <c r="J1326" s="102"/>
      <c r="K1326" s="102"/>
      <c r="L1326" s="120"/>
      <c r="M1326" s="116"/>
      <c r="N1326" s="116"/>
      <c r="O1326" s="102"/>
      <c r="P1326" s="102"/>
      <c r="Q1326" s="102"/>
      <c r="R1326" s="102"/>
      <c r="S1326" s="102"/>
      <c r="T1326" s="102"/>
      <c r="U1326" s="102"/>
      <c r="V1326" s="102"/>
      <c r="W1326" s="102"/>
      <c r="X1326" s="102"/>
      <c r="Y1326" s="102"/>
      <c r="Z1326" s="102"/>
      <c r="AA1326" s="102"/>
      <c r="AB1326" s="102"/>
    </row>
    <row r="1327">
      <c r="A1327" s="119"/>
      <c r="C1327" s="110"/>
      <c r="D1327" s="111"/>
      <c r="E1327" s="117"/>
      <c r="G1327" s="120"/>
      <c r="H1327" s="120"/>
      <c r="I1327" s="120"/>
      <c r="J1327" s="102"/>
      <c r="K1327" s="102"/>
      <c r="L1327" s="120"/>
      <c r="M1327" s="116"/>
      <c r="N1327" s="116"/>
      <c r="O1327" s="102"/>
      <c r="P1327" s="102"/>
      <c r="Q1327" s="102"/>
      <c r="R1327" s="102"/>
      <c r="S1327" s="102"/>
      <c r="T1327" s="102"/>
      <c r="U1327" s="102"/>
      <c r="V1327" s="102"/>
      <c r="W1327" s="102"/>
      <c r="X1327" s="102"/>
      <c r="Y1327" s="102"/>
      <c r="Z1327" s="102"/>
      <c r="AA1327" s="102"/>
      <c r="AB1327" s="102"/>
    </row>
    <row r="1328">
      <c r="A1328" s="119"/>
      <c r="C1328" s="110"/>
      <c r="D1328" s="111"/>
      <c r="E1328" s="117"/>
      <c r="G1328" s="120"/>
      <c r="H1328" s="120"/>
      <c r="I1328" s="120"/>
      <c r="J1328" s="102"/>
      <c r="K1328" s="102"/>
      <c r="L1328" s="120"/>
      <c r="M1328" s="116"/>
      <c r="N1328" s="116"/>
      <c r="O1328" s="102"/>
      <c r="P1328" s="102"/>
      <c r="Q1328" s="102"/>
      <c r="R1328" s="102"/>
      <c r="S1328" s="102"/>
      <c r="T1328" s="102"/>
      <c r="U1328" s="102"/>
      <c r="V1328" s="102"/>
      <c r="W1328" s="102"/>
      <c r="X1328" s="102"/>
      <c r="Y1328" s="102"/>
      <c r="Z1328" s="102"/>
      <c r="AA1328" s="102"/>
      <c r="AB1328" s="102"/>
    </row>
    <row r="1329">
      <c r="A1329" s="119"/>
      <c r="C1329" s="110"/>
      <c r="D1329" s="111"/>
      <c r="E1329" s="117"/>
      <c r="G1329" s="120"/>
      <c r="H1329" s="120"/>
      <c r="I1329" s="120"/>
      <c r="J1329" s="102"/>
      <c r="K1329" s="102"/>
      <c r="L1329" s="120"/>
      <c r="M1329" s="116"/>
      <c r="N1329" s="116"/>
      <c r="O1329" s="102"/>
      <c r="P1329" s="102"/>
      <c r="Q1329" s="102"/>
      <c r="R1329" s="102"/>
      <c r="S1329" s="102"/>
      <c r="T1329" s="102"/>
      <c r="U1329" s="102"/>
      <c r="V1329" s="102"/>
      <c r="W1329" s="102"/>
      <c r="X1329" s="102"/>
      <c r="Y1329" s="102"/>
      <c r="Z1329" s="102"/>
      <c r="AA1329" s="102"/>
      <c r="AB1329" s="102"/>
    </row>
    <row r="1330">
      <c r="A1330" s="119"/>
      <c r="C1330" s="110"/>
      <c r="D1330" s="111"/>
      <c r="E1330" s="117"/>
      <c r="G1330" s="120"/>
      <c r="H1330" s="120"/>
      <c r="I1330" s="120"/>
      <c r="J1330" s="102"/>
      <c r="K1330" s="102"/>
      <c r="L1330" s="120"/>
      <c r="M1330" s="116"/>
      <c r="N1330" s="116"/>
      <c r="O1330" s="102"/>
      <c r="P1330" s="102"/>
      <c r="Q1330" s="102"/>
      <c r="R1330" s="102"/>
      <c r="S1330" s="102"/>
      <c r="T1330" s="102"/>
      <c r="U1330" s="102"/>
      <c r="V1330" s="102"/>
      <c r="W1330" s="102"/>
      <c r="X1330" s="102"/>
      <c r="Y1330" s="102"/>
      <c r="Z1330" s="102"/>
      <c r="AA1330" s="102"/>
      <c r="AB1330" s="102"/>
    </row>
    <row r="1331">
      <c r="A1331" s="119"/>
      <c r="C1331" s="110"/>
      <c r="D1331" s="111"/>
      <c r="E1331" s="117"/>
      <c r="G1331" s="120"/>
      <c r="H1331" s="120"/>
      <c r="I1331" s="120"/>
      <c r="J1331" s="102"/>
      <c r="K1331" s="102"/>
      <c r="L1331" s="120"/>
      <c r="M1331" s="116"/>
      <c r="N1331" s="116"/>
      <c r="O1331" s="102"/>
      <c r="P1331" s="102"/>
      <c r="Q1331" s="102"/>
      <c r="R1331" s="102"/>
      <c r="S1331" s="102"/>
      <c r="T1331" s="102"/>
      <c r="U1331" s="102"/>
      <c r="V1331" s="102"/>
      <c r="W1331" s="102"/>
      <c r="X1331" s="102"/>
      <c r="Y1331" s="102"/>
      <c r="Z1331" s="102"/>
      <c r="AA1331" s="102"/>
      <c r="AB1331" s="102"/>
    </row>
    <row r="1332">
      <c r="A1332" s="119"/>
      <c r="C1332" s="110"/>
      <c r="D1332" s="111"/>
      <c r="E1332" s="117"/>
      <c r="G1332" s="120"/>
      <c r="H1332" s="120"/>
      <c r="I1332" s="120"/>
      <c r="J1332" s="102"/>
      <c r="K1332" s="102"/>
      <c r="L1332" s="120"/>
      <c r="M1332" s="116"/>
      <c r="N1332" s="116"/>
      <c r="O1332" s="102"/>
      <c r="P1332" s="102"/>
      <c r="Q1332" s="102"/>
      <c r="R1332" s="102"/>
      <c r="S1332" s="102"/>
      <c r="T1332" s="102"/>
      <c r="U1332" s="102"/>
      <c r="V1332" s="102"/>
      <c r="W1332" s="102"/>
      <c r="X1332" s="102"/>
      <c r="Y1332" s="102"/>
      <c r="Z1332" s="102"/>
      <c r="AA1332" s="102"/>
      <c r="AB1332" s="102"/>
    </row>
    <row r="1333">
      <c r="A1333" s="119"/>
      <c r="C1333" s="110"/>
      <c r="D1333" s="111"/>
      <c r="E1333" s="117"/>
      <c r="G1333" s="120"/>
      <c r="H1333" s="120"/>
      <c r="I1333" s="120"/>
      <c r="J1333" s="102"/>
      <c r="K1333" s="102"/>
      <c r="L1333" s="120"/>
      <c r="M1333" s="116"/>
      <c r="N1333" s="116"/>
      <c r="O1333" s="102"/>
      <c r="P1333" s="102"/>
      <c r="Q1333" s="102"/>
      <c r="R1333" s="102"/>
      <c r="S1333" s="102"/>
      <c r="T1333" s="102"/>
      <c r="U1333" s="102"/>
      <c r="V1333" s="102"/>
      <c r="W1333" s="102"/>
      <c r="X1333" s="102"/>
      <c r="Y1333" s="102"/>
      <c r="Z1333" s="102"/>
      <c r="AA1333" s="102"/>
      <c r="AB1333" s="102"/>
    </row>
    <row r="1334">
      <c r="A1334" s="119"/>
      <c r="C1334" s="110"/>
      <c r="D1334" s="111"/>
      <c r="E1334" s="117"/>
      <c r="G1334" s="120"/>
      <c r="H1334" s="120"/>
      <c r="I1334" s="120"/>
      <c r="J1334" s="102"/>
      <c r="K1334" s="102"/>
      <c r="L1334" s="120"/>
      <c r="M1334" s="116"/>
      <c r="N1334" s="116"/>
      <c r="O1334" s="102"/>
      <c r="P1334" s="102"/>
      <c r="Q1334" s="102"/>
      <c r="R1334" s="102"/>
      <c r="S1334" s="102"/>
      <c r="T1334" s="102"/>
      <c r="U1334" s="102"/>
      <c r="V1334" s="102"/>
      <c r="W1334" s="102"/>
      <c r="X1334" s="102"/>
      <c r="Y1334" s="102"/>
      <c r="Z1334" s="102"/>
      <c r="AA1334" s="102"/>
      <c r="AB1334" s="102"/>
    </row>
    <row r="1335">
      <c r="A1335" s="119"/>
      <c r="C1335" s="110"/>
      <c r="D1335" s="111"/>
      <c r="E1335" s="117"/>
      <c r="G1335" s="120"/>
      <c r="H1335" s="120"/>
      <c r="I1335" s="120"/>
      <c r="J1335" s="102"/>
      <c r="K1335" s="102"/>
      <c r="L1335" s="120"/>
      <c r="M1335" s="116"/>
      <c r="N1335" s="116"/>
      <c r="O1335" s="102"/>
      <c r="P1335" s="102"/>
      <c r="Q1335" s="102"/>
      <c r="R1335" s="102"/>
      <c r="S1335" s="102"/>
      <c r="T1335" s="102"/>
      <c r="U1335" s="102"/>
      <c r="V1335" s="102"/>
      <c r="W1335" s="102"/>
      <c r="X1335" s="102"/>
      <c r="Y1335" s="102"/>
      <c r="Z1335" s="102"/>
      <c r="AA1335" s="102"/>
      <c r="AB1335" s="102"/>
    </row>
    <row r="1336">
      <c r="A1336" s="119"/>
      <c r="C1336" s="110"/>
      <c r="D1336" s="111"/>
      <c r="E1336" s="117"/>
      <c r="G1336" s="120"/>
      <c r="H1336" s="120"/>
      <c r="I1336" s="120"/>
      <c r="J1336" s="102"/>
      <c r="K1336" s="102"/>
      <c r="L1336" s="120"/>
      <c r="M1336" s="116"/>
      <c r="N1336" s="116"/>
      <c r="O1336" s="102"/>
      <c r="P1336" s="102"/>
      <c r="Q1336" s="102"/>
      <c r="R1336" s="102"/>
      <c r="S1336" s="102"/>
      <c r="T1336" s="102"/>
      <c r="U1336" s="102"/>
      <c r="V1336" s="102"/>
      <c r="W1336" s="102"/>
      <c r="X1336" s="102"/>
      <c r="Y1336" s="102"/>
      <c r="Z1336" s="102"/>
      <c r="AA1336" s="102"/>
      <c r="AB1336" s="102"/>
    </row>
    <row r="1337">
      <c r="A1337" s="119"/>
      <c r="C1337" s="110"/>
      <c r="D1337" s="111"/>
      <c r="E1337" s="117"/>
      <c r="G1337" s="120"/>
      <c r="H1337" s="120"/>
      <c r="I1337" s="120"/>
      <c r="J1337" s="102"/>
      <c r="K1337" s="102"/>
      <c r="L1337" s="120"/>
      <c r="M1337" s="116"/>
      <c r="N1337" s="116"/>
      <c r="O1337" s="102"/>
      <c r="P1337" s="102"/>
      <c r="Q1337" s="102"/>
      <c r="R1337" s="102"/>
      <c r="S1337" s="102"/>
      <c r="T1337" s="102"/>
      <c r="U1337" s="102"/>
      <c r="V1337" s="102"/>
      <c r="W1337" s="102"/>
      <c r="X1337" s="102"/>
      <c r="Y1337" s="102"/>
      <c r="Z1337" s="102"/>
      <c r="AA1337" s="102"/>
      <c r="AB1337" s="102"/>
    </row>
    <row r="1338">
      <c r="A1338" s="119"/>
      <c r="C1338" s="110"/>
      <c r="D1338" s="111"/>
      <c r="E1338" s="117"/>
      <c r="G1338" s="120"/>
      <c r="H1338" s="120"/>
      <c r="I1338" s="120"/>
      <c r="J1338" s="102"/>
      <c r="K1338" s="102"/>
      <c r="L1338" s="120"/>
      <c r="M1338" s="116"/>
      <c r="N1338" s="116"/>
      <c r="O1338" s="102"/>
      <c r="P1338" s="102"/>
      <c r="Q1338" s="102"/>
      <c r="R1338" s="102"/>
      <c r="S1338" s="102"/>
      <c r="T1338" s="102"/>
      <c r="U1338" s="102"/>
      <c r="V1338" s="102"/>
      <c r="W1338" s="102"/>
      <c r="X1338" s="102"/>
      <c r="Y1338" s="102"/>
      <c r="Z1338" s="102"/>
      <c r="AA1338" s="102"/>
      <c r="AB1338" s="102"/>
    </row>
    <row r="1339">
      <c r="A1339" s="119"/>
      <c r="C1339" s="110"/>
      <c r="D1339" s="111"/>
      <c r="E1339" s="117"/>
      <c r="G1339" s="120"/>
      <c r="H1339" s="120"/>
      <c r="I1339" s="120"/>
      <c r="J1339" s="102"/>
      <c r="K1339" s="102"/>
      <c r="L1339" s="120"/>
      <c r="M1339" s="116"/>
      <c r="N1339" s="116"/>
      <c r="O1339" s="102"/>
      <c r="P1339" s="102"/>
      <c r="Q1339" s="102"/>
      <c r="R1339" s="102"/>
      <c r="S1339" s="102"/>
      <c r="T1339" s="102"/>
      <c r="U1339" s="102"/>
      <c r="V1339" s="102"/>
      <c r="W1339" s="102"/>
      <c r="X1339" s="102"/>
      <c r="Y1339" s="102"/>
      <c r="Z1339" s="102"/>
      <c r="AA1339" s="102"/>
      <c r="AB1339" s="102"/>
    </row>
    <row r="1340">
      <c r="A1340" s="119"/>
      <c r="C1340" s="110"/>
      <c r="D1340" s="111"/>
      <c r="E1340" s="117"/>
      <c r="G1340" s="120"/>
      <c r="H1340" s="120"/>
      <c r="I1340" s="120"/>
      <c r="J1340" s="102"/>
      <c r="K1340" s="102"/>
      <c r="L1340" s="120"/>
      <c r="M1340" s="116"/>
      <c r="N1340" s="116"/>
      <c r="O1340" s="102"/>
      <c r="P1340" s="102"/>
      <c r="Q1340" s="102"/>
      <c r="R1340" s="102"/>
      <c r="S1340" s="102"/>
      <c r="T1340" s="102"/>
      <c r="U1340" s="102"/>
      <c r="V1340" s="102"/>
      <c r="W1340" s="102"/>
      <c r="X1340" s="102"/>
      <c r="Y1340" s="102"/>
      <c r="Z1340" s="102"/>
      <c r="AA1340" s="102"/>
      <c r="AB1340" s="102"/>
    </row>
    <row r="1341">
      <c r="A1341" s="119"/>
      <c r="C1341" s="110"/>
      <c r="D1341" s="111"/>
      <c r="E1341" s="117"/>
      <c r="G1341" s="120"/>
      <c r="H1341" s="120"/>
      <c r="I1341" s="120"/>
      <c r="J1341" s="102"/>
      <c r="K1341" s="102"/>
      <c r="L1341" s="120"/>
      <c r="M1341" s="116"/>
      <c r="N1341" s="116"/>
      <c r="O1341" s="102"/>
      <c r="P1341" s="102"/>
      <c r="Q1341" s="102"/>
      <c r="R1341" s="102"/>
      <c r="S1341" s="102"/>
      <c r="T1341" s="102"/>
      <c r="U1341" s="102"/>
      <c r="V1341" s="102"/>
      <c r="W1341" s="102"/>
      <c r="X1341" s="102"/>
      <c r="Y1341" s="102"/>
      <c r="Z1341" s="102"/>
      <c r="AA1341" s="102"/>
      <c r="AB1341" s="102"/>
    </row>
    <row r="1342">
      <c r="A1342" s="119"/>
      <c r="C1342" s="110"/>
      <c r="D1342" s="111"/>
      <c r="E1342" s="117"/>
      <c r="G1342" s="120"/>
      <c r="H1342" s="120"/>
      <c r="I1342" s="120"/>
      <c r="J1342" s="102"/>
      <c r="K1342" s="102"/>
      <c r="L1342" s="120"/>
      <c r="M1342" s="116"/>
      <c r="N1342" s="116"/>
      <c r="O1342" s="102"/>
      <c r="P1342" s="102"/>
      <c r="Q1342" s="102"/>
      <c r="R1342" s="102"/>
      <c r="S1342" s="102"/>
      <c r="T1342" s="102"/>
      <c r="U1342" s="102"/>
      <c r="V1342" s="102"/>
      <c r="W1342" s="102"/>
      <c r="X1342" s="102"/>
      <c r="Y1342" s="102"/>
      <c r="Z1342" s="102"/>
      <c r="AA1342" s="102"/>
      <c r="AB1342" s="102"/>
    </row>
    <row r="1343">
      <c r="A1343" s="119"/>
      <c r="C1343" s="110"/>
      <c r="D1343" s="111"/>
      <c r="E1343" s="117"/>
      <c r="G1343" s="120"/>
      <c r="H1343" s="120"/>
      <c r="I1343" s="120"/>
      <c r="J1343" s="102"/>
      <c r="K1343" s="102"/>
      <c r="L1343" s="120"/>
      <c r="M1343" s="116"/>
      <c r="N1343" s="116"/>
      <c r="O1343" s="102"/>
      <c r="P1343" s="102"/>
      <c r="Q1343" s="102"/>
      <c r="R1343" s="102"/>
      <c r="S1343" s="102"/>
      <c r="T1343" s="102"/>
      <c r="U1343" s="102"/>
      <c r="V1343" s="102"/>
      <c r="W1343" s="102"/>
      <c r="X1343" s="102"/>
      <c r="Y1343" s="102"/>
      <c r="Z1343" s="102"/>
      <c r="AA1343" s="102"/>
      <c r="AB1343" s="102"/>
    </row>
    <row r="1344">
      <c r="A1344" s="119"/>
      <c r="C1344" s="110"/>
      <c r="D1344" s="111"/>
      <c r="E1344" s="117"/>
      <c r="G1344" s="120"/>
      <c r="H1344" s="120"/>
      <c r="I1344" s="120"/>
      <c r="J1344" s="102"/>
      <c r="K1344" s="102"/>
      <c r="L1344" s="120"/>
      <c r="M1344" s="116"/>
      <c r="N1344" s="116"/>
      <c r="O1344" s="102"/>
      <c r="P1344" s="102"/>
      <c r="Q1344" s="102"/>
      <c r="R1344" s="102"/>
      <c r="S1344" s="102"/>
      <c r="T1344" s="102"/>
      <c r="U1344" s="102"/>
      <c r="V1344" s="102"/>
      <c r="W1344" s="102"/>
      <c r="X1344" s="102"/>
      <c r="Y1344" s="102"/>
      <c r="Z1344" s="102"/>
      <c r="AA1344" s="102"/>
      <c r="AB1344" s="102"/>
    </row>
    <row r="1345">
      <c r="A1345" s="119"/>
      <c r="C1345" s="110"/>
      <c r="D1345" s="111"/>
      <c r="E1345" s="117"/>
      <c r="G1345" s="120"/>
      <c r="H1345" s="120"/>
      <c r="I1345" s="120"/>
      <c r="J1345" s="102"/>
      <c r="K1345" s="102"/>
      <c r="L1345" s="120"/>
      <c r="M1345" s="116"/>
      <c r="N1345" s="116"/>
      <c r="O1345" s="102"/>
      <c r="P1345" s="102"/>
      <c r="Q1345" s="102"/>
      <c r="R1345" s="102"/>
      <c r="S1345" s="102"/>
      <c r="T1345" s="102"/>
      <c r="U1345" s="102"/>
      <c r="V1345" s="102"/>
      <c r="W1345" s="102"/>
      <c r="X1345" s="102"/>
      <c r="Y1345" s="102"/>
      <c r="Z1345" s="102"/>
      <c r="AA1345" s="102"/>
      <c r="AB1345" s="102"/>
    </row>
    <row r="1346">
      <c r="A1346" s="119"/>
      <c r="C1346" s="110"/>
      <c r="D1346" s="111"/>
      <c r="E1346" s="117"/>
      <c r="G1346" s="120"/>
      <c r="H1346" s="120"/>
      <c r="I1346" s="120"/>
      <c r="J1346" s="102"/>
      <c r="K1346" s="102"/>
      <c r="L1346" s="120"/>
      <c r="M1346" s="116"/>
      <c r="N1346" s="116"/>
      <c r="O1346" s="102"/>
      <c r="P1346" s="102"/>
      <c r="Q1346" s="102"/>
      <c r="R1346" s="102"/>
      <c r="S1346" s="102"/>
      <c r="T1346" s="102"/>
      <c r="U1346" s="102"/>
      <c r="V1346" s="102"/>
      <c r="W1346" s="102"/>
      <c r="X1346" s="102"/>
      <c r="Y1346" s="102"/>
      <c r="Z1346" s="102"/>
      <c r="AA1346" s="102"/>
      <c r="AB1346" s="102"/>
    </row>
    <row r="1347">
      <c r="A1347" s="119"/>
      <c r="C1347" s="110"/>
      <c r="D1347" s="111"/>
      <c r="E1347" s="117"/>
      <c r="G1347" s="120"/>
      <c r="H1347" s="120"/>
      <c r="I1347" s="120"/>
      <c r="J1347" s="102"/>
      <c r="K1347" s="102"/>
      <c r="L1347" s="120"/>
      <c r="M1347" s="116"/>
      <c r="N1347" s="116"/>
      <c r="O1347" s="102"/>
      <c r="P1347" s="102"/>
      <c r="Q1347" s="102"/>
      <c r="R1347" s="102"/>
      <c r="S1347" s="102"/>
      <c r="T1347" s="102"/>
      <c r="U1347" s="102"/>
      <c r="V1347" s="102"/>
      <c r="W1347" s="102"/>
      <c r="X1347" s="102"/>
      <c r="Y1347" s="102"/>
      <c r="Z1347" s="102"/>
      <c r="AA1347" s="102"/>
      <c r="AB1347" s="102"/>
    </row>
    <row r="1348">
      <c r="A1348" s="119"/>
      <c r="C1348" s="110"/>
      <c r="D1348" s="111"/>
      <c r="E1348" s="117"/>
      <c r="G1348" s="120"/>
      <c r="H1348" s="120"/>
      <c r="I1348" s="120"/>
      <c r="J1348" s="102"/>
      <c r="K1348" s="102"/>
      <c r="L1348" s="120"/>
      <c r="M1348" s="116"/>
      <c r="N1348" s="116"/>
      <c r="O1348" s="102"/>
      <c r="P1348" s="102"/>
      <c r="Q1348" s="102"/>
      <c r="R1348" s="102"/>
      <c r="S1348" s="102"/>
      <c r="T1348" s="102"/>
      <c r="U1348" s="102"/>
      <c r="V1348" s="102"/>
      <c r="W1348" s="102"/>
      <c r="X1348" s="102"/>
      <c r="Y1348" s="102"/>
      <c r="Z1348" s="102"/>
      <c r="AA1348" s="102"/>
      <c r="AB1348" s="102"/>
    </row>
    <row r="1349">
      <c r="A1349" s="119"/>
      <c r="C1349" s="110"/>
      <c r="D1349" s="111"/>
      <c r="E1349" s="117"/>
      <c r="G1349" s="120"/>
      <c r="H1349" s="120"/>
      <c r="I1349" s="120"/>
      <c r="J1349" s="102"/>
      <c r="K1349" s="102"/>
      <c r="L1349" s="120"/>
      <c r="M1349" s="116"/>
      <c r="N1349" s="116"/>
      <c r="O1349" s="102"/>
      <c r="P1349" s="102"/>
      <c r="Q1349" s="102"/>
      <c r="R1349" s="102"/>
      <c r="S1349" s="102"/>
      <c r="T1349" s="102"/>
      <c r="U1349" s="102"/>
      <c r="V1349" s="102"/>
      <c r="W1349" s="102"/>
      <c r="X1349" s="102"/>
      <c r="Y1349" s="102"/>
      <c r="Z1349" s="102"/>
      <c r="AA1349" s="102"/>
      <c r="AB1349" s="102"/>
    </row>
    <row r="1350">
      <c r="A1350" s="119"/>
      <c r="C1350" s="110"/>
      <c r="D1350" s="111"/>
      <c r="E1350" s="117"/>
      <c r="G1350" s="120"/>
      <c r="H1350" s="120"/>
      <c r="I1350" s="120"/>
      <c r="J1350" s="102"/>
      <c r="K1350" s="102"/>
      <c r="L1350" s="120"/>
      <c r="M1350" s="116"/>
      <c r="N1350" s="116"/>
      <c r="O1350" s="102"/>
      <c r="P1350" s="102"/>
      <c r="Q1350" s="102"/>
      <c r="R1350" s="102"/>
      <c r="S1350" s="102"/>
      <c r="T1350" s="102"/>
      <c r="U1350" s="102"/>
      <c r="V1350" s="102"/>
      <c r="W1350" s="102"/>
      <c r="X1350" s="102"/>
      <c r="Y1350" s="102"/>
      <c r="Z1350" s="102"/>
      <c r="AA1350" s="102"/>
      <c r="AB1350" s="102"/>
    </row>
    <row r="1351">
      <c r="A1351" s="119"/>
      <c r="C1351" s="110"/>
      <c r="D1351" s="111"/>
      <c r="E1351" s="117"/>
      <c r="G1351" s="120"/>
      <c r="H1351" s="120"/>
      <c r="I1351" s="120"/>
      <c r="J1351" s="102"/>
      <c r="K1351" s="102"/>
      <c r="L1351" s="120"/>
      <c r="M1351" s="116"/>
      <c r="N1351" s="116"/>
      <c r="O1351" s="102"/>
      <c r="P1351" s="102"/>
      <c r="Q1351" s="102"/>
      <c r="R1351" s="102"/>
      <c r="S1351" s="102"/>
      <c r="T1351" s="102"/>
      <c r="U1351" s="102"/>
      <c r="V1351" s="102"/>
      <c r="W1351" s="102"/>
      <c r="X1351" s="102"/>
      <c r="Y1351" s="102"/>
      <c r="Z1351" s="102"/>
      <c r="AA1351" s="102"/>
      <c r="AB1351" s="102"/>
    </row>
    <row r="1352">
      <c r="A1352" s="119"/>
      <c r="C1352" s="110"/>
      <c r="D1352" s="111"/>
      <c r="E1352" s="117"/>
      <c r="G1352" s="120"/>
      <c r="H1352" s="120"/>
      <c r="I1352" s="120"/>
      <c r="J1352" s="102"/>
      <c r="K1352" s="102"/>
      <c r="L1352" s="120"/>
      <c r="M1352" s="116"/>
      <c r="N1352" s="116"/>
      <c r="O1352" s="102"/>
      <c r="P1352" s="102"/>
      <c r="Q1352" s="102"/>
      <c r="R1352" s="102"/>
      <c r="S1352" s="102"/>
      <c r="T1352" s="102"/>
      <c r="U1352" s="102"/>
      <c r="V1352" s="102"/>
      <c r="W1352" s="102"/>
      <c r="X1352" s="102"/>
      <c r="Y1352" s="102"/>
      <c r="Z1352" s="102"/>
      <c r="AA1352" s="102"/>
      <c r="AB1352" s="102"/>
    </row>
    <row r="1353">
      <c r="A1353" s="119"/>
      <c r="C1353" s="110"/>
      <c r="D1353" s="111"/>
      <c r="E1353" s="117"/>
      <c r="G1353" s="120"/>
      <c r="H1353" s="120"/>
      <c r="I1353" s="120"/>
      <c r="J1353" s="102"/>
      <c r="K1353" s="102"/>
      <c r="L1353" s="120"/>
      <c r="M1353" s="116"/>
      <c r="N1353" s="116"/>
      <c r="O1353" s="102"/>
      <c r="P1353" s="102"/>
      <c r="Q1353" s="102"/>
      <c r="R1353" s="102"/>
      <c r="S1353" s="102"/>
      <c r="T1353" s="102"/>
      <c r="U1353" s="102"/>
      <c r="V1353" s="102"/>
      <c r="W1353" s="102"/>
      <c r="X1353" s="102"/>
      <c r="Y1353" s="102"/>
      <c r="Z1353" s="102"/>
      <c r="AA1353" s="102"/>
      <c r="AB1353" s="102"/>
    </row>
    <row r="1354">
      <c r="A1354" s="119"/>
      <c r="C1354" s="110"/>
      <c r="D1354" s="111"/>
      <c r="E1354" s="117"/>
      <c r="G1354" s="120"/>
      <c r="H1354" s="120"/>
      <c r="I1354" s="120"/>
      <c r="J1354" s="102"/>
      <c r="K1354" s="102"/>
      <c r="L1354" s="120"/>
      <c r="M1354" s="116"/>
      <c r="N1354" s="116"/>
      <c r="O1354" s="102"/>
      <c r="P1354" s="102"/>
      <c r="Q1354" s="102"/>
      <c r="R1354" s="102"/>
      <c r="S1354" s="102"/>
      <c r="T1354" s="102"/>
      <c r="U1354" s="102"/>
      <c r="V1354" s="102"/>
      <c r="W1354" s="102"/>
      <c r="X1354" s="102"/>
      <c r="Y1354" s="102"/>
      <c r="Z1354" s="102"/>
      <c r="AA1354" s="102"/>
      <c r="AB1354" s="102"/>
    </row>
    <row r="1355">
      <c r="A1355" s="119"/>
      <c r="C1355" s="110"/>
      <c r="D1355" s="111"/>
      <c r="E1355" s="117"/>
      <c r="G1355" s="120"/>
      <c r="H1355" s="120"/>
      <c r="I1355" s="120"/>
      <c r="J1355" s="102"/>
      <c r="K1355" s="102"/>
      <c r="L1355" s="120"/>
      <c r="M1355" s="116"/>
      <c r="N1355" s="116"/>
      <c r="O1355" s="102"/>
      <c r="P1355" s="102"/>
      <c r="Q1355" s="102"/>
      <c r="R1355" s="102"/>
      <c r="S1355" s="102"/>
      <c r="T1355" s="102"/>
      <c r="U1355" s="102"/>
      <c r="V1355" s="102"/>
      <c r="W1355" s="102"/>
      <c r="X1355" s="102"/>
      <c r="Y1355" s="102"/>
      <c r="Z1355" s="102"/>
      <c r="AA1355" s="102"/>
      <c r="AB1355" s="102"/>
    </row>
    <row r="1356">
      <c r="A1356" s="119"/>
      <c r="C1356" s="110"/>
      <c r="D1356" s="111"/>
      <c r="E1356" s="117"/>
      <c r="G1356" s="120"/>
      <c r="H1356" s="120"/>
      <c r="I1356" s="120"/>
      <c r="J1356" s="102"/>
      <c r="K1356" s="102"/>
      <c r="L1356" s="120"/>
      <c r="M1356" s="116"/>
      <c r="N1356" s="116"/>
      <c r="O1356" s="102"/>
      <c r="P1356" s="102"/>
      <c r="Q1356" s="102"/>
      <c r="R1356" s="102"/>
      <c r="S1356" s="102"/>
      <c r="T1356" s="102"/>
      <c r="U1356" s="102"/>
      <c r="V1356" s="102"/>
      <c r="W1356" s="102"/>
      <c r="X1356" s="102"/>
      <c r="Y1356" s="102"/>
      <c r="Z1356" s="102"/>
      <c r="AA1356" s="102"/>
      <c r="AB1356" s="102"/>
    </row>
    <row r="1357">
      <c r="A1357" s="119"/>
      <c r="C1357" s="110"/>
      <c r="D1357" s="111"/>
      <c r="E1357" s="117"/>
      <c r="G1357" s="120"/>
      <c r="H1357" s="120"/>
      <c r="I1357" s="120"/>
      <c r="J1357" s="102"/>
      <c r="K1357" s="102"/>
      <c r="L1357" s="120"/>
      <c r="M1357" s="116"/>
      <c r="N1357" s="116"/>
      <c r="O1357" s="102"/>
      <c r="P1357" s="102"/>
      <c r="Q1357" s="102"/>
      <c r="R1357" s="102"/>
      <c r="S1357" s="102"/>
      <c r="T1357" s="102"/>
      <c r="U1357" s="102"/>
      <c r="V1357" s="102"/>
      <c r="W1357" s="102"/>
      <c r="X1357" s="102"/>
      <c r="Y1357" s="102"/>
      <c r="Z1357" s="102"/>
      <c r="AA1357" s="102"/>
      <c r="AB1357" s="102"/>
    </row>
    <row r="1358">
      <c r="A1358" s="119"/>
      <c r="C1358" s="110"/>
      <c r="D1358" s="111"/>
      <c r="E1358" s="117"/>
      <c r="G1358" s="120"/>
      <c r="H1358" s="120"/>
      <c r="I1358" s="120"/>
      <c r="J1358" s="102"/>
      <c r="K1358" s="102"/>
      <c r="L1358" s="120"/>
      <c r="M1358" s="116"/>
      <c r="N1358" s="116"/>
      <c r="O1358" s="102"/>
      <c r="P1358" s="102"/>
      <c r="Q1358" s="102"/>
      <c r="R1358" s="102"/>
      <c r="S1358" s="102"/>
      <c r="T1358" s="102"/>
      <c r="U1358" s="102"/>
      <c r="V1358" s="102"/>
      <c r="W1358" s="102"/>
      <c r="X1358" s="102"/>
      <c r="Y1358" s="102"/>
      <c r="Z1358" s="102"/>
      <c r="AA1358" s="102"/>
      <c r="AB1358" s="102"/>
    </row>
    <row r="1359">
      <c r="A1359" s="119"/>
      <c r="C1359" s="110"/>
      <c r="D1359" s="111"/>
      <c r="E1359" s="117"/>
      <c r="G1359" s="120"/>
      <c r="H1359" s="120"/>
      <c r="I1359" s="120"/>
      <c r="J1359" s="102"/>
      <c r="K1359" s="102"/>
      <c r="L1359" s="120"/>
      <c r="M1359" s="116"/>
      <c r="N1359" s="116"/>
      <c r="O1359" s="102"/>
      <c r="P1359" s="102"/>
      <c r="Q1359" s="102"/>
      <c r="R1359" s="102"/>
      <c r="S1359" s="102"/>
      <c r="T1359" s="102"/>
      <c r="U1359" s="102"/>
      <c r="V1359" s="102"/>
      <c r="W1359" s="102"/>
      <c r="X1359" s="102"/>
      <c r="Y1359" s="102"/>
      <c r="Z1359" s="102"/>
      <c r="AA1359" s="102"/>
      <c r="AB1359" s="102"/>
    </row>
    <row r="1360">
      <c r="A1360" s="119"/>
      <c r="C1360" s="110"/>
      <c r="D1360" s="111"/>
      <c r="E1360" s="117"/>
      <c r="G1360" s="120"/>
      <c r="H1360" s="120"/>
      <c r="I1360" s="120"/>
      <c r="J1360" s="102"/>
      <c r="K1360" s="102"/>
      <c r="L1360" s="120"/>
      <c r="M1360" s="116"/>
      <c r="N1360" s="116"/>
      <c r="O1360" s="102"/>
      <c r="P1360" s="102"/>
      <c r="Q1360" s="102"/>
      <c r="R1360" s="102"/>
      <c r="S1360" s="102"/>
      <c r="T1360" s="102"/>
      <c r="U1360" s="102"/>
      <c r="V1360" s="102"/>
      <c r="W1360" s="102"/>
      <c r="X1360" s="102"/>
      <c r="Y1360" s="102"/>
      <c r="Z1360" s="102"/>
      <c r="AA1360" s="102"/>
      <c r="AB1360" s="102"/>
    </row>
    <row r="1361">
      <c r="A1361" s="119"/>
      <c r="C1361" s="110"/>
      <c r="D1361" s="111"/>
      <c r="E1361" s="117"/>
      <c r="G1361" s="120"/>
      <c r="H1361" s="120"/>
      <c r="I1361" s="120"/>
      <c r="J1361" s="102"/>
      <c r="K1361" s="102"/>
      <c r="L1361" s="120"/>
      <c r="M1361" s="116"/>
      <c r="N1361" s="116"/>
      <c r="O1361" s="102"/>
      <c r="P1361" s="102"/>
      <c r="Q1361" s="102"/>
      <c r="R1361" s="102"/>
      <c r="S1361" s="102"/>
      <c r="T1361" s="102"/>
      <c r="U1361" s="102"/>
      <c r="V1361" s="102"/>
      <c r="W1361" s="102"/>
      <c r="X1361" s="102"/>
      <c r="Y1361" s="102"/>
      <c r="Z1361" s="102"/>
      <c r="AA1361" s="102"/>
      <c r="AB1361" s="102"/>
    </row>
    <row r="1362">
      <c r="A1362" s="119"/>
      <c r="C1362" s="110"/>
      <c r="D1362" s="111"/>
      <c r="E1362" s="117"/>
      <c r="G1362" s="120"/>
      <c r="H1362" s="120"/>
      <c r="I1362" s="120"/>
      <c r="J1362" s="102"/>
      <c r="K1362" s="102"/>
      <c r="L1362" s="120"/>
      <c r="M1362" s="116"/>
      <c r="N1362" s="116"/>
      <c r="O1362" s="102"/>
      <c r="P1362" s="102"/>
      <c r="Q1362" s="102"/>
      <c r="R1362" s="102"/>
      <c r="S1362" s="102"/>
      <c r="T1362" s="102"/>
      <c r="U1362" s="102"/>
      <c r="V1362" s="102"/>
      <c r="W1362" s="102"/>
      <c r="X1362" s="102"/>
      <c r="Y1362" s="102"/>
      <c r="Z1362" s="102"/>
      <c r="AA1362" s="102"/>
      <c r="AB1362" s="102"/>
    </row>
    <row r="1363">
      <c r="A1363" s="119"/>
      <c r="C1363" s="110"/>
      <c r="D1363" s="111"/>
      <c r="E1363" s="117"/>
      <c r="G1363" s="120"/>
      <c r="H1363" s="120"/>
      <c r="I1363" s="120"/>
      <c r="J1363" s="102"/>
      <c r="K1363" s="102"/>
      <c r="L1363" s="120"/>
      <c r="M1363" s="116"/>
      <c r="N1363" s="116"/>
      <c r="O1363" s="102"/>
      <c r="P1363" s="102"/>
      <c r="Q1363" s="102"/>
      <c r="R1363" s="102"/>
      <c r="S1363" s="102"/>
      <c r="T1363" s="102"/>
      <c r="U1363" s="102"/>
      <c r="V1363" s="102"/>
      <c r="W1363" s="102"/>
      <c r="X1363" s="102"/>
      <c r="Y1363" s="102"/>
      <c r="Z1363" s="102"/>
      <c r="AA1363" s="102"/>
      <c r="AB1363" s="102"/>
    </row>
    <row r="1364">
      <c r="A1364" s="119"/>
      <c r="C1364" s="110"/>
      <c r="D1364" s="111"/>
      <c r="E1364" s="117"/>
      <c r="G1364" s="120"/>
      <c r="H1364" s="120"/>
      <c r="I1364" s="120"/>
      <c r="J1364" s="102"/>
      <c r="K1364" s="102"/>
      <c r="L1364" s="120"/>
      <c r="M1364" s="116"/>
      <c r="N1364" s="116"/>
      <c r="O1364" s="102"/>
      <c r="P1364" s="102"/>
      <c r="Q1364" s="102"/>
      <c r="R1364" s="102"/>
      <c r="S1364" s="102"/>
      <c r="T1364" s="102"/>
      <c r="U1364" s="102"/>
      <c r="V1364" s="102"/>
      <c r="W1364" s="102"/>
      <c r="X1364" s="102"/>
      <c r="Y1364" s="102"/>
      <c r="Z1364" s="102"/>
      <c r="AA1364" s="102"/>
      <c r="AB1364" s="102"/>
    </row>
    <row r="1365">
      <c r="A1365" s="119"/>
      <c r="C1365" s="110"/>
      <c r="D1365" s="111"/>
      <c r="E1365" s="117"/>
      <c r="G1365" s="120"/>
      <c r="H1365" s="120"/>
      <c r="I1365" s="120"/>
      <c r="J1365" s="102"/>
      <c r="K1365" s="102"/>
      <c r="L1365" s="120"/>
      <c r="M1365" s="116"/>
      <c r="N1365" s="116"/>
      <c r="O1365" s="102"/>
      <c r="P1365" s="102"/>
      <c r="Q1365" s="102"/>
      <c r="R1365" s="102"/>
      <c r="S1365" s="102"/>
      <c r="T1365" s="102"/>
      <c r="U1365" s="102"/>
      <c r="V1365" s="102"/>
      <c r="W1365" s="102"/>
      <c r="X1365" s="102"/>
      <c r="Y1365" s="102"/>
      <c r="Z1365" s="102"/>
      <c r="AA1365" s="102"/>
      <c r="AB1365" s="102"/>
    </row>
    <row r="1366">
      <c r="A1366" s="119"/>
      <c r="C1366" s="110"/>
      <c r="D1366" s="111"/>
      <c r="E1366" s="117"/>
      <c r="G1366" s="120"/>
      <c r="H1366" s="120"/>
      <c r="I1366" s="120"/>
      <c r="J1366" s="102"/>
      <c r="K1366" s="102"/>
      <c r="L1366" s="120"/>
      <c r="M1366" s="116"/>
      <c r="N1366" s="116"/>
      <c r="O1366" s="102"/>
      <c r="P1366" s="102"/>
      <c r="Q1366" s="102"/>
      <c r="R1366" s="102"/>
      <c r="S1366" s="102"/>
      <c r="T1366" s="102"/>
      <c r="U1366" s="102"/>
      <c r="V1366" s="102"/>
      <c r="W1366" s="102"/>
      <c r="X1366" s="102"/>
      <c r="Y1366" s="102"/>
      <c r="Z1366" s="102"/>
      <c r="AA1366" s="102"/>
      <c r="AB1366" s="102"/>
    </row>
    <row r="1367">
      <c r="A1367" s="119"/>
      <c r="C1367" s="110"/>
      <c r="D1367" s="111"/>
      <c r="E1367" s="117"/>
      <c r="G1367" s="120"/>
      <c r="H1367" s="120"/>
      <c r="I1367" s="120"/>
      <c r="J1367" s="102"/>
      <c r="K1367" s="102"/>
      <c r="L1367" s="120"/>
      <c r="M1367" s="116"/>
      <c r="N1367" s="116"/>
      <c r="O1367" s="102"/>
      <c r="P1367" s="102"/>
      <c r="Q1367" s="102"/>
      <c r="R1367" s="102"/>
      <c r="S1367" s="102"/>
      <c r="T1367" s="102"/>
      <c r="U1367" s="102"/>
      <c r="V1367" s="102"/>
      <c r="W1367" s="102"/>
      <c r="X1367" s="102"/>
      <c r="Y1367" s="102"/>
      <c r="Z1367" s="102"/>
      <c r="AA1367" s="102"/>
      <c r="AB1367" s="102"/>
    </row>
    <row r="1368">
      <c r="A1368" s="119"/>
      <c r="C1368" s="110"/>
      <c r="D1368" s="111"/>
      <c r="E1368" s="117"/>
      <c r="G1368" s="120"/>
      <c r="H1368" s="120"/>
      <c r="I1368" s="120"/>
      <c r="J1368" s="102"/>
      <c r="K1368" s="102"/>
      <c r="L1368" s="120"/>
      <c r="M1368" s="116"/>
      <c r="N1368" s="116"/>
      <c r="O1368" s="102"/>
      <c r="P1368" s="102"/>
      <c r="Q1368" s="102"/>
      <c r="R1368" s="102"/>
      <c r="S1368" s="102"/>
      <c r="T1368" s="102"/>
      <c r="U1368" s="102"/>
      <c r="V1368" s="102"/>
      <c r="W1368" s="102"/>
      <c r="X1368" s="102"/>
      <c r="Y1368" s="102"/>
      <c r="Z1368" s="102"/>
      <c r="AA1368" s="102"/>
      <c r="AB1368" s="102"/>
    </row>
    <row r="1369">
      <c r="A1369" s="119"/>
      <c r="C1369" s="110"/>
      <c r="D1369" s="111"/>
      <c r="E1369" s="117"/>
      <c r="G1369" s="120"/>
      <c r="H1369" s="120"/>
      <c r="I1369" s="120"/>
      <c r="J1369" s="102"/>
      <c r="K1369" s="102"/>
      <c r="L1369" s="120"/>
      <c r="M1369" s="116"/>
      <c r="N1369" s="116"/>
      <c r="O1369" s="102"/>
      <c r="P1369" s="102"/>
      <c r="Q1369" s="102"/>
      <c r="R1369" s="102"/>
      <c r="S1369" s="102"/>
      <c r="T1369" s="102"/>
      <c r="U1369" s="102"/>
      <c r="V1369" s="102"/>
      <c r="W1369" s="102"/>
      <c r="X1369" s="102"/>
      <c r="Y1369" s="102"/>
      <c r="Z1369" s="102"/>
      <c r="AA1369" s="102"/>
      <c r="AB1369" s="102"/>
    </row>
    <row r="1370">
      <c r="A1370" s="119"/>
      <c r="C1370" s="110"/>
      <c r="D1370" s="111"/>
      <c r="E1370" s="117"/>
      <c r="G1370" s="120"/>
      <c r="H1370" s="120"/>
      <c r="I1370" s="120"/>
      <c r="J1370" s="102"/>
      <c r="K1370" s="102"/>
      <c r="L1370" s="120"/>
      <c r="M1370" s="116"/>
      <c r="N1370" s="116"/>
      <c r="O1370" s="102"/>
      <c r="P1370" s="102"/>
      <c r="Q1370" s="102"/>
      <c r="R1370" s="102"/>
      <c r="S1370" s="102"/>
      <c r="T1370" s="102"/>
      <c r="U1370" s="102"/>
      <c r="V1370" s="102"/>
      <c r="W1370" s="102"/>
      <c r="X1370" s="102"/>
      <c r="Y1370" s="102"/>
      <c r="Z1370" s="102"/>
      <c r="AA1370" s="102"/>
      <c r="AB1370" s="102"/>
    </row>
    <row r="1371">
      <c r="A1371" s="119"/>
      <c r="C1371" s="110"/>
      <c r="D1371" s="111"/>
      <c r="E1371" s="117"/>
      <c r="G1371" s="120"/>
      <c r="H1371" s="120"/>
      <c r="I1371" s="120"/>
      <c r="J1371" s="102"/>
      <c r="K1371" s="102"/>
      <c r="L1371" s="120"/>
      <c r="M1371" s="116"/>
      <c r="N1371" s="116"/>
      <c r="O1371" s="102"/>
      <c r="P1371" s="102"/>
      <c r="Q1371" s="102"/>
      <c r="R1371" s="102"/>
      <c r="S1371" s="102"/>
      <c r="T1371" s="102"/>
      <c r="U1371" s="102"/>
      <c r="V1371" s="102"/>
      <c r="W1371" s="102"/>
      <c r="X1371" s="102"/>
      <c r="Y1371" s="102"/>
      <c r="Z1371" s="102"/>
      <c r="AA1371" s="102"/>
      <c r="AB1371" s="102"/>
    </row>
    <row r="1372">
      <c r="A1372" s="119"/>
      <c r="C1372" s="110"/>
      <c r="D1372" s="111"/>
      <c r="E1372" s="117"/>
      <c r="G1372" s="120"/>
      <c r="H1372" s="120"/>
      <c r="I1372" s="120"/>
      <c r="J1372" s="102"/>
      <c r="K1372" s="102"/>
      <c r="L1372" s="120"/>
      <c r="M1372" s="116"/>
      <c r="N1372" s="116"/>
      <c r="O1372" s="102"/>
      <c r="P1372" s="102"/>
      <c r="Q1372" s="102"/>
      <c r="R1372" s="102"/>
      <c r="S1372" s="102"/>
      <c r="T1372" s="102"/>
      <c r="U1372" s="102"/>
      <c r="V1372" s="102"/>
      <c r="W1372" s="102"/>
      <c r="X1372" s="102"/>
      <c r="Y1372" s="102"/>
      <c r="Z1372" s="102"/>
      <c r="AA1372" s="102"/>
      <c r="AB1372" s="102"/>
    </row>
    <row r="1373">
      <c r="A1373" s="119"/>
      <c r="C1373" s="110"/>
      <c r="D1373" s="111"/>
      <c r="E1373" s="117"/>
      <c r="G1373" s="120"/>
      <c r="H1373" s="120"/>
      <c r="I1373" s="120"/>
      <c r="J1373" s="102"/>
      <c r="K1373" s="102"/>
      <c r="L1373" s="120"/>
      <c r="M1373" s="116"/>
      <c r="N1373" s="116"/>
      <c r="O1373" s="102"/>
      <c r="P1373" s="102"/>
      <c r="Q1373" s="102"/>
      <c r="R1373" s="102"/>
      <c r="S1373" s="102"/>
      <c r="T1373" s="102"/>
      <c r="U1373" s="102"/>
      <c r="V1373" s="102"/>
      <c r="W1373" s="102"/>
      <c r="X1373" s="102"/>
      <c r="Y1373" s="102"/>
      <c r="Z1373" s="102"/>
      <c r="AA1373" s="102"/>
      <c r="AB1373" s="102"/>
    </row>
    <row r="1374">
      <c r="A1374" s="119"/>
      <c r="C1374" s="110"/>
      <c r="D1374" s="111"/>
      <c r="E1374" s="117"/>
      <c r="G1374" s="120"/>
      <c r="H1374" s="120"/>
      <c r="I1374" s="120"/>
      <c r="J1374" s="102"/>
      <c r="K1374" s="102"/>
      <c r="L1374" s="120"/>
      <c r="M1374" s="116"/>
      <c r="N1374" s="116"/>
      <c r="O1374" s="102"/>
      <c r="P1374" s="102"/>
      <c r="Q1374" s="102"/>
      <c r="R1374" s="102"/>
      <c r="S1374" s="102"/>
      <c r="T1374" s="102"/>
      <c r="U1374" s="102"/>
      <c r="V1374" s="102"/>
      <c r="W1374" s="102"/>
      <c r="X1374" s="102"/>
      <c r="Y1374" s="102"/>
      <c r="Z1374" s="102"/>
      <c r="AA1374" s="102"/>
      <c r="AB1374" s="102"/>
    </row>
    <row r="1375">
      <c r="A1375" s="119"/>
      <c r="C1375" s="110"/>
      <c r="D1375" s="111"/>
      <c r="E1375" s="117"/>
      <c r="G1375" s="120"/>
      <c r="H1375" s="120"/>
      <c r="I1375" s="120"/>
      <c r="J1375" s="102"/>
      <c r="K1375" s="102"/>
      <c r="L1375" s="120"/>
      <c r="M1375" s="116"/>
      <c r="N1375" s="116"/>
      <c r="O1375" s="102"/>
      <c r="P1375" s="102"/>
      <c r="Q1375" s="102"/>
      <c r="R1375" s="102"/>
      <c r="S1375" s="102"/>
      <c r="T1375" s="102"/>
      <c r="U1375" s="102"/>
      <c r="V1375" s="102"/>
      <c r="W1375" s="102"/>
      <c r="X1375" s="102"/>
      <c r="Y1375" s="102"/>
      <c r="Z1375" s="102"/>
      <c r="AA1375" s="102"/>
      <c r="AB1375" s="102"/>
    </row>
    <row r="1376">
      <c r="A1376" s="119"/>
      <c r="C1376" s="110"/>
      <c r="D1376" s="111"/>
      <c r="E1376" s="117"/>
      <c r="G1376" s="120"/>
      <c r="H1376" s="120"/>
      <c r="I1376" s="120"/>
      <c r="J1376" s="102"/>
      <c r="K1376" s="102"/>
      <c r="L1376" s="120"/>
      <c r="M1376" s="116"/>
      <c r="N1376" s="116"/>
      <c r="O1376" s="102"/>
      <c r="P1376" s="102"/>
      <c r="Q1376" s="102"/>
      <c r="R1376" s="102"/>
      <c r="S1376" s="102"/>
      <c r="T1376" s="102"/>
      <c r="U1376" s="102"/>
      <c r="V1376" s="102"/>
      <c r="W1376" s="102"/>
      <c r="X1376" s="102"/>
      <c r="Y1376" s="102"/>
      <c r="Z1376" s="102"/>
      <c r="AA1376" s="102"/>
      <c r="AB1376" s="102"/>
    </row>
    <row r="1377">
      <c r="A1377" s="119"/>
      <c r="C1377" s="110"/>
      <c r="D1377" s="111"/>
      <c r="E1377" s="117"/>
      <c r="G1377" s="120"/>
      <c r="H1377" s="120"/>
      <c r="I1377" s="120"/>
      <c r="J1377" s="102"/>
      <c r="K1377" s="102"/>
      <c r="L1377" s="120"/>
      <c r="M1377" s="116"/>
      <c r="N1377" s="116"/>
      <c r="O1377" s="102"/>
      <c r="P1377" s="102"/>
      <c r="Q1377" s="102"/>
      <c r="R1377" s="102"/>
      <c r="S1377" s="102"/>
      <c r="T1377" s="102"/>
      <c r="U1377" s="102"/>
      <c r="V1377" s="102"/>
      <c r="W1377" s="102"/>
      <c r="X1377" s="102"/>
      <c r="Y1377" s="102"/>
      <c r="Z1377" s="102"/>
      <c r="AA1377" s="102"/>
      <c r="AB1377" s="102"/>
    </row>
    <row r="1378">
      <c r="A1378" s="119"/>
      <c r="C1378" s="110"/>
      <c r="D1378" s="111"/>
      <c r="E1378" s="117"/>
      <c r="G1378" s="120"/>
      <c r="H1378" s="120"/>
      <c r="I1378" s="120"/>
      <c r="J1378" s="102"/>
      <c r="K1378" s="102"/>
      <c r="L1378" s="120"/>
      <c r="M1378" s="116"/>
      <c r="N1378" s="116"/>
      <c r="O1378" s="102"/>
      <c r="P1378" s="102"/>
      <c r="Q1378" s="102"/>
      <c r="R1378" s="102"/>
      <c r="S1378" s="102"/>
      <c r="T1378" s="102"/>
      <c r="U1378" s="102"/>
      <c r="V1378" s="102"/>
      <c r="W1378" s="102"/>
      <c r="X1378" s="102"/>
      <c r="Y1378" s="102"/>
      <c r="Z1378" s="102"/>
      <c r="AA1378" s="102"/>
      <c r="AB1378" s="102"/>
    </row>
    <row r="1379">
      <c r="A1379" s="119"/>
      <c r="C1379" s="110"/>
      <c r="D1379" s="111"/>
      <c r="E1379" s="117"/>
      <c r="G1379" s="120"/>
      <c r="H1379" s="120"/>
      <c r="I1379" s="120"/>
      <c r="J1379" s="102"/>
      <c r="K1379" s="102"/>
      <c r="L1379" s="120"/>
      <c r="M1379" s="116"/>
      <c r="N1379" s="116"/>
      <c r="O1379" s="102"/>
      <c r="P1379" s="102"/>
      <c r="Q1379" s="102"/>
      <c r="R1379" s="102"/>
      <c r="S1379" s="102"/>
      <c r="T1379" s="102"/>
      <c r="U1379" s="102"/>
      <c r="V1379" s="102"/>
      <c r="W1379" s="102"/>
      <c r="X1379" s="102"/>
      <c r="Y1379" s="102"/>
      <c r="Z1379" s="102"/>
      <c r="AA1379" s="102"/>
      <c r="AB1379" s="102"/>
    </row>
    <row r="1380">
      <c r="A1380" s="119"/>
      <c r="C1380" s="110"/>
      <c r="D1380" s="111"/>
      <c r="E1380" s="117"/>
      <c r="G1380" s="120"/>
      <c r="H1380" s="120"/>
      <c r="I1380" s="120"/>
      <c r="J1380" s="102"/>
      <c r="K1380" s="102"/>
      <c r="L1380" s="120"/>
      <c r="M1380" s="116"/>
      <c r="N1380" s="116"/>
      <c r="O1380" s="102"/>
      <c r="P1380" s="102"/>
      <c r="Q1380" s="102"/>
      <c r="R1380" s="102"/>
      <c r="S1380" s="102"/>
      <c r="T1380" s="102"/>
      <c r="U1380" s="102"/>
      <c r="V1380" s="102"/>
      <c r="W1380" s="102"/>
      <c r="X1380" s="102"/>
      <c r="Y1380" s="102"/>
      <c r="Z1380" s="102"/>
      <c r="AA1380" s="102"/>
      <c r="AB1380" s="102"/>
    </row>
    <row r="1381">
      <c r="A1381" s="119"/>
      <c r="C1381" s="110"/>
      <c r="D1381" s="111"/>
      <c r="E1381" s="117"/>
      <c r="G1381" s="120"/>
      <c r="H1381" s="120"/>
      <c r="I1381" s="120"/>
      <c r="J1381" s="102"/>
      <c r="K1381" s="102"/>
      <c r="L1381" s="120"/>
      <c r="M1381" s="116"/>
      <c r="N1381" s="116"/>
      <c r="O1381" s="102"/>
      <c r="P1381" s="102"/>
      <c r="Q1381" s="102"/>
      <c r="R1381" s="102"/>
      <c r="S1381" s="102"/>
      <c r="T1381" s="102"/>
      <c r="U1381" s="102"/>
      <c r="V1381" s="102"/>
      <c r="W1381" s="102"/>
      <c r="X1381" s="102"/>
      <c r="Y1381" s="102"/>
      <c r="Z1381" s="102"/>
      <c r="AA1381" s="102"/>
      <c r="AB1381" s="102"/>
    </row>
    <row r="1382">
      <c r="A1382" s="119"/>
      <c r="C1382" s="110"/>
      <c r="D1382" s="111"/>
      <c r="E1382" s="117"/>
      <c r="G1382" s="120"/>
      <c r="H1382" s="120"/>
      <c r="I1382" s="120"/>
      <c r="J1382" s="102"/>
      <c r="K1382" s="102"/>
      <c r="L1382" s="120"/>
      <c r="M1382" s="116"/>
      <c r="N1382" s="116"/>
      <c r="O1382" s="102"/>
      <c r="P1382" s="102"/>
      <c r="Q1382" s="102"/>
      <c r="R1382" s="102"/>
      <c r="S1382" s="102"/>
      <c r="T1382" s="102"/>
      <c r="U1382" s="102"/>
      <c r="V1382" s="102"/>
      <c r="W1382" s="102"/>
      <c r="X1382" s="102"/>
      <c r="Y1382" s="102"/>
      <c r="Z1382" s="102"/>
      <c r="AA1382" s="102"/>
      <c r="AB1382" s="102"/>
    </row>
    <row r="1383">
      <c r="A1383" s="119"/>
      <c r="C1383" s="110"/>
      <c r="D1383" s="111"/>
      <c r="E1383" s="117"/>
      <c r="G1383" s="120"/>
      <c r="H1383" s="120"/>
      <c r="I1383" s="120"/>
      <c r="J1383" s="102"/>
      <c r="K1383" s="102"/>
      <c r="L1383" s="120"/>
      <c r="M1383" s="116"/>
      <c r="N1383" s="116"/>
      <c r="O1383" s="102"/>
      <c r="P1383" s="102"/>
      <c r="Q1383" s="102"/>
      <c r="R1383" s="102"/>
      <c r="S1383" s="102"/>
      <c r="T1383" s="102"/>
      <c r="U1383" s="102"/>
      <c r="V1383" s="102"/>
      <c r="W1383" s="102"/>
      <c r="X1383" s="102"/>
      <c r="Y1383" s="102"/>
      <c r="Z1383" s="102"/>
      <c r="AA1383" s="102"/>
      <c r="AB1383" s="102"/>
    </row>
    <row r="1384">
      <c r="A1384" s="119"/>
      <c r="C1384" s="110"/>
      <c r="D1384" s="111"/>
      <c r="E1384" s="117"/>
      <c r="G1384" s="120"/>
      <c r="H1384" s="120"/>
      <c r="I1384" s="120"/>
      <c r="J1384" s="102"/>
      <c r="K1384" s="102"/>
      <c r="L1384" s="120"/>
      <c r="M1384" s="116"/>
      <c r="N1384" s="116"/>
      <c r="O1384" s="102"/>
      <c r="P1384" s="102"/>
      <c r="Q1384" s="102"/>
      <c r="R1384" s="102"/>
      <c r="S1384" s="102"/>
      <c r="T1384" s="102"/>
      <c r="U1384" s="102"/>
      <c r="V1384" s="102"/>
      <c r="W1384" s="102"/>
      <c r="X1384" s="102"/>
      <c r="Y1384" s="102"/>
      <c r="Z1384" s="102"/>
      <c r="AA1384" s="102"/>
      <c r="AB1384" s="102"/>
    </row>
    <row r="1385">
      <c r="A1385" s="119"/>
      <c r="C1385" s="110"/>
      <c r="D1385" s="111"/>
      <c r="E1385" s="117"/>
      <c r="G1385" s="120"/>
      <c r="H1385" s="120"/>
      <c r="I1385" s="120"/>
      <c r="J1385" s="102"/>
      <c r="K1385" s="102"/>
      <c r="L1385" s="120"/>
      <c r="M1385" s="116"/>
      <c r="N1385" s="116"/>
      <c r="O1385" s="102"/>
      <c r="P1385" s="102"/>
      <c r="Q1385" s="102"/>
      <c r="R1385" s="102"/>
      <c r="S1385" s="102"/>
      <c r="T1385" s="102"/>
      <c r="U1385" s="102"/>
      <c r="V1385" s="102"/>
      <c r="W1385" s="102"/>
      <c r="X1385" s="102"/>
      <c r="Y1385" s="102"/>
      <c r="Z1385" s="102"/>
      <c r="AA1385" s="102"/>
      <c r="AB1385" s="102"/>
    </row>
    <row r="1386">
      <c r="A1386" s="119"/>
      <c r="C1386" s="110"/>
      <c r="D1386" s="111"/>
      <c r="E1386" s="117"/>
      <c r="G1386" s="120"/>
      <c r="H1386" s="120"/>
      <c r="I1386" s="120"/>
      <c r="J1386" s="102"/>
      <c r="K1386" s="102"/>
      <c r="L1386" s="120"/>
      <c r="M1386" s="116"/>
      <c r="N1386" s="116"/>
      <c r="O1386" s="102"/>
      <c r="P1386" s="102"/>
      <c r="Q1386" s="102"/>
      <c r="R1386" s="102"/>
      <c r="S1386" s="102"/>
      <c r="T1386" s="102"/>
      <c r="U1386" s="102"/>
      <c r="V1386" s="102"/>
      <c r="W1386" s="102"/>
      <c r="X1386" s="102"/>
      <c r="Y1386" s="102"/>
      <c r="Z1386" s="102"/>
      <c r="AA1386" s="102"/>
      <c r="AB1386" s="102"/>
    </row>
    <row r="1387">
      <c r="A1387" s="119"/>
      <c r="C1387" s="110"/>
      <c r="D1387" s="111"/>
      <c r="E1387" s="117"/>
      <c r="G1387" s="120"/>
      <c r="H1387" s="120"/>
      <c r="I1387" s="120"/>
      <c r="J1387" s="102"/>
      <c r="K1387" s="102"/>
      <c r="L1387" s="120"/>
      <c r="M1387" s="116"/>
      <c r="N1387" s="116"/>
      <c r="O1387" s="102"/>
      <c r="P1387" s="102"/>
      <c r="Q1387" s="102"/>
      <c r="R1387" s="102"/>
      <c r="S1387" s="102"/>
      <c r="T1387" s="102"/>
      <c r="U1387" s="102"/>
      <c r="V1387" s="102"/>
      <c r="W1387" s="102"/>
      <c r="X1387" s="102"/>
      <c r="Y1387" s="102"/>
      <c r="Z1387" s="102"/>
      <c r="AA1387" s="102"/>
      <c r="AB1387" s="102"/>
    </row>
    <row r="1388">
      <c r="A1388" s="119"/>
      <c r="C1388" s="110"/>
      <c r="D1388" s="111"/>
      <c r="E1388" s="117"/>
      <c r="G1388" s="120"/>
      <c r="H1388" s="120"/>
      <c r="I1388" s="120"/>
      <c r="J1388" s="102"/>
      <c r="K1388" s="102"/>
      <c r="L1388" s="120"/>
      <c r="M1388" s="116"/>
      <c r="N1388" s="116"/>
      <c r="O1388" s="102"/>
      <c r="P1388" s="102"/>
      <c r="Q1388" s="102"/>
      <c r="R1388" s="102"/>
      <c r="S1388" s="102"/>
      <c r="T1388" s="102"/>
      <c r="U1388" s="102"/>
      <c r="V1388" s="102"/>
      <c r="W1388" s="102"/>
      <c r="X1388" s="102"/>
      <c r="Y1388" s="102"/>
      <c r="Z1388" s="102"/>
      <c r="AA1388" s="102"/>
      <c r="AB1388" s="102"/>
    </row>
    <row r="1389">
      <c r="A1389" s="119"/>
      <c r="C1389" s="110"/>
      <c r="D1389" s="111"/>
      <c r="E1389" s="117"/>
      <c r="G1389" s="120"/>
      <c r="H1389" s="120"/>
      <c r="I1389" s="120"/>
      <c r="J1389" s="102"/>
      <c r="K1389" s="102"/>
      <c r="L1389" s="120"/>
      <c r="M1389" s="116"/>
      <c r="N1389" s="116"/>
      <c r="O1389" s="102"/>
      <c r="P1389" s="102"/>
      <c r="Q1389" s="102"/>
      <c r="R1389" s="102"/>
      <c r="S1389" s="102"/>
      <c r="T1389" s="102"/>
      <c r="U1389" s="102"/>
      <c r="V1389" s="102"/>
      <c r="W1389" s="102"/>
      <c r="X1389" s="102"/>
      <c r="Y1389" s="102"/>
      <c r="Z1389" s="102"/>
      <c r="AA1389" s="102"/>
      <c r="AB1389" s="102"/>
    </row>
    <row r="1390">
      <c r="A1390" s="119"/>
      <c r="C1390" s="110"/>
      <c r="D1390" s="111"/>
      <c r="E1390" s="117"/>
      <c r="G1390" s="120"/>
      <c r="H1390" s="120"/>
      <c r="I1390" s="120"/>
      <c r="J1390" s="102"/>
      <c r="K1390" s="102"/>
      <c r="L1390" s="120"/>
      <c r="M1390" s="116"/>
      <c r="N1390" s="116"/>
      <c r="O1390" s="102"/>
      <c r="P1390" s="102"/>
      <c r="Q1390" s="102"/>
      <c r="R1390" s="102"/>
      <c r="S1390" s="102"/>
      <c r="T1390" s="102"/>
      <c r="U1390" s="102"/>
      <c r="V1390" s="102"/>
      <c r="W1390" s="102"/>
      <c r="X1390" s="102"/>
      <c r="Y1390" s="102"/>
      <c r="Z1390" s="102"/>
      <c r="AA1390" s="102"/>
      <c r="AB1390" s="102"/>
    </row>
    <row r="1391">
      <c r="A1391" s="119"/>
      <c r="C1391" s="110"/>
      <c r="D1391" s="111"/>
      <c r="E1391" s="117"/>
      <c r="G1391" s="120"/>
      <c r="H1391" s="120"/>
      <c r="I1391" s="120"/>
      <c r="J1391" s="102"/>
      <c r="K1391" s="102"/>
      <c r="L1391" s="120"/>
      <c r="M1391" s="116"/>
      <c r="N1391" s="116"/>
      <c r="O1391" s="102"/>
      <c r="P1391" s="102"/>
      <c r="Q1391" s="102"/>
      <c r="R1391" s="102"/>
      <c r="S1391" s="102"/>
      <c r="T1391" s="102"/>
      <c r="U1391" s="102"/>
      <c r="V1391" s="102"/>
      <c r="W1391" s="102"/>
      <c r="X1391" s="102"/>
      <c r="Y1391" s="102"/>
      <c r="Z1391" s="102"/>
      <c r="AA1391" s="102"/>
      <c r="AB1391" s="102"/>
    </row>
    <row r="1392">
      <c r="A1392" s="119"/>
      <c r="C1392" s="110"/>
      <c r="D1392" s="111"/>
      <c r="E1392" s="117"/>
      <c r="G1392" s="120"/>
      <c r="H1392" s="120"/>
      <c r="I1392" s="120"/>
      <c r="J1392" s="102"/>
      <c r="K1392" s="102"/>
      <c r="L1392" s="120"/>
      <c r="M1392" s="116"/>
      <c r="N1392" s="116"/>
      <c r="O1392" s="102"/>
      <c r="P1392" s="102"/>
      <c r="Q1392" s="102"/>
      <c r="R1392" s="102"/>
      <c r="S1392" s="102"/>
      <c r="T1392" s="102"/>
      <c r="U1392" s="102"/>
      <c r="V1392" s="102"/>
      <c r="W1392" s="102"/>
      <c r="X1392" s="102"/>
      <c r="Y1392" s="102"/>
      <c r="Z1392" s="102"/>
      <c r="AA1392" s="102"/>
      <c r="AB1392" s="102"/>
    </row>
    <row r="1393">
      <c r="A1393" s="119"/>
      <c r="C1393" s="110"/>
      <c r="D1393" s="111"/>
      <c r="E1393" s="117"/>
      <c r="G1393" s="120"/>
      <c r="H1393" s="120"/>
      <c r="I1393" s="120"/>
      <c r="J1393" s="102"/>
      <c r="K1393" s="102"/>
      <c r="L1393" s="120"/>
      <c r="M1393" s="116"/>
      <c r="N1393" s="116"/>
      <c r="O1393" s="102"/>
      <c r="P1393" s="102"/>
      <c r="Q1393" s="102"/>
      <c r="R1393" s="102"/>
      <c r="S1393" s="102"/>
      <c r="T1393" s="102"/>
      <c r="U1393" s="102"/>
      <c r="V1393" s="102"/>
      <c r="W1393" s="102"/>
      <c r="X1393" s="102"/>
      <c r="Y1393" s="102"/>
      <c r="Z1393" s="102"/>
      <c r="AA1393" s="102"/>
      <c r="AB1393" s="102"/>
    </row>
    <row r="1394">
      <c r="A1394" s="119"/>
      <c r="C1394" s="110"/>
      <c r="D1394" s="111"/>
      <c r="E1394" s="117"/>
      <c r="G1394" s="120"/>
      <c r="H1394" s="120"/>
      <c r="I1394" s="120"/>
      <c r="J1394" s="102"/>
      <c r="K1394" s="102"/>
      <c r="L1394" s="120"/>
      <c r="M1394" s="116"/>
      <c r="N1394" s="116"/>
      <c r="O1394" s="102"/>
      <c r="P1394" s="102"/>
      <c r="Q1394" s="102"/>
      <c r="R1394" s="102"/>
      <c r="S1394" s="102"/>
      <c r="T1394" s="102"/>
      <c r="U1394" s="102"/>
      <c r="V1394" s="102"/>
      <c r="W1394" s="102"/>
      <c r="X1394" s="102"/>
      <c r="Y1394" s="102"/>
      <c r="Z1394" s="102"/>
      <c r="AA1394" s="102"/>
      <c r="AB1394" s="102"/>
    </row>
    <row r="1395">
      <c r="A1395" s="119"/>
      <c r="C1395" s="110"/>
      <c r="D1395" s="111"/>
      <c r="E1395" s="117"/>
      <c r="G1395" s="120"/>
      <c r="H1395" s="120"/>
      <c r="I1395" s="120"/>
      <c r="J1395" s="102"/>
      <c r="K1395" s="102"/>
      <c r="L1395" s="120"/>
      <c r="M1395" s="116"/>
      <c r="N1395" s="116"/>
      <c r="O1395" s="102"/>
      <c r="P1395" s="102"/>
      <c r="Q1395" s="102"/>
      <c r="R1395" s="102"/>
      <c r="S1395" s="102"/>
      <c r="T1395" s="102"/>
      <c r="U1395" s="102"/>
      <c r="V1395" s="102"/>
      <c r="W1395" s="102"/>
      <c r="X1395" s="102"/>
      <c r="Y1395" s="102"/>
      <c r="Z1395" s="102"/>
      <c r="AA1395" s="102"/>
      <c r="AB1395" s="102"/>
    </row>
    <row r="1396">
      <c r="A1396" s="119"/>
      <c r="C1396" s="110"/>
      <c r="D1396" s="111"/>
      <c r="E1396" s="117"/>
      <c r="G1396" s="120"/>
      <c r="H1396" s="120"/>
      <c r="I1396" s="120"/>
      <c r="J1396" s="102"/>
      <c r="K1396" s="102"/>
      <c r="L1396" s="120"/>
      <c r="M1396" s="116"/>
      <c r="N1396" s="116"/>
      <c r="O1396" s="102"/>
      <c r="P1396" s="102"/>
      <c r="Q1396" s="102"/>
      <c r="R1396" s="102"/>
      <c r="S1396" s="102"/>
      <c r="T1396" s="102"/>
      <c r="U1396" s="102"/>
      <c r="V1396" s="102"/>
      <c r="W1396" s="102"/>
      <c r="X1396" s="102"/>
      <c r="Y1396" s="102"/>
      <c r="Z1396" s="102"/>
      <c r="AA1396" s="102"/>
      <c r="AB1396" s="102"/>
    </row>
    <row r="1397">
      <c r="A1397" s="119"/>
      <c r="C1397" s="110"/>
      <c r="D1397" s="111"/>
      <c r="E1397" s="117"/>
      <c r="G1397" s="120"/>
      <c r="H1397" s="120"/>
      <c r="I1397" s="120"/>
      <c r="J1397" s="102"/>
      <c r="K1397" s="102"/>
      <c r="L1397" s="120"/>
      <c r="M1397" s="116"/>
      <c r="N1397" s="116"/>
      <c r="O1397" s="102"/>
      <c r="P1397" s="102"/>
      <c r="Q1397" s="102"/>
      <c r="R1397" s="102"/>
      <c r="S1397" s="102"/>
      <c r="T1397" s="102"/>
      <c r="U1397" s="102"/>
      <c r="V1397" s="102"/>
      <c r="W1397" s="102"/>
      <c r="X1397" s="102"/>
      <c r="Y1397" s="102"/>
      <c r="Z1397" s="102"/>
      <c r="AA1397" s="102"/>
      <c r="AB1397" s="102"/>
    </row>
    <row r="1398">
      <c r="A1398" s="119"/>
      <c r="C1398" s="110"/>
      <c r="D1398" s="111"/>
      <c r="E1398" s="117"/>
      <c r="G1398" s="120"/>
      <c r="H1398" s="120"/>
      <c r="I1398" s="120"/>
      <c r="J1398" s="102"/>
      <c r="K1398" s="102"/>
      <c r="L1398" s="120"/>
      <c r="M1398" s="116"/>
      <c r="N1398" s="116"/>
      <c r="O1398" s="102"/>
      <c r="P1398" s="102"/>
      <c r="Q1398" s="102"/>
      <c r="R1398" s="102"/>
      <c r="S1398" s="102"/>
      <c r="T1398" s="102"/>
      <c r="U1398" s="102"/>
      <c r="V1398" s="102"/>
      <c r="W1398" s="102"/>
      <c r="X1398" s="102"/>
      <c r="Y1398" s="102"/>
      <c r="Z1398" s="102"/>
      <c r="AA1398" s="102"/>
      <c r="AB1398" s="102"/>
    </row>
    <row r="1399">
      <c r="A1399" s="119"/>
      <c r="C1399" s="110"/>
      <c r="D1399" s="111"/>
      <c r="E1399" s="117"/>
      <c r="G1399" s="120"/>
      <c r="H1399" s="120"/>
      <c r="I1399" s="120"/>
      <c r="J1399" s="102"/>
      <c r="K1399" s="102"/>
      <c r="L1399" s="120"/>
      <c r="M1399" s="116"/>
      <c r="N1399" s="116"/>
      <c r="O1399" s="102"/>
      <c r="P1399" s="102"/>
      <c r="Q1399" s="102"/>
      <c r="R1399" s="102"/>
      <c r="S1399" s="102"/>
      <c r="T1399" s="102"/>
      <c r="U1399" s="102"/>
      <c r="V1399" s="102"/>
      <c r="W1399" s="102"/>
      <c r="X1399" s="102"/>
      <c r="Y1399" s="102"/>
      <c r="Z1399" s="102"/>
      <c r="AA1399" s="102"/>
      <c r="AB1399" s="102"/>
    </row>
    <row r="1400">
      <c r="A1400" s="119"/>
      <c r="C1400" s="110"/>
      <c r="D1400" s="111"/>
      <c r="E1400" s="117"/>
      <c r="G1400" s="120"/>
      <c r="H1400" s="120"/>
      <c r="I1400" s="120"/>
      <c r="J1400" s="102"/>
      <c r="K1400" s="102"/>
      <c r="L1400" s="120"/>
      <c r="M1400" s="116"/>
      <c r="N1400" s="116"/>
      <c r="O1400" s="102"/>
      <c r="P1400" s="102"/>
      <c r="Q1400" s="102"/>
      <c r="R1400" s="102"/>
      <c r="S1400" s="102"/>
      <c r="T1400" s="102"/>
      <c r="U1400" s="102"/>
      <c r="V1400" s="102"/>
      <c r="W1400" s="102"/>
      <c r="X1400" s="102"/>
      <c r="Y1400" s="102"/>
      <c r="Z1400" s="102"/>
      <c r="AA1400" s="102"/>
      <c r="AB1400" s="102"/>
    </row>
    <row r="1401">
      <c r="A1401" s="119"/>
      <c r="C1401" s="110"/>
      <c r="D1401" s="111"/>
      <c r="E1401" s="117"/>
      <c r="G1401" s="120"/>
      <c r="H1401" s="120"/>
      <c r="I1401" s="120"/>
      <c r="J1401" s="102"/>
      <c r="K1401" s="102"/>
      <c r="L1401" s="120"/>
      <c r="M1401" s="116"/>
      <c r="N1401" s="116"/>
      <c r="O1401" s="102"/>
      <c r="P1401" s="102"/>
      <c r="Q1401" s="102"/>
      <c r="R1401" s="102"/>
      <c r="S1401" s="102"/>
      <c r="T1401" s="102"/>
      <c r="U1401" s="102"/>
      <c r="V1401" s="102"/>
      <c r="W1401" s="102"/>
      <c r="X1401" s="102"/>
      <c r="Y1401" s="102"/>
      <c r="Z1401" s="102"/>
      <c r="AA1401" s="102"/>
      <c r="AB1401" s="102"/>
    </row>
    <row r="1402">
      <c r="A1402" s="119"/>
      <c r="C1402" s="110"/>
      <c r="D1402" s="111"/>
      <c r="E1402" s="117"/>
      <c r="G1402" s="120"/>
      <c r="H1402" s="120"/>
      <c r="I1402" s="120"/>
      <c r="J1402" s="102"/>
      <c r="K1402" s="102"/>
      <c r="L1402" s="120"/>
      <c r="M1402" s="116"/>
      <c r="N1402" s="116"/>
      <c r="O1402" s="102"/>
      <c r="P1402" s="102"/>
      <c r="Q1402" s="102"/>
      <c r="R1402" s="102"/>
      <c r="S1402" s="102"/>
      <c r="T1402" s="102"/>
      <c r="U1402" s="102"/>
      <c r="V1402" s="102"/>
      <c r="W1402" s="102"/>
      <c r="X1402" s="102"/>
      <c r="Y1402" s="102"/>
      <c r="Z1402" s="102"/>
      <c r="AA1402" s="102"/>
      <c r="AB1402" s="102"/>
    </row>
    <row r="1403">
      <c r="A1403" s="119"/>
      <c r="C1403" s="110"/>
      <c r="D1403" s="111"/>
      <c r="E1403" s="117"/>
      <c r="G1403" s="120"/>
      <c r="H1403" s="120"/>
      <c r="I1403" s="120"/>
      <c r="J1403" s="102"/>
      <c r="K1403" s="102"/>
      <c r="L1403" s="120"/>
      <c r="M1403" s="116"/>
      <c r="N1403" s="116"/>
      <c r="O1403" s="102"/>
      <c r="P1403" s="102"/>
      <c r="Q1403" s="102"/>
      <c r="R1403" s="102"/>
      <c r="S1403" s="102"/>
      <c r="T1403" s="102"/>
      <c r="U1403" s="102"/>
      <c r="V1403" s="102"/>
      <c r="W1403" s="102"/>
      <c r="X1403" s="102"/>
      <c r="Y1403" s="102"/>
      <c r="Z1403" s="102"/>
      <c r="AA1403" s="102"/>
      <c r="AB1403" s="102"/>
    </row>
    <row r="1404">
      <c r="A1404" s="119"/>
      <c r="C1404" s="110"/>
      <c r="D1404" s="111"/>
      <c r="E1404" s="117"/>
      <c r="G1404" s="120"/>
      <c r="H1404" s="120"/>
      <c r="I1404" s="120"/>
      <c r="J1404" s="102"/>
      <c r="K1404" s="102"/>
      <c r="L1404" s="120"/>
      <c r="M1404" s="116"/>
      <c r="N1404" s="116"/>
      <c r="O1404" s="102"/>
      <c r="P1404" s="102"/>
      <c r="Q1404" s="102"/>
      <c r="R1404" s="102"/>
      <c r="S1404" s="102"/>
      <c r="T1404" s="102"/>
      <c r="U1404" s="102"/>
      <c r="V1404" s="102"/>
      <c r="W1404" s="102"/>
      <c r="X1404" s="102"/>
      <c r="Y1404" s="102"/>
      <c r="Z1404" s="102"/>
      <c r="AA1404" s="102"/>
      <c r="AB1404" s="102"/>
    </row>
    <row r="1405">
      <c r="A1405" s="119"/>
      <c r="C1405" s="110"/>
      <c r="D1405" s="111"/>
      <c r="E1405" s="117"/>
      <c r="G1405" s="120"/>
      <c r="H1405" s="120"/>
      <c r="I1405" s="120"/>
      <c r="J1405" s="102"/>
      <c r="K1405" s="102"/>
      <c r="L1405" s="120"/>
      <c r="M1405" s="116"/>
      <c r="N1405" s="116"/>
      <c r="O1405" s="102"/>
      <c r="P1405" s="102"/>
      <c r="Q1405" s="102"/>
      <c r="R1405" s="102"/>
      <c r="S1405" s="102"/>
      <c r="T1405" s="102"/>
      <c r="U1405" s="102"/>
      <c r="V1405" s="102"/>
      <c r="W1405" s="102"/>
      <c r="X1405" s="102"/>
      <c r="Y1405" s="102"/>
      <c r="Z1405" s="102"/>
      <c r="AA1405" s="102"/>
      <c r="AB1405" s="102"/>
    </row>
    <row r="1406">
      <c r="A1406" s="119"/>
      <c r="C1406" s="110"/>
      <c r="D1406" s="111"/>
      <c r="E1406" s="117"/>
      <c r="G1406" s="120"/>
      <c r="H1406" s="120"/>
      <c r="I1406" s="120"/>
      <c r="J1406" s="102"/>
      <c r="K1406" s="102"/>
      <c r="L1406" s="120"/>
      <c r="M1406" s="116"/>
      <c r="N1406" s="116"/>
      <c r="O1406" s="102"/>
      <c r="P1406" s="102"/>
      <c r="Q1406" s="102"/>
      <c r="R1406" s="102"/>
      <c r="S1406" s="102"/>
      <c r="T1406" s="102"/>
      <c r="U1406" s="102"/>
      <c r="V1406" s="102"/>
      <c r="W1406" s="102"/>
      <c r="X1406" s="102"/>
      <c r="Y1406" s="102"/>
      <c r="Z1406" s="102"/>
      <c r="AA1406" s="102"/>
      <c r="AB1406" s="102"/>
    </row>
    <row r="1407">
      <c r="A1407" s="119"/>
      <c r="C1407" s="110"/>
      <c r="D1407" s="111"/>
      <c r="E1407" s="117"/>
      <c r="G1407" s="120"/>
      <c r="H1407" s="120"/>
      <c r="I1407" s="120"/>
      <c r="J1407" s="102"/>
      <c r="K1407" s="102"/>
      <c r="L1407" s="120"/>
      <c r="M1407" s="116"/>
      <c r="N1407" s="116"/>
      <c r="O1407" s="102"/>
      <c r="P1407" s="102"/>
      <c r="Q1407" s="102"/>
      <c r="R1407" s="102"/>
      <c r="S1407" s="102"/>
      <c r="T1407" s="102"/>
      <c r="U1407" s="102"/>
      <c r="V1407" s="102"/>
      <c r="W1407" s="102"/>
      <c r="X1407" s="102"/>
      <c r="Y1407" s="102"/>
      <c r="Z1407" s="102"/>
      <c r="AA1407" s="102"/>
      <c r="AB1407" s="102"/>
    </row>
    <row r="1408">
      <c r="A1408" s="119"/>
      <c r="C1408" s="110"/>
      <c r="D1408" s="111"/>
      <c r="E1408" s="117"/>
      <c r="G1408" s="120"/>
      <c r="H1408" s="120"/>
      <c r="I1408" s="120"/>
      <c r="J1408" s="102"/>
      <c r="K1408" s="102"/>
      <c r="L1408" s="120"/>
      <c r="M1408" s="116"/>
      <c r="N1408" s="116"/>
      <c r="O1408" s="102"/>
      <c r="P1408" s="102"/>
      <c r="Q1408" s="102"/>
      <c r="R1408" s="102"/>
      <c r="S1408" s="102"/>
      <c r="T1408" s="102"/>
      <c r="U1408" s="102"/>
      <c r="V1408" s="102"/>
      <c r="W1408" s="102"/>
      <c r="X1408" s="102"/>
      <c r="Y1408" s="102"/>
      <c r="Z1408" s="102"/>
      <c r="AA1408" s="102"/>
      <c r="AB1408" s="102"/>
    </row>
    <row r="1409">
      <c r="A1409" s="119"/>
      <c r="C1409" s="110"/>
      <c r="D1409" s="111"/>
      <c r="E1409" s="117"/>
      <c r="G1409" s="120"/>
      <c r="H1409" s="120"/>
      <c r="I1409" s="120"/>
      <c r="J1409" s="102"/>
      <c r="K1409" s="102"/>
      <c r="L1409" s="120"/>
      <c r="M1409" s="116"/>
      <c r="N1409" s="116"/>
      <c r="O1409" s="102"/>
      <c r="P1409" s="102"/>
      <c r="Q1409" s="102"/>
      <c r="R1409" s="102"/>
      <c r="S1409" s="102"/>
      <c r="T1409" s="102"/>
      <c r="U1409" s="102"/>
      <c r="V1409" s="102"/>
      <c r="W1409" s="102"/>
      <c r="X1409" s="102"/>
      <c r="Y1409" s="102"/>
      <c r="Z1409" s="102"/>
      <c r="AA1409" s="102"/>
      <c r="AB1409" s="102"/>
    </row>
    <row r="1410">
      <c r="A1410" s="119"/>
      <c r="C1410" s="110"/>
      <c r="D1410" s="111"/>
      <c r="E1410" s="117"/>
      <c r="G1410" s="120"/>
      <c r="H1410" s="120"/>
      <c r="I1410" s="120"/>
      <c r="J1410" s="102"/>
      <c r="K1410" s="102"/>
      <c r="L1410" s="120"/>
      <c r="M1410" s="116"/>
      <c r="N1410" s="116"/>
      <c r="O1410" s="102"/>
      <c r="P1410" s="102"/>
      <c r="Q1410" s="102"/>
      <c r="R1410" s="102"/>
      <c r="S1410" s="102"/>
      <c r="T1410" s="102"/>
      <c r="U1410" s="102"/>
      <c r="V1410" s="102"/>
      <c r="W1410" s="102"/>
      <c r="X1410" s="102"/>
      <c r="Y1410" s="102"/>
      <c r="Z1410" s="102"/>
      <c r="AA1410" s="102"/>
      <c r="AB1410" s="102"/>
    </row>
    <row r="1411">
      <c r="A1411" s="119"/>
      <c r="C1411" s="110"/>
      <c r="D1411" s="111"/>
      <c r="E1411" s="117"/>
      <c r="G1411" s="120"/>
      <c r="H1411" s="120"/>
      <c r="I1411" s="120"/>
      <c r="J1411" s="102"/>
      <c r="K1411" s="102"/>
      <c r="L1411" s="120"/>
      <c r="M1411" s="116"/>
      <c r="N1411" s="116"/>
      <c r="O1411" s="102"/>
      <c r="P1411" s="102"/>
      <c r="Q1411" s="102"/>
      <c r="R1411" s="102"/>
      <c r="S1411" s="102"/>
      <c r="T1411" s="102"/>
      <c r="U1411" s="102"/>
      <c r="V1411" s="102"/>
      <c r="W1411" s="102"/>
      <c r="X1411" s="102"/>
      <c r="Y1411" s="102"/>
      <c r="Z1411" s="102"/>
      <c r="AA1411" s="102"/>
      <c r="AB1411" s="102"/>
    </row>
    <row r="1412">
      <c r="A1412" s="119"/>
      <c r="C1412" s="110"/>
      <c r="D1412" s="111"/>
      <c r="E1412" s="117"/>
      <c r="G1412" s="120"/>
      <c r="H1412" s="120"/>
      <c r="I1412" s="120"/>
      <c r="J1412" s="102"/>
      <c r="K1412" s="102"/>
      <c r="L1412" s="120"/>
      <c r="M1412" s="116"/>
      <c r="N1412" s="116"/>
      <c r="O1412" s="102"/>
      <c r="P1412" s="102"/>
      <c r="Q1412" s="102"/>
      <c r="R1412" s="102"/>
      <c r="S1412" s="102"/>
      <c r="T1412" s="102"/>
      <c r="U1412" s="102"/>
      <c r="V1412" s="102"/>
      <c r="W1412" s="102"/>
      <c r="X1412" s="102"/>
      <c r="Y1412" s="102"/>
      <c r="Z1412" s="102"/>
      <c r="AA1412" s="102"/>
      <c r="AB1412" s="102"/>
    </row>
    <row r="1413">
      <c r="A1413" s="119"/>
      <c r="C1413" s="110"/>
      <c r="D1413" s="111"/>
      <c r="E1413" s="117"/>
      <c r="G1413" s="120"/>
      <c r="H1413" s="120"/>
      <c r="I1413" s="120"/>
      <c r="J1413" s="102"/>
      <c r="K1413" s="102"/>
      <c r="L1413" s="120"/>
      <c r="M1413" s="116"/>
      <c r="N1413" s="116"/>
      <c r="O1413" s="102"/>
      <c r="P1413" s="102"/>
      <c r="Q1413" s="102"/>
      <c r="R1413" s="102"/>
      <c r="S1413" s="102"/>
      <c r="T1413" s="102"/>
      <c r="U1413" s="102"/>
      <c r="V1413" s="102"/>
      <c r="W1413" s="102"/>
      <c r="X1413" s="102"/>
      <c r="Y1413" s="102"/>
      <c r="Z1413" s="102"/>
      <c r="AA1413" s="102"/>
      <c r="AB1413" s="102"/>
    </row>
    <row r="1414">
      <c r="A1414" s="119"/>
      <c r="C1414" s="110"/>
      <c r="D1414" s="111"/>
      <c r="E1414" s="117"/>
      <c r="G1414" s="120"/>
      <c r="H1414" s="120"/>
      <c r="I1414" s="120"/>
      <c r="J1414" s="102"/>
      <c r="K1414" s="102"/>
      <c r="L1414" s="120"/>
      <c r="M1414" s="116"/>
      <c r="N1414" s="116"/>
      <c r="O1414" s="102"/>
      <c r="P1414" s="102"/>
      <c r="Q1414" s="102"/>
      <c r="R1414" s="102"/>
      <c r="S1414" s="102"/>
      <c r="T1414" s="102"/>
      <c r="U1414" s="102"/>
      <c r="V1414" s="102"/>
      <c r="W1414" s="102"/>
      <c r="X1414" s="102"/>
      <c r="Y1414" s="102"/>
      <c r="Z1414" s="102"/>
      <c r="AA1414" s="102"/>
      <c r="AB1414" s="102"/>
    </row>
    <row r="1415">
      <c r="A1415" s="119"/>
      <c r="C1415" s="110"/>
      <c r="D1415" s="111"/>
      <c r="E1415" s="117"/>
      <c r="G1415" s="120"/>
      <c r="H1415" s="120"/>
      <c r="I1415" s="120"/>
      <c r="J1415" s="102"/>
      <c r="K1415" s="102"/>
      <c r="L1415" s="120"/>
      <c r="M1415" s="116"/>
      <c r="N1415" s="116"/>
      <c r="O1415" s="102"/>
      <c r="P1415" s="102"/>
      <c r="Q1415" s="102"/>
      <c r="R1415" s="102"/>
      <c r="S1415" s="102"/>
      <c r="T1415" s="102"/>
      <c r="U1415" s="102"/>
      <c r="V1415" s="102"/>
      <c r="W1415" s="102"/>
      <c r="X1415" s="102"/>
      <c r="Y1415" s="102"/>
      <c r="Z1415" s="102"/>
      <c r="AA1415" s="102"/>
      <c r="AB1415" s="102"/>
    </row>
    <row r="1416">
      <c r="A1416" s="119"/>
      <c r="C1416" s="110"/>
      <c r="D1416" s="111"/>
      <c r="E1416" s="117"/>
      <c r="G1416" s="120"/>
      <c r="H1416" s="120"/>
      <c r="I1416" s="120"/>
      <c r="J1416" s="102"/>
      <c r="K1416" s="102"/>
      <c r="L1416" s="120"/>
      <c r="M1416" s="116"/>
      <c r="N1416" s="116"/>
      <c r="O1416" s="102"/>
      <c r="P1416" s="102"/>
      <c r="Q1416" s="102"/>
      <c r="R1416" s="102"/>
      <c r="S1416" s="102"/>
      <c r="T1416" s="102"/>
      <c r="U1416" s="102"/>
      <c r="V1416" s="102"/>
      <c r="W1416" s="102"/>
      <c r="X1416" s="102"/>
      <c r="Y1416" s="102"/>
      <c r="Z1416" s="102"/>
      <c r="AA1416" s="102"/>
      <c r="AB1416" s="102"/>
    </row>
    <row r="1417">
      <c r="A1417" s="119"/>
      <c r="C1417" s="110"/>
      <c r="D1417" s="111"/>
      <c r="E1417" s="117"/>
      <c r="G1417" s="120"/>
      <c r="H1417" s="120"/>
      <c r="I1417" s="120"/>
      <c r="J1417" s="102"/>
      <c r="K1417" s="102"/>
      <c r="L1417" s="120"/>
      <c r="M1417" s="116"/>
      <c r="N1417" s="116"/>
      <c r="O1417" s="102"/>
      <c r="P1417" s="102"/>
      <c r="Q1417" s="102"/>
      <c r="R1417" s="102"/>
      <c r="S1417" s="102"/>
      <c r="T1417" s="102"/>
      <c r="U1417" s="102"/>
      <c r="V1417" s="102"/>
      <c r="W1417" s="102"/>
      <c r="X1417" s="102"/>
      <c r="Y1417" s="102"/>
      <c r="Z1417" s="102"/>
      <c r="AA1417" s="102"/>
      <c r="AB1417" s="102"/>
    </row>
    <row r="1418">
      <c r="A1418" s="119"/>
      <c r="C1418" s="110"/>
      <c r="D1418" s="111"/>
      <c r="E1418" s="117"/>
      <c r="G1418" s="120"/>
      <c r="H1418" s="120"/>
      <c r="I1418" s="120"/>
      <c r="J1418" s="102"/>
      <c r="K1418" s="102"/>
      <c r="L1418" s="120"/>
      <c r="M1418" s="116"/>
      <c r="N1418" s="116"/>
      <c r="O1418" s="102"/>
      <c r="P1418" s="102"/>
      <c r="Q1418" s="102"/>
      <c r="R1418" s="102"/>
      <c r="S1418" s="102"/>
      <c r="T1418" s="102"/>
      <c r="U1418" s="102"/>
      <c r="V1418" s="102"/>
      <c r="W1418" s="102"/>
      <c r="X1418" s="102"/>
      <c r="Y1418" s="102"/>
      <c r="Z1418" s="102"/>
      <c r="AA1418" s="102"/>
      <c r="AB1418" s="102"/>
    </row>
    <row r="1419">
      <c r="A1419" s="119"/>
      <c r="C1419" s="110"/>
      <c r="D1419" s="111"/>
      <c r="E1419" s="117"/>
      <c r="G1419" s="120"/>
      <c r="H1419" s="120"/>
      <c r="I1419" s="120"/>
      <c r="J1419" s="102"/>
      <c r="K1419" s="102"/>
      <c r="L1419" s="120"/>
      <c r="M1419" s="116"/>
      <c r="N1419" s="116"/>
      <c r="O1419" s="102"/>
      <c r="P1419" s="102"/>
      <c r="Q1419" s="102"/>
      <c r="R1419" s="102"/>
      <c r="S1419" s="102"/>
      <c r="T1419" s="102"/>
      <c r="U1419" s="102"/>
      <c r="V1419" s="102"/>
      <c r="W1419" s="102"/>
      <c r="X1419" s="102"/>
      <c r="Y1419" s="102"/>
      <c r="Z1419" s="102"/>
      <c r="AA1419" s="102"/>
      <c r="AB1419" s="102"/>
    </row>
    <row r="1420">
      <c r="A1420" s="119"/>
      <c r="C1420" s="110"/>
      <c r="D1420" s="111"/>
      <c r="E1420" s="117"/>
      <c r="G1420" s="120"/>
      <c r="H1420" s="120"/>
      <c r="I1420" s="120"/>
      <c r="J1420" s="102"/>
      <c r="K1420" s="102"/>
      <c r="L1420" s="120"/>
      <c r="M1420" s="116"/>
      <c r="N1420" s="116"/>
      <c r="O1420" s="102"/>
      <c r="P1420" s="102"/>
      <c r="Q1420" s="102"/>
      <c r="R1420" s="102"/>
      <c r="S1420" s="102"/>
      <c r="T1420" s="102"/>
      <c r="U1420" s="102"/>
      <c r="V1420" s="102"/>
      <c r="W1420" s="102"/>
      <c r="X1420" s="102"/>
      <c r="Y1420" s="102"/>
      <c r="Z1420" s="102"/>
      <c r="AA1420" s="102"/>
      <c r="AB1420" s="102"/>
    </row>
    <row r="1421">
      <c r="A1421" s="119"/>
      <c r="C1421" s="110"/>
      <c r="D1421" s="111"/>
      <c r="E1421" s="117"/>
      <c r="G1421" s="120"/>
      <c r="H1421" s="120"/>
      <c r="I1421" s="120"/>
      <c r="J1421" s="102"/>
      <c r="K1421" s="102"/>
      <c r="L1421" s="120"/>
      <c r="M1421" s="116"/>
      <c r="N1421" s="116"/>
      <c r="O1421" s="102"/>
      <c r="P1421" s="102"/>
      <c r="Q1421" s="102"/>
      <c r="R1421" s="102"/>
      <c r="S1421" s="102"/>
      <c r="T1421" s="102"/>
      <c r="U1421" s="102"/>
      <c r="V1421" s="102"/>
      <c r="W1421" s="102"/>
      <c r="X1421" s="102"/>
      <c r="Y1421" s="102"/>
      <c r="Z1421" s="102"/>
      <c r="AA1421" s="102"/>
      <c r="AB1421" s="102"/>
    </row>
    <row r="1422">
      <c r="A1422" s="119"/>
      <c r="C1422" s="110"/>
      <c r="D1422" s="111"/>
      <c r="E1422" s="117"/>
      <c r="G1422" s="120"/>
      <c r="H1422" s="120"/>
      <c r="I1422" s="120"/>
      <c r="J1422" s="102"/>
      <c r="K1422" s="102"/>
      <c r="L1422" s="120"/>
      <c r="M1422" s="116"/>
      <c r="N1422" s="116"/>
      <c r="O1422" s="102"/>
      <c r="P1422" s="102"/>
      <c r="Q1422" s="102"/>
      <c r="R1422" s="102"/>
      <c r="S1422" s="102"/>
      <c r="T1422" s="102"/>
      <c r="U1422" s="102"/>
      <c r="V1422" s="102"/>
      <c r="W1422" s="102"/>
      <c r="X1422" s="102"/>
      <c r="Y1422" s="102"/>
      <c r="Z1422" s="102"/>
      <c r="AA1422" s="102"/>
      <c r="AB1422" s="102"/>
    </row>
    <row r="1423">
      <c r="A1423" s="119"/>
      <c r="C1423" s="110"/>
      <c r="D1423" s="111"/>
      <c r="E1423" s="117"/>
      <c r="G1423" s="120"/>
      <c r="H1423" s="120"/>
      <c r="I1423" s="120"/>
      <c r="J1423" s="102"/>
      <c r="K1423" s="102"/>
      <c r="L1423" s="120"/>
      <c r="M1423" s="116"/>
      <c r="N1423" s="116"/>
      <c r="O1423" s="102"/>
      <c r="P1423" s="102"/>
      <c r="Q1423" s="102"/>
      <c r="R1423" s="102"/>
      <c r="S1423" s="102"/>
      <c r="T1423" s="102"/>
      <c r="U1423" s="102"/>
      <c r="V1423" s="102"/>
      <c r="W1423" s="102"/>
      <c r="X1423" s="102"/>
      <c r="Y1423" s="102"/>
      <c r="Z1423" s="102"/>
      <c r="AA1423" s="102"/>
      <c r="AB1423" s="102"/>
    </row>
    <row r="1424">
      <c r="A1424" s="119"/>
      <c r="C1424" s="110"/>
      <c r="D1424" s="111"/>
      <c r="E1424" s="117"/>
      <c r="G1424" s="120"/>
      <c r="H1424" s="120"/>
      <c r="I1424" s="120"/>
      <c r="J1424" s="102"/>
      <c r="K1424" s="102"/>
      <c r="L1424" s="120"/>
      <c r="M1424" s="116"/>
      <c r="N1424" s="116"/>
      <c r="O1424" s="102"/>
      <c r="P1424" s="102"/>
      <c r="Q1424" s="102"/>
      <c r="R1424" s="102"/>
      <c r="S1424" s="102"/>
      <c r="T1424" s="102"/>
      <c r="U1424" s="102"/>
      <c r="V1424" s="102"/>
      <c r="W1424" s="102"/>
      <c r="X1424" s="102"/>
      <c r="Y1424" s="102"/>
      <c r="Z1424" s="102"/>
      <c r="AA1424" s="102"/>
      <c r="AB1424" s="102"/>
    </row>
    <row r="1425">
      <c r="A1425" s="119"/>
      <c r="C1425" s="110"/>
      <c r="D1425" s="111"/>
      <c r="E1425" s="117"/>
      <c r="G1425" s="120"/>
      <c r="H1425" s="120"/>
      <c r="I1425" s="120"/>
      <c r="J1425" s="102"/>
      <c r="K1425" s="102"/>
      <c r="L1425" s="120"/>
      <c r="M1425" s="116"/>
      <c r="N1425" s="116"/>
      <c r="O1425" s="102"/>
      <c r="P1425" s="102"/>
      <c r="Q1425" s="102"/>
      <c r="R1425" s="102"/>
      <c r="S1425" s="102"/>
      <c r="T1425" s="102"/>
      <c r="U1425" s="102"/>
      <c r="V1425" s="102"/>
      <c r="W1425" s="102"/>
      <c r="X1425" s="102"/>
      <c r="Y1425" s="102"/>
      <c r="Z1425" s="102"/>
      <c r="AA1425" s="102"/>
      <c r="AB1425" s="102"/>
    </row>
    <row r="1426">
      <c r="A1426" s="119"/>
      <c r="C1426" s="110"/>
      <c r="D1426" s="111"/>
      <c r="E1426" s="117"/>
      <c r="G1426" s="120"/>
      <c r="H1426" s="120"/>
      <c r="I1426" s="120"/>
      <c r="J1426" s="102"/>
      <c r="K1426" s="102"/>
      <c r="L1426" s="120"/>
      <c r="M1426" s="116"/>
      <c r="N1426" s="116"/>
      <c r="O1426" s="102"/>
      <c r="P1426" s="102"/>
      <c r="Q1426" s="102"/>
      <c r="R1426" s="102"/>
      <c r="S1426" s="102"/>
      <c r="T1426" s="102"/>
      <c r="U1426" s="102"/>
      <c r="V1426" s="102"/>
      <c r="W1426" s="102"/>
      <c r="X1426" s="102"/>
      <c r="Y1426" s="102"/>
      <c r="Z1426" s="102"/>
      <c r="AA1426" s="102"/>
      <c r="AB1426" s="102"/>
    </row>
    <row r="1427">
      <c r="A1427" s="119"/>
      <c r="C1427" s="110"/>
      <c r="D1427" s="111"/>
      <c r="E1427" s="117"/>
      <c r="G1427" s="120"/>
      <c r="H1427" s="120"/>
      <c r="I1427" s="120"/>
      <c r="J1427" s="102"/>
      <c r="K1427" s="102"/>
      <c r="L1427" s="120"/>
      <c r="M1427" s="116"/>
      <c r="N1427" s="116"/>
      <c r="O1427" s="102"/>
      <c r="P1427" s="102"/>
      <c r="Q1427" s="102"/>
      <c r="R1427" s="102"/>
      <c r="S1427" s="102"/>
      <c r="T1427" s="102"/>
      <c r="U1427" s="102"/>
      <c r="V1427" s="102"/>
      <c r="W1427" s="102"/>
      <c r="X1427" s="102"/>
      <c r="Y1427" s="102"/>
      <c r="Z1427" s="102"/>
      <c r="AA1427" s="102"/>
      <c r="AB1427" s="102"/>
    </row>
    <row r="1428">
      <c r="A1428" s="119"/>
      <c r="C1428" s="110"/>
      <c r="D1428" s="111"/>
      <c r="E1428" s="117"/>
      <c r="G1428" s="120"/>
      <c r="H1428" s="120"/>
      <c r="I1428" s="120"/>
      <c r="J1428" s="102"/>
      <c r="K1428" s="102"/>
      <c r="L1428" s="120"/>
      <c r="M1428" s="116"/>
      <c r="N1428" s="116"/>
      <c r="O1428" s="102"/>
      <c r="P1428" s="102"/>
      <c r="Q1428" s="102"/>
      <c r="R1428" s="102"/>
      <c r="S1428" s="102"/>
      <c r="T1428" s="102"/>
      <c r="U1428" s="102"/>
      <c r="V1428" s="102"/>
      <c r="W1428" s="102"/>
      <c r="X1428" s="102"/>
      <c r="Y1428" s="102"/>
      <c r="Z1428" s="102"/>
      <c r="AA1428" s="102"/>
      <c r="AB1428" s="102"/>
    </row>
    <row r="1429">
      <c r="A1429" s="119"/>
      <c r="C1429" s="110"/>
      <c r="D1429" s="111"/>
      <c r="E1429" s="117"/>
      <c r="G1429" s="120"/>
      <c r="H1429" s="120"/>
      <c r="I1429" s="120"/>
      <c r="J1429" s="102"/>
      <c r="K1429" s="102"/>
      <c r="L1429" s="120"/>
      <c r="M1429" s="116"/>
      <c r="N1429" s="116"/>
      <c r="O1429" s="102"/>
      <c r="P1429" s="102"/>
      <c r="Q1429" s="102"/>
      <c r="R1429" s="102"/>
      <c r="S1429" s="102"/>
      <c r="T1429" s="102"/>
      <c r="U1429" s="102"/>
      <c r="V1429" s="102"/>
      <c r="W1429" s="102"/>
      <c r="X1429" s="102"/>
      <c r="Y1429" s="102"/>
      <c r="Z1429" s="102"/>
      <c r="AA1429" s="102"/>
      <c r="AB1429" s="102"/>
    </row>
    <row r="1430">
      <c r="A1430" s="119"/>
      <c r="C1430" s="110"/>
      <c r="D1430" s="111"/>
      <c r="E1430" s="117"/>
      <c r="G1430" s="120"/>
      <c r="H1430" s="120"/>
      <c r="I1430" s="120"/>
      <c r="J1430" s="102"/>
      <c r="K1430" s="102"/>
      <c r="L1430" s="120"/>
      <c r="M1430" s="116"/>
      <c r="N1430" s="116"/>
      <c r="O1430" s="102"/>
      <c r="P1430" s="102"/>
      <c r="Q1430" s="102"/>
      <c r="R1430" s="102"/>
      <c r="S1430" s="102"/>
      <c r="T1430" s="102"/>
      <c r="U1430" s="102"/>
      <c r="V1430" s="102"/>
      <c r="W1430" s="102"/>
      <c r="X1430" s="102"/>
      <c r="Y1430" s="102"/>
      <c r="Z1430" s="102"/>
      <c r="AA1430" s="102"/>
      <c r="AB1430" s="102"/>
    </row>
    <row r="1431">
      <c r="A1431" s="119"/>
      <c r="C1431" s="110"/>
      <c r="D1431" s="111"/>
      <c r="E1431" s="117"/>
      <c r="G1431" s="120"/>
      <c r="H1431" s="120"/>
      <c r="I1431" s="120"/>
      <c r="J1431" s="102"/>
      <c r="K1431" s="102"/>
      <c r="L1431" s="120"/>
      <c r="M1431" s="116"/>
      <c r="N1431" s="116"/>
      <c r="O1431" s="102"/>
      <c r="P1431" s="102"/>
      <c r="Q1431" s="102"/>
      <c r="R1431" s="102"/>
      <c r="S1431" s="102"/>
      <c r="T1431" s="102"/>
      <c r="U1431" s="102"/>
      <c r="V1431" s="102"/>
      <c r="W1431" s="102"/>
      <c r="X1431" s="102"/>
      <c r="Y1431" s="102"/>
      <c r="Z1431" s="102"/>
      <c r="AA1431" s="102"/>
      <c r="AB1431" s="102"/>
    </row>
    <row r="1432">
      <c r="A1432" s="119"/>
      <c r="C1432" s="110"/>
      <c r="D1432" s="111"/>
      <c r="E1432" s="117"/>
      <c r="G1432" s="120"/>
      <c r="H1432" s="120"/>
      <c r="I1432" s="120"/>
      <c r="J1432" s="102"/>
      <c r="K1432" s="102"/>
      <c r="L1432" s="120"/>
      <c r="M1432" s="116"/>
      <c r="N1432" s="116"/>
      <c r="O1432" s="102"/>
      <c r="P1432" s="102"/>
      <c r="Q1432" s="102"/>
      <c r="R1432" s="102"/>
      <c r="S1432" s="102"/>
      <c r="T1432" s="102"/>
      <c r="U1432" s="102"/>
      <c r="V1432" s="102"/>
      <c r="W1432" s="102"/>
      <c r="X1432" s="102"/>
      <c r="Y1432" s="102"/>
      <c r="Z1432" s="102"/>
      <c r="AA1432" s="102"/>
      <c r="AB1432" s="102"/>
    </row>
    <row r="1433">
      <c r="A1433" s="119"/>
      <c r="C1433" s="110"/>
      <c r="D1433" s="111"/>
      <c r="E1433" s="117"/>
      <c r="G1433" s="120"/>
      <c r="H1433" s="120"/>
      <c r="I1433" s="120"/>
      <c r="J1433" s="102"/>
      <c r="K1433" s="102"/>
      <c r="L1433" s="120"/>
      <c r="M1433" s="116"/>
      <c r="N1433" s="116"/>
      <c r="O1433" s="102"/>
      <c r="P1433" s="102"/>
      <c r="Q1433" s="102"/>
      <c r="R1433" s="102"/>
      <c r="S1433" s="102"/>
      <c r="T1433" s="102"/>
      <c r="U1433" s="102"/>
      <c r="V1433" s="102"/>
      <c r="W1433" s="102"/>
      <c r="X1433" s="102"/>
      <c r="Y1433" s="102"/>
      <c r="Z1433" s="102"/>
      <c r="AA1433" s="102"/>
      <c r="AB1433" s="102"/>
    </row>
    <row r="1434">
      <c r="A1434" s="119"/>
      <c r="C1434" s="110"/>
      <c r="D1434" s="111"/>
      <c r="E1434" s="117"/>
      <c r="G1434" s="120"/>
      <c r="H1434" s="120"/>
      <c r="I1434" s="120"/>
      <c r="J1434" s="102"/>
      <c r="K1434" s="102"/>
      <c r="L1434" s="120"/>
      <c r="M1434" s="116"/>
      <c r="N1434" s="116"/>
      <c r="O1434" s="102"/>
      <c r="P1434" s="102"/>
      <c r="Q1434" s="102"/>
      <c r="R1434" s="102"/>
      <c r="S1434" s="102"/>
      <c r="T1434" s="102"/>
      <c r="U1434" s="102"/>
      <c r="V1434" s="102"/>
      <c r="W1434" s="102"/>
      <c r="X1434" s="102"/>
      <c r="Y1434" s="102"/>
      <c r="Z1434" s="102"/>
      <c r="AA1434" s="102"/>
      <c r="AB1434" s="102"/>
    </row>
    <row r="1435">
      <c r="A1435" s="119"/>
      <c r="C1435" s="110"/>
      <c r="D1435" s="111"/>
      <c r="E1435" s="117"/>
      <c r="G1435" s="120"/>
      <c r="H1435" s="120"/>
      <c r="I1435" s="120"/>
      <c r="J1435" s="102"/>
      <c r="K1435" s="102"/>
      <c r="L1435" s="120"/>
      <c r="M1435" s="116"/>
      <c r="N1435" s="116"/>
      <c r="O1435" s="102"/>
      <c r="P1435" s="102"/>
      <c r="Q1435" s="102"/>
      <c r="R1435" s="102"/>
      <c r="S1435" s="102"/>
      <c r="T1435" s="102"/>
      <c r="U1435" s="102"/>
      <c r="V1435" s="102"/>
      <c r="W1435" s="102"/>
      <c r="X1435" s="102"/>
      <c r="Y1435" s="102"/>
      <c r="Z1435" s="102"/>
      <c r="AA1435" s="102"/>
      <c r="AB1435" s="102"/>
    </row>
    <row r="1436">
      <c r="A1436" s="119"/>
      <c r="C1436" s="110"/>
      <c r="D1436" s="111"/>
      <c r="E1436" s="117"/>
      <c r="G1436" s="120"/>
      <c r="H1436" s="120"/>
      <c r="I1436" s="120"/>
      <c r="J1436" s="102"/>
      <c r="K1436" s="102"/>
      <c r="L1436" s="120"/>
      <c r="M1436" s="116"/>
      <c r="N1436" s="116"/>
      <c r="O1436" s="102"/>
      <c r="P1436" s="102"/>
      <c r="Q1436" s="102"/>
      <c r="R1436" s="102"/>
      <c r="S1436" s="102"/>
      <c r="T1436" s="102"/>
      <c r="U1436" s="102"/>
      <c r="V1436" s="102"/>
      <c r="W1436" s="102"/>
      <c r="X1436" s="102"/>
      <c r="Y1436" s="102"/>
      <c r="Z1436" s="102"/>
      <c r="AA1436" s="102"/>
      <c r="AB1436" s="102"/>
    </row>
    <row r="1437">
      <c r="A1437" s="119"/>
      <c r="C1437" s="110"/>
      <c r="D1437" s="111"/>
      <c r="E1437" s="117"/>
      <c r="G1437" s="120"/>
      <c r="H1437" s="120"/>
      <c r="I1437" s="120"/>
      <c r="J1437" s="102"/>
      <c r="K1437" s="102"/>
      <c r="L1437" s="120"/>
      <c r="M1437" s="116"/>
      <c r="N1437" s="116"/>
      <c r="O1437" s="102"/>
      <c r="P1437" s="102"/>
      <c r="Q1437" s="102"/>
      <c r="R1437" s="102"/>
      <c r="S1437" s="102"/>
      <c r="T1437" s="102"/>
      <c r="U1437" s="102"/>
      <c r="V1437" s="102"/>
      <c r="W1437" s="102"/>
      <c r="X1437" s="102"/>
      <c r="Y1437" s="102"/>
      <c r="Z1437" s="102"/>
      <c r="AA1437" s="102"/>
      <c r="AB1437" s="102"/>
    </row>
    <row r="1438">
      <c r="A1438" s="119"/>
      <c r="C1438" s="110"/>
      <c r="D1438" s="111"/>
      <c r="E1438" s="117"/>
      <c r="G1438" s="120"/>
      <c r="H1438" s="120"/>
      <c r="I1438" s="120"/>
      <c r="J1438" s="102"/>
      <c r="K1438" s="102"/>
      <c r="L1438" s="120"/>
      <c r="M1438" s="116"/>
      <c r="N1438" s="116"/>
      <c r="O1438" s="102"/>
      <c r="P1438" s="102"/>
      <c r="Q1438" s="102"/>
      <c r="R1438" s="102"/>
      <c r="S1438" s="102"/>
      <c r="T1438" s="102"/>
      <c r="U1438" s="102"/>
      <c r="V1438" s="102"/>
      <c r="W1438" s="102"/>
      <c r="X1438" s="102"/>
      <c r="Y1438" s="102"/>
      <c r="Z1438" s="102"/>
      <c r="AA1438" s="102"/>
      <c r="AB1438" s="102"/>
    </row>
    <row r="1439">
      <c r="A1439" s="119"/>
      <c r="C1439" s="110"/>
      <c r="D1439" s="111"/>
      <c r="E1439" s="117"/>
      <c r="G1439" s="120"/>
      <c r="H1439" s="120"/>
      <c r="I1439" s="120"/>
      <c r="J1439" s="102"/>
      <c r="K1439" s="102"/>
      <c r="L1439" s="120"/>
      <c r="M1439" s="116"/>
      <c r="N1439" s="116"/>
      <c r="O1439" s="102"/>
      <c r="P1439" s="102"/>
      <c r="Q1439" s="102"/>
      <c r="R1439" s="102"/>
      <c r="S1439" s="102"/>
      <c r="T1439" s="102"/>
      <c r="U1439" s="102"/>
      <c r="V1439" s="102"/>
      <c r="W1439" s="102"/>
      <c r="X1439" s="102"/>
      <c r="Y1439" s="102"/>
      <c r="Z1439" s="102"/>
      <c r="AA1439" s="102"/>
      <c r="AB1439" s="102"/>
    </row>
    <row r="1440">
      <c r="A1440" s="119"/>
      <c r="C1440" s="110"/>
      <c r="D1440" s="111"/>
      <c r="E1440" s="117"/>
      <c r="G1440" s="120"/>
      <c r="H1440" s="120"/>
      <c r="I1440" s="120"/>
      <c r="J1440" s="102"/>
      <c r="K1440" s="102"/>
      <c r="L1440" s="120"/>
      <c r="M1440" s="116"/>
      <c r="N1440" s="116"/>
      <c r="O1440" s="102"/>
      <c r="P1440" s="102"/>
      <c r="Q1440" s="102"/>
      <c r="R1440" s="102"/>
      <c r="S1440" s="102"/>
      <c r="T1440" s="102"/>
      <c r="U1440" s="102"/>
      <c r="V1440" s="102"/>
      <c r="W1440" s="102"/>
      <c r="X1440" s="102"/>
      <c r="Y1440" s="102"/>
      <c r="Z1440" s="102"/>
      <c r="AA1440" s="102"/>
      <c r="AB1440" s="102"/>
    </row>
    <row r="1441">
      <c r="A1441" s="119"/>
      <c r="C1441" s="110"/>
      <c r="D1441" s="111"/>
      <c r="E1441" s="117"/>
      <c r="G1441" s="120"/>
      <c r="H1441" s="120"/>
      <c r="I1441" s="120"/>
      <c r="J1441" s="102"/>
      <c r="K1441" s="102"/>
      <c r="L1441" s="120"/>
      <c r="M1441" s="116"/>
      <c r="N1441" s="116"/>
      <c r="O1441" s="102"/>
      <c r="P1441" s="102"/>
      <c r="Q1441" s="102"/>
      <c r="R1441" s="102"/>
      <c r="S1441" s="102"/>
      <c r="T1441" s="102"/>
      <c r="U1441" s="102"/>
      <c r="V1441" s="102"/>
      <c r="W1441" s="102"/>
      <c r="X1441" s="102"/>
      <c r="Y1441" s="102"/>
      <c r="Z1441" s="102"/>
      <c r="AA1441" s="102"/>
      <c r="AB1441" s="102"/>
    </row>
    <row r="1442">
      <c r="A1442" s="119"/>
      <c r="C1442" s="110"/>
      <c r="D1442" s="111"/>
      <c r="E1442" s="117"/>
      <c r="G1442" s="120"/>
      <c r="H1442" s="120"/>
      <c r="I1442" s="120"/>
      <c r="J1442" s="102"/>
      <c r="K1442" s="102"/>
      <c r="L1442" s="120"/>
      <c r="M1442" s="116"/>
      <c r="N1442" s="116"/>
      <c r="O1442" s="102"/>
      <c r="P1442" s="102"/>
      <c r="Q1442" s="102"/>
      <c r="R1442" s="102"/>
      <c r="S1442" s="102"/>
      <c r="T1442" s="102"/>
      <c r="U1442" s="102"/>
      <c r="V1442" s="102"/>
      <c r="W1442" s="102"/>
      <c r="X1442" s="102"/>
      <c r="Y1442" s="102"/>
      <c r="Z1442" s="102"/>
      <c r="AA1442" s="102"/>
      <c r="AB1442" s="102"/>
    </row>
    <row r="1443">
      <c r="A1443" s="119"/>
      <c r="C1443" s="110"/>
      <c r="D1443" s="111"/>
      <c r="E1443" s="117"/>
      <c r="G1443" s="120"/>
      <c r="H1443" s="120"/>
      <c r="I1443" s="120"/>
      <c r="J1443" s="102"/>
      <c r="K1443" s="102"/>
      <c r="L1443" s="120"/>
      <c r="M1443" s="116"/>
      <c r="N1443" s="116"/>
      <c r="O1443" s="102"/>
      <c r="P1443" s="102"/>
      <c r="Q1443" s="102"/>
      <c r="R1443" s="102"/>
      <c r="S1443" s="102"/>
      <c r="T1443" s="102"/>
      <c r="U1443" s="102"/>
      <c r="V1443" s="102"/>
      <c r="W1443" s="102"/>
      <c r="X1443" s="102"/>
      <c r="Y1443" s="102"/>
      <c r="Z1443" s="102"/>
      <c r="AA1443" s="102"/>
      <c r="AB1443" s="102"/>
    </row>
    <row r="1444">
      <c r="A1444" s="119"/>
      <c r="C1444" s="110"/>
      <c r="D1444" s="111"/>
      <c r="E1444" s="117"/>
      <c r="G1444" s="120"/>
      <c r="H1444" s="120"/>
      <c r="I1444" s="120"/>
      <c r="J1444" s="102"/>
      <c r="K1444" s="102"/>
      <c r="L1444" s="120"/>
      <c r="M1444" s="116"/>
      <c r="N1444" s="116"/>
      <c r="O1444" s="102"/>
      <c r="P1444" s="102"/>
      <c r="Q1444" s="102"/>
      <c r="R1444" s="102"/>
      <c r="S1444" s="102"/>
      <c r="T1444" s="102"/>
      <c r="U1444" s="102"/>
      <c r="V1444" s="102"/>
      <c r="W1444" s="102"/>
      <c r="X1444" s="102"/>
      <c r="Y1444" s="102"/>
      <c r="Z1444" s="102"/>
      <c r="AA1444" s="102"/>
      <c r="AB1444" s="102"/>
    </row>
    <row r="1445">
      <c r="A1445" s="119"/>
      <c r="C1445" s="110"/>
      <c r="D1445" s="111"/>
      <c r="E1445" s="117"/>
      <c r="G1445" s="120"/>
      <c r="H1445" s="120"/>
      <c r="I1445" s="120"/>
      <c r="J1445" s="102"/>
      <c r="K1445" s="102"/>
      <c r="L1445" s="120"/>
      <c r="M1445" s="116"/>
      <c r="N1445" s="116"/>
      <c r="O1445" s="102"/>
      <c r="P1445" s="102"/>
      <c r="Q1445" s="102"/>
      <c r="R1445" s="102"/>
      <c r="S1445" s="102"/>
      <c r="T1445" s="102"/>
      <c r="U1445" s="102"/>
      <c r="V1445" s="102"/>
      <c r="W1445" s="102"/>
      <c r="X1445" s="102"/>
      <c r="Y1445" s="102"/>
      <c r="Z1445" s="102"/>
      <c r="AA1445" s="102"/>
      <c r="AB1445" s="102"/>
    </row>
    <row r="1446">
      <c r="A1446" s="119"/>
      <c r="C1446" s="110"/>
      <c r="D1446" s="111"/>
      <c r="E1446" s="117"/>
      <c r="G1446" s="120"/>
      <c r="H1446" s="120"/>
      <c r="I1446" s="120"/>
      <c r="J1446" s="102"/>
      <c r="K1446" s="102"/>
      <c r="L1446" s="120"/>
      <c r="M1446" s="116"/>
      <c r="N1446" s="116"/>
      <c r="O1446" s="102"/>
      <c r="P1446" s="102"/>
      <c r="Q1446" s="102"/>
      <c r="R1446" s="102"/>
      <c r="S1446" s="102"/>
      <c r="T1446" s="102"/>
      <c r="U1446" s="102"/>
      <c r="V1446" s="102"/>
      <c r="W1446" s="102"/>
      <c r="X1446" s="102"/>
      <c r="Y1446" s="102"/>
      <c r="Z1446" s="102"/>
      <c r="AA1446" s="102"/>
      <c r="AB1446" s="102"/>
    </row>
    <row r="1447">
      <c r="A1447" s="119"/>
      <c r="C1447" s="110"/>
      <c r="D1447" s="111"/>
      <c r="E1447" s="117"/>
      <c r="G1447" s="120"/>
      <c r="H1447" s="120"/>
      <c r="I1447" s="120"/>
      <c r="J1447" s="102"/>
      <c r="K1447" s="102"/>
      <c r="L1447" s="120"/>
      <c r="M1447" s="116"/>
      <c r="N1447" s="116"/>
      <c r="O1447" s="102"/>
      <c r="P1447" s="102"/>
      <c r="Q1447" s="102"/>
      <c r="R1447" s="102"/>
      <c r="S1447" s="102"/>
      <c r="T1447" s="102"/>
      <c r="U1447" s="102"/>
      <c r="V1447" s="102"/>
      <c r="W1447" s="102"/>
      <c r="X1447" s="102"/>
      <c r="Y1447" s="102"/>
      <c r="Z1447" s="102"/>
      <c r="AA1447" s="102"/>
      <c r="AB1447" s="102"/>
    </row>
    <row r="1448">
      <c r="A1448" s="119"/>
      <c r="C1448" s="110"/>
      <c r="D1448" s="111"/>
      <c r="E1448" s="117"/>
      <c r="G1448" s="120"/>
      <c r="H1448" s="120"/>
      <c r="I1448" s="120"/>
      <c r="J1448" s="102"/>
      <c r="K1448" s="102"/>
      <c r="L1448" s="120"/>
      <c r="M1448" s="116"/>
      <c r="N1448" s="116"/>
      <c r="O1448" s="102"/>
      <c r="P1448" s="102"/>
      <c r="Q1448" s="102"/>
      <c r="R1448" s="102"/>
      <c r="S1448" s="102"/>
      <c r="T1448" s="102"/>
      <c r="U1448" s="102"/>
      <c r="V1448" s="102"/>
      <c r="W1448" s="102"/>
      <c r="X1448" s="102"/>
      <c r="Y1448" s="102"/>
      <c r="Z1448" s="102"/>
      <c r="AA1448" s="102"/>
      <c r="AB1448" s="102"/>
    </row>
    <row r="1449">
      <c r="A1449" s="119"/>
      <c r="C1449" s="110"/>
      <c r="D1449" s="111"/>
      <c r="E1449" s="117"/>
      <c r="G1449" s="120"/>
      <c r="H1449" s="120"/>
      <c r="I1449" s="120"/>
      <c r="J1449" s="102"/>
      <c r="K1449" s="102"/>
      <c r="L1449" s="120"/>
      <c r="M1449" s="116"/>
      <c r="N1449" s="116"/>
      <c r="O1449" s="102"/>
      <c r="P1449" s="102"/>
      <c r="Q1449" s="102"/>
      <c r="R1449" s="102"/>
      <c r="S1449" s="102"/>
      <c r="T1449" s="102"/>
      <c r="U1449" s="102"/>
      <c r="V1449" s="102"/>
      <c r="W1449" s="102"/>
      <c r="X1449" s="102"/>
      <c r="Y1449" s="102"/>
      <c r="Z1449" s="102"/>
      <c r="AA1449" s="102"/>
      <c r="AB1449" s="102"/>
    </row>
    <row r="1450">
      <c r="A1450" s="119"/>
      <c r="C1450" s="110"/>
      <c r="D1450" s="111"/>
      <c r="E1450" s="117"/>
      <c r="G1450" s="120"/>
      <c r="H1450" s="120"/>
      <c r="I1450" s="120"/>
      <c r="J1450" s="102"/>
      <c r="K1450" s="102"/>
      <c r="L1450" s="120"/>
      <c r="M1450" s="116"/>
      <c r="N1450" s="116"/>
      <c r="O1450" s="102"/>
      <c r="P1450" s="102"/>
      <c r="Q1450" s="102"/>
      <c r="R1450" s="102"/>
      <c r="S1450" s="102"/>
      <c r="T1450" s="102"/>
      <c r="U1450" s="102"/>
      <c r="V1450" s="102"/>
      <c r="W1450" s="102"/>
      <c r="X1450" s="102"/>
      <c r="Y1450" s="102"/>
      <c r="Z1450" s="102"/>
      <c r="AA1450" s="102"/>
      <c r="AB1450" s="102"/>
    </row>
    <row r="1451">
      <c r="A1451" s="119"/>
      <c r="C1451" s="110"/>
      <c r="D1451" s="111"/>
      <c r="E1451" s="117"/>
      <c r="G1451" s="120"/>
      <c r="H1451" s="120"/>
      <c r="I1451" s="120"/>
      <c r="J1451" s="102"/>
      <c r="K1451" s="102"/>
      <c r="L1451" s="120"/>
      <c r="M1451" s="116"/>
      <c r="N1451" s="116"/>
      <c r="O1451" s="102"/>
      <c r="P1451" s="102"/>
      <c r="Q1451" s="102"/>
      <c r="R1451" s="102"/>
      <c r="S1451" s="102"/>
      <c r="T1451" s="102"/>
      <c r="U1451" s="102"/>
      <c r="V1451" s="102"/>
      <c r="W1451" s="102"/>
      <c r="X1451" s="102"/>
      <c r="Y1451" s="102"/>
      <c r="Z1451" s="102"/>
      <c r="AA1451" s="102"/>
      <c r="AB1451" s="102"/>
    </row>
    <row r="1452">
      <c r="A1452" s="119"/>
      <c r="C1452" s="110"/>
      <c r="D1452" s="111"/>
      <c r="E1452" s="117"/>
      <c r="G1452" s="120"/>
      <c r="H1452" s="120"/>
      <c r="I1452" s="120"/>
      <c r="J1452" s="102"/>
      <c r="K1452" s="102"/>
      <c r="L1452" s="120"/>
      <c r="M1452" s="116"/>
      <c r="N1452" s="116"/>
      <c r="O1452" s="102"/>
      <c r="P1452" s="102"/>
      <c r="Q1452" s="102"/>
      <c r="R1452" s="102"/>
      <c r="S1452" s="102"/>
      <c r="T1452" s="102"/>
      <c r="U1452" s="102"/>
      <c r="V1452" s="102"/>
      <c r="W1452" s="102"/>
      <c r="X1452" s="102"/>
      <c r="Y1452" s="102"/>
      <c r="Z1452" s="102"/>
      <c r="AA1452" s="102"/>
      <c r="AB1452" s="102"/>
    </row>
    <row r="1453">
      <c r="A1453" s="119"/>
      <c r="C1453" s="110"/>
      <c r="D1453" s="111"/>
      <c r="E1453" s="117"/>
      <c r="G1453" s="120"/>
      <c r="H1453" s="120"/>
      <c r="I1453" s="120"/>
      <c r="J1453" s="102"/>
      <c r="K1453" s="102"/>
      <c r="L1453" s="120"/>
      <c r="M1453" s="116"/>
      <c r="N1453" s="116"/>
      <c r="O1453" s="102"/>
      <c r="P1453" s="102"/>
      <c r="Q1453" s="102"/>
      <c r="R1453" s="102"/>
      <c r="S1453" s="102"/>
      <c r="T1453" s="102"/>
      <c r="U1453" s="102"/>
      <c r="V1453" s="102"/>
      <c r="W1453" s="102"/>
      <c r="X1453" s="102"/>
      <c r="Y1453" s="102"/>
      <c r="Z1453" s="102"/>
      <c r="AA1453" s="102"/>
      <c r="AB1453" s="102"/>
    </row>
    <row r="1454">
      <c r="A1454" s="119"/>
      <c r="C1454" s="110"/>
      <c r="D1454" s="111"/>
      <c r="E1454" s="117"/>
      <c r="G1454" s="120"/>
      <c r="H1454" s="120"/>
      <c r="I1454" s="120"/>
      <c r="J1454" s="102"/>
      <c r="K1454" s="102"/>
      <c r="L1454" s="120"/>
      <c r="M1454" s="116"/>
      <c r="N1454" s="116"/>
      <c r="O1454" s="102"/>
      <c r="P1454" s="102"/>
      <c r="Q1454" s="102"/>
      <c r="R1454" s="102"/>
      <c r="S1454" s="102"/>
      <c r="T1454" s="102"/>
      <c r="U1454" s="102"/>
      <c r="V1454" s="102"/>
      <c r="W1454" s="102"/>
      <c r="X1454" s="102"/>
      <c r="Y1454" s="102"/>
      <c r="Z1454" s="102"/>
      <c r="AA1454" s="102"/>
      <c r="AB1454" s="102"/>
    </row>
    <row r="1455">
      <c r="A1455" s="119"/>
      <c r="C1455" s="110"/>
      <c r="D1455" s="111"/>
      <c r="E1455" s="117"/>
      <c r="G1455" s="120"/>
      <c r="H1455" s="120"/>
      <c r="I1455" s="120"/>
      <c r="J1455" s="102"/>
      <c r="K1455" s="102"/>
      <c r="L1455" s="120"/>
      <c r="M1455" s="116"/>
      <c r="N1455" s="116"/>
      <c r="O1455" s="102"/>
      <c r="P1455" s="102"/>
      <c r="Q1455" s="102"/>
      <c r="R1455" s="102"/>
      <c r="S1455" s="102"/>
      <c r="T1455" s="102"/>
      <c r="U1455" s="102"/>
      <c r="V1455" s="102"/>
      <c r="W1455" s="102"/>
      <c r="X1455" s="102"/>
      <c r="Y1455" s="102"/>
      <c r="Z1455" s="102"/>
      <c r="AA1455" s="102"/>
      <c r="AB1455" s="102"/>
    </row>
    <row r="1456">
      <c r="A1456" s="119"/>
      <c r="C1456" s="110"/>
      <c r="D1456" s="111"/>
      <c r="E1456" s="117"/>
      <c r="G1456" s="120"/>
      <c r="H1456" s="120"/>
      <c r="I1456" s="120"/>
      <c r="J1456" s="102"/>
      <c r="K1456" s="102"/>
      <c r="L1456" s="120"/>
      <c r="M1456" s="116"/>
      <c r="N1456" s="116"/>
      <c r="O1456" s="102"/>
      <c r="P1456" s="102"/>
      <c r="Q1456" s="102"/>
      <c r="R1456" s="102"/>
      <c r="S1456" s="102"/>
      <c r="T1456" s="102"/>
      <c r="U1456" s="102"/>
      <c r="V1456" s="102"/>
      <c r="W1456" s="102"/>
      <c r="X1456" s="102"/>
      <c r="Y1456" s="102"/>
      <c r="Z1456" s="102"/>
      <c r="AA1456" s="102"/>
      <c r="AB1456" s="102"/>
    </row>
    <row r="1457">
      <c r="A1457" s="119"/>
      <c r="C1457" s="110"/>
      <c r="D1457" s="111"/>
      <c r="E1457" s="117"/>
      <c r="G1457" s="120"/>
      <c r="H1457" s="120"/>
      <c r="I1457" s="120"/>
      <c r="J1457" s="102"/>
      <c r="K1457" s="102"/>
      <c r="L1457" s="120"/>
      <c r="M1457" s="116"/>
      <c r="N1457" s="116"/>
      <c r="O1457" s="102"/>
      <c r="P1457" s="102"/>
      <c r="Q1457" s="102"/>
      <c r="R1457" s="102"/>
      <c r="S1457" s="102"/>
      <c r="T1457" s="102"/>
      <c r="U1457" s="102"/>
      <c r="V1457" s="102"/>
      <c r="W1457" s="102"/>
      <c r="X1457" s="102"/>
      <c r="Y1457" s="102"/>
      <c r="Z1457" s="102"/>
      <c r="AA1457" s="102"/>
      <c r="AB1457" s="102"/>
    </row>
    <row r="1458">
      <c r="A1458" s="119"/>
      <c r="C1458" s="110"/>
      <c r="D1458" s="111"/>
      <c r="E1458" s="117"/>
      <c r="G1458" s="120"/>
      <c r="H1458" s="120"/>
      <c r="I1458" s="120"/>
      <c r="J1458" s="102"/>
      <c r="K1458" s="102"/>
      <c r="L1458" s="120"/>
      <c r="M1458" s="116"/>
      <c r="N1458" s="116"/>
      <c r="O1458" s="102"/>
      <c r="P1458" s="102"/>
      <c r="Q1458" s="102"/>
      <c r="R1458" s="102"/>
      <c r="S1458" s="102"/>
      <c r="T1458" s="102"/>
      <c r="U1458" s="102"/>
      <c r="V1458" s="102"/>
      <c r="W1458" s="102"/>
      <c r="X1458" s="102"/>
      <c r="Y1458" s="102"/>
      <c r="Z1458" s="102"/>
      <c r="AA1458" s="102"/>
      <c r="AB1458" s="102"/>
    </row>
    <row r="1459">
      <c r="A1459" s="119"/>
      <c r="C1459" s="110"/>
      <c r="D1459" s="111"/>
      <c r="E1459" s="117"/>
      <c r="G1459" s="120"/>
      <c r="H1459" s="120"/>
      <c r="I1459" s="120"/>
      <c r="J1459" s="102"/>
      <c r="K1459" s="102"/>
      <c r="L1459" s="120"/>
      <c r="M1459" s="116"/>
      <c r="N1459" s="116"/>
      <c r="O1459" s="102"/>
      <c r="P1459" s="102"/>
      <c r="Q1459" s="102"/>
      <c r="R1459" s="102"/>
      <c r="S1459" s="102"/>
      <c r="T1459" s="102"/>
      <c r="U1459" s="102"/>
      <c r="V1459" s="102"/>
      <c r="W1459" s="102"/>
      <c r="X1459" s="102"/>
      <c r="Y1459" s="102"/>
      <c r="Z1459" s="102"/>
      <c r="AA1459" s="102"/>
      <c r="AB1459" s="102"/>
    </row>
    <row r="1460">
      <c r="A1460" s="119"/>
      <c r="C1460" s="110"/>
      <c r="D1460" s="111"/>
      <c r="E1460" s="117"/>
      <c r="G1460" s="120"/>
      <c r="H1460" s="120"/>
      <c r="I1460" s="120"/>
      <c r="J1460" s="102"/>
      <c r="K1460" s="102"/>
      <c r="L1460" s="120"/>
      <c r="M1460" s="116"/>
      <c r="N1460" s="116"/>
      <c r="O1460" s="102"/>
      <c r="P1460" s="102"/>
      <c r="Q1460" s="102"/>
      <c r="R1460" s="102"/>
      <c r="S1460" s="102"/>
      <c r="T1460" s="102"/>
      <c r="U1460" s="102"/>
      <c r="V1460" s="102"/>
      <c r="W1460" s="102"/>
      <c r="X1460" s="102"/>
      <c r="Y1460" s="102"/>
      <c r="Z1460" s="102"/>
      <c r="AA1460" s="102"/>
      <c r="AB1460" s="102"/>
    </row>
    <row r="1461">
      <c r="A1461" s="119"/>
      <c r="C1461" s="110"/>
      <c r="D1461" s="111"/>
      <c r="E1461" s="117"/>
      <c r="G1461" s="120"/>
      <c r="H1461" s="120"/>
      <c r="I1461" s="120"/>
      <c r="J1461" s="102"/>
      <c r="K1461" s="102"/>
      <c r="L1461" s="120"/>
      <c r="M1461" s="116"/>
      <c r="N1461" s="116"/>
      <c r="O1461" s="102"/>
      <c r="P1461" s="102"/>
      <c r="Q1461" s="102"/>
      <c r="R1461" s="102"/>
      <c r="S1461" s="102"/>
      <c r="T1461" s="102"/>
      <c r="U1461" s="102"/>
      <c r="V1461" s="102"/>
      <c r="W1461" s="102"/>
      <c r="X1461" s="102"/>
      <c r="Y1461" s="102"/>
      <c r="Z1461" s="102"/>
      <c r="AA1461" s="102"/>
      <c r="AB1461" s="102"/>
    </row>
    <row r="1462">
      <c r="A1462" s="119"/>
      <c r="C1462" s="110"/>
      <c r="D1462" s="111"/>
      <c r="E1462" s="117"/>
      <c r="G1462" s="120"/>
      <c r="H1462" s="120"/>
      <c r="I1462" s="120"/>
      <c r="J1462" s="102"/>
      <c r="K1462" s="102"/>
      <c r="L1462" s="120"/>
      <c r="M1462" s="116"/>
      <c r="N1462" s="116"/>
      <c r="O1462" s="102"/>
      <c r="P1462" s="102"/>
      <c r="Q1462" s="102"/>
      <c r="R1462" s="102"/>
      <c r="S1462" s="102"/>
      <c r="T1462" s="102"/>
      <c r="U1462" s="102"/>
      <c r="V1462" s="102"/>
      <c r="W1462" s="102"/>
      <c r="X1462" s="102"/>
      <c r="Y1462" s="102"/>
      <c r="Z1462" s="102"/>
      <c r="AA1462" s="102"/>
      <c r="AB1462" s="102"/>
    </row>
    <row r="1463">
      <c r="A1463" s="119"/>
      <c r="C1463" s="110"/>
      <c r="D1463" s="111"/>
      <c r="E1463" s="117"/>
      <c r="G1463" s="120"/>
      <c r="H1463" s="120"/>
      <c r="I1463" s="120"/>
      <c r="J1463" s="102"/>
      <c r="K1463" s="102"/>
      <c r="L1463" s="120"/>
      <c r="M1463" s="116"/>
      <c r="N1463" s="116"/>
      <c r="O1463" s="102"/>
      <c r="P1463" s="102"/>
      <c r="Q1463" s="102"/>
      <c r="R1463" s="102"/>
      <c r="S1463" s="102"/>
      <c r="T1463" s="102"/>
      <c r="U1463" s="102"/>
      <c r="V1463" s="102"/>
      <c r="W1463" s="102"/>
      <c r="X1463" s="102"/>
      <c r="Y1463" s="102"/>
      <c r="Z1463" s="102"/>
      <c r="AA1463" s="102"/>
      <c r="AB1463" s="102"/>
    </row>
    <row r="1464">
      <c r="A1464" s="119"/>
      <c r="C1464" s="110"/>
      <c r="D1464" s="111"/>
      <c r="E1464" s="117"/>
      <c r="G1464" s="120"/>
      <c r="H1464" s="120"/>
      <c r="I1464" s="120"/>
      <c r="J1464" s="102"/>
      <c r="K1464" s="102"/>
      <c r="L1464" s="120"/>
      <c r="M1464" s="116"/>
      <c r="N1464" s="116"/>
      <c r="O1464" s="102"/>
      <c r="P1464" s="102"/>
      <c r="Q1464" s="102"/>
      <c r="R1464" s="102"/>
      <c r="S1464" s="102"/>
      <c r="T1464" s="102"/>
      <c r="U1464" s="102"/>
      <c r="V1464" s="102"/>
      <c r="W1464" s="102"/>
      <c r="X1464" s="102"/>
      <c r="Y1464" s="102"/>
      <c r="Z1464" s="102"/>
      <c r="AA1464" s="102"/>
      <c r="AB1464" s="102"/>
    </row>
    <row r="1465">
      <c r="A1465" s="119"/>
      <c r="C1465" s="110"/>
      <c r="D1465" s="111"/>
      <c r="E1465" s="117"/>
      <c r="G1465" s="120"/>
      <c r="H1465" s="120"/>
      <c r="I1465" s="120"/>
      <c r="J1465" s="102"/>
      <c r="K1465" s="102"/>
      <c r="L1465" s="120"/>
      <c r="M1465" s="116"/>
      <c r="N1465" s="116"/>
      <c r="O1465" s="102"/>
      <c r="P1465" s="102"/>
      <c r="Q1465" s="102"/>
      <c r="R1465" s="102"/>
      <c r="S1465" s="102"/>
      <c r="T1465" s="102"/>
      <c r="U1465" s="102"/>
      <c r="V1465" s="102"/>
      <c r="W1465" s="102"/>
      <c r="X1465" s="102"/>
      <c r="Y1465" s="102"/>
      <c r="Z1465" s="102"/>
      <c r="AA1465" s="102"/>
      <c r="AB1465" s="102"/>
    </row>
    <row r="1466">
      <c r="A1466" s="119"/>
      <c r="C1466" s="110"/>
      <c r="D1466" s="111"/>
      <c r="E1466" s="117"/>
      <c r="G1466" s="120"/>
      <c r="H1466" s="120"/>
      <c r="I1466" s="120"/>
      <c r="J1466" s="102"/>
      <c r="K1466" s="102"/>
      <c r="L1466" s="120"/>
      <c r="M1466" s="116"/>
      <c r="N1466" s="116"/>
      <c r="O1466" s="102"/>
      <c r="P1466" s="102"/>
      <c r="Q1466" s="102"/>
      <c r="R1466" s="102"/>
      <c r="S1466" s="102"/>
      <c r="T1466" s="102"/>
      <c r="U1466" s="102"/>
      <c r="V1466" s="102"/>
      <c r="W1466" s="102"/>
      <c r="X1466" s="102"/>
      <c r="Y1466" s="102"/>
      <c r="Z1466" s="102"/>
      <c r="AA1466" s="102"/>
      <c r="AB1466" s="102"/>
    </row>
    <row r="1467">
      <c r="A1467" s="119"/>
      <c r="C1467" s="110"/>
      <c r="D1467" s="111"/>
      <c r="E1467" s="117"/>
      <c r="G1467" s="120"/>
      <c r="H1467" s="120"/>
      <c r="I1467" s="120"/>
      <c r="J1467" s="102"/>
      <c r="K1467" s="102"/>
      <c r="L1467" s="120"/>
      <c r="M1467" s="116"/>
      <c r="N1467" s="116"/>
      <c r="O1467" s="102"/>
      <c r="P1467" s="102"/>
      <c r="Q1467" s="102"/>
      <c r="R1467" s="102"/>
      <c r="S1467" s="102"/>
      <c r="T1467" s="102"/>
      <c r="U1467" s="102"/>
      <c r="V1467" s="102"/>
      <c r="W1467" s="102"/>
      <c r="X1467" s="102"/>
      <c r="Y1467" s="102"/>
      <c r="Z1467" s="102"/>
      <c r="AA1467" s="102"/>
      <c r="AB1467" s="102"/>
    </row>
    <row r="1468">
      <c r="A1468" s="119"/>
      <c r="C1468" s="110"/>
      <c r="D1468" s="111"/>
      <c r="E1468" s="117"/>
      <c r="G1468" s="120"/>
      <c r="H1468" s="120"/>
      <c r="I1468" s="120"/>
      <c r="J1468" s="102"/>
      <c r="K1468" s="102"/>
      <c r="L1468" s="120"/>
      <c r="M1468" s="116"/>
      <c r="N1468" s="116"/>
      <c r="O1468" s="102"/>
      <c r="P1468" s="102"/>
      <c r="Q1468" s="102"/>
      <c r="R1468" s="102"/>
      <c r="S1468" s="102"/>
      <c r="T1468" s="102"/>
      <c r="U1468" s="102"/>
      <c r="V1468" s="102"/>
      <c r="W1468" s="102"/>
      <c r="X1468" s="102"/>
      <c r="Y1468" s="102"/>
      <c r="Z1468" s="102"/>
      <c r="AA1468" s="102"/>
      <c r="AB1468" s="102"/>
    </row>
    <row r="1469">
      <c r="A1469" s="119"/>
      <c r="C1469" s="110"/>
      <c r="D1469" s="111"/>
      <c r="E1469" s="117"/>
      <c r="G1469" s="120"/>
      <c r="H1469" s="120"/>
      <c r="I1469" s="120"/>
      <c r="J1469" s="102"/>
      <c r="K1469" s="102"/>
      <c r="L1469" s="120"/>
      <c r="M1469" s="116"/>
      <c r="N1469" s="116"/>
      <c r="O1469" s="102"/>
      <c r="P1469" s="102"/>
      <c r="Q1469" s="102"/>
      <c r="R1469" s="102"/>
      <c r="S1469" s="102"/>
      <c r="T1469" s="102"/>
      <c r="U1469" s="102"/>
      <c r="V1469" s="102"/>
      <c r="W1469" s="102"/>
      <c r="X1469" s="102"/>
      <c r="Y1469" s="102"/>
      <c r="Z1469" s="102"/>
      <c r="AA1469" s="102"/>
      <c r="AB1469" s="102"/>
    </row>
    <row r="1470">
      <c r="A1470" s="119"/>
      <c r="C1470" s="110"/>
      <c r="D1470" s="111"/>
      <c r="E1470" s="117"/>
      <c r="G1470" s="120"/>
      <c r="H1470" s="120"/>
      <c r="I1470" s="120"/>
      <c r="J1470" s="102"/>
      <c r="K1470" s="102"/>
      <c r="L1470" s="120"/>
      <c r="M1470" s="116"/>
      <c r="N1470" s="116"/>
      <c r="O1470" s="102"/>
      <c r="P1470" s="102"/>
      <c r="Q1470" s="102"/>
      <c r="R1470" s="102"/>
      <c r="S1470" s="102"/>
      <c r="T1470" s="102"/>
      <c r="U1470" s="102"/>
      <c r="V1470" s="102"/>
      <c r="W1470" s="102"/>
      <c r="X1470" s="102"/>
      <c r="Y1470" s="102"/>
      <c r="Z1470" s="102"/>
      <c r="AA1470" s="102"/>
      <c r="AB1470" s="102"/>
    </row>
    <row r="1471">
      <c r="A1471" s="119"/>
      <c r="C1471" s="110"/>
      <c r="D1471" s="111"/>
      <c r="E1471" s="117"/>
      <c r="G1471" s="120"/>
      <c r="H1471" s="120"/>
      <c r="I1471" s="120"/>
      <c r="J1471" s="102"/>
      <c r="K1471" s="102"/>
      <c r="L1471" s="120"/>
      <c r="M1471" s="116"/>
      <c r="N1471" s="116"/>
      <c r="O1471" s="102"/>
      <c r="P1471" s="102"/>
      <c r="Q1471" s="102"/>
      <c r="R1471" s="102"/>
      <c r="S1471" s="102"/>
      <c r="T1471" s="102"/>
      <c r="U1471" s="102"/>
      <c r="V1471" s="102"/>
      <c r="W1471" s="102"/>
      <c r="X1471" s="102"/>
      <c r="Y1471" s="102"/>
      <c r="Z1471" s="102"/>
      <c r="AA1471" s="102"/>
      <c r="AB1471" s="102"/>
    </row>
    <row r="1472">
      <c r="A1472" s="119"/>
      <c r="C1472" s="110"/>
      <c r="D1472" s="111"/>
      <c r="E1472" s="117"/>
      <c r="G1472" s="120"/>
      <c r="H1472" s="120"/>
      <c r="I1472" s="120"/>
      <c r="J1472" s="102"/>
      <c r="K1472" s="102"/>
      <c r="L1472" s="120"/>
      <c r="M1472" s="116"/>
      <c r="N1472" s="116"/>
      <c r="O1472" s="102"/>
      <c r="P1472" s="102"/>
      <c r="Q1472" s="102"/>
      <c r="R1472" s="102"/>
      <c r="S1472" s="102"/>
      <c r="T1472" s="102"/>
      <c r="U1472" s="102"/>
      <c r="V1472" s="102"/>
      <c r="W1472" s="102"/>
      <c r="X1472" s="102"/>
      <c r="Y1472" s="102"/>
      <c r="Z1472" s="102"/>
      <c r="AA1472" s="102"/>
      <c r="AB1472" s="102"/>
    </row>
    <row r="1473">
      <c r="A1473" s="119"/>
      <c r="C1473" s="110"/>
      <c r="D1473" s="111"/>
      <c r="E1473" s="117"/>
      <c r="G1473" s="120"/>
      <c r="H1473" s="120"/>
      <c r="I1473" s="120"/>
      <c r="J1473" s="102"/>
      <c r="K1473" s="102"/>
      <c r="L1473" s="120"/>
      <c r="M1473" s="116"/>
      <c r="N1473" s="116"/>
      <c r="O1473" s="102"/>
      <c r="P1473" s="102"/>
      <c r="Q1473" s="102"/>
      <c r="R1473" s="102"/>
      <c r="S1473" s="102"/>
      <c r="T1473" s="102"/>
      <c r="U1473" s="102"/>
      <c r="V1473" s="102"/>
      <c r="W1473" s="102"/>
      <c r="X1473" s="102"/>
      <c r="Y1473" s="102"/>
      <c r="Z1473" s="102"/>
      <c r="AA1473" s="102"/>
      <c r="AB1473" s="102"/>
    </row>
    <row r="1474">
      <c r="A1474" s="119"/>
      <c r="C1474" s="110"/>
      <c r="D1474" s="111"/>
      <c r="E1474" s="117"/>
      <c r="G1474" s="120"/>
      <c r="H1474" s="120"/>
      <c r="I1474" s="120"/>
      <c r="J1474" s="102"/>
      <c r="K1474" s="102"/>
      <c r="L1474" s="120"/>
      <c r="M1474" s="116"/>
      <c r="N1474" s="116"/>
      <c r="O1474" s="102"/>
      <c r="P1474" s="102"/>
      <c r="Q1474" s="102"/>
      <c r="R1474" s="102"/>
      <c r="S1474" s="102"/>
      <c r="T1474" s="102"/>
      <c r="U1474" s="102"/>
      <c r="V1474" s="102"/>
      <c r="W1474" s="102"/>
      <c r="X1474" s="102"/>
      <c r="Y1474" s="102"/>
      <c r="Z1474" s="102"/>
      <c r="AA1474" s="102"/>
      <c r="AB1474" s="102"/>
    </row>
    <row r="1475">
      <c r="A1475" s="119"/>
      <c r="C1475" s="110"/>
      <c r="D1475" s="111"/>
      <c r="E1475" s="117"/>
      <c r="G1475" s="120"/>
      <c r="H1475" s="120"/>
      <c r="I1475" s="120"/>
      <c r="J1475" s="102"/>
      <c r="K1475" s="102"/>
      <c r="L1475" s="120"/>
      <c r="M1475" s="116"/>
      <c r="N1475" s="116"/>
      <c r="O1475" s="102"/>
      <c r="P1475" s="102"/>
      <c r="Q1475" s="102"/>
      <c r="R1475" s="102"/>
      <c r="S1475" s="102"/>
      <c r="T1475" s="102"/>
      <c r="U1475" s="102"/>
      <c r="V1475" s="102"/>
      <c r="W1475" s="102"/>
      <c r="X1475" s="102"/>
      <c r="Y1475" s="102"/>
      <c r="Z1475" s="102"/>
      <c r="AA1475" s="102"/>
      <c r="AB1475" s="102"/>
    </row>
    <row r="1476">
      <c r="A1476" s="119"/>
      <c r="C1476" s="110"/>
      <c r="D1476" s="111"/>
      <c r="E1476" s="117"/>
      <c r="G1476" s="120"/>
      <c r="H1476" s="120"/>
      <c r="I1476" s="120"/>
      <c r="J1476" s="102"/>
      <c r="K1476" s="102"/>
      <c r="L1476" s="120"/>
      <c r="M1476" s="116"/>
      <c r="N1476" s="116"/>
      <c r="O1476" s="102"/>
      <c r="P1476" s="102"/>
      <c r="Q1476" s="102"/>
      <c r="R1476" s="102"/>
      <c r="S1476" s="102"/>
      <c r="T1476" s="102"/>
      <c r="U1476" s="102"/>
      <c r="V1476" s="102"/>
      <c r="W1476" s="102"/>
      <c r="X1476" s="102"/>
      <c r="Y1476" s="102"/>
      <c r="Z1476" s="102"/>
      <c r="AA1476" s="102"/>
      <c r="AB1476" s="102"/>
    </row>
    <row r="1477">
      <c r="A1477" s="119"/>
      <c r="C1477" s="110"/>
      <c r="D1477" s="111"/>
      <c r="E1477" s="117"/>
      <c r="G1477" s="120"/>
      <c r="H1477" s="120"/>
      <c r="I1477" s="120"/>
      <c r="J1477" s="102"/>
      <c r="K1477" s="102"/>
      <c r="L1477" s="120"/>
      <c r="M1477" s="116"/>
      <c r="N1477" s="116"/>
      <c r="O1477" s="102"/>
      <c r="P1477" s="102"/>
      <c r="Q1477" s="102"/>
      <c r="R1477" s="102"/>
      <c r="S1477" s="102"/>
      <c r="T1477" s="102"/>
      <c r="U1477" s="102"/>
      <c r="V1477" s="102"/>
      <c r="W1477" s="102"/>
      <c r="X1477" s="102"/>
      <c r="Y1477" s="102"/>
      <c r="Z1477" s="102"/>
      <c r="AA1477" s="102"/>
      <c r="AB1477" s="102"/>
    </row>
    <row r="1478">
      <c r="A1478" s="119"/>
      <c r="C1478" s="110"/>
      <c r="D1478" s="111"/>
      <c r="E1478" s="117"/>
      <c r="G1478" s="120"/>
      <c r="H1478" s="120"/>
      <c r="I1478" s="120"/>
      <c r="J1478" s="102"/>
      <c r="K1478" s="102"/>
      <c r="L1478" s="120"/>
      <c r="M1478" s="116"/>
      <c r="N1478" s="116"/>
      <c r="O1478" s="102"/>
      <c r="P1478" s="102"/>
      <c r="Q1478" s="102"/>
      <c r="R1478" s="102"/>
      <c r="S1478" s="102"/>
      <c r="T1478" s="102"/>
      <c r="U1478" s="102"/>
      <c r="V1478" s="102"/>
      <c r="W1478" s="102"/>
      <c r="X1478" s="102"/>
      <c r="Y1478" s="102"/>
      <c r="Z1478" s="102"/>
      <c r="AA1478" s="102"/>
      <c r="AB1478" s="102"/>
    </row>
    <row r="1479">
      <c r="A1479" s="119"/>
      <c r="C1479" s="110"/>
      <c r="D1479" s="111"/>
      <c r="E1479" s="117"/>
      <c r="G1479" s="120"/>
      <c r="H1479" s="120"/>
      <c r="I1479" s="120"/>
      <c r="J1479" s="102"/>
      <c r="K1479" s="102"/>
      <c r="L1479" s="120"/>
      <c r="M1479" s="116"/>
      <c r="N1479" s="116"/>
      <c r="O1479" s="102"/>
      <c r="P1479" s="102"/>
      <c r="Q1479" s="102"/>
      <c r="R1479" s="102"/>
      <c r="S1479" s="102"/>
      <c r="T1479" s="102"/>
      <c r="U1479" s="102"/>
      <c r="V1479" s="102"/>
      <c r="W1479" s="102"/>
      <c r="X1479" s="102"/>
      <c r="Y1479" s="102"/>
      <c r="Z1479" s="102"/>
      <c r="AA1479" s="102"/>
      <c r="AB1479" s="102"/>
    </row>
    <row r="1480">
      <c r="A1480" s="119"/>
      <c r="C1480" s="110"/>
      <c r="D1480" s="111"/>
      <c r="E1480" s="117"/>
      <c r="G1480" s="120"/>
      <c r="H1480" s="120"/>
      <c r="I1480" s="120"/>
      <c r="J1480" s="102"/>
      <c r="K1480" s="102"/>
      <c r="L1480" s="120"/>
      <c r="M1480" s="116"/>
      <c r="N1480" s="116"/>
      <c r="O1480" s="102"/>
      <c r="P1480" s="102"/>
      <c r="Q1480" s="102"/>
      <c r="R1480" s="102"/>
      <c r="S1480" s="102"/>
      <c r="T1480" s="102"/>
      <c r="U1480" s="102"/>
      <c r="V1480" s="102"/>
      <c r="W1480" s="102"/>
      <c r="X1480" s="102"/>
      <c r="Y1480" s="102"/>
      <c r="Z1480" s="102"/>
      <c r="AA1480" s="102"/>
      <c r="AB1480" s="102"/>
    </row>
    <row r="1481">
      <c r="A1481" s="119"/>
      <c r="C1481" s="110"/>
      <c r="D1481" s="111"/>
      <c r="E1481" s="117"/>
      <c r="G1481" s="120"/>
      <c r="H1481" s="120"/>
      <c r="I1481" s="120"/>
      <c r="J1481" s="102"/>
      <c r="K1481" s="102"/>
      <c r="L1481" s="120"/>
      <c r="M1481" s="116"/>
      <c r="N1481" s="116"/>
      <c r="O1481" s="102"/>
      <c r="P1481" s="102"/>
      <c r="Q1481" s="102"/>
      <c r="R1481" s="102"/>
      <c r="S1481" s="102"/>
      <c r="T1481" s="102"/>
      <c r="U1481" s="102"/>
      <c r="V1481" s="102"/>
      <c r="W1481" s="102"/>
      <c r="X1481" s="102"/>
      <c r="Y1481" s="102"/>
      <c r="Z1481" s="102"/>
      <c r="AA1481" s="102"/>
      <c r="AB1481" s="102"/>
    </row>
    <row r="1482">
      <c r="A1482" s="119"/>
      <c r="C1482" s="110"/>
      <c r="D1482" s="111"/>
      <c r="E1482" s="117"/>
      <c r="G1482" s="120"/>
      <c r="H1482" s="120"/>
      <c r="I1482" s="120"/>
      <c r="J1482" s="102"/>
      <c r="K1482" s="102"/>
      <c r="L1482" s="120"/>
      <c r="M1482" s="116"/>
      <c r="N1482" s="116"/>
      <c r="O1482" s="102"/>
      <c r="P1482" s="102"/>
      <c r="Q1482" s="102"/>
      <c r="R1482" s="102"/>
      <c r="S1482" s="102"/>
      <c r="T1482" s="102"/>
      <c r="U1482" s="102"/>
      <c r="V1482" s="102"/>
      <c r="W1482" s="102"/>
      <c r="X1482" s="102"/>
      <c r="Y1482" s="102"/>
      <c r="Z1482" s="102"/>
      <c r="AA1482" s="102"/>
      <c r="AB1482" s="102"/>
    </row>
    <row r="1483">
      <c r="A1483" s="119"/>
      <c r="C1483" s="110"/>
      <c r="D1483" s="111"/>
      <c r="E1483" s="117"/>
      <c r="G1483" s="120"/>
      <c r="H1483" s="120"/>
      <c r="I1483" s="120"/>
      <c r="J1483" s="102"/>
      <c r="K1483" s="102"/>
      <c r="L1483" s="120"/>
      <c r="M1483" s="116"/>
      <c r="N1483" s="116"/>
      <c r="O1483" s="102"/>
      <c r="P1483" s="102"/>
      <c r="Q1483" s="102"/>
      <c r="R1483" s="102"/>
      <c r="S1483" s="102"/>
      <c r="T1483" s="102"/>
      <c r="U1483" s="102"/>
      <c r="V1483" s="102"/>
      <c r="W1483" s="102"/>
      <c r="X1483" s="102"/>
      <c r="Y1483" s="102"/>
      <c r="Z1483" s="102"/>
      <c r="AA1483" s="102"/>
      <c r="AB1483" s="102"/>
    </row>
    <row r="1484">
      <c r="A1484" s="119"/>
      <c r="C1484" s="110"/>
      <c r="D1484" s="111"/>
      <c r="E1484" s="117"/>
      <c r="G1484" s="120"/>
      <c r="H1484" s="120"/>
      <c r="I1484" s="120"/>
      <c r="J1484" s="102"/>
      <c r="K1484" s="102"/>
      <c r="L1484" s="120"/>
      <c r="M1484" s="116"/>
      <c r="N1484" s="116"/>
      <c r="O1484" s="102"/>
      <c r="P1484" s="102"/>
      <c r="Q1484" s="102"/>
      <c r="R1484" s="102"/>
      <c r="S1484" s="102"/>
      <c r="T1484" s="102"/>
      <c r="U1484" s="102"/>
      <c r="V1484" s="102"/>
      <c r="W1484" s="102"/>
      <c r="X1484" s="102"/>
      <c r="Y1484" s="102"/>
      <c r="Z1484" s="102"/>
      <c r="AA1484" s="102"/>
      <c r="AB1484" s="102"/>
    </row>
    <row r="1485">
      <c r="A1485" s="119"/>
      <c r="C1485" s="110"/>
      <c r="D1485" s="111"/>
      <c r="E1485" s="117"/>
      <c r="G1485" s="120"/>
      <c r="H1485" s="120"/>
      <c r="I1485" s="120"/>
      <c r="J1485" s="102"/>
      <c r="K1485" s="102"/>
      <c r="L1485" s="120"/>
      <c r="M1485" s="116"/>
      <c r="N1485" s="116"/>
      <c r="O1485" s="102"/>
      <c r="P1485" s="102"/>
      <c r="Q1485" s="102"/>
      <c r="R1485" s="102"/>
      <c r="S1485" s="102"/>
      <c r="T1485" s="102"/>
      <c r="U1485" s="102"/>
      <c r="V1485" s="102"/>
      <c r="W1485" s="102"/>
      <c r="X1485" s="102"/>
      <c r="Y1485" s="102"/>
      <c r="Z1485" s="102"/>
      <c r="AA1485" s="102"/>
      <c r="AB1485" s="102"/>
    </row>
    <row r="1486">
      <c r="A1486" s="119"/>
      <c r="C1486" s="110"/>
      <c r="D1486" s="111"/>
      <c r="E1486" s="117"/>
      <c r="G1486" s="120"/>
      <c r="H1486" s="120"/>
      <c r="I1486" s="120"/>
      <c r="J1486" s="102"/>
      <c r="K1486" s="102"/>
      <c r="L1486" s="120"/>
      <c r="M1486" s="116"/>
      <c r="N1486" s="116"/>
      <c r="O1486" s="102"/>
      <c r="P1486" s="102"/>
      <c r="Q1486" s="102"/>
      <c r="R1486" s="102"/>
      <c r="S1486" s="102"/>
      <c r="T1486" s="102"/>
      <c r="U1486" s="102"/>
      <c r="V1486" s="102"/>
      <c r="W1486" s="102"/>
      <c r="X1486" s="102"/>
      <c r="Y1486" s="102"/>
      <c r="Z1486" s="102"/>
      <c r="AA1486" s="102"/>
      <c r="AB1486" s="102"/>
    </row>
    <row r="1487">
      <c r="A1487" s="119"/>
      <c r="C1487" s="110"/>
      <c r="D1487" s="111"/>
      <c r="E1487" s="117"/>
      <c r="G1487" s="120"/>
      <c r="H1487" s="120"/>
      <c r="I1487" s="120"/>
      <c r="J1487" s="102"/>
      <c r="K1487" s="102"/>
      <c r="L1487" s="120"/>
      <c r="M1487" s="116"/>
      <c r="N1487" s="116"/>
      <c r="O1487" s="102"/>
      <c r="P1487" s="102"/>
      <c r="Q1487" s="102"/>
      <c r="R1487" s="102"/>
      <c r="S1487" s="102"/>
      <c r="T1487" s="102"/>
      <c r="U1487" s="102"/>
      <c r="V1487" s="102"/>
      <c r="W1487" s="102"/>
      <c r="X1487" s="102"/>
      <c r="Y1487" s="102"/>
      <c r="Z1487" s="102"/>
      <c r="AA1487" s="102"/>
      <c r="AB1487" s="102"/>
    </row>
    <row r="1488">
      <c r="A1488" s="119"/>
      <c r="C1488" s="110"/>
      <c r="D1488" s="111"/>
      <c r="E1488" s="117"/>
      <c r="G1488" s="120"/>
      <c r="H1488" s="120"/>
      <c r="I1488" s="120"/>
      <c r="J1488" s="102"/>
      <c r="K1488" s="102"/>
      <c r="L1488" s="120"/>
      <c r="M1488" s="116"/>
      <c r="N1488" s="116"/>
      <c r="O1488" s="102"/>
      <c r="P1488" s="102"/>
      <c r="Q1488" s="102"/>
      <c r="R1488" s="102"/>
      <c r="S1488" s="102"/>
      <c r="T1488" s="102"/>
      <c r="U1488" s="102"/>
      <c r="V1488" s="102"/>
      <c r="W1488" s="102"/>
      <c r="X1488" s="102"/>
      <c r="Y1488" s="102"/>
      <c r="Z1488" s="102"/>
      <c r="AA1488" s="102"/>
      <c r="AB1488" s="102"/>
    </row>
    <row r="1489">
      <c r="A1489" s="119"/>
      <c r="C1489" s="110"/>
      <c r="D1489" s="111"/>
      <c r="E1489" s="117"/>
      <c r="G1489" s="120"/>
      <c r="H1489" s="120"/>
      <c r="I1489" s="120"/>
      <c r="J1489" s="102"/>
      <c r="K1489" s="102"/>
      <c r="L1489" s="120"/>
      <c r="M1489" s="116"/>
      <c r="N1489" s="116"/>
      <c r="O1489" s="102"/>
      <c r="P1489" s="102"/>
      <c r="Q1489" s="102"/>
      <c r="R1489" s="102"/>
      <c r="S1489" s="102"/>
      <c r="T1489" s="102"/>
      <c r="U1489" s="102"/>
      <c r="V1489" s="102"/>
      <c r="W1489" s="102"/>
      <c r="X1489" s="102"/>
      <c r="Y1489" s="102"/>
      <c r="Z1489" s="102"/>
      <c r="AA1489" s="102"/>
      <c r="AB1489" s="102"/>
    </row>
    <row r="1490">
      <c r="A1490" s="119"/>
      <c r="C1490" s="110"/>
      <c r="D1490" s="111"/>
      <c r="E1490" s="117"/>
      <c r="G1490" s="120"/>
      <c r="H1490" s="120"/>
      <c r="I1490" s="120"/>
      <c r="J1490" s="102"/>
      <c r="K1490" s="102"/>
      <c r="L1490" s="120"/>
      <c r="M1490" s="116"/>
      <c r="N1490" s="116"/>
      <c r="O1490" s="102"/>
      <c r="P1490" s="102"/>
      <c r="Q1490" s="102"/>
      <c r="R1490" s="102"/>
      <c r="S1490" s="102"/>
      <c r="T1490" s="102"/>
      <c r="U1490" s="102"/>
      <c r="V1490" s="102"/>
      <c r="W1490" s="102"/>
      <c r="X1490" s="102"/>
      <c r="Y1490" s="102"/>
      <c r="Z1490" s="102"/>
      <c r="AA1490" s="102"/>
      <c r="AB1490" s="102"/>
    </row>
    <row r="1491">
      <c r="A1491" s="119"/>
      <c r="C1491" s="110"/>
      <c r="D1491" s="111"/>
      <c r="E1491" s="117"/>
      <c r="G1491" s="120"/>
      <c r="H1491" s="120"/>
      <c r="I1491" s="120"/>
      <c r="J1491" s="102"/>
      <c r="K1491" s="102"/>
      <c r="L1491" s="120"/>
      <c r="M1491" s="116"/>
      <c r="N1491" s="116"/>
      <c r="O1491" s="102"/>
      <c r="P1491" s="102"/>
      <c r="Q1491" s="102"/>
      <c r="R1491" s="102"/>
      <c r="S1491" s="102"/>
      <c r="T1491" s="102"/>
      <c r="U1491" s="102"/>
      <c r="V1491" s="102"/>
      <c r="W1491" s="102"/>
      <c r="X1491" s="102"/>
      <c r="Y1491" s="102"/>
      <c r="Z1491" s="102"/>
      <c r="AA1491" s="102"/>
      <c r="AB1491" s="102"/>
    </row>
    <row r="1492">
      <c r="A1492" s="119"/>
      <c r="C1492" s="110"/>
      <c r="D1492" s="111"/>
      <c r="E1492" s="117"/>
      <c r="G1492" s="120"/>
      <c r="H1492" s="120"/>
      <c r="I1492" s="120"/>
      <c r="J1492" s="102"/>
      <c r="K1492" s="102"/>
      <c r="L1492" s="120"/>
      <c r="M1492" s="116"/>
      <c r="N1492" s="116"/>
      <c r="O1492" s="102"/>
      <c r="P1492" s="102"/>
      <c r="Q1492" s="102"/>
      <c r="R1492" s="102"/>
      <c r="S1492" s="102"/>
      <c r="T1492" s="102"/>
      <c r="U1492" s="102"/>
      <c r="V1492" s="102"/>
      <c r="W1492" s="102"/>
      <c r="X1492" s="102"/>
      <c r="Y1492" s="102"/>
      <c r="Z1492" s="102"/>
      <c r="AA1492" s="102"/>
      <c r="AB1492" s="102"/>
    </row>
    <row r="1493">
      <c r="A1493" s="119"/>
      <c r="C1493" s="110"/>
      <c r="D1493" s="111"/>
      <c r="E1493" s="117"/>
      <c r="G1493" s="120"/>
      <c r="H1493" s="120"/>
      <c r="I1493" s="120"/>
      <c r="J1493" s="102"/>
      <c r="K1493" s="102"/>
      <c r="L1493" s="120"/>
      <c r="M1493" s="116"/>
      <c r="N1493" s="116"/>
      <c r="O1493" s="102"/>
      <c r="P1493" s="102"/>
      <c r="Q1493" s="102"/>
      <c r="R1493" s="102"/>
      <c r="S1493" s="102"/>
      <c r="T1493" s="102"/>
      <c r="U1493" s="102"/>
      <c r="V1493" s="102"/>
      <c r="W1493" s="102"/>
      <c r="X1493" s="102"/>
      <c r="Y1493" s="102"/>
      <c r="Z1493" s="102"/>
      <c r="AA1493" s="102"/>
      <c r="AB1493" s="102"/>
    </row>
    <row r="1494">
      <c r="A1494" s="119"/>
      <c r="C1494" s="110"/>
      <c r="D1494" s="111"/>
      <c r="E1494" s="117"/>
      <c r="G1494" s="120"/>
      <c r="H1494" s="120"/>
      <c r="I1494" s="120"/>
      <c r="J1494" s="102"/>
      <c r="K1494" s="102"/>
      <c r="L1494" s="120"/>
      <c r="M1494" s="116"/>
      <c r="N1494" s="116"/>
      <c r="O1494" s="102"/>
      <c r="P1494" s="102"/>
      <c r="Q1494" s="102"/>
      <c r="R1494" s="102"/>
      <c r="S1494" s="102"/>
      <c r="T1494" s="102"/>
      <c r="U1494" s="102"/>
      <c r="V1494" s="102"/>
      <c r="W1494" s="102"/>
      <c r="X1494" s="102"/>
      <c r="Y1494" s="102"/>
      <c r="Z1494" s="102"/>
      <c r="AA1494" s="102"/>
      <c r="AB1494" s="102"/>
    </row>
    <row r="1495">
      <c r="A1495" s="119"/>
      <c r="C1495" s="110"/>
      <c r="D1495" s="111"/>
      <c r="E1495" s="117"/>
      <c r="G1495" s="120"/>
      <c r="H1495" s="120"/>
      <c r="I1495" s="120"/>
      <c r="J1495" s="102"/>
      <c r="K1495" s="102"/>
      <c r="L1495" s="120"/>
      <c r="M1495" s="116"/>
      <c r="N1495" s="116"/>
      <c r="O1495" s="102"/>
      <c r="P1495" s="102"/>
      <c r="Q1495" s="102"/>
      <c r="R1495" s="102"/>
      <c r="S1495" s="102"/>
      <c r="T1495" s="102"/>
      <c r="U1495" s="102"/>
      <c r="V1495" s="102"/>
      <c r="W1495" s="102"/>
      <c r="X1495" s="102"/>
      <c r="Y1495" s="102"/>
      <c r="Z1495" s="102"/>
      <c r="AA1495" s="102"/>
      <c r="AB1495" s="102"/>
    </row>
    <row r="1496">
      <c r="A1496" s="119"/>
      <c r="C1496" s="110"/>
      <c r="D1496" s="111"/>
      <c r="E1496" s="117"/>
      <c r="G1496" s="120"/>
      <c r="H1496" s="120"/>
      <c r="I1496" s="120"/>
      <c r="J1496" s="102"/>
      <c r="K1496" s="102"/>
      <c r="L1496" s="120"/>
      <c r="M1496" s="116"/>
      <c r="N1496" s="116"/>
      <c r="O1496" s="102"/>
      <c r="P1496" s="102"/>
      <c r="Q1496" s="102"/>
      <c r="R1496" s="102"/>
      <c r="S1496" s="102"/>
      <c r="T1496" s="102"/>
      <c r="U1496" s="102"/>
      <c r="V1496" s="102"/>
      <c r="W1496" s="102"/>
      <c r="X1496" s="102"/>
      <c r="Y1496" s="102"/>
      <c r="Z1496" s="102"/>
      <c r="AA1496" s="102"/>
      <c r="AB1496" s="102"/>
    </row>
    <row r="1497">
      <c r="A1497" s="119"/>
      <c r="C1497" s="110"/>
      <c r="D1497" s="111"/>
      <c r="E1497" s="117"/>
      <c r="G1497" s="120"/>
      <c r="H1497" s="120"/>
      <c r="I1497" s="120"/>
      <c r="J1497" s="102"/>
      <c r="K1497" s="102"/>
      <c r="L1497" s="120"/>
      <c r="M1497" s="116"/>
      <c r="N1497" s="116"/>
      <c r="O1497" s="102"/>
      <c r="P1497" s="102"/>
      <c r="Q1497" s="102"/>
      <c r="R1497" s="102"/>
      <c r="S1497" s="102"/>
      <c r="T1497" s="102"/>
      <c r="U1497" s="102"/>
      <c r="V1497" s="102"/>
      <c r="W1497" s="102"/>
      <c r="X1497" s="102"/>
      <c r="Y1497" s="102"/>
      <c r="Z1497" s="102"/>
      <c r="AA1497" s="102"/>
      <c r="AB1497" s="102"/>
    </row>
    <row r="1498">
      <c r="A1498" s="119"/>
      <c r="C1498" s="110"/>
      <c r="D1498" s="111"/>
      <c r="E1498" s="117"/>
      <c r="G1498" s="120"/>
      <c r="H1498" s="120"/>
      <c r="I1498" s="120"/>
      <c r="J1498" s="102"/>
      <c r="K1498" s="102"/>
      <c r="L1498" s="120"/>
      <c r="M1498" s="116"/>
      <c r="N1498" s="116"/>
      <c r="O1498" s="102"/>
      <c r="P1498" s="102"/>
      <c r="Q1498" s="102"/>
      <c r="R1498" s="102"/>
      <c r="S1498" s="102"/>
      <c r="T1498" s="102"/>
      <c r="U1498" s="102"/>
      <c r="V1498" s="102"/>
      <c r="W1498" s="102"/>
      <c r="X1498" s="102"/>
      <c r="Y1498" s="102"/>
      <c r="Z1498" s="102"/>
      <c r="AA1498" s="102"/>
      <c r="AB1498" s="102"/>
    </row>
    <row r="1499">
      <c r="A1499" s="119"/>
      <c r="C1499" s="110"/>
      <c r="D1499" s="111"/>
      <c r="E1499" s="117"/>
      <c r="G1499" s="120"/>
      <c r="H1499" s="120"/>
      <c r="I1499" s="120"/>
      <c r="J1499" s="102"/>
      <c r="K1499" s="102"/>
      <c r="L1499" s="120"/>
      <c r="M1499" s="116"/>
      <c r="N1499" s="116"/>
      <c r="O1499" s="102"/>
      <c r="P1499" s="102"/>
      <c r="Q1499" s="102"/>
      <c r="R1499" s="102"/>
      <c r="S1499" s="102"/>
      <c r="T1499" s="102"/>
      <c r="U1499" s="102"/>
      <c r="V1499" s="102"/>
      <c r="W1499" s="102"/>
      <c r="X1499" s="102"/>
      <c r="Y1499" s="102"/>
      <c r="Z1499" s="102"/>
      <c r="AA1499" s="102"/>
      <c r="AB1499" s="102"/>
    </row>
    <row r="1500">
      <c r="A1500" s="119"/>
      <c r="C1500" s="110"/>
      <c r="D1500" s="111"/>
      <c r="E1500" s="117"/>
      <c r="G1500" s="120"/>
      <c r="H1500" s="120"/>
      <c r="I1500" s="120"/>
      <c r="J1500" s="102"/>
      <c r="K1500" s="102"/>
      <c r="L1500" s="120"/>
      <c r="M1500" s="116"/>
      <c r="N1500" s="116"/>
      <c r="O1500" s="102"/>
      <c r="P1500" s="102"/>
      <c r="Q1500" s="102"/>
      <c r="R1500" s="102"/>
      <c r="S1500" s="102"/>
      <c r="T1500" s="102"/>
      <c r="U1500" s="102"/>
      <c r="V1500" s="102"/>
      <c r="W1500" s="102"/>
      <c r="X1500" s="102"/>
      <c r="Y1500" s="102"/>
      <c r="Z1500" s="102"/>
      <c r="AA1500" s="102"/>
      <c r="AB1500" s="102"/>
    </row>
    <row r="1501">
      <c r="A1501" s="119"/>
      <c r="C1501" s="110"/>
      <c r="D1501" s="111"/>
      <c r="E1501" s="117"/>
      <c r="G1501" s="120"/>
      <c r="H1501" s="120"/>
      <c r="I1501" s="120"/>
      <c r="J1501" s="102"/>
      <c r="K1501" s="102"/>
      <c r="L1501" s="120"/>
      <c r="M1501" s="116"/>
      <c r="N1501" s="116"/>
      <c r="O1501" s="102"/>
      <c r="P1501" s="102"/>
      <c r="Q1501" s="102"/>
      <c r="R1501" s="102"/>
      <c r="S1501" s="102"/>
      <c r="T1501" s="102"/>
      <c r="U1501" s="102"/>
      <c r="V1501" s="102"/>
      <c r="W1501" s="102"/>
      <c r="X1501" s="102"/>
      <c r="Y1501" s="102"/>
      <c r="Z1501" s="102"/>
      <c r="AA1501" s="102"/>
      <c r="AB1501" s="102"/>
    </row>
    <row r="1502">
      <c r="A1502" s="119"/>
      <c r="C1502" s="110"/>
      <c r="D1502" s="111"/>
      <c r="E1502" s="117"/>
      <c r="G1502" s="120"/>
      <c r="H1502" s="120"/>
      <c r="I1502" s="120"/>
      <c r="J1502" s="102"/>
      <c r="K1502" s="102"/>
      <c r="L1502" s="120"/>
      <c r="M1502" s="116"/>
      <c r="N1502" s="116"/>
      <c r="O1502" s="102"/>
      <c r="P1502" s="102"/>
      <c r="Q1502" s="102"/>
      <c r="R1502" s="102"/>
      <c r="S1502" s="102"/>
      <c r="T1502" s="102"/>
      <c r="U1502" s="102"/>
      <c r="V1502" s="102"/>
      <c r="W1502" s="102"/>
      <c r="X1502" s="102"/>
      <c r="Y1502" s="102"/>
      <c r="Z1502" s="102"/>
      <c r="AA1502" s="102"/>
      <c r="AB1502" s="102"/>
    </row>
    <row r="1503">
      <c r="A1503" s="119"/>
      <c r="C1503" s="110"/>
      <c r="D1503" s="111"/>
      <c r="E1503" s="117"/>
      <c r="G1503" s="120"/>
      <c r="H1503" s="120"/>
      <c r="I1503" s="120"/>
      <c r="J1503" s="102"/>
      <c r="K1503" s="102"/>
      <c r="L1503" s="120"/>
      <c r="M1503" s="116"/>
      <c r="N1503" s="116"/>
      <c r="O1503" s="102"/>
      <c r="P1503" s="102"/>
      <c r="Q1503" s="102"/>
      <c r="R1503" s="102"/>
      <c r="S1503" s="102"/>
      <c r="T1503" s="102"/>
      <c r="U1503" s="102"/>
      <c r="V1503" s="102"/>
      <c r="W1503" s="102"/>
      <c r="X1503" s="102"/>
      <c r="Y1503" s="102"/>
      <c r="Z1503" s="102"/>
      <c r="AA1503" s="102"/>
      <c r="AB1503" s="102"/>
    </row>
    <row r="1504">
      <c r="A1504" s="119"/>
      <c r="C1504" s="110"/>
      <c r="D1504" s="111"/>
      <c r="E1504" s="117"/>
      <c r="G1504" s="120"/>
      <c r="H1504" s="120"/>
      <c r="I1504" s="120"/>
      <c r="J1504" s="102"/>
      <c r="K1504" s="102"/>
      <c r="L1504" s="120"/>
      <c r="M1504" s="116"/>
      <c r="N1504" s="116"/>
      <c r="O1504" s="102"/>
      <c r="P1504" s="102"/>
      <c r="Q1504" s="102"/>
      <c r="R1504" s="102"/>
      <c r="S1504" s="102"/>
      <c r="T1504" s="102"/>
      <c r="U1504" s="102"/>
      <c r="V1504" s="102"/>
      <c r="W1504" s="102"/>
      <c r="X1504" s="102"/>
      <c r="Y1504" s="102"/>
      <c r="Z1504" s="102"/>
      <c r="AA1504" s="102"/>
      <c r="AB1504" s="102"/>
    </row>
    <row r="1505">
      <c r="A1505" s="119"/>
      <c r="C1505" s="110"/>
      <c r="D1505" s="111"/>
      <c r="E1505" s="117"/>
      <c r="G1505" s="120"/>
      <c r="H1505" s="120"/>
      <c r="I1505" s="120"/>
      <c r="J1505" s="102"/>
      <c r="K1505" s="102"/>
      <c r="L1505" s="120"/>
      <c r="M1505" s="116"/>
      <c r="N1505" s="116"/>
      <c r="O1505" s="102"/>
      <c r="P1505" s="102"/>
      <c r="Q1505" s="102"/>
      <c r="R1505" s="102"/>
      <c r="S1505" s="102"/>
      <c r="T1505" s="102"/>
      <c r="U1505" s="102"/>
      <c r="V1505" s="102"/>
      <c r="W1505" s="102"/>
      <c r="X1505" s="102"/>
      <c r="Y1505" s="102"/>
      <c r="Z1505" s="102"/>
      <c r="AA1505" s="102"/>
      <c r="AB1505" s="102"/>
    </row>
    <row r="1506">
      <c r="A1506" s="119"/>
      <c r="C1506" s="110"/>
      <c r="D1506" s="111"/>
      <c r="E1506" s="117"/>
      <c r="G1506" s="120"/>
      <c r="H1506" s="120"/>
      <c r="I1506" s="120"/>
      <c r="J1506" s="102"/>
      <c r="K1506" s="102"/>
      <c r="L1506" s="120"/>
      <c r="M1506" s="116"/>
      <c r="N1506" s="116"/>
      <c r="O1506" s="102"/>
      <c r="P1506" s="102"/>
      <c r="Q1506" s="102"/>
      <c r="R1506" s="102"/>
      <c r="S1506" s="102"/>
      <c r="T1506" s="102"/>
      <c r="U1506" s="102"/>
      <c r="V1506" s="102"/>
      <c r="W1506" s="102"/>
      <c r="X1506" s="102"/>
      <c r="Y1506" s="102"/>
      <c r="Z1506" s="102"/>
      <c r="AA1506" s="102"/>
      <c r="AB1506" s="102"/>
    </row>
    <row r="1507">
      <c r="A1507" s="119"/>
      <c r="C1507" s="110"/>
      <c r="D1507" s="111"/>
      <c r="E1507" s="117"/>
      <c r="G1507" s="120"/>
      <c r="H1507" s="120"/>
      <c r="I1507" s="120"/>
      <c r="J1507" s="102"/>
      <c r="K1507" s="102"/>
      <c r="L1507" s="120"/>
      <c r="M1507" s="116"/>
      <c r="N1507" s="116"/>
      <c r="O1507" s="102"/>
      <c r="P1507" s="102"/>
      <c r="Q1507" s="102"/>
      <c r="R1507" s="102"/>
      <c r="S1507" s="102"/>
      <c r="T1507" s="102"/>
      <c r="U1507" s="102"/>
      <c r="V1507" s="102"/>
      <c r="W1507" s="102"/>
      <c r="X1507" s="102"/>
      <c r="Y1507" s="102"/>
      <c r="Z1507" s="102"/>
      <c r="AA1507" s="102"/>
      <c r="AB1507" s="102"/>
    </row>
    <row r="1508">
      <c r="A1508" s="119"/>
      <c r="C1508" s="110"/>
      <c r="D1508" s="111"/>
      <c r="E1508" s="117"/>
      <c r="G1508" s="120"/>
      <c r="H1508" s="120"/>
      <c r="I1508" s="120"/>
      <c r="J1508" s="102"/>
      <c r="K1508" s="102"/>
      <c r="L1508" s="120"/>
      <c r="M1508" s="116"/>
      <c r="N1508" s="116"/>
      <c r="O1508" s="102"/>
      <c r="P1508" s="102"/>
      <c r="Q1508" s="102"/>
      <c r="R1508" s="102"/>
      <c r="S1508" s="102"/>
      <c r="T1508" s="102"/>
      <c r="U1508" s="102"/>
      <c r="V1508" s="102"/>
      <c r="W1508" s="102"/>
      <c r="X1508" s="102"/>
      <c r="Y1508" s="102"/>
      <c r="Z1508" s="102"/>
      <c r="AA1508" s="102"/>
      <c r="AB1508" s="102"/>
    </row>
    <row r="1509">
      <c r="A1509" s="119"/>
      <c r="C1509" s="110"/>
      <c r="D1509" s="111"/>
      <c r="E1509" s="117"/>
      <c r="G1509" s="120"/>
      <c r="H1509" s="120"/>
      <c r="I1509" s="120"/>
      <c r="J1509" s="102"/>
      <c r="K1509" s="102"/>
      <c r="L1509" s="120"/>
      <c r="M1509" s="116"/>
      <c r="N1509" s="116"/>
      <c r="O1509" s="102"/>
      <c r="P1509" s="102"/>
      <c r="Q1509" s="102"/>
      <c r="R1509" s="102"/>
      <c r="S1509" s="102"/>
      <c r="T1509" s="102"/>
      <c r="U1509" s="102"/>
      <c r="V1509" s="102"/>
      <c r="W1509" s="102"/>
      <c r="X1509" s="102"/>
      <c r="Y1509" s="102"/>
      <c r="Z1509" s="102"/>
      <c r="AA1509" s="102"/>
      <c r="AB1509" s="102"/>
    </row>
    <row r="1510">
      <c r="A1510" s="119"/>
      <c r="C1510" s="110"/>
      <c r="D1510" s="111"/>
      <c r="E1510" s="117"/>
      <c r="G1510" s="120"/>
      <c r="H1510" s="120"/>
      <c r="I1510" s="120"/>
      <c r="J1510" s="102"/>
      <c r="K1510" s="102"/>
      <c r="L1510" s="120"/>
      <c r="M1510" s="116"/>
      <c r="N1510" s="116"/>
      <c r="O1510" s="102"/>
      <c r="P1510" s="102"/>
      <c r="Q1510" s="102"/>
      <c r="R1510" s="102"/>
      <c r="S1510" s="102"/>
      <c r="T1510" s="102"/>
      <c r="U1510" s="102"/>
      <c r="V1510" s="102"/>
      <c r="W1510" s="102"/>
      <c r="X1510" s="102"/>
      <c r="Y1510" s="102"/>
      <c r="Z1510" s="102"/>
      <c r="AA1510" s="102"/>
      <c r="AB1510" s="102"/>
    </row>
    <row r="1511">
      <c r="A1511" s="119"/>
      <c r="C1511" s="110"/>
      <c r="D1511" s="111"/>
      <c r="E1511" s="117"/>
      <c r="G1511" s="120"/>
      <c r="H1511" s="120"/>
      <c r="I1511" s="120"/>
      <c r="J1511" s="102"/>
      <c r="K1511" s="102"/>
      <c r="L1511" s="120"/>
      <c r="M1511" s="116"/>
      <c r="N1511" s="116"/>
      <c r="O1511" s="102"/>
      <c r="P1511" s="102"/>
      <c r="Q1511" s="102"/>
      <c r="R1511" s="102"/>
      <c r="S1511" s="102"/>
      <c r="T1511" s="102"/>
      <c r="U1511" s="102"/>
      <c r="V1511" s="102"/>
      <c r="W1511" s="102"/>
      <c r="X1511" s="102"/>
      <c r="Y1511" s="102"/>
      <c r="Z1511" s="102"/>
      <c r="AA1511" s="102"/>
      <c r="AB1511" s="102"/>
    </row>
    <row r="1512">
      <c r="A1512" s="119"/>
      <c r="C1512" s="110"/>
      <c r="D1512" s="111"/>
      <c r="E1512" s="117"/>
      <c r="G1512" s="120"/>
      <c r="H1512" s="120"/>
      <c r="I1512" s="120"/>
      <c r="J1512" s="102"/>
      <c r="K1512" s="102"/>
      <c r="L1512" s="120"/>
      <c r="M1512" s="116"/>
      <c r="N1512" s="116"/>
      <c r="O1512" s="102"/>
      <c r="P1512" s="102"/>
      <c r="Q1512" s="102"/>
      <c r="R1512" s="102"/>
      <c r="S1512" s="102"/>
      <c r="T1512" s="102"/>
      <c r="U1512" s="102"/>
      <c r="V1512" s="102"/>
      <c r="W1512" s="102"/>
      <c r="X1512" s="102"/>
      <c r="Y1512" s="102"/>
      <c r="Z1512" s="102"/>
      <c r="AA1512" s="102"/>
      <c r="AB1512" s="102"/>
    </row>
    <row r="1513">
      <c r="A1513" s="119"/>
      <c r="C1513" s="110"/>
      <c r="D1513" s="111"/>
      <c r="E1513" s="117"/>
      <c r="G1513" s="120"/>
      <c r="H1513" s="120"/>
      <c r="I1513" s="120"/>
      <c r="J1513" s="102"/>
      <c r="K1513" s="102"/>
      <c r="L1513" s="120"/>
      <c r="M1513" s="116"/>
      <c r="N1513" s="116"/>
      <c r="O1513" s="102"/>
      <c r="P1513" s="102"/>
      <c r="Q1513" s="102"/>
      <c r="R1513" s="102"/>
      <c r="S1513" s="102"/>
      <c r="T1513" s="102"/>
      <c r="U1513" s="102"/>
      <c r="V1513" s="102"/>
      <c r="W1513" s="102"/>
      <c r="X1513" s="102"/>
      <c r="Y1513" s="102"/>
      <c r="Z1513" s="102"/>
      <c r="AA1513" s="102"/>
      <c r="AB1513" s="102"/>
    </row>
    <row r="1514">
      <c r="A1514" s="119"/>
      <c r="C1514" s="110"/>
      <c r="D1514" s="111"/>
      <c r="E1514" s="117"/>
      <c r="G1514" s="120"/>
      <c r="H1514" s="120"/>
      <c r="I1514" s="120"/>
      <c r="J1514" s="102"/>
      <c r="K1514" s="102"/>
      <c r="L1514" s="120"/>
      <c r="M1514" s="116"/>
      <c r="N1514" s="116"/>
      <c r="O1514" s="102"/>
      <c r="P1514" s="102"/>
      <c r="Q1514" s="102"/>
      <c r="R1514" s="102"/>
      <c r="S1514" s="102"/>
      <c r="T1514" s="102"/>
      <c r="U1514" s="102"/>
      <c r="V1514" s="102"/>
      <c r="W1514" s="102"/>
      <c r="X1514" s="102"/>
      <c r="Y1514" s="102"/>
      <c r="Z1514" s="102"/>
      <c r="AA1514" s="102"/>
      <c r="AB1514" s="102"/>
    </row>
    <row r="1515">
      <c r="A1515" s="119"/>
      <c r="C1515" s="110"/>
      <c r="D1515" s="111"/>
      <c r="E1515" s="117"/>
      <c r="G1515" s="120"/>
      <c r="H1515" s="120"/>
      <c r="I1515" s="120"/>
      <c r="J1515" s="102"/>
      <c r="K1515" s="102"/>
      <c r="L1515" s="120"/>
      <c r="M1515" s="116"/>
      <c r="N1515" s="116"/>
      <c r="O1515" s="102"/>
      <c r="P1515" s="102"/>
      <c r="Q1515" s="102"/>
      <c r="R1515" s="102"/>
      <c r="S1515" s="102"/>
      <c r="T1515" s="102"/>
      <c r="U1515" s="102"/>
      <c r="V1515" s="102"/>
      <c r="W1515" s="102"/>
      <c r="X1515" s="102"/>
      <c r="Y1515" s="102"/>
      <c r="Z1515" s="102"/>
      <c r="AA1515" s="102"/>
      <c r="AB1515" s="102"/>
    </row>
    <row r="1516">
      <c r="A1516" s="119"/>
      <c r="C1516" s="110"/>
      <c r="D1516" s="111"/>
      <c r="E1516" s="117"/>
      <c r="G1516" s="120"/>
      <c r="H1516" s="120"/>
      <c r="I1516" s="120"/>
      <c r="J1516" s="102"/>
      <c r="K1516" s="102"/>
      <c r="L1516" s="120"/>
      <c r="M1516" s="116"/>
      <c r="N1516" s="116"/>
      <c r="O1516" s="102"/>
      <c r="P1516" s="102"/>
      <c r="Q1516" s="102"/>
      <c r="R1516" s="102"/>
      <c r="S1516" s="102"/>
      <c r="T1516" s="102"/>
      <c r="U1516" s="102"/>
      <c r="V1516" s="102"/>
      <c r="W1516" s="102"/>
      <c r="X1516" s="102"/>
      <c r="Y1516" s="102"/>
      <c r="Z1516" s="102"/>
      <c r="AA1516" s="102"/>
      <c r="AB1516" s="102"/>
    </row>
    <row r="1517">
      <c r="A1517" s="119"/>
      <c r="C1517" s="110"/>
      <c r="D1517" s="111"/>
      <c r="E1517" s="117"/>
      <c r="G1517" s="120"/>
      <c r="H1517" s="120"/>
      <c r="I1517" s="120"/>
      <c r="J1517" s="102"/>
      <c r="K1517" s="102"/>
      <c r="L1517" s="120"/>
      <c r="M1517" s="116"/>
      <c r="N1517" s="116"/>
      <c r="O1517" s="102"/>
      <c r="P1517" s="102"/>
      <c r="Q1517" s="102"/>
      <c r="R1517" s="102"/>
      <c r="S1517" s="102"/>
      <c r="T1517" s="102"/>
      <c r="U1517" s="102"/>
      <c r="V1517" s="102"/>
      <c r="W1517" s="102"/>
      <c r="X1517" s="102"/>
      <c r="Y1517" s="102"/>
      <c r="Z1517" s="102"/>
      <c r="AA1517" s="102"/>
      <c r="AB1517" s="102"/>
    </row>
    <row r="1518">
      <c r="A1518" s="119"/>
      <c r="C1518" s="110"/>
      <c r="D1518" s="111"/>
      <c r="E1518" s="117"/>
      <c r="G1518" s="120"/>
      <c r="H1518" s="120"/>
      <c r="I1518" s="120"/>
      <c r="J1518" s="102"/>
      <c r="K1518" s="102"/>
      <c r="L1518" s="120"/>
      <c r="M1518" s="116"/>
      <c r="N1518" s="116"/>
      <c r="O1518" s="102"/>
      <c r="P1518" s="102"/>
      <c r="Q1518" s="102"/>
      <c r="R1518" s="102"/>
      <c r="S1518" s="102"/>
      <c r="T1518" s="102"/>
      <c r="U1518" s="102"/>
      <c r="V1518" s="102"/>
      <c r="W1518" s="102"/>
      <c r="X1518" s="102"/>
      <c r="Y1518" s="102"/>
      <c r="Z1518" s="102"/>
      <c r="AA1518" s="102"/>
      <c r="AB1518" s="102"/>
    </row>
    <row r="1519">
      <c r="A1519" s="119"/>
      <c r="C1519" s="110"/>
      <c r="D1519" s="111"/>
      <c r="E1519" s="117"/>
      <c r="G1519" s="120"/>
      <c r="H1519" s="120"/>
      <c r="I1519" s="120"/>
      <c r="J1519" s="102"/>
      <c r="K1519" s="102"/>
      <c r="L1519" s="120"/>
      <c r="M1519" s="116"/>
      <c r="N1519" s="116"/>
      <c r="O1519" s="102"/>
      <c r="P1519" s="102"/>
      <c r="Q1519" s="102"/>
      <c r="R1519" s="102"/>
      <c r="S1519" s="102"/>
      <c r="T1519" s="102"/>
      <c r="U1519" s="102"/>
      <c r="V1519" s="102"/>
      <c r="W1519" s="102"/>
      <c r="X1519" s="102"/>
      <c r="Y1519" s="102"/>
      <c r="Z1519" s="102"/>
      <c r="AA1519" s="102"/>
      <c r="AB1519" s="102"/>
    </row>
    <row r="1520">
      <c r="A1520" s="119"/>
      <c r="C1520" s="110"/>
      <c r="D1520" s="111"/>
      <c r="E1520" s="117"/>
      <c r="G1520" s="120"/>
      <c r="H1520" s="120"/>
      <c r="I1520" s="120"/>
      <c r="J1520" s="102"/>
      <c r="K1520" s="102"/>
      <c r="L1520" s="120"/>
      <c r="M1520" s="116"/>
      <c r="N1520" s="116"/>
      <c r="O1520" s="102"/>
      <c r="P1520" s="102"/>
      <c r="Q1520" s="102"/>
      <c r="R1520" s="102"/>
      <c r="S1520" s="102"/>
      <c r="T1520" s="102"/>
      <c r="U1520" s="102"/>
      <c r="V1520" s="102"/>
      <c r="W1520" s="102"/>
      <c r="X1520" s="102"/>
      <c r="Y1520" s="102"/>
      <c r="Z1520" s="102"/>
      <c r="AA1520" s="102"/>
      <c r="AB1520" s="102"/>
    </row>
    <row r="1521">
      <c r="A1521" s="119"/>
      <c r="C1521" s="110"/>
      <c r="D1521" s="111"/>
      <c r="E1521" s="117"/>
      <c r="G1521" s="120"/>
      <c r="H1521" s="120"/>
      <c r="I1521" s="120"/>
      <c r="J1521" s="102"/>
      <c r="K1521" s="102"/>
      <c r="L1521" s="120"/>
      <c r="M1521" s="116"/>
      <c r="N1521" s="116"/>
      <c r="O1521" s="102"/>
      <c r="P1521" s="102"/>
      <c r="Q1521" s="102"/>
      <c r="R1521" s="102"/>
      <c r="S1521" s="102"/>
      <c r="T1521" s="102"/>
      <c r="U1521" s="102"/>
      <c r="V1521" s="102"/>
      <c r="W1521" s="102"/>
      <c r="X1521" s="102"/>
      <c r="Y1521" s="102"/>
      <c r="Z1521" s="102"/>
      <c r="AA1521" s="102"/>
      <c r="AB1521" s="102"/>
    </row>
    <row r="1522">
      <c r="A1522" s="119"/>
      <c r="C1522" s="110"/>
      <c r="D1522" s="111"/>
      <c r="E1522" s="117"/>
      <c r="G1522" s="120"/>
      <c r="H1522" s="120"/>
      <c r="I1522" s="120"/>
      <c r="J1522" s="102"/>
      <c r="K1522" s="102"/>
      <c r="L1522" s="120"/>
      <c r="M1522" s="116"/>
      <c r="N1522" s="116"/>
      <c r="O1522" s="102"/>
      <c r="P1522" s="102"/>
      <c r="Q1522" s="102"/>
      <c r="R1522" s="102"/>
      <c r="S1522" s="102"/>
      <c r="T1522" s="102"/>
      <c r="U1522" s="102"/>
      <c r="V1522" s="102"/>
      <c r="W1522" s="102"/>
      <c r="X1522" s="102"/>
      <c r="Y1522" s="102"/>
      <c r="Z1522" s="102"/>
      <c r="AA1522" s="102"/>
      <c r="AB1522" s="102"/>
    </row>
    <row r="1523">
      <c r="A1523" s="119"/>
      <c r="C1523" s="110"/>
      <c r="D1523" s="111"/>
      <c r="E1523" s="117"/>
      <c r="G1523" s="120"/>
      <c r="H1523" s="120"/>
      <c r="I1523" s="120"/>
      <c r="J1523" s="102"/>
      <c r="K1523" s="102"/>
      <c r="L1523" s="120"/>
      <c r="M1523" s="116"/>
      <c r="N1523" s="116"/>
      <c r="O1523" s="102"/>
      <c r="P1523" s="102"/>
      <c r="Q1523" s="102"/>
      <c r="R1523" s="102"/>
      <c r="S1523" s="102"/>
      <c r="T1523" s="102"/>
      <c r="U1523" s="102"/>
      <c r="V1523" s="102"/>
      <c r="W1523" s="102"/>
      <c r="X1523" s="102"/>
      <c r="Y1523" s="102"/>
      <c r="Z1523" s="102"/>
      <c r="AA1523" s="102"/>
      <c r="AB1523" s="102"/>
    </row>
    <row r="1524">
      <c r="A1524" s="119"/>
      <c r="C1524" s="110"/>
      <c r="D1524" s="111"/>
      <c r="E1524" s="117"/>
      <c r="G1524" s="120"/>
      <c r="H1524" s="120"/>
      <c r="I1524" s="120"/>
      <c r="J1524" s="102"/>
      <c r="K1524" s="102"/>
      <c r="L1524" s="120"/>
      <c r="M1524" s="116"/>
      <c r="N1524" s="116"/>
      <c r="O1524" s="102"/>
      <c r="P1524" s="102"/>
      <c r="Q1524" s="102"/>
      <c r="R1524" s="102"/>
      <c r="S1524" s="102"/>
      <c r="T1524" s="102"/>
      <c r="U1524" s="102"/>
      <c r="V1524" s="102"/>
      <c r="W1524" s="102"/>
      <c r="X1524" s="102"/>
      <c r="Y1524" s="102"/>
      <c r="Z1524" s="102"/>
      <c r="AA1524" s="102"/>
      <c r="AB1524" s="102"/>
    </row>
    <row r="1525">
      <c r="A1525" s="119"/>
      <c r="C1525" s="110"/>
      <c r="D1525" s="111"/>
      <c r="E1525" s="117"/>
      <c r="G1525" s="120"/>
      <c r="H1525" s="120"/>
      <c r="I1525" s="120"/>
      <c r="J1525" s="102"/>
      <c r="K1525" s="102"/>
      <c r="L1525" s="120"/>
      <c r="M1525" s="116"/>
      <c r="N1525" s="116"/>
      <c r="O1525" s="102"/>
      <c r="P1525" s="102"/>
      <c r="Q1525" s="102"/>
      <c r="R1525" s="102"/>
      <c r="S1525" s="102"/>
      <c r="T1525" s="102"/>
      <c r="U1525" s="102"/>
      <c r="V1525" s="102"/>
      <c r="W1525" s="102"/>
      <c r="X1525" s="102"/>
      <c r="Y1525" s="102"/>
      <c r="Z1525" s="102"/>
      <c r="AA1525" s="102"/>
      <c r="AB1525" s="102"/>
    </row>
    <row r="1526">
      <c r="A1526" s="119"/>
      <c r="C1526" s="110"/>
      <c r="D1526" s="111"/>
      <c r="E1526" s="117"/>
      <c r="G1526" s="120"/>
      <c r="H1526" s="120"/>
      <c r="I1526" s="120"/>
      <c r="J1526" s="102"/>
      <c r="K1526" s="102"/>
      <c r="L1526" s="120"/>
      <c r="M1526" s="116"/>
      <c r="N1526" s="116"/>
      <c r="O1526" s="102"/>
      <c r="P1526" s="102"/>
      <c r="Q1526" s="102"/>
      <c r="R1526" s="102"/>
      <c r="S1526" s="102"/>
      <c r="T1526" s="102"/>
      <c r="U1526" s="102"/>
      <c r="V1526" s="102"/>
      <c r="W1526" s="102"/>
      <c r="X1526" s="102"/>
      <c r="Y1526" s="102"/>
      <c r="Z1526" s="102"/>
      <c r="AA1526" s="102"/>
      <c r="AB1526" s="102"/>
    </row>
    <row r="1527">
      <c r="A1527" s="119"/>
      <c r="C1527" s="110"/>
      <c r="D1527" s="111"/>
      <c r="E1527" s="117"/>
      <c r="G1527" s="120"/>
      <c r="H1527" s="120"/>
      <c r="I1527" s="120"/>
      <c r="J1527" s="102"/>
      <c r="K1527" s="102"/>
      <c r="L1527" s="120"/>
      <c r="M1527" s="116"/>
      <c r="N1527" s="116"/>
      <c r="O1527" s="102"/>
      <c r="P1527" s="102"/>
      <c r="Q1527" s="102"/>
      <c r="R1527" s="102"/>
      <c r="S1527" s="102"/>
      <c r="T1527" s="102"/>
      <c r="U1527" s="102"/>
      <c r="V1527" s="102"/>
      <c r="W1527" s="102"/>
      <c r="X1527" s="102"/>
      <c r="Y1527" s="102"/>
      <c r="Z1527" s="102"/>
      <c r="AA1527" s="102"/>
      <c r="AB1527" s="102"/>
    </row>
    <row r="1528">
      <c r="A1528" s="119"/>
      <c r="C1528" s="110"/>
      <c r="D1528" s="111"/>
      <c r="E1528" s="117"/>
      <c r="G1528" s="120"/>
      <c r="H1528" s="120"/>
      <c r="I1528" s="120"/>
      <c r="J1528" s="102"/>
      <c r="K1528" s="102"/>
      <c r="L1528" s="120"/>
      <c r="M1528" s="116"/>
      <c r="N1528" s="116"/>
      <c r="O1528" s="102"/>
      <c r="P1528" s="102"/>
      <c r="Q1528" s="102"/>
      <c r="R1528" s="102"/>
      <c r="S1528" s="102"/>
      <c r="T1528" s="102"/>
      <c r="U1528" s="102"/>
      <c r="V1528" s="102"/>
      <c r="W1528" s="102"/>
      <c r="X1528" s="102"/>
      <c r="Y1528" s="102"/>
      <c r="Z1528" s="102"/>
      <c r="AA1528" s="102"/>
      <c r="AB1528" s="102"/>
    </row>
    <row r="1529">
      <c r="A1529" s="119"/>
      <c r="C1529" s="110"/>
      <c r="D1529" s="111"/>
      <c r="E1529" s="117"/>
      <c r="G1529" s="120"/>
      <c r="H1529" s="120"/>
      <c r="I1529" s="120"/>
      <c r="J1529" s="102"/>
      <c r="K1529" s="102"/>
      <c r="L1529" s="120"/>
      <c r="M1529" s="116"/>
      <c r="N1529" s="116"/>
      <c r="O1529" s="102"/>
      <c r="P1529" s="102"/>
      <c r="Q1529" s="102"/>
      <c r="R1529" s="102"/>
      <c r="S1529" s="102"/>
      <c r="T1529" s="102"/>
      <c r="U1529" s="102"/>
      <c r="V1529" s="102"/>
      <c r="W1529" s="102"/>
      <c r="X1529" s="102"/>
      <c r="Y1529" s="102"/>
      <c r="Z1529" s="102"/>
      <c r="AA1529" s="102"/>
      <c r="AB1529" s="102"/>
    </row>
    <row r="1530">
      <c r="A1530" s="119"/>
      <c r="C1530" s="110"/>
      <c r="D1530" s="111"/>
      <c r="E1530" s="117"/>
      <c r="G1530" s="120"/>
      <c r="H1530" s="120"/>
      <c r="I1530" s="120"/>
      <c r="J1530" s="102"/>
      <c r="K1530" s="102"/>
      <c r="L1530" s="120"/>
      <c r="M1530" s="116"/>
      <c r="N1530" s="116"/>
      <c r="O1530" s="102"/>
      <c r="P1530" s="102"/>
      <c r="Q1530" s="102"/>
      <c r="R1530" s="102"/>
      <c r="S1530" s="102"/>
      <c r="T1530" s="102"/>
      <c r="U1530" s="102"/>
      <c r="V1530" s="102"/>
      <c r="W1530" s="102"/>
      <c r="X1530" s="102"/>
      <c r="Y1530" s="102"/>
      <c r="Z1530" s="102"/>
      <c r="AA1530" s="102"/>
      <c r="AB1530" s="102"/>
    </row>
    <row r="1531">
      <c r="A1531" s="119"/>
      <c r="C1531" s="110"/>
      <c r="D1531" s="111"/>
      <c r="E1531" s="117"/>
      <c r="G1531" s="120"/>
      <c r="H1531" s="120"/>
      <c r="I1531" s="120"/>
      <c r="J1531" s="102"/>
      <c r="K1531" s="102"/>
      <c r="L1531" s="120"/>
      <c r="M1531" s="116"/>
      <c r="N1531" s="116"/>
      <c r="O1531" s="102"/>
      <c r="P1531" s="102"/>
      <c r="Q1531" s="102"/>
      <c r="R1531" s="102"/>
      <c r="S1531" s="102"/>
      <c r="T1531" s="102"/>
      <c r="U1531" s="102"/>
      <c r="V1531" s="102"/>
      <c r="W1531" s="102"/>
      <c r="X1531" s="102"/>
      <c r="Y1531" s="102"/>
      <c r="Z1531" s="102"/>
      <c r="AA1531" s="102"/>
      <c r="AB1531" s="102"/>
    </row>
    <row r="1532">
      <c r="A1532" s="119"/>
      <c r="C1532" s="110"/>
      <c r="D1532" s="111"/>
      <c r="E1532" s="117"/>
      <c r="G1532" s="120"/>
      <c r="H1532" s="120"/>
      <c r="I1532" s="120"/>
      <c r="J1532" s="102"/>
      <c r="K1532" s="102"/>
      <c r="L1532" s="120"/>
      <c r="M1532" s="116"/>
      <c r="N1532" s="116"/>
      <c r="O1532" s="102"/>
      <c r="P1532" s="102"/>
      <c r="Q1532" s="102"/>
      <c r="R1532" s="102"/>
      <c r="S1532" s="102"/>
      <c r="T1532" s="102"/>
      <c r="U1532" s="102"/>
      <c r="V1532" s="102"/>
      <c r="W1532" s="102"/>
      <c r="X1532" s="102"/>
      <c r="Y1532" s="102"/>
      <c r="Z1532" s="102"/>
      <c r="AA1532" s="102"/>
      <c r="AB1532" s="102"/>
    </row>
    <row r="1533">
      <c r="A1533" s="119"/>
      <c r="C1533" s="110"/>
      <c r="D1533" s="111"/>
      <c r="E1533" s="117"/>
      <c r="G1533" s="120"/>
      <c r="H1533" s="120"/>
      <c r="I1533" s="120"/>
      <c r="J1533" s="102"/>
      <c r="K1533" s="102"/>
      <c r="L1533" s="120"/>
      <c r="M1533" s="116"/>
      <c r="N1533" s="116"/>
      <c r="O1533" s="102"/>
      <c r="P1533" s="102"/>
      <c r="Q1533" s="102"/>
      <c r="R1533" s="102"/>
      <c r="S1533" s="102"/>
      <c r="T1533" s="102"/>
      <c r="U1533" s="102"/>
      <c r="V1533" s="102"/>
      <c r="W1533" s="102"/>
      <c r="X1533" s="102"/>
      <c r="Y1533" s="102"/>
      <c r="Z1533" s="102"/>
      <c r="AA1533" s="102"/>
      <c r="AB1533" s="102"/>
    </row>
    <row r="1534">
      <c r="A1534" s="119"/>
      <c r="C1534" s="110"/>
      <c r="D1534" s="111"/>
      <c r="E1534" s="117"/>
      <c r="G1534" s="120"/>
      <c r="H1534" s="120"/>
      <c r="I1534" s="120"/>
      <c r="J1534" s="102"/>
      <c r="K1534" s="102"/>
      <c r="L1534" s="120"/>
      <c r="M1534" s="116"/>
      <c r="N1534" s="116"/>
      <c r="O1534" s="102"/>
      <c r="P1534" s="102"/>
      <c r="Q1534" s="102"/>
      <c r="R1534" s="102"/>
      <c r="S1534" s="102"/>
      <c r="T1534" s="102"/>
      <c r="U1534" s="102"/>
      <c r="V1534" s="102"/>
      <c r="W1534" s="102"/>
      <c r="X1534" s="102"/>
      <c r="Y1534" s="102"/>
      <c r="Z1534" s="102"/>
      <c r="AA1534" s="102"/>
      <c r="AB1534" s="102"/>
    </row>
    <row r="1535">
      <c r="A1535" s="119"/>
      <c r="C1535" s="110"/>
      <c r="D1535" s="111"/>
      <c r="E1535" s="117"/>
      <c r="G1535" s="120"/>
      <c r="H1535" s="120"/>
      <c r="I1535" s="120"/>
      <c r="J1535" s="102"/>
      <c r="K1535" s="102"/>
      <c r="L1535" s="120"/>
      <c r="M1535" s="116"/>
      <c r="N1535" s="116"/>
      <c r="O1535" s="102"/>
      <c r="P1535" s="102"/>
      <c r="Q1535" s="102"/>
      <c r="R1535" s="102"/>
      <c r="S1535" s="102"/>
      <c r="T1535" s="102"/>
      <c r="U1535" s="102"/>
      <c r="V1535" s="102"/>
      <c r="W1535" s="102"/>
      <c r="X1535" s="102"/>
      <c r="Y1535" s="102"/>
      <c r="Z1535" s="102"/>
      <c r="AA1535" s="102"/>
      <c r="AB1535" s="102"/>
    </row>
    <row r="1536">
      <c r="A1536" s="119"/>
      <c r="C1536" s="110"/>
      <c r="D1536" s="111"/>
      <c r="E1536" s="117"/>
      <c r="G1536" s="120"/>
      <c r="H1536" s="120"/>
      <c r="I1536" s="120"/>
      <c r="J1536" s="102"/>
      <c r="K1536" s="102"/>
      <c r="L1536" s="120"/>
      <c r="M1536" s="116"/>
      <c r="N1536" s="116"/>
      <c r="O1536" s="102"/>
      <c r="P1536" s="102"/>
      <c r="Q1536" s="102"/>
      <c r="R1536" s="102"/>
      <c r="S1536" s="102"/>
      <c r="T1536" s="102"/>
      <c r="U1536" s="102"/>
      <c r="V1536" s="102"/>
      <c r="W1536" s="102"/>
      <c r="X1536" s="102"/>
      <c r="Y1536" s="102"/>
      <c r="Z1536" s="102"/>
      <c r="AA1536" s="102"/>
      <c r="AB1536" s="102"/>
    </row>
    <row r="1537">
      <c r="A1537" s="119"/>
      <c r="C1537" s="110"/>
      <c r="D1537" s="111"/>
      <c r="E1537" s="117"/>
      <c r="G1537" s="120"/>
      <c r="H1537" s="120"/>
      <c r="I1537" s="120"/>
      <c r="J1537" s="102"/>
      <c r="K1537" s="102"/>
      <c r="L1537" s="120"/>
      <c r="M1537" s="116"/>
      <c r="N1537" s="116"/>
      <c r="O1537" s="102"/>
      <c r="P1537" s="102"/>
      <c r="Q1537" s="102"/>
      <c r="R1537" s="102"/>
      <c r="S1537" s="102"/>
      <c r="T1537" s="102"/>
      <c r="U1537" s="102"/>
      <c r="V1537" s="102"/>
      <c r="W1537" s="102"/>
      <c r="X1537" s="102"/>
      <c r="Y1537" s="102"/>
      <c r="Z1537" s="102"/>
      <c r="AA1537" s="102"/>
      <c r="AB1537" s="102"/>
    </row>
    <row r="1538">
      <c r="A1538" s="119"/>
      <c r="C1538" s="110"/>
      <c r="D1538" s="111"/>
      <c r="E1538" s="117"/>
      <c r="G1538" s="120"/>
      <c r="H1538" s="120"/>
      <c r="I1538" s="120"/>
      <c r="J1538" s="102"/>
      <c r="K1538" s="102"/>
      <c r="L1538" s="120"/>
      <c r="M1538" s="116"/>
      <c r="N1538" s="116"/>
      <c r="O1538" s="102"/>
      <c r="P1538" s="102"/>
      <c r="Q1538" s="102"/>
      <c r="R1538" s="102"/>
      <c r="S1538" s="102"/>
      <c r="T1538" s="102"/>
      <c r="U1538" s="102"/>
      <c r="V1538" s="102"/>
      <c r="W1538" s="102"/>
      <c r="X1538" s="102"/>
      <c r="Y1538" s="102"/>
      <c r="Z1538" s="102"/>
      <c r="AA1538" s="102"/>
      <c r="AB1538" s="102"/>
    </row>
    <row r="1539">
      <c r="A1539" s="119"/>
      <c r="C1539" s="110"/>
      <c r="D1539" s="111"/>
      <c r="E1539" s="117"/>
      <c r="G1539" s="120"/>
      <c r="H1539" s="120"/>
      <c r="I1539" s="120"/>
      <c r="J1539" s="102"/>
      <c r="K1539" s="102"/>
      <c r="L1539" s="120"/>
      <c r="M1539" s="116"/>
      <c r="N1539" s="116"/>
      <c r="O1539" s="102"/>
      <c r="P1539" s="102"/>
      <c r="Q1539" s="102"/>
      <c r="R1539" s="102"/>
      <c r="S1539" s="102"/>
      <c r="T1539" s="102"/>
      <c r="U1539" s="102"/>
      <c r="V1539" s="102"/>
      <c r="W1539" s="102"/>
      <c r="X1539" s="102"/>
      <c r="Y1539" s="102"/>
      <c r="Z1539" s="102"/>
      <c r="AA1539" s="102"/>
      <c r="AB1539" s="102"/>
    </row>
    <row r="1540">
      <c r="A1540" s="119"/>
      <c r="C1540" s="110"/>
      <c r="D1540" s="111"/>
      <c r="E1540" s="117"/>
      <c r="G1540" s="120"/>
      <c r="H1540" s="120"/>
      <c r="I1540" s="120"/>
      <c r="J1540" s="102"/>
      <c r="K1540" s="102"/>
      <c r="L1540" s="120"/>
      <c r="M1540" s="116"/>
      <c r="N1540" s="116"/>
      <c r="O1540" s="102"/>
      <c r="P1540" s="102"/>
      <c r="Q1540" s="102"/>
      <c r="R1540" s="102"/>
      <c r="S1540" s="102"/>
      <c r="T1540" s="102"/>
      <c r="U1540" s="102"/>
      <c r="V1540" s="102"/>
      <c r="W1540" s="102"/>
      <c r="X1540" s="102"/>
      <c r="Y1540" s="102"/>
      <c r="Z1540" s="102"/>
      <c r="AA1540" s="102"/>
      <c r="AB1540" s="102"/>
    </row>
    <row r="1541">
      <c r="A1541" s="119"/>
      <c r="C1541" s="110"/>
      <c r="D1541" s="111"/>
      <c r="E1541" s="117"/>
      <c r="G1541" s="120"/>
      <c r="H1541" s="120"/>
      <c r="I1541" s="120"/>
      <c r="J1541" s="102"/>
      <c r="K1541" s="102"/>
      <c r="L1541" s="120"/>
      <c r="M1541" s="116"/>
      <c r="N1541" s="116"/>
      <c r="O1541" s="102"/>
      <c r="P1541" s="102"/>
      <c r="Q1541" s="102"/>
      <c r="R1541" s="102"/>
      <c r="S1541" s="102"/>
      <c r="T1541" s="102"/>
      <c r="U1541" s="102"/>
      <c r="V1541" s="102"/>
      <c r="W1541" s="102"/>
      <c r="X1541" s="102"/>
      <c r="Y1541" s="102"/>
      <c r="Z1541" s="102"/>
      <c r="AA1541" s="102"/>
      <c r="AB1541" s="102"/>
    </row>
    <row r="1542">
      <c r="A1542" s="119"/>
      <c r="C1542" s="110"/>
      <c r="D1542" s="111"/>
      <c r="E1542" s="117"/>
      <c r="G1542" s="120"/>
      <c r="H1542" s="120"/>
      <c r="I1542" s="120"/>
      <c r="J1542" s="102"/>
      <c r="K1542" s="102"/>
      <c r="L1542" s="120"/>
      <c r="M1542" s="116"/>
      <c r="N1542" s="116"/>
      <c r="O1542" s="102"/>
      <c r="P1542" s="102"/>
      <c r="Q1542" s="102"/>
      <c r="R1542" s="102"/>
      <c r="S1542" s="102"/>
      <c r="T1542" s="102"/>
      <c r="U1542" s="102"/>
      <c r="V1542" s="102"/>
      <c r="W1542" s="102"/>
      <c r="X1542" s="102"/>
      <c r="Y1542" s="102"/>
      <c r="Z1542" s="102"/>
      <c r="AA1542" s="102"/>
      <c r="AB1542" s="102"/>
    </row>
    <row r="1543">
      <c r="A1543" s="119"/>
      <c r="C1543" s="110"/>
      <c r="D1543" s="111"/>
      <c r="E1543" s="117"/>
      <c r="G1543" s="120"/>
      <c r="H1543" s="120"/>
      <c r="I1543" s="120"/>
      <c r="J1543" s="102"/>
      <c r="K1543" s="102"/>
      <c r="L1543" s="120"/>
      <c r="M1543" s="116"/>
      <c r="N1543" s="116"/>
      <c r="O1543" s="102"/>
      <c r="P1543" s="102"/>
      <c r="Q1543" s="102"/>
      <c r="R1543" s="102"/>
      <c r="S1543" s="102"/>
      <c r="T1543" s="102"/>
      <c r="U1543" s="102"/>
      <c r="V1543" s="102"/>
      <c r="W1543" s="102"/>
      <c r="X1543" s="102"/>
      <c r="Y1543" s="102"/>
      <c r="Z1543" s="102"/>
      <c r="AA1543" s="102"/>
      <c r="AB1543" s="102"/>
    </row>
    <row r="1544">
      <c r="A1544" s="119"/>
      <c r="C1544" s="110"/>
      <c r="D1544" s="111"/>
      <c r="E1544" s="117"/>
      <c r="G1544" s="120"/>
      <c r="H1544" s="120"/>
      <c r="I1544" s="120"/>
      <c r="J1544" s="102"/>
      <c r="K1544" s="102"/>
      <c r="L1544" s="120"/>
      <c r="M1544" s="116"/>
      <c r="N1544" s="116"/>
      <c r="O1544" s="102"/>
      <c r="P1544" s="102"/>
      <c r="Q1544" s="102"/>
      <c r="R1544" s="102"/>
      <c r="S1544" s="102"/>
      <c r="T1544" s="102"/>
      <c r="U1544" s="102"/>
      <c r="V1544" s="102"/>
      <c r="W1544" s="102"/>
      <c r="X1544" s="102"/>
      <c r="Y1544" s="102"/>
      <c r="Z1544" s="102"/>
      <c r="AA1544" s="102"/>
      <c r="AB1544" s="102"/>
    </row>
    <row r="1545">
      <c r="A1545" s="119"/>
      <c r="C1545" s="110"/>
      <c r="D1545" s="111"/>
      <c r="E1545" s="117"/>
      <c r="G1545" s="120"/>
      <c r="H1545" s="120"/>
      <c r="I1545" s="120"/>
      <c r="J1545" s="102"/>
      <c r="K1545" s="102"/>
      <c r="L1545" s="120"/>
      <c r="M1545" s="116"/>
      <c r="N1545" s="116"/>
      <c r="O1545" s="102"/>
      <c r="P1545" s="102"/>
      <c r="Q1545" s="102"/>
      <c r="R1545" s="102"/>
      <c r="S1545" s="102"/>
      <c r="T1545" s="102"/>
      <c r="U1545" s="102"/>
      <c r="V1545" s="102"/>
      <c r="W1545" s="102"/>
      <c r="X1545" s="102"/>
      <c r="Y1545" s="102"/>
      <c r="Z1545" s="102"/>
      <c r="AA1545" s="102"/>
      <c r="AB1545" s="102"/>
    </row>
    <row r="1546">
      <c r="A1546" s="119"/>
      <c r="C1546" s="110"/>
      <c r="D1546" s="111"/>
      <c r="E1546" s="117"/>
      <c r="G1546" s="120"/>
      <c r="H1546" s="120"/>
      <c r="I1546" s="120"/>
      <c r="J1546" s="102"/>
      <c r="K1546" s="102"/>
      <c r="L1546" s="120"/>
      <c r="M1546" s="116"/>
      <c r="N1546" s="116"/>
      <c r="O1546" s="102"/>
      <c r="P1546" s="102"/>
      <c r="Q1546" s="102"/>
      <c r="R1546" s="102"/>
      <c r="S1546" s="102"/>
      <c r="T1546" s="102"/>
      <c r="U1546" s="102"/>
      <c r="V1546" s="102"/>
      <c r="W1546" s="102"/>
      <c r="X1546" s="102"/>
      <c r="Y1546" s="102"/>
      <c r="Z1546" s="102"/>
      <c r="AA1546" s="102"/>
      <c r="AB1546" s="102"/>
    </row>
    <row r="1547">
      <c r="A1547" s="119"/>
      <c r="C1547" s="110"/>
      <c r="D1547" s="111"/>
      <c r="E1547" s="117"/>
      <c r="G1547" s="120"/>
      <c r="H1547" s="120"/>
      <c r="I1547" s="120"/>
      <c r="J1547" s="102"/>
      <c r="K1547" s="102"/>
      <c r="L1547" s="120"/>
      <c r="M1547" s="116"/>
      <c r="N1547" s="116"/>
      <c r="O1547" s="102"/>
      <c r="P1547" s="102"/>
      <c r="Q1547" s="102"/>
      <c r="R1547" s="102"/>
      <c r="S1547" s="102"/>
      <c r="T1547" s="102"/>
      <c r="U1547" s="102"/>
      <c r="V1547" s="102"/>
      <c r="W1547" s="102"/>
      <c r="X1547" s="102"/>
      <c r="Y1547" s="102"/>
      <c r="Z1547" s="102"/>
      <c r="AA1547" s="102"/>
      <c r="AB1547" s="102"/>
    </row>
    <row r="1548">
      <c r="A1548" s="119"/>
      <c r="C1548" s="110"/>
      <c r="D1548" s="111"/>
      <c r="E1548" s="117"/>
      <c r="G1548" s="120"/>
      <c r="H1548" s="120"/>
      <c r="I1548" s="120"/>
      <c r="J1548" s="102"/>
      <c r="K1548" s="102"/>
      <c r="L1548" s="120"/>
      <c r="M1548" s="116"/>
      <c r="N1548" s="116"/>
      <c r="O1548" s="102"/>
      <c r="P1548" s="102"/>
      <c r="Q1548" s="102"/>
      <c r="R1548" s="102"/>
      <c r="S1548" s="102"/>
      <c r="T1548" s="102"/>
      <c r="U1548" s="102"/>
      <c r="V1548" s="102"/>
      <c r="W1548" s="102"/>
      <c r="X1548" s="102"/>
      <c r="Y1548" s="102"/>
      <c r="Z1548" s="102"/>
      <c r="AA1548" s="102"/>
      <c r="AB1548" s="102"/>
    </row>
    <row r="1549">
      <c r="A1549" s="119"/>
      <c r="C1549" s="110"/>
      <c r="D1549" s="111"/>
      <c r="E1549" s="117"/>
      <c r="G1549" s="120"/>
      <c r="H1549" s="120"/>
      <c r="I1549" s="120"/>
      <c r="J1549" s="102"/>
      <c r="K1549" s="102"/>
      <c r="L1549" s="120"/>
      <c r="M1549" s="116"/>
      <c r="N1549" s="116"/>
      <c r="O1549" s="102"/>
      <c r="P1549" s="102"/>
      <c r="Q1549" s="102"/>
      <c r="R1549" s="102"/>
      <c r="S1549" s="102"/>
      <c r="T1549" s="102"/>
      <c r="U1549" s="102"/>
      <c r="V1549" s="102"/>
      <c r="W1549" s="102"/>
      <c r="X1549" s="102"/>
      <c r="Y1549" s="102"/>
      <c r="Z1549" s="102"/>
      <c r="AA1549" s="102"/>
      <c r="AB1549" s="102"/>
    </row>
    <row r="1550">
      <c r="A1550" s="119"/>
      <c r="C1550" s="110"/>
      <c r="D1550" s="111"/>
      <c r="E1550" s="117"/>
      <c r="G1550" s="120"/>
      <c r="H1550" s="120"/>
      <c r="I1550" s="120"/>
      <c r="J1550" s="102"/>
      <c r="K1550" s="102"/>
      <c r="L1550" s="120"/>
      <c r="M1550" s="116"/>
      <c r="N1550" s="116"/>
      <c r="O1550" s="102"/>
      <c r="P1550" s="102"/>
      <c r="Q1550" s="102"/>
      <c r="R1550" s="102"/>
      <c r="S1550" s="102"/>
      <c r="T1550" s="102"/>
      <c r="U1550" s="102"/>
      <c r="V1550" s="102"/>
      <c r="W1550" s="102"/>
      <c r="X1550" s="102"/>
      <c r="Y1550" s="102"/>
      <c r="Z1550" s="102"/>
      <c r="AA1550" s="102"/>
      <c r="AB1550" s="102"/>
    </row>
    <row r="1551">
      <c r="A1551" s="119"/>
      <c r="C1551" s="110"/>
      <c r="D1551" s="111"/>
      <c r="E1551" s="117"/>
      <c r="G1551" s="120"/>
      <c r="H1551" s="120"/>
      <c r="I1551" s="120"/>
      <c r="J1551" s="102"/>
      <c r="K1551" s="102"/>
      <c r="L1551" s="120"/>
      <c r="M1551" s="116"/>
      <c r="N1551" s="116"/>
      <c r="O1551" s="102"/>
      <c r="P1551" s="102"/>
      <c r="Q1551" s="102"/>
      <c r="R1551" s="102"/>
      <c r="S1551" s="102"/>
      <c r="T1551" s="102"/>
      <c r="U1551" s="102"/>
      <c r="V1551" s="102"/>
      <c r="W1551" s="102"/>
      <c r="X1551" s="102"/>
      <c r="Y1551" s="102"/>
      <c r="Z1551" s="102"/>
      <c r="AA1551" s="102"/>
      <c r="AB1551" s="102"/>
    </row>
    <row r="1552">
      <c r="A1552" s="119"/>
      <c r="C1552" s="110"/>
      <c r="D1552" s="111"/>
      <c r="E1552" s="117"/>
      <c r="G1552" s="120"/>
      <c r="H1552" s="120"/>
      <c r="I1552" s="120"/>
      <c r="J1552" s="102"/>
      <c r="K1552" s="102"/>
      <c r="L1552" s="120"/>
      <c r="M1552" s="116"/>
      <c r="N1552" s="116"/>
      <c r="O1552" s="102"/>
      <c r="P1552" s="102"/>
      <c r="Q1552" s="102"/>
      <c r="R1552" s="102"/>
      <c r="S1552" s="102"/>
      <c r="T1552" s="102"/>
      <c r="U1552" s="102"/>
      <c r="V1552" s="102"/>
      <c r="W1552" s="102"/>
      <c r="X1552" s="102"/>
      <c r="Y1552" s="102"/>
      <c r="Z1552" s="102"/>
      <c r="AA1552" s="102"/>
      <c r="AB1552" s="102"/>
    </row>
    <row r="1553">
      <c r="A1553" s="119"/>
      <c r="C1553" s="110"/>
      <c r="D1553" s="111"/>
      <c r="E1553" s="117"/>
      <c r="G1553" s="120"/>
      <c r="H1553" s="120"/>
      <c r="I1553" s="120"/>
      <c r="J1553" s="102"/>
      <c r="K1553" s="102"/>
      <c r="L1553" s="120"/>
      <c r="M1553" s="116"/>
      <c r="N1553" s="116"/>
      <c r="O1553" s="102"/>
      <c r="P1553" s="102"/>
      <c r="Q1553" s="102"/>
      <c r="R1553" s="102"/>
      <c r="S1553" s="102"/>
      <c r="T1553" s="102"/>
      <c r="U1553" s="102"/>
      <c r="V1553" s="102"/>
      <c r="W1553" s="102"/>
      <c r="X1553" s="102"/>
      <c r="Y1553" s="102"/>
      <c r="Z1553" s="102"/>
      <c r="AA1553" s="102"/>
      <c r="AB1553" s="102"/>
    </row>
    <row r="1554">
      <c r="A1554" s="119"/>
      <c r="C1554" s="110"/>
      <c r="D1554" s="111"/>
      <c r="E1554" s="117"/>
      <c r="G1554" s="120"/>
      <c r="H1554" s="120"/>
      <c r="I1554" s="120"/>
      <c r="J1554" s="102"/>
      <c r="K1554" s="102"/>
      <c r="L1554" s="120"/>
      <c r="M1554" s="116"/>
      <c r="N1554" s="116"/>
      <c r="O1554" s="102"/>
      <c r="P1554" s="102"/>
      <c r="Q1554" s="102"/>
      <c r="R1554" s="102"/>
      <c r="S1554" s="102"/>
      <c r="T1554" s="102"/>
      <c r="U1554" s="102"/>
      <c r="V1554" s="102"/>
      <c r="W1554" s="102"/>
      <c r="X1554" s="102"/>
      <c r="Y1554" s="102"/>
      <c r="Z1554" s="102"/>
      <c r="AA1554" s="102"/>
      <c r="AB1554" s="102"/>
    </row>
    <row r="1555">
      <c r="A1555" s="119"/>
      <c r="C1555" s="110"/>
      <c r="D1555" s="111"/>
      <c r="E1555" s="117"/>
      <c r="G1555" s="120"/>
      <c r="H1555" s="120"/>
      <c r="I1555" s="120"/>
      <c r="J1555" s="102"/>
      <c r="K1555" s="102"/>
      <c r="L1555" s="120"/>
      <c r="M1555" s="116"/>
      <c r="N1555" s="116"/>
      <c r="O1555" s="102"/>
      <c r="P1555" s="102"/>
      <c r="Q1555" s="102"/>
      <c r="R1555" s="102"/>
      <c r="S1555" s="102"/>
      <c r="T1555" s="102"/>
      <c r="U1555" s="102"/>
      <c r="V1555" s="102"/>
      <c r="W1555" s="102"/>
      <c r="X1555" s="102"/>
      <c r="Y1555" s="102"/>
      <c r="Z1555" s="102"/>
      <c r="AA1555" s="102"/>
      <c r="AB1555" s="102"/>
    </row>
    <row r="1556">
      <c r="A1556" s="119"/>
      <c r="C1556" s="110"/>
      <c r="D1556" s="111"/>
      <c r="E1556" s="117"/>
      <c r="G1556" s="120"/>
      <c r="H1556" s="120"/>
      <c r="I1556" s="120"/>
      <c r="J1556" s="102"/>
      <c r="K1556" s="102"/>
      <c r="L1556" s="120"/>
      <c r="M1556" s="116"/>
      <c r="N1556" s="116"/>
      <c r="O1556" s="102"/>
      <c r="P1556" s="102"/>
      <c r="Q1556" s="102"/>
      <c r="R1556" s="102"/>
      <c r="S1556" s="102"/>
      <c r="T1556" s="102"/>
      <c r="U1556" s="102"/>
      <c r="V1556" s="102"/>
      <c r="W1556" s="102"/>
      <c r="X1556" s="102"/>
      <c r="Y1556" s="102"/>
      <c r="Z1556" s="102"/>
      <c r="AA1556" s="102"/>
      <c r="AB1556" s="102"/>
    </row>
    <row r="1557">
      <c r="A1557" s="119"/>
      <c r="C1557" s="110"/>
      <c r="D1557" s="111"/>
      <c r="E1557" s="117"/>
      <c r="G1557" s="120"/>
      <c r="H1557" s="120"/>
      <c r="I1557" s="120"/>
      <c r="J1557" s="102"/>
      <c r="K1557" s="102"/>
      <c r="L1557" s="120"/>
      <c r="M1557" s="116"/>
      <c r="N1557" s="116"/>
      <c r="O1557" s="102"/>
      <c r="P1557" s="102"/>
      <c r="Q1557" s="102"/>
      <c r="R1557" s="102"/>
      <c r="S1557" s="102"/>
      <c r="T1557" s="102"/>
      <c r="U1557" s="102"/>
      <c r="V1557" s="102"/>
      <c r="W1557" s="102"/>
      <c r="X1557" s="102"/>
      <c r="Y1557" s="102"/>
      <c r="Z1557" s="102"/>
      <c r="AA1557" s="102"/>
      <c r="AB1557" s="102"/>
    </row>
    <row r="1558">
      <c r="A1558" s="119"/>
      <c r="C1558" s="110"/>
      <c r="D1558" s="111"/>
      <c r="E1558" s="117"/>
      <c r="G1558" s="120"/>
      <c r="H1558" s="120"/>
      <c r="I1558" s="120"/>
      <c r="J1558" s="102"/>
      <c r="K1558" s="102"/>
      <c r="L1558" s="120"/>
      <c r="M1558" s="116"/>
      <c r="N1558" s="116"/>
      <c r="O1558" s="102"/>
      <c r="P1558" s="102"/>
      <c r="Q1558" s="102"/>
      <c r="R1558" s="102"/>
      <c r="S1558" s="102"/>
      <c r="T1558" s="102"/>
      <c r="U1558" s="102"/>
      <c r="V1558" s="102"/>
      <c r="W1558" s="102"/>
      <c r="X1558" s="102"/>
      <c r="Y1558" s="102"/>
      <c r="Z1558" s="102"/>
      <c r="AA1558" s="102"/>
      <c r="AB1558" s="102"/>
    </row>
    <row r="1559">
      <c r="A1559" s="119"/>
      <c r="C1559" s="110"/>
      <c r="D1559" s="111"/>
      <c r="E1559" s="117"/>
      <c r="G1559" s="120"/>
      <c r="H1559" s="120"/>
      <c r="I1559" s="120"/>
      <c r="J1559" s="102"/>
      <c r="K1559" s="102"/>
      <c r="L1559" s="120"/>
      <c r="M1559" s="116"/>
      <c r="N1559" s="116"/>
      <c r="O1559" s="102"/>
      <c r="P1559" s="102"/>
      <c r="Q1559" s="102"/>
      <c r="R1559" s="102"/>
      <c r="S1559" s="102"/>
      <c r="T1559" s="102"/>
      <c r="U1559" s="102"/>
      <c r="V1559" s="102"/>
      <c r="W1559" s="102"/>
      <c r="X1559" s="102"/>
      <c r="Y1559" s="102"/>
      <c r="Z1559" s="102"/>
      <c r="AA1559" s="102"/>
      <c r="AB1559" s="102"/>
    </row>
    <row r="1560">
      <c r="A1560" s="119"/>
      <c r="C1560" s="110"/>
      <c r="D1560" s="111"/>
      <c r="E1560" s="117"/>
      <c r="G1560" s="120"/>
      <c r="H1560" s="120"/>
      <c r="I1560" s="120"/>
      <c r="J1560" s="102"/>
      <c r="K1560" s="102"/>
      <c r="L1560" s="120"/>
      <c r="M1560" s="116"/>
      <c r="N1560" s="116"/>
      <c r="O1560" s="102"/>
      <c r="P1560" s="102"/>
      <c r="Q1560" s="102"/>
      <c r="R1560" s="102"/>
      <c r="S1560" s="102"/>
      <c r="T1560" s="102"/>
      <c r="U1560" s="102"/>
      <c r="V1560" s="102"/>
      <c r="W1560" s="102"/>
      <c r="X1560" s="102"/>
      <c r="Y1560" s="102"/>
      <c r="Z1560" s="102"/>
      <c r="AA1560" s="102"/>
      <c r="AB1560" s="102"/>
    </row>
    <row r="1561">
      <c r="A1561" s="119"/>
      <c r="C1561" s="110"/>
      <c r="D1561" s="111"/>
      <c r="E1561" s="117"/>
      <c r="G1561" s="120"/>
      <c r="H1561" s="120"/>
      <c r="I1561" s="120"/>
      <c r="J1561" s="102"/>
      <c r="K1561" s="102"/>
      <c r="L1561" s="120"/>
      <c r="M1561" s="116"/>
      <c r="N1561" s="116"/>
      <c r="O1561" s="102"/>
      <c r="P1561" s="102"/>
      <c r="Q1561" s="102"/>
      <c r="R1561" s="102"/>
      <c r="S1561" s="102"/>
      <c r="T1561" s="102"/>
      <c r="U1561" s="102"/>
      <c r="V1561" s="102"/>
      <c r="W1561" s="102"/>
      <c r="X1561" s="102"/>
      <c r="Y1561" s="102"/>
      <c r="Z1561" s="102"/>
      <c r="AA1561" s="102"/>
      <c r="AB1561" s="102"/>
    </row>
    <row r="1562">
      <c r="A1562" s="119"/>
      <c r="C1562" s="110"/>
      <c r="D1562" s="111"/>
      <c r="E1562" s="117"/>
      <c r="G1562" s="120"/>
      <c r="H1562" s="120"/>
      <c r="I1562" s="120"/>
      <c r="J1562" s="102"/>
      <c r="K1562" s="102"/>
      <c r="L1562" s="120"/>
      <c r="M1562" s="116"/>
      <c r="N1562" s="116"/>
      <c r="O1562" s="102"/>
      <c r="P1562" s="102"/>
      <c r="Q1562" s="102"/>
      <c r="R1562" s="102"/>
      <c r="S1562" s="102"/>
      <c r="T1562" s="102"/>
      <c r="U1562" s="102"/>
      <c r="V1562" s="102"/>
      <c r="W1562" s="102"/>
      <c r="X1562" s="102"/>
      <c r="Y1562" s="102"/>
      <c r="Z1562" s="102"/>
      <c r="AA1562" s="102"/>
      <c r="AB1562" s="102"/>
    </row>
    <row r="1563">
      <c r="A1563" s="119"/>
      <c r="C1563" s="110"/>
      <c r="D1563" s="111"/>
      <c r="E1563" s="117"/>
      <c r="G1563" s="120"/>
      <c r="H1563" s="120"/>
      <c r="I1563" s="120"/>
      <c r="J1563" s="102"/>
      <c r="K1563" s="102"/>
      <c r="L1563" s="120"/>
      <c r="M1563" s="116"/>
      <c r="N1563" s="116"/>
      <c r="O1563" s="102"/>
      <c r="P1563" s="102"/>
      <c r="Q1563" s="102"/>
      <c r="R1563" s="102"/>
      <c r="S1563" s="102"/>
      <c r="T1563" s="102"/>
      <c r="U1563" s="102"/>
      <c r="V1563" s="102"/>
      <c r="W1563" s="102"/>
      <c r="X1563" s="102"/>
      <c r="Y1563" s="102"/>
      <c r="Z1563" s="102"/>
      <c r="AA1563" s="102"/>
      <c r="AB1563" s="102"/>
    </row>
    <row r="1564">
      <c r="A1564" s="119"/>
      <c r="C1564" s="110"/>
      <c r="D1564" s="111"/>
      <c r="E1564" s="117"/>
      <c r="G1564" s="120"/>
      <c r="H1564" s="120"/>
      <c r="I1564" s="120"/>
      <c r="J1564" s="102"/>
      <c r="K1564" s="102"/>
      <c r="L1564" s="120"/>
      <c r="M1564" s="116"/>
      <c r="N1564" s="116"/>
      <c r="O1564" s="102"/>
      <c r="P1564" s="102"/>
      <c r="Q1564" s="102"/>
      <c r="R1564" s="102"/>
      <c r="S1564" s="102"/>
      <c r="T1564" s="102"/>
      <c r="U1564" s="102"/>
      <c r="V1564" s="102"/>
      <c r="W1564" s="102"/>
      <c r="X1564" s="102"/>
      <c r="Y1564" s="102"/>
      <c r="Z1564" s="102"/>
      <c r="AA1564" s="102"/>
      <c r="AB1564" s="102"/>
    </row>
    <row r="1565">
      <c r="A1565" s="119"/>
      <c r="C1565" s="110"/>
      <c r="D1565" s="111"/>
      <c r="E1565" s="117"/>
      <c r="G1565" s="120"/>
      <c r="H1565" s="120"/>
      <c r="I1565" s="120"/>
      <c r="J1565" s="102"/>
      <c r="K1565" s="102"/>
      <c r="L1565" s="120"/>
      <c r="M1565" s="116"/>
      <c r="N1565" s="116"/>
      <c r="O1565" s="102"/>
      <c r="P1565" s="102"/>
      <c r="Q1565" s="102"/>
      <c r="R1565" s="102"/>
      <c r="S1565" s="102"/>
      <c r="T1565" s="102"/>
      <c r="U1565" s="102"/>
      <c r="V1565" s="102"/>
      <c r="W1565" s="102"/>
      <c r="X1565" s="102"/>
      <c r="Y1565" s="102"/>
      <c r="Z1565" s="102"/>
      <c r="AA1565" s="102"/>
      <c r="AB1565" s="102"/>
    </row>
    <row r="1566">
      <c r="A1566" s="119"/>
      <c r="C1566" s="110"/>
      <c r="D1566" s="111"/>
      <c r="E1566" s="117"/>
      <c r="G1566" s="120"/>
      <c r="H1566" s="120"/>
      <c r="I1566" s="120"/>
      <c r="J1566" s="102"/>
      <c r="K1566" s="102"/>
      <c r="L1566" s="120"/>
      <c r="M1566" s="116"/>
      <c r="N1566" s="116"/>
      <c r="O1566" s="102"/>
      <c r="P1566" s="102"/>
      <c r="Q1566" s="102"/>
      <c r="R1566" s="102"/>
      <c r="S1566" s="102"/>
      <c r="T1566" s="102"/>
      <c r="U1566" s="102"/>
      <c r="V1566" s="102"/>
      <c r="W1566" s="102"/>
      <c r="X1566" s="102"/>
      <c r="Y1566" s="102"/>
      <c r="Z1566" s="102"/>
      <c r="AA1566" s="102"/>
      <c r="AB1566" s="102"/>
    </row>
    <row r="1567">
      <c r="A1567" s="119"/>
      <c r="C1567" s="110"/>
      <c r="D1567" s="111"/>
      <c r="E1567" s="117"/>
      <c r="G1567" s="120"/>
      <c r="H1567" s="120"/>
      <c r="I1567" s="120"/>
      <c r="J1567" s="102"/>
      <c r="K1567" s="102"/>
      <c r="L1567" s="120"/>
      <c r="M1567" s="116"/>
      <c r="N1567" s="116"/>
      <c r="O1567" s="102"/>
      <c r="P1567" s="102"/>
      <c r="Q1567" s="102"/>
      <c r="R1567" s="102"/>
      <c r="S1567" s="102"/>
      <c r="T1567" s="102"/>
      <c r="U1567" s="102"/>
      <c r="V1567" s="102"/>
      <c r="W1567" s="102"/>
      <c r="X1567" s="102"/>
      <c r="Y1567" s="102"/>
      <c r="Z1567" s="102"/>
      <c r="AA1567" s="102"/>
      <c r="AB1567" s="102"/>
    </row>
    <row r="1568">
      <c r="A1568" s="119"/>
      <c r="C1568" s="110"/>
      <c r="D1568" s="111"/>
      <c r="E1568" s="117"/>
      <c r="G1568" s="120"/>
      <c r="H1568" s="120"/>
      <c r="I1568" s="120"/>
      <c r="J1568" s="102"/>
      <c r="K1568" s="102"/>
      <c r="L1568" s="120"/>
      <c r="M1568" s="116"/>
      <c r="N1568" s="116"/>
      <c r="O1568" s="102"/>
      <c r="P1568" s="102"/>
      <c r="Q1568" s="102"/>
      <c r="R1568" s="102"/>
      <c r="S1568" s="102"/>
      <c r="T1568" s="102"/>
      <c r="U1568" s="102"/>
      <c r="V1568" s="102"/>
      <c r="W1568" s="102"/>
      <c r="X1568" s="102"/>
      <c r="Y1568" s="102"/>
      <c r="Z1568" s="102"/>
      <c r="AA1568" s="102"/>
      <c r="AB1568" s="102"/>
    </row>
    <row r="1569">
      <c r="A1569" s="119"/>
      <c r="C1569" s="110"/>
      <c r="D1569" s="111"/>
      <c r="E1569" s="117"/>
      <c r="G1569" s="120"/>
      <c r="H1569" s="120"/>
      <c r="I1569" s="120"/>
      <c r="J1569" s="102"/>
      <c r="K1569" s="102"/>
      <c r="L1569" s="120"/>
      <c r="M1569" s="116"/>
      <c r="N1569" s="116"/>
      <c r="O1569" s="102"/>
      <c r="P1569" s="102"/>
      <c r="Q1569" s="102"/>
      <c r="R1569" s="102"/>
      <c r="S1569" s="102"/>
      <c r="T1569" s="102"/>
      <c r="U1569" s="102"/>
      <c r="V1569" s="102"/>
      <c r="W1569" s="102"/>
      <c r="X1569" s="102"/>
      <c r="Y1569" s="102"/>
      <c r="Z1569" s="102"/>
      <c r="AA1569" s="102"/>
      <c r="AB1569" s="102"/>
    </row>
    <row r="1570">
      <c r="A1570" s="119"/>
      <c r="C1570" s="110"/>
      <c r="D1570" s="111"/>
      <c r="E1570" s="117"/>
      <c r="G1570" s="120"/>
      <c r="H1570" s="120"/>
      <c r="I1570" s="120"/>
      <c r="J1570" s="102"/>
      <c r="K1570" s="102"/>
      <c r="L1570" s="120"/>
      <c r="M1570" s="116"/>
      <c r="N1570" s="116"/>
      <c r="O1570" s="102"/>
      <c r="P1570" s="102"/>
      <c r="Q1570" s="102"/>
      <c r="R1570" s="102"/>
      <c r="S1570" s="102"/>
      <c r="T1570" s="102"/>
      <c r="U1570" s="102"/>
      <c r="V1570" s="102"/>
      <c r="W1570" s="102"/>
      <c r="X1570" s="102"/>
      <c r="Y1570" s="102"/>
      <c r="Z1570" s="102"/>
      <c r="AA1570" s="102"/>
      <c r="AB1570" s="102"/>
    </row>
    <row r="1571">
      <c r="A1571" s="119"/>
      <c r="C1571" s="110"/>
      <c r="D1571" s="111"/>
      <c r="E1571" s="117"/>
      <c r="G1571" s="120"/>
      <c r="H1571" s="120"/>
      <c r="I1571" s="120"/>
      <c r="J1571" s="102"/>
      <c r="K1571" s="102"/>
      <c r="L1571" s="120"/>
      <c r="M1571" s="116"/>
      <c r="N1571" s="116"/>
      <c r="O1571" s="102"/>
      <c r="P1571" s="102"/>
      <c r="Q1571" s="102"/>
      <c r="R1571" s="102"/>
      <c r="S1571" s="102"/>
      <c r="T1571" s="102"/>
      <c r="U1571" s="102"/>
      <c r="V1571" s="102"/>
      <c r="W1571" s="102"/>
      <c r="X1571" s="102"/>
      <c r="Y1571" s="102"/>
      <c r="Z1571" s="102"/>
      <c r="AA1571" s="102"/>
      <c r="AB1571" s="102"/>
    </row>
    <row r="1572">
      <c r="A1572" s="119"/>
      <c r="C1572" s="110"/>
      <c r="D1572" s="111"/>
      <c r="E1572" s="117"/>
      <c r="G1572" s="120"/>
      <c r="H1572" s="120"/>
      <c r="I1572" s="120"/>
      <c r="J1572" s="102"/>
      <c r="K1572" s="102"/>
      <c r="L1572" s="120"/>
      <c r="M1572" s="116"/>
      <c r="N1572" s="116"/>
      <c r="O1572" s="102"/>
      <c r="P1572" s="102"/>
      <c r="Q1572" s="102"/>
      <c r="R1572" s="102"/>
      <c r="S1572" s="102"/>
      <c r="T1572" s="102"/>
      <c r="U1572" s="102"/>
      <c r="V1572" s="102"/>
      <c r="W1572" s="102"/>
      <c r="X1572" s="102"/>
      <c r="Y1572" s="102"/>
      <c r="Z1572" s="102"/>
      <c r="AA1572" s="102"/>
      <c r="AB1572" s="102"/>
    </row>
    <row r="1573">
      <c r="A1573" s="119"/>
      <c r="C1573" s="110"/>
      <c r="D1573" s="111"/>
      <c r="E1573" s="117"/>
      <c r="G1573" s="120"/>
      <c r="H1573" s="120"/>
      <c r="I1573" s="120"/>
      <c r="J1573" s="102"/>
      <c r="K1573" s="102"/>
      <c r="L1573" s="120"/>
      <c r="M1573" s="116"/>
      <c r="N1573" s="116"/>
      <c r="O1573" s="102"/>
      <c r="P1573" s="102"/>
      <c r="Q1573" s="102"/>
      <c r="R1573" s="102"/>
      <c r="S1573" s="102"/>
      <c r="T1573" s="102"/>
      <c r="U1573" s="102"/>
      <c r="V1573" s="102"/>
      <c r="W1573" s="102"/>
      <c r="X1573" s="102"/>
      <c r="Y1573" s="102"/>
      <c r="Z1573" s="102"/>
      <c r="AA1573" s="102"/>
      <c r="AB1573" s="102"/>
    </row>
    <row r="1574">
      <c r="A1574" s="119"/>
      <c r="C1574" s="110"/>
      <c r="D1574" s="111"/>
      <c r="E1574" s="117"/>
      <c r="G1574" s="120"/>
      <c r="H1574" s="120"/>
      <c r="I1574" s="120"/>
      <c r="J1574" s="102"/>
      <c r="K1574" s="102"/>
      <c r="L1574" s="120"/>
      <c r="M1574" s="116"/>
      <c r="N1574" s="116"/>
      <c r="O1574" s="102"/>
      <c r="P1574" s="102"/>
      <c r="Q1574" s="102"/>
      <c r="R1574" s="102"/>
      <c r="S1574" s="102"/>
      <c r="T1574" s="102"/>
      <c r="U1574" s="102"/>
      <c r="V1574" s="102"/>
      <c r="W1574" s="102"/>
      <c r="X1574" s="102"/>
      <c r="Y1574" s="102"/>
      <c r="Z1574" s="102"/>
      <c r="AA1574" s="102"/>
      <c r="AB1574" s="102"/>
    </row>
    <row r="1575">
      <c r="A1575" s="119"/>
      <c r="C1575" s="110"/>
      <c r="D1575" s="111"/>
      <c r="E1575" s="117"/>
      <c r="G1575" s="120"/>
      <c r="H1575" s="120"/>
      <c r="I1575" s="120"/>
      <c r="J1575" s="102"/>
      <c r="K1575" s="102"/>
      <c r="L1575" s="120"/>
      <c r="M1575" s="116"/>
      <c r="N1575" s="116"/>
      <c r="O1575" s="102"/>
      <c r="P1575" s="102"/>
      <c r="Q1575" s="102"/>
      <c r="R1575" s="102"/>
      <c r="S1575" s="102"/>
      <c r="T1575" s="102"/>
      <c r="U1575" s="102"/>
      <c r="V1575" s="102"/>
      <c r="W1575" s="102"/>
      <c r="X1575" s="102"/>
      <c r="Y1575" s="102"/>
      <c r="Z1575" s="102"/>
      <c r="AA1575" s="102"/>
      <c r="AB1575" s="102"/>
    </row>
    <row r="1576">
      <c r="A1576" s="119"/>
      <c r="C1576" s="110"/>
      <c r="D1576" s="111"/>
      <c r="E1576" s="117"/>
      <c r="G1576" s="120"/>
      <c r="H1576" s="120"/>
      <c r="I1576" s="120"/>
      <c r="J1576" s="102"/>
      <c r="K1576" s="102"/>
      <c r="L1576" s="120"/>
      <c r="M1576" s="116"/>
      <c r="N1576" s="116"/>
      <c r="O1576" s="102"/>
      <c r="P1576" s="102"/>
      <c r="Q1576" s="102"/>
      <c r="R1576" s="102"/>
      <c r="S1576" s="102"/>
      <c r="T1576" s="102"/>
      <c r="U1576" s="102"/>
      <c r="V1576" s="102"/>
      <c r="W1576" s="102"/>
      <c r="X1576" s="102"/>
      <c r="Y1576" s="102"/>
      <c r="Z1576" s="102"/>
      <c r="AA1576" s="102"/>
      <c r="AB1576" s="102"/>
    </row>
    <row r="1577">
      <c r="A1577" s="119"/>
      <c r="C1577" s="110"/>
      <c r="D1577" s="111"/>
      <c r="E1577" s="117"/>
      <c r="G1577" s="120"/>
      <c r="H1577" s="120"/>
      <c r="I1577" s="120"/>
      <c r="J1577" s="102"/>
      <c r="K1577" s="102"/>
      <c r="L1577" s="120"/>
      <c r="M1577" s="116"/>
      <c r="N1577" s="116"/>
      <c r="O1577" s="102"/>
      <c r="P1577" s="102"/>
      <c r="Q1577" s="102"/>
      <c r="R1577" s="102"/>
      <c r="S1577" s="102"/>
      <c r="T1577" s="102"/>
      <c r="U1577" s="102"/>
      <c r="V1577" s="102"/>
      <c r="W1577" s="102"/>
      <c r="X1577" s="102"/>
      <c r="Y1577" s="102"/>
      <c r="Z1577" s="102"/>
      <c r="AA1577" s="102"/>
      <c r="AB1577" s="102"/>
    </row>
    <row r="1578">
      <c r="A1578" s="119"/>
      <c r="C1578" s="110"/>
      <c r="D1578" s="111"/>
      <c r="E1578" s="117"/>
      <c r="G1578" s="120"/>
      <c r="H1578" s="120"/>
      <c r="I1578" s="120"/>
      <c r="J1578" s="102"/>
      <c r="K1578" s="102"/>
      <c r="L1578" s="120"/>
      <c r="M1578" s="116"/>
      <c r="N1578" s="116"/>
      <c r="O1578" s="102"/>
      <c r="P1578" s="102"/>
      <c r="Q1578" s="102"/>
      <c r="R1578" s="102"/>
      <c r="S1578" s="102"/>
      <c r="T1578" s="102"/>
      <c r="U1578" s="102"/>
      <c r="V1578" s="102"/>
      <c r="W1578" s="102"/>
      <c r="X1578" s="102"/>
      <c r="Y1578" s="102"/>
      <c r="Z1578" s="102"/>
      <c r="AA1578" s="102"/>
      <c r="AB1578" s="102"/>
    </row>
    <row r="1579">
      <c r="A1579" s="119"/>
      <c r="C1579" s="110"/>
      <c r="D1579" s="111"/>
      <c r="E1579" s="117"/>
      <c r="G1579" s="120"/>
      <c r="H1579" s="120"/>
      <c r="I1579" s="120"/>
      <c r="J1579" s="102"/>
      <c r="K1579" s="102"/>
      <c r="L1579" s="120"/>
      <c r="M1579" s="116"/>
      <c r="N1579" s="116"/>
      <c r="O1579" s="102"/>
      <c r="P1579" s="102"/>
      <c r="Q1579" s="102"/>
      <c r="R1579" s="102"/>
      <c r="S1579" s="102"/>
      <c r="T1579" s="102"/>
      <c r="U1579" s="102"/>
      <c r="V1579" s="102"/>
      <c r="W1579" s="102"/>
      <c r="X1579" s="102"/>
      <c r="Y1579" s="102"/>
      <c r="Z1579" s="102"/>
      <c r="AA1579" s="102"/>
      <c r="AB1579" s="102"/>
    </row>
    <row r="1580">
      <c r="A1580" s="119"/>
      <c r="C1580" s="110"/>
      <c r="D1580" s="111"/>
      <c r="E1580" s="117"/>
      <c r="G1580" s="120"/>
      <c r="H1580" s="120"/>
      <c r="I1580" s="120"/>
      <c r="J1580" s="102"/>
      <c r="K1580" s="102"/>
      <c r="L1580" s="120"/>
      <c r="M1580" s="116"/>
      <c r="N1580" s="116"/>
      <c r="O1580" s="102"/>
      <c r="P1580" s="102"/>
      <c r="Q1580" s="102"/>
      <c r="R1580" s="102"/>
      <c r="S1580" s="102"/>
      <c r="T1580" s="102"/>
      <c r="U1580" s="102"/>
      <c r="V1580" s="102"/>
      <c r="W1580" s="102"/>
      <c r="X1580" s="102"/>
      <c r="Y1580" s="102"/>
      <c r="Z1580" s="102"/>
      <c r="AA1580" s="102"/>
      <c r="AB1580" s="102"/>
    </row>
    <row r="1581">
      <c r="A1581" s="119"/>
      <c r="C1581" s="110"/>
      <c r="D1581" s="111"/>
      <c r="E1581" s="117"/>
      <c r="G1581" s="120"/>
      <c r="H1581" s="120"/>
      <c r="I1581" s="120"/>
      <c r="J1581" s="102"/>
      <c r="K1581" s="102"/>
      <c r="L1581" s="120"/>
      <c r="M1581" s="116"/>
      <c r="N1581" s="116"/>
      <c r="O1581" s="102"/>
      <c r="P1581" s="102"/>
      <c r="Q1581" s="102"/>
      <c r="R1581" s="102"/>
      <c r="S1581" s="102"/>
      <c r="T1581" s="102"/>
      <c r="U1581" s="102"/>
      <c r="V1581" s="102"/>
      <c r="W1581" s="102"/>
      <c r="X1581" s="102"/>
      <c r="Y1581" s="102"/>
      <c r="Z1581" s="102"/>
      <c r="AA1581" s="102"/>
      <c r="AB1581" s="102"/>
    </row>
    <row r="1582">
      <c r="A1582" s="119"/>
      <c r="C1582" s="110"/>
      <c r="D1582" s="111"/>
      <c r="E1582" s="117"/>
      <c r="G1582" s="120"/>
      <c r="H1582" s="120"/>
      <c r="I1582" s="120"/>
      <c r="J1582" s="102"/>
      <c r="K1582" s="102"/>
      <c r="L1582" s="120"/>
      <c r="M1582" s="116"/>
      <c r="N1582" s="116"/>
      <c r="O1582" s="102"/>
      <c r="P1582" s="102"/>
      <c r="Q1582" s="102"/>
      <c r="R1582" s="102"/>
      <c r="S1582" s="102"/>
      <c r="T1582" s="102"/>
      <c r="U1582" s="102"/>
      <c r="V1582" s="102"/>
      <c r="W1582" s="102"/>
      <c r="X1582" s="102"/>
      <c r="Y1582" s="102"/>
      <c r="Z1582" s="102"/>
      <c r="AA1582" s="102"/>
      <c r="AB1582" s="102"/>
    </row>
    <row r="1583">
      <c r="A1583" s="119"/>
      <c r="C1583" s="110"/>
      <c r="D1583" s="111"/>
      <c r="E1583" s="117"/>
      <c r="G1583" s="120"/>
      <c r="H1583" s="120"/>
      <c r="I1583" s="120"/>
      <c r="J1583" s="102"/>
      <c r="K1583" s="102"/>
      <c r="L1583" s="120"/>
      <c r="M1583" s="116"/>
      <c r="N1583" s="116"/>
      <c r="O1583" s="102"/>
      <c r="P1583" s="102"/>
      <c r="Q1583" s="102"/>
      <c r="R1583" s="102"/>
      <c r="S1583" s="102"/>
      <c r="T1583" s="102"/>
      <c r="U1583" s="102"/>
      <c r="V1583" s="102"/>
      <c r="W1583" s="102"/>
      <c r="X1583" s="102"/>
      <c r="Y1583" s="102"/>
      <c r="Z1583" s="102"/>
      <c r="AA1583" s="102"/>
      <c r="AB1583" s="102"/>
    </row>
    <row r="1584">
      <c r="A1584" s="119"/>
      <c r="C1584" s="110"/>
      <c r="D1584" s="111"/>
      <c r="E1584" s="117"/>
      <c r="G1584" s="120"/>
      <c r="H1584" s="120"/>
      <c r="I1584" s="120"/>
      <c r="J1584" s="102"/>
      <c r="K1584" s="102"/>
      <c r="L1584" s="120"/>
      <c r="M1584" s="116"/>
      <c r="N1584" s="116"/>
      <c r="O1584" s="102"/>
      <c r="P1584" s="102"/>
      <c r="Q1584" s="102"/>
      <c r="R1584" s="102"/>
      <c r="S1584" s="102"/>
      <c r="T1584" s="102"/>
      <c r="U1584" s="102"/>
      <c r="V1584" s="102"/>
      <c r="W1584" s="102"/>
      <c r="X1584" s="102"/>
      <c r="Y1584" s="102"/>
      <c r="Z1584" s="102"/>
      <c r="AA1584" s="102"/>
      <c r="AB1584" s="102"/>
    </row>
    <row r="1585">
      <c r="A1585" s="119"/>
      <c r="C1585" s="110"/>
      <c r="D1585" s="111"/>
      <c r="E1585" s="117"/>
      <c r="G1585" s="120"/>
      <c r="H1585" s="120"/>
      <c r="I1585" s="120"/>
      <c r="J1585" s="102"/>
      <c r="K1585" s="102"/>
      <c r="L1585" s="120"/>
      <c r="M1585" s="116"/>
      <c r="N1585" s="116"/>
      <c r="O1585" s="102"/>
      <c r="P1585" s="102"/>
      <c r="Q1585" s="102"/>
      <c r="R1585" s="102"/>
      <c r="S1585" s="102"/>
      <c r="T1585" s="102"/>
      <c r="U1585" s="102"/>
      <c r="V1585" s="102"/>
      <c r="W1585" s="102"/>
      <c r="X1585" s="102"/>
      <c r="Y1585" s="102"/>
      <c r="Z1585" s="102"/>
      <c r="AA1585" s="102"/>
      <c r="AB1585" s="102"/>
    </row>
    <row r="1586">
      <c r="A1586" s="119"/>
      <c r="C1586" s="110"/>
      <c r="D1586" s="111"/>
      <c r="E1586" s="117"/>
      <c r="G1586" s="120"/>
      <c r="H1586" s="120"/>
      <c r="I1586" s="120"/>
      <c r="J1586" s="102"/>
      <c r="K1586" s="102"/>
      <c r="L1586" s="120"/>
      <c r="M1586" s="116"/>
      <c r="N1586" s="116"/>
      <c r="O1586" s="102"/>
      <c r="P1586" s="102"/>
      <c r="Q1586" s="102"/>
      <c r="R1586" s="102"/>
      <c r="S1586" s="102"/>
      <c r="T1586" s="102"/>
      <c r="U1586" s="102"/>
      <c r="V1586" s="102"/>
      <c r="W1586" s="102"/>
      <c r="X1586" s="102"/>
      <c r="Y1586" s="102"/>
      <c r="Z1586" s="102"/>
      <c r="AA1586" s="102"/>
      <c r="AB1586" s="102"/>
    </row>
    <row r="1587">
      <c r="A1587" s="119"/>
      <c r="C1587" s="110"/>
      <c r="D1587" s="111"/>
      <c r="E1587" s="117"/>
      <c r="G1587" s="120"/>
      <c r="H1587" s="120"/>
      <c r="I1587" s="120"/>
      <c r="J1587" s="102"/>
      <c r="K1587" s="102"/>
      <c r="L1587" s="120"/>
      <c r="M1587" s="116"/>
      <c r="N1587" s="116"/>
      <c r="O1587" s="102"/>
      <c r="P1587" s="102"/>
      <c r="Q1587" s="102"/>
      <c r="R1587" s="102"/>
      <c r="S1587" s="102"/>
      <c r="T1587" s="102"/>
      <c r="U1587" s="102"/>
      <c r="V1587" s="102"/>
      <c r="W1587" s="102"/>
      <c r="X1587" s="102"/>
      <c r="Y1587" s="102"/>
      <c r="Z1587" s="102"/>
      <c r="AA1587" s="102"/>
      <c r="AB1587" s="102"/>
    </row>
    <row r="1588">
      <c r="A1588" s="119"/>
      <c r="C1588" s="110"/>
      <c r="D1588" s="111"/>
      <c r="E1588" s="117"/>
      <c r="G1588" s="120"/>
      <c r="H1588" s="120"/>
      <c r="I1588" s="120"/>
      <c r="J1588" s="102"/>
      <c r="K1588" s="102"/>
      <c r="L1588" s="120"/>
      <c r="M1588" s="116"/>
      <c r="N1588" s="116"/>
      <c r="O1588" s="102"/>
      <c r="P1588" s="102"/>
      <c r="Q1588" s="102"/>
      <c r="R1588" s="102"/>
      <c r="S1588" s="102"/>
      <c r="T1588" s="102"/>
      <c r="U1588" s="102"/>
      <c r="V1588" s="102"/>
      <c r="W1588" s="102"/>
      <c r="X1588" s="102"/>
      <c r="Y1588" s="102"/>
      <c r="Z1588" s="102"/>
      <c r="AA1588" s="102"/>
      <c r="AB1588" s="102"/>
    </row>
    <row r="1589">
      <c r="A1589" s="119"/>
      <c r="C1589" s="110"/>
      <c r="D1589" s="111"/>
      <c r="E1589" s="117"/>
      <c r="G1589" s="120"/>
      <c r="H1589" s="120"/>
      <c r="I1589" s="120"/>
      <c r="J1589" s="102"/>
      <c r="K1589" s="102"/>
      <c r="L1589" s="120"/>
      <c r="M1589" s="116"/>
      <c r="N1589" s="116"/>
      <c r="O1589" s="102"/>
      <c r="P1589" s="102"/>
      <c r="Q1589" s="102"/>
      <c r="R1589" s="102"/>
      <c r="S1589" s="102"/>
      <c r="T1589" s="102"/>
      <c r="U1589" s="102"/>
      <c r="V1589" s="102"/>
      <c r="W1589" s="102"/>
      <c r="X1589" s="102"/>
      <c r="Y1589" s="102"/>
      <c r="Z1589" s="102"/>
      <c r="AA1589" s="102"/>
      <c r="AB1589" s="102"/>
    </row>
    <row r="1590">
      <c r="A1590" s="119"/>
      <c r="C1590" s="110"/>
      <c r="D1590" s="111"/>
      <c r="E1590" s="117"/>
      <c r="G1590" s="120"/>
      <c r="H1590" s="120"/>
      <c r="I1590" s="120"/>
      <c r="J1590" s="102"/>
      <c r="K1590" s="102"/>
      <c r="L1590" s="120"/>
      <c r="M1590" s="116"/>
      <c r="N1590" s="116"/>
      <c r="O1590" s="102"/>
      <c r="P1590" s="102"/>
      <c r="Q1590" s="102"/>
      <c r="R1590" s="102"/>
      <c r="S1590" s="102"/>
      <c r="T1590" s="102"/>
      <c r="U1590" s="102"/>
      <c r="V1590" s="102"/>
      <c r="W1590" s="102"/>
      <c r="X1590" s="102"/>
      <c r="Y1590" s="102"/>
      <c r="Z1590" s="102"/>
      <c r="AA1590" s="102"/>
      <c r="AB1590" s="102"/>
    </row>
    <row r="1591">
      <c r="A1591" s="119"/>
      <c r="C1591" s="110"/>
      <c r="D1591" s="111"/>
      <c r="E1591" s="117"/>
      <c r="G1591" s="120"/>
      <c r="H1591" s="120"/>
      <c r="I1591" s="120"/>
      <c r="J1591" s="102"/>
      <c r="K1591" s="102"/>
      <c r="L1591" s="120"/>
      <c r="M1591" s="116"/>
      <c r="N1591" s="116"/>
      <c r="O1591" s="102"/>
      <c r="P1591" s="102"/>
      <c r="Q1591" s="102"/>
      <c r="R1591" s="102"/>
      <c r="S1591" s="102"/>
      <c r="T1591" s="102"/>
      <c r="U1591" s="102"/>
      <c r="V1591" s="102"/>
      <c r="W1591" s="102"/>
      <c r="X1591" s="102"/>
      <c r="Y1591" s="102"/>
      <c r="Z1591" s="102"/>
      <c r="AA1591" s="102"/>
      <c r="AB1591" s="102"/>
    </row>
    <row r="1592">
      <c r="A1592" s="119"/>
      <c r="C1592" s="110"/>
      <c r="D1592" s="111"/>
      <c r="E1592" s="117"/>
      <c r="G1592" s="120"/>
      <c r="H1592" s="120"/>
      <c r="I1592" s="120"/>
      <c r="J1592" s="102"/>
      <c r="K1592" s="102"/>
      <c r="L1592" s="120"/>
      <c r="M1592" s="116"/>
      <c r="N1592" s="116"/>
      <c r="O1592" s="102"/>
      <c r="P1592" s="102"/>
      <c r="Q1592" s="102"/>
      <c r="R1592" s="102"/>
      <c r="S1592" s="102"/>
      <c r="T1592" s="102"/>
      <c r="U1592" s="102"/>
      <c r="V1592" s="102"/>
      <c r="W1592" s="102"/>
      <c r="X1592" s="102"/>
      <c r="Y1592" s="102"/>
      <c r="Z1592" s="102"/>
      <c r="AA1592" s="102"/>
      <c r="AB1592" s="102"/>
    </row>
    <row r="1593">
      <c r="A1593" s="119"/>
      <c r="C1593" s="110"/>
      <c r="D1593" s="111"/>
      <c r="E1593" s="117"/>
      <c r="G1593" s="120"/>
      <c r="H1593" s="120"/>
      <c r="I1593" s="120"/>
      <c r="J1593" s="102"/>
      <c r="K1593" s="102"/>
      <c r="L1593" s="120"/>
      <c r="M1593" s="116"/>
      <c r="N1593" s="116"/>
      <c r="O1593" s="102"/>
      <c r="P1593" s="102"/>
      <c r="Q1593" s="102"/>
      <c r="R1593" s="102"/>
      <c r="S1593" s="102"/>
      <c r="T1593" s="102"/>
      <c r="U1593" s="102"/>
      <c r="V1593" s="102"/>
      <c r="W1593" s="102"/>
      <c r="X1593" s="102"/>
      <c r="Y1593" s="102"/>
      <c r="Z1593" s="102"/>
      <c r="AA1593" s="102"/>
      <c r="AB1593" s="102"/>
    </row>
    <row r="1594">
      <c r="A1594" s="119"/>
      <c r="C1594" s="110"/>
      <c r="D1594" s="111"/>
      <c r="E1594" s="117"/>
      <c r="G1594" s="120"/>
      <c r="H1594" s="120"/>
      <c r="I1594" s="120"/>
      <c r="J1594" s="102"/>
      <c r="K1594" s="102"/>
      <c r="L1594" s="120"/>
      <c r="M1594" s="116"/>
      <c r="N1594" s="116"/>
      <c r="O1594" s="102"/>
      <c r="P1594" s="102"/>
      <c r="Q1594" s="102"/>
      <c r="R1594" s="102"/>
      <c r="S1594" s="102"/>
      <c r="T1594" s="102"/>
      <c r="U1594" s="102"/>
      <c r="V1594" s="102"/>
      <c r="W1594" s="102"/>
      <c r="X1594" s="102"/>
      <c r="Y1594" s="102"/>
      <c r="Z1594" s="102"/>
      <c r="AA1594" s="102"/>
      <c r="AB1594" s="102"/>
    </row>
    <row r="1595">
      <c r="A1595" s="119"/>
      <c r="C1595" s="110"/>
      <c r="D1595" s="111"/>
      <c r="E1595" s="117"/>
      <c r="G1595" s="120"/>
      <c r="H1595" s="120"/>
      <c r="I1595" s="120"/>
      <c r="J1595" s="102"/>
      <c r="K1595" s="102"/>
      <c r="L1595" s="120"/>
      <c r="M1595" s="116"/>
      <c r="N1595" s="116"/>
      <c r="O1595" s="102"/>
      <c r="P1595" s="102"/>
      <c r="Q1595" s="102"/>
      <c r="R1595" s="102"/>
      <c r="S1595" s="102"/>
      <c r="T1595" s="102"/>
      <c r="U1595" s="102"/>
      <c r="V1595" s="102"/>
      <c r="W1595" s="102"/>
      <c r="X1595" s="102"/>
      <c r="Y1595" s="102"/>
      <c r="Z1595" s="102"/>
      <c r="AA1595" s="102"/>
      <c r="AB1595" s="102"/>
    </row>
    <row r="1596">
      <c r="A1596" s="119"/>
      <c r="C1596" s="110"/>
      <c r="D1596" s="111"/>
      <c r="E1596" s="117"/>
      <c r="G1596" s="120"/>
      <c r="H1596" s="120"/>
      <c r="I1596" s="120"/>
      <c r="J1596" s="102"/>
      <c r="K1596" s="102"/>
      <c r="L1596" s="120"/>
      <c r="M1596" s="116"/>
      <c r="N1596" s="116"/>
      <c r="O1596" s="102"/>
      <c r="P1596" s="102"/>
      <c r="Q1596" s="102"/>
      <c r="R1596" s="102"/>
      <c r="S1596" s="102"/>
      <c r="T1596" s="102"/>
      <c r="U1596" s="102"/>
      <c r="V1596" s="102"/>
      <c r="W1596" s="102"/>
      <c r="X1596" s="102"/>
      <c r="Y1596" s="102"/>
      <c r="Z1596" s="102"/>
      <c r="AA1596" s="102"/>
      <c r="AB1596" s="102"/>
    </row>
    <row r="1597">
      <c r="A1597" s="119"/>
      <c r="C1597" s="110"/>
      <c r="D1597" s="111"/>
      <c r="E1597" s="117"/>
      <c r="G1597" s="120"/>
      <c r="H1597" s="120"/>
      <c r="I1597" s="120"/>
      <c r="J1597" s="102"/>
      <c r="K1597" s="102"/>
      <c r="L1597" s="120"/>
      <c r="M1597" s="116"/>
      <c r="N1597" s="116"/>
      <c r="O1597" s="102"/>
      <c r="P1597" s="102"/>
      <c r="Q1597" s="102"/>
      <c r="R1597" s="102"/>
      <c r="S1597" s="102"/>
      <c r="T1597" s="102"/>
      <c r="U1597" s="102"/>
      <c r="V1597" s="102"/>
      <c r="W1597" s="102"/>
      <c r="X1597" s="102"/>
      <c r="Y1597" s="102"/>
      <c r="Z1597" s="102"/>
      <c r="AA1597" s="102"/>
      <c r="AB1597" s="102"/>
    </row>
    <row r="1598">
      <c r="A1598" s="119"/>
      <c r="C1598" s="110"/>
      <c r="D1598" s="111"/>
      <c r="E1598" s="117"/>
      <c r="G1598" s="120"/>
      <c r="H1598" s="120"/>
      <c r="I1598" s="120"/>
      <c r="J1598" s="102"/>
      <c r="K1598" s="102"/>
      <c r="L1598" s="120"/>
      <c r="M1598" s="116"/>
      <c r="N1598" s="116"/>
      <c r="O1598" s="102"/>
      <c r="P1598" s="102"/>
      <c r="Q1598" s="102"/>
      <c r="R1598" s="102"/>
      <c r="S1598" s="102"/>
      <c r="T1598" s="102"/>
      <c r="U1598" s="102"/>
      <c r="V1598" s="102"/>
      <c r="W1598" s="102"/>
      <c r="X1598" s="102"/>
      <c r="Y1598" s="102"/>
      <c r="Z1598" s="102"/>
      <c r="AA1598" s="102"/>
      <c r="AB1598" s="102"/>
    </row>
    <row r="1599">
      <c r="A1599" s="119"/>
      <c r="C1599" s="110"/>
      <c r="D1599" s="111"/>
      <c r="E1599" s="117"/>
      <c r="G1599" s="120"/>
      <c r="H1599" s="120"/>
      <c r="I1599" s="120"/>
      <c r="J1599" s="102"/>
      <c r="K1599" s="102"/>
      <c r="L1599" s="120"/>
      <c r="M1599" s="116"/>
      <c r="N1599" s="116"/>
      <c r="O1599" s="102"/>
      <c r="P1599" s="102"/>
      <c r="Q1599" s="102"/>
      <c r="R1599" s="102"/>
      <c r="S1599" s="102"/>
      <c r="T1599" s="102"/>
      <c r="U1599" s="102"/>
      <c r="V1599" s="102"/>
      <c r="W1599" s="102"/>
      <c r="X1599" s="102"/>
      <c r="Y1599" s="102"/>
      <c r="Z1599" s="102"/>
      <c r="AA1599" s="102"/>
      <c r="AB1599" s="102"/>
    </row>
    <row r="1600">
      <c r="A1600" s="119"/>
      <c r="C1600" s="110"/>
      <c r="D1600" s="111"/>
      <c r="E1600" s="117"/>
      <c r="G1600" s="120"/>
      <c r="H1600" s="120"/>
      <c r="I1600" s="120"/>
      <c r="J1600" s="102"/>
      <c r="K1600" s="102"/>
      <c r="L1600" s="120"/>
      <c r="M1600" s="116"/>
      <c r="N1600" s="116"/>
      <c r="O1600" s="102"/>
      <c r="P1600" s="102"/>
      <c r="Q1600" s="102"/>
      <c r="R1600" s="102"/>
      <c r="S1600" s="102"/>
      <c r="T1600" s="102"/>
      <c r="U1600" s="102"/>
      <c r="V1600" s="102"/>
      <c r="W1600" s="102"/>
      <c r="X1600" s="102"/>
      <c r="Y1600" s="102"/>
      <c r="Z1600" s="102"/>
      <c r="AA1600" s="102"/>
      <c r="AB1600" s="102"/>
    </row>
    <row r="1601">
      <c r="A1601" s="119"/>
      <c r="C1601" s="110"/>
      <c r="D1601" s="111"/>
      <c r="E1601" s="117"/>
      <c r="G1601" s="120"/>
      <c r="H1601" s="120"/>
      <c r="I1601" s="120"/>
      <c r="J1601" s="102"/>
      <c r="K1601" s="102"/>
      <c r="L1601" s="120"/>
      <c r="M1601" s="116"/>
      <c r="N1601" s="116"/>
      <c r="O1601" s="102"/>
      <c r="P1601" s="102"/>
      <c r="Q1601" s="102"/>
      <c r="R1601" s="102"/>
      <c r="S1601" s="102"/>
      <c r="T1601" s="102"/>
      <c r="U1601" s="102"/>
      <c r="V1601" s="102"/>
      <c r="W1601" s="102"/>
      <c r="X1601" s="102"/>
      <c r="Y1601" s="102"/>
      <c r="Z1601" s="102"/>
      <c r="AA1601" s="102"/>
      <c r="AB1601" s="102"/>
    </row>
    <row r="1602">
      <c r="A1602" s="119"/>
      <c r="C1602" s="110"/>
      <c r="D1602" s="111"/>
      <c r="E1602" s="117"/>
      <c r="G1602" s="120"/>
      <c r="H1602" s="120"/>
      <c r="I1602" s="120"/>
      <c r="J1602" s="102"/>
      <c r="K1602" s="102"/>
      <c r="L1602" s="120"/>
      <c r="M1602" s="116"/>
      <c r="N1602" s="116"/>
      <c r="O1602" s="102"/>
      <c r="P1602" s="102"/>
      <c r="Q1602" s="102"/>
      <c r="R1602" s="102"/>
      <c r="S1602" s="102"/>
      <c r="T1602" s="102"/>
      <c r="U1602" s="102"/>
      <c r="V1602" s="102"/>
      <c r="W1602" s="102"/>
      <c r="X1602" s="102"/>
      <c r="Y1602" s="102"/>
      <c r="Z1602" s="102"/>
      <c r="AA1602" s="102"/>
      <c r="AB1602" s="102"/>
    </row>
    <row r="1603">
      <c r="A1603" s="119"/>
      <c r="C1603" s="110"/>
      <c r="D1603" s="111"/>
      <c r="E1603" s="117"/>
      <c r="G1603" s="120"/>
      <c r="H1603" s="120"/>
      <c r="I1603" s="120"/>
      <c r="J1603" s="102"/>
      <c r="K1603" s="102"/>
      <c r="L1603" s="120"/>
      <c r="M1603" s="116"/>
      <c r="N1603" s="116"/>
      <c r="O1603" s="102"/>
      <c r="P1603" s="102"/>
      <c r="Q1603" s="102"/>
      <c r="R1603" s="102"/>
      <c r="S1603" s="102"/>
      <c r="T1603" s="102"/>
      <c r="U1603" s="102"/>
      <c r="V1603" s="102"/>
      <c r="W1603" s="102"/>
      <c r="X1603" s="102"/>
      <c r="Y1603" s="102"/>
      <c r="Z1603" s="102"/>
      <c r="AA1603" s="102"/>
      <c r="AB1603" s="102"/>
    </row>
    <row r="1604">
      <c r="A1604" s="119"/>
      <c r="C1604" s="110"/>
      <c r="D1604" s="111"/>
      <c r="E1604" s="117"/>
      <c r="G1604" s="120"/>
      <c r="H1604" s="120"/>
      <c r="I1604" s="120"/>
      <c r="J1604" s="102"/>
      <c r="K1604" s="102"/>
      <c r="L1604" s="120"/>
      <c r="M1604" s="116"/>
      <c r="N1604" s="116"/>
      <c r="O1604" s="102"/>
      <c r="P1604" s="102"/>
      <c r="Q1604" s="102"/>
      <c r="R1604" s="102"/>
      <c r="S1604" s="102"/>
      <c r="T1604" s="102"/>
      <c r="U1604" s="102"/>
      <c r="V1604" s="102"/>
      <c r="W1604" s="102"/>
      <c r="X1604" s="102"/>
      <c r="Y1604" s="102"/>
      <c r="Z1604" s="102"/>
      <c r="AA1604" s="102"/>
      <c r="AB1604" s="102"/>
    </row>
    <row r="1605">
      <c r="A1605" s="119"/>
      <c r="C1605" s="110"/>
      <c r="D1605" s="111"/>
      <c r="E1605" s="117"/>
      <c r="G1605" s="120"/>
      <c r="H1605" s="120"/>
      <c r="I1605" s="120"/>
      <c r="J1605" s="102"/>
      <c r="K1605" s="102"/>
      <c r="L1605" s="120"/>
      <c r="M1605" s="116"/>
      <c r="N1605" s="116"/>
      <c r="O1605" s="102"/>
      <c r="P1605" s="102"/>
      <c r="Q1605" s="102"/>
      <c r="R1605" s="102"/>
      <c r="S1605" s="102"/>
      <c r="T1605" s="102"/>
      <c r="U1605" s="102"/>
      <c r="V1605" s="102"/>
      <c r="W1605" s="102"/>
      <c r="X1605" s="102"/>
      <c r="Y1605" s="102"/>
      <c r="Z1605" s="102"/>
      <c r="AA1605" s="102"/>
      <c r="AB1605" s="102"/>
    </row>
    <row r="1606">
      <c r="A1606" s="119"/>
      <c r="C1606" s="110"/>
      <c r="D1606" s="111"/>
      <c r="E1606" s="117"/>
      <c r="G1606" s="120"/>
      <c r="H1606" s="120"/>
      <c r="I1606" s="120"/>
      <c r="J1606" s="102"/>
      <c r="K1606" s="102"/>
      <c r="L1606" s="120"/>
      <c r="M1606" s="116"/>
      <c r="N1606" s="116"/>
      <c r="O1606" s="102"/>
      <c r="P1606" s="102"/>
      <c r="Q1606" s="102"/>
      <c r="R1606" s="102"/>
      <c r="S1606" s="102"/>
      <c r="T1606" s="102"/>
      <c r="U1606" s="102"/>
      <c r="V1606" s="102"/>
      <c r="W1606" s="102"/>
      <c r="X1606" s="102"/>
      <c r="Y1606" s="102"/>
      <c r="Z1606" s="102"/>
      <c r="AA1606" s="102"/>
      <c r="AB1606" s="102"/>
    </row>
    <row r="1607">
      <c r="A1607" s="119"/>
      <c r="C1607" s="110"/>
      <c r="D1607" s="111"/>
      <c r="E1607" s="117"/>
      <c r="G1607" s="120"/>
      <c r="H1607" s="120"/>
      <c r="I1607" s="120"/>
      <c r="J1607" s="102"/>
      <c r="K1607" s="102"/>
      <c r="L1607" s="120"/>
      <c r="M1607" s="116"/>
      <c r="N1607" s="116"/>
      <c r="O1607" s="102"/>
      <c r="P1607" s="102"/>
      <c r="Q1607" s="102"/>
      <c r="R1607" s="102"/>
      <c r="S1607" s="102"/>
      <c r="T1607" s="102"/>
      <c r="U1607" s="102"/>
      <c r="V1607" s="102"/>
      <c r="W1607" s="102"/>
      <c r="X1607" s="102"/>
      <c r="Y1607" s="102"/>
      <c r="Z1607" s="102"/>
      <c r="AA1607" s="102"/>
      <c r="AB1607" s="102"/>
    </row>
    <row r="1608">
      <c r="A1608" s="119"/>
      <c r="C1608" s="110"/>
      <c r="D1608" s="111"/>
      <c r="E1608" s="117"/>
      <c r="G1608" s="120"/>
      <c r="H1608" s="120"/>
      <c r="I1608" s="120"/>
      <c r="J1608" s="102"/>
      <c r="K1608" s="102"/>
      <c r="L1608" s="120"/>
      <c r="M1608" s="116"/>
      <c r="N1608" s="116"/>
      <c r="O1608" s="102"/>
      <c r="P1608" s="102"/>
      <c r="Q1608" s="102"/>
      <c r="R1608" s="102"/>
      <c r="S1608" s="102"/>
      <c r="T1608" s="102"/>
      <c r="U1608" s="102"/>
      <c r="V1608" s="102"/>
      <c r="W1608" s="102"/>
      <c r="X1608" s="102"/>
      <c r="Y1608" s="102"/>
      <c r="Z1608" s="102"/>
      <c r="AA1608" s="102"/>
      <c r="AB1608" s="102"/>
    </row>
    <row r="1609">
      <c r="A1609" s="119"/>
      <c r="C1609" s="110"/>
      <c r="D1609" s="111"/>
      <c r="E1609" s="117"/>
      <c r="G1609" s="120"/>
      <c r="H1609" s="120"/>
      <c r="I1609" s="120"/>
      <c r="J1609" s="102"/>
      <c r="K1609" s="102"/>
      <c r="L1609" s="120"/>
      <c r="M1609" s="116"/>
      <c r="N1609" s="116"/>
      <c r="O1609" s="102"/>
      <c r="P1609" s="102"/>
      <c r="Q1609" s="102"/>
      <c r="R1609" s="102"/>
      <c r="S1609" s="102"/>
      <c r="T1609" s="102"/>
      <c r="U1609" s="102"/>
      <c r="V1609" s="102"/>
      <c r="W1609" s="102"/>
      <c r="X1609" s="102"/>
      <c r="Y1609" s="102"/>
      <c r="Z1609" s="102"/>
      <c r="AA1609" s="102"/>
      <c r="AB1609" s="102"/>
    </row>
    <row r="1610">
      <c r="A1610" s="119"/>
      <c r="C1610" s="110"/>
      <c r="D1610" s="111"/>
      <c r="E1610" s="117"/>
      <c r="G1610" s="120"/>
      <c r="H1610" s="120"/>
      <c r="I1610" s="120"/>
      <c r="J1610" s="102"/>
      <c r="K1610" s="102"/>
      <c r="L1610" s="120"/>
      <c r="M1610" s="116"/>
      <c r="N1610" s="116"/>
      <c r="O1610" s="102"/>
      <c r="P1610" s="102"/>
      <c r="Q1610" s="102"/>
      <c r="R1610" s="102"/>
      <c r="S1610" s="102"/>
      <c r="T1610" s="102"/>
      <c r="U1610" s="102"/>
      <c r="V1610" s="102"/>
      <c r="W1610" s="102"/>
      <c r="X1610" s="102"/>
      <c r="Y1610" s="102"/>
      <c r="Z1610" s="102"/>
      <c r="AA1610" s="102"/>
      <c r="AB1610" s="102"/>
    </row>
    <row r="1611">
      <c r="A1611" s="119"/>
      <c r="C1611" s="110"/>
      <c r="D1611" s="111"/>
      <c r="E1611" s="117"/>
      <c r="G1611" s="120"/>
      <c r="H1611" s="120"/>
      <c r="I1611" s="120"/>
      <c r="J1611" s="102"/>
      <c r="K1611" s="102"/>
      <c r="L1611" s="120"/>
      <c r="M1611" s="116"/>
      <c r="N1611" s="116"/>
      <c r="O1611" s="102"/>
      <c r="P1611" s="102"/>
      <c r="Q1611" s="102"/>
      <c r="R1611" s="102"/>
      <c r="S1611" s="102"/>
      <c r="T1611" s="102"/>
      <c r="U1611" s="102"/>
      <c r="V1611" s="102"/>
      <c r="W1611" s="102"/>
      <c r="X1611" s="102"/>
      <c r="Y1611" s="102"/>
      <c r="Z1611" s="102"/>
      <c r="AA1611" s="102"/>
      <c r="AB1611" s="102"/>
    </row>
    <row r="1612">
      <c r="A1612" s="119"/>
      <c r="C1612" s="110"/>
      <c r="D1612" s="111"/>
      <c r="E1612" s="117"/>
      <c r="G1612" s="120"/>
      <c r="H1612" s="120"/>
      <c r="I1612" s="120"/>
      <c r="J1612" s="102"/>
      <c r="K1612" s="102"/>
      <c r="L1612" s="120"/>
      <c r="M1612" s="116"/>
      <c r="N1612" s="116"/>
      <c r="O1612" s="102"/>
      <c r="P1612" s="102"/>
      <c r="Q1612" s="102"/>
      <c r="R1612" s="102"/>
      <c r="S1612" s="102"/>
      <c r="T1612" s="102"/>
      <c r="U1612" s="102"/>
      <c r="V1612" s="102"/>
      <c r="W1612" s="102"/>
      <c r="X1612" s="102"/>
      <c r="Y1612" s="102"/>
      <c r="Z1612" s="102"/>
      <c r="AA1612" s="102"/>
      <c r="AB1612" s="102"/>
    </row>
    <row r="1613">
      <c r="A1613" s="119"/>
      <c r="C1613" s="110"/>
      <c r="D1613" s="111"/>
      <c r="E1613" s="117"/>
      <c r="G1613" s="120"/>
      <c r="H1613" s="120"/>
      <c r="I1613" s="120"/>
      <c r="J1613" s="102"/>
      <c r="K1613" s="102"/>
      <c r="L1613" s="120"/>
      <c r="M1613" s="116"/>
      <c r="N1613" s="116"/>
      <c r="O1613" s="102"/>
      <c r="P1613" s="102"/>
      <c r="Q1613" s="102"/>
      <c r="R1613" s="102"/>
      <c r="S1613" s="102"/>
      <c r="T1613" s="102"/>
      <c r="U1613" s="102"/>
      <c r="V1613" s="102"/>
      <c r="W1613" s="102"/>
      <c r="X1613" s="102"/>
      <c r="Y1613" s="102"/>
      <c r="Z1613" s="102"/>
      <c r="AA1613" s="102"/>
      <c r="AB1613" s="102"/>
    </row>
    <row r="1614">
      <c r="A1614" s="119"/>
      <c r="C1614" s="110"/>
      <c r="D1614" s="111"/>
      <c r="E1614" s="117"/>
      <c r="G1614" s="120"/>
      <c r="H1614" s="120"/>
      <c r="I1614" s="120"/>
      <c r="J1614" s="102"/>
      <c r="K1614" s="102"/>
      <c r="L1614" s="120"/>
      <c r="M1614" s="116"/>
      <c r="N1614" s="116"/>
      <c r="O1614" s="102"/>
      <c r="P1614" s="102"/>
      <c r="Q1614" s="102"/>
      <c r="R1614" s="102"/>
      <c r="S1614" s="102"/>
      <c r="T1614" s="102"/>
      <c r="U1614" s="102"/>
      <c r="V1614" s="102"/>
      <c r="W1614" s="102"/>
      <c r="X1614" s="102"/>
      <c r="Y1614" s="102"/>
      <c r="Z1614" s="102"/>
      <c r="AA1614" s="102"/>
      <c r="AB1614" s="102"/>
    </row>
    <row r="1615">
      <c r="A1615" s="119"/>
      <c r="C1615" s="110"/>
      <c r="D1615" s="111"/>
      <c r="E1615" s="117"/>
      <c r="G1615" s="120"/>
      <c r="H1615" s="120"/>
      <c r="I1615" s="120"/>
      <c r="J1615" s="102"/>
      <c r="K1615" s="102"/>
      <c r="L1615" s="120"/>
      <c r="M1615" s="116"/>
      <c r="N1615" s="116"/>
      <c r="O1615" s="102"/>
      <c r="P1615" s="102"/>
      <c r="Q1615" s="102"/>
      <c r="R1615" s="102"/>
      <c r="S1615" s="102"/>
      <c r="T1615" s="102"/>
      <c r="U1615" s="102"/>
      <c r="V1615" s="102"/>
      <c r="W1615" s="102"/>
      <c r="X1615" s="102"/>
      <c r="Y1615" s="102"/>
      <c r="Z1615" s="102"/>
      <c r="AA1615" s="102"/>
      <c r="AB1615" s="102"/>
    </row>
    <row r="1616">
      <c r="A1616" s="119"/>
      <c r="C1616" s="110"/>
      <c r="D1616" s="111"/>
      <c r="E1616" s="117"/>
      <c r="G1616" s="120"/>
      <c r="H1616" s="120"/>
      <c r="I1616" s="120"/>
      <c r="J1616" s="102"/>
      <c r="K1616" s="102"/>
      <c r="L1616" s="120"/>
      <c r="M1616" s="116"/>
      <c r="N1616" s="116"/>
      <c r="O1616" s="102"/>
      <c r="P1616" s="102"/>
      <c r="Q1616" s="102"/>
      <c r="R1616" s="102"/>
      <c r="S1616" s="102"/>
      <c r="T1616" s="102"/>
      <c r="U1616" s="102"/>
      <c r="V1616" s="102"/>
      <c r="W1616" s="102"/>
      <c r="X1616" s="102"/>
      <c r="Y1616" s="102"/>
      <c r="Z1616" s="102"/>
      <c r="AA1616" s="102"/>
      <c r="AB1616" s="102"/>
    </row>
    <row r="1617">
      <c r="A1617" s="119"/>
      <c r="C1617" s="110"/>
      <c r="D1617" s="111"/>
      <c r="E1617" s="117"/>
      <c r="G1617" s="120"/>
      <c r="H1617" s="120"/>
      <c r="I1617" s="120"/>
      <c r="J1617" s="102"/>
      <c r="K1617" s="102"/>
      <c r="L1617" s="120"/>
      <c r="M1617" s="116"/>
      <c r="N1617" s="116"/>
      <c r="O1617" s="102"/>
      <c r="P1617" s="102"/>
      <c r="Q1617" s="102"/>
      <c r="R1617" s="102"/>
      <c r="S1617" s="102"/>
      <c r="T1617" s="102"/>
      <c r="U1617" s="102"/>
      <c r="V1617" s="102"/>
      <c r="W1617" s="102"/>
      <c r="X1617" s="102"/>
      <c r="Y1617" s="102"/>
      <c r="Z1617" s="102"/>
      <c r="AA1617" s="102"/>
      <c r="AB1617" s="102"/>
    </row>
    <row r="1618">
      <c r="A1618" s="119"/>
      <c r="C1618" s="110"/>
      <c r="D1618" s="111"/>
      <c r="E1618" s="117"/>
      <c r="G1618" s="120"/>
      <c r="H1618" s="120"/>
      <c r="I1618" s="120"/>
      <c r="J1618" s="102"/>
      <c r="K1618" s="102"/>
      <c r="L1618" s="120"/>
      <c r="M1618" s="116"/>
      <c r="N1618" s="116"/>
      <c r="O1618" s="102"/>
      <c r="P1618" s="102"/>
      <c r="Q1618" s="102"/>
      <c r="R1618" s="102"/>
      <c r="S1618" s="102"/>
      <c r="T1618" s="102"/>
      <c r="U1618" s="102"/>
      <c r="V1618" s="102"/>
      <c r="W1618" s="102"/>
      <c r="X1618" s="102"/>
      <c r="Y1618" s="102"/>
      <c r="Z1618" s="102"/>
      <c r="AA1618" s="102"/>
      <c r="AB1618" s="102"/>
    </row>
    <row r="1619">
      <c r="A1619" s="119"/>
      <c r="C1619" s="110"/>
      <c r="D1619" s="111"/>
      <c r="E1619" s="117"/>
      <c r="G1619" s="120"/>
      <c r="H1619" s="120"/>
      <c r="I1619" s="120"/>
      <c r="J1619" s="102"/>
      <c r="K1619" s="102"/>
      <c r="L1619" s="120"/>
      <c r="M1619" s="116"/>
      <c r="N1619" s="116"/>
      <c r="O1619" s="102"/>
      <c r="P1619" s="102"/>
      <c r="Q1619" s="102"/>
      <c r="R1619" s="102"/>
      <c r="S1619" s="102"/>
      <c r="T1619" s="102"/>
      <c r="U1619" s="102"/>
      <c r="V1619" s="102"/>
      <c r="W1619" s="102"/>
      <c r="X1619" s="102"/>
      <c r="Y1619" s="102"/>
      <c r="Z1619" s="102"/>
      <c r="AA1619" s="102"/>
      <c r="AB1619" s="102"/>
    </row>
    <row r="1620">
      <c r="A1620" s="119"/>
      <c r="C1620" s="110"/>
      <c r="D1620" s="111"/>
      <c r="E1620" s="117"/>
      <c r="G1620" s="120"/>
      <c r="H1620" s="120"/>
      <c r="I1620" s="120"/>
      <c r="J1620" s="102"/>
      <c r="K1620" s="102"/>
      <c r="L1620" s="120"/>
      <c r="M1620" s="116"/>
      <c r="N1620" s="116"/>
      <c r="O1620" s="102"/>
      <c r="P1620" s="102"/>
      <c r="Q1620" s="102"/>
      <c r="R1620" s="102"/>
      <c r="S1620" s="102"/>
      <c r="T1620" s="102"/>
      <c r="U1620" s="102"/>
      <c r="V1620" s="102"/>
      <c r="W1620" s="102"/>
      <c r="X1620" s="102"/>
      <c r="Y1620" s="102"/>
      <c r="Z1620" s="102"/>
      <c r="AA1620" s="102"/>
      <c r="AB1620" s="102"/>
    </row>
    <row r="1621">
      <c r="A1621" s="119"/>
      <c r="C1621" s="110"/>
      <c r="D1621" s="111"/>
      <c r="E1621" s="117"/>
      <c r="G1621" s="120"/>
      <c r="H1621" s="120"/>
      <c r="I1621" s="120"/>
      <c r="J1621" s="102"/>
      <c r="K1621" s="102"/>
      <c r="L1621" s="120"/>
      <c r="M1621" s="116"/>
      <c r="N1621" s="116"/>
      <c r="O1621" s="102"/>
      <c r="P1621" s="102"/>
      <c r="Q1621" s="102"/>
      <c r="R1621" s="102"/>
      <c r="S1621" s="102"/>
      <c r="T1621" s="102"/>
      <c r="U1621" s="102"/>
      <c r="V1621" s="102"/>
      <c r="W1621" s="102"/>
      <c r="X1621" s="102"/>
      <c r="Y1621" s="102"/>
      <c r="Z1621" s="102"/>
      <c r="AA1621" s="102"/>
      <c r="AB1621" s="102"/>
    </row>
    <row r="1622">
      <c r="A1622" s="119"/>
      <c r="C1622" s="110"/>
      <c r="D1622" s="111"/>
      <c r="E1622" s="117"/>
      <c r="G1622" s="120"/>
      <c r="H1622" s="120"/>
      <c r="I1622" s="120"/>
      <c r="J1622" s="102"/>
      <c r="K1622" s="102"/>
      <c r="L1622" s="120"/>
      <c r="M1622" s="116"/>
      <c r="N1622" s="116"/>
      <c r="O1622" s="102"/>
      <c r="P1622" s="102"/>
      <c r="Q1622" s="102"/>
      <c r="R1622" s="102"/>
      <c r="S1622" s="102"/>
      <c r="T1622" s="102"/>
      <c r="U1622" s="102"/>
      <c r="V1622" s="102"/>
      <c r="W1622" s="102"/>
      <c r="X1622" s="102"/>
      <c r="Y1622" s="102"/>
      <c r="Z1622" s="102"/>
      <c r="AA1622" s="102"/>
      <c r="AB1622" s="102"/>
    </row>
    <row r="1623">
      <c r="A1623" s="119"/>
      <c r="C1623" s="110"/>
      <c r="D1623" s="111"/>
      <c r="E1623" s="117"/>
      <c r="G1623" s="120"/>
      <c r="H1623" s="120"/>
      <c r="I1623" s="120"/>
      <c r="J1623" s="102"/>
      <c r="K1623" s="102"/>
      <c r="L1623" s="120"/>
      <c r="M1623" s="116"/>
      <c r="N1623" s="116"/>
      <c r="O1623" s="102"/>
      <c r="P1623" s="102"/>
      <c r="Q1623" s="102"/>
      <c r="R1623" s="102"/>
      <c r="S1623" s="102"/>
      <c r="T1623" s="102"/>
      <c r="U1623" s="102"/>
      <c r="V1623" s="102"/>
      <c r="W1623" s="102"/>
      <c r="X1623" s="102"/>
      <c r="Y1623" s="102"/>
      <c r="Z1623" s="102"/>
      <c r="AA1623" s="102"/>
      <c r="AB1623" s="102"/>
    </row>
    <row r="1624">
      <c r="A1624" s="119"/>
      <c r="C1624" s="110"/>
      <c r="D1624" s="111"/>
      <c r="E1624" s="117"/>
      <c r="G1624" s="120"/>
      <c r="H1624" s="120"/>
      <c r="I1624" s="120"/>
      <c r="J1624" s="102"/>
      <c r="K1624" s="102"/>
      <c r="L1624" s="120"/>
      <c r="M1624" s="116"/>
      <c r="N1624" s="116"/>
      <c r="O1624" s="102"/>
      <c r="P1624" s="102"/>
      <c r="Q1624" s="102"/>
      <c r="R1624" s="102"/>
      <c r="S1624" s="102"/>
      <c r="T1624" s="102"/>
      <c r="U1624" s="102"/>
      <c r="V1624" s="102"/>
      <c r="W1624" s="102"/>
      <c r="X1624" s="102"/>
      <c r="Y1624" s="102"/>
      <c r="Z1624" s="102"/>
      <c r="AA1624" s="102"/>
      <c r="AB1624" s="102"/>
    </row>
    <row r="1625">
      <c r="A1625" s="119"/>
      <c r="C1625" s="110"/>
      <c r="D1625" s="111"/>
      <c r="E1625" s="117"/>
      <c r="G1625" s="120"/>
      <c r="H1625" s="120"/>
      <c r="I1625" s="120"/>
      <c r="J1625" s="102"/>
      <c r="K1625" s="102"/>
      <c r="L1625" s="120"/>
      <c r="M1625" s="116"/>
      <c r="N1625" s="116"/>
      <c r="O1625" s="102"/>
      <c r="P1625" s="102"/>
      <c r="Q1625" s="102"/>
      <c r="R1625" s="102"/>
      <c r="S1625" s="102"/>
      <c r="T1625" s="102"/>
      <c r="U1625" s="102"/>
      <c r="V1625" s="102"/>
      <c r="W1625" s="102"/>
      <c r="X1625" s="102"/>
      <c r="Y1625" s="102"/>
      <c r="Z1625" s="102"/>
      <c r="AA1625" s="102"/>
      <c r="AB1625" s="102"/>
    </row>
    <row r="1626">
      <c r="A1626" s="119"/>
      <c r="C1626" s="110"/>
      <c r="D1626" s="111"/>
      <c r="E1626" s="117"/>
      <c r="G1626" s="120"/>
      <c r="H1626" s="120"/>
      <c r="I1626" s="120"/>
      <c r="J1626" s="102"/>
      <c r="K1626" s="102"/>
      <c r="L1626" s="120"/>
      <c r="M1626" s="116"/>
      <c r="N1626" s="116"/>
      <c r="O1626" s="102"/>
      <c r="P1626" s="102"/>
      <c r="Q1626" s="102"/>
      <c r="R1626" s="102"/>
      <c r="S1626" s="102"/>
      <c r="T1626" s="102"/>
      <c r="U1626" s="102"/>
      <c r="V1626" s="102"/>
      <c r="W1626" s="102"/>
      <c r="X1626" s="102"/>
      <c r="Y1626" s="102"/>
      <c r="Z1626" s="102"/>
      <c r="AA1626" s="102"/>
      <c r="AB1626" s="102"/>
    </row>
    <row r="1627">
      <c r="A1627" s="119"/>
      <c r="C1627" s="110"/>
      <c r="D1627" s="111"/>
      <c r="E1627" s="117"/>
      <c r="G1627" s="120"/>
      <c r="H1627" s="120"/>
      <c r="I1627" s="120"/>
      <c r="J1627" s="102"/>
      <c r="K1627" s="102"/>
      <c r="L1627" s="120"/>
      <c r="M1627" s="116"/>
      <c r="N1627" s="116"/>
      <c r="O1627" s="102"/>
      <c r="P1627" s="102"/>
      <c r="Q1627" s="102"/>
      <c r="R1627" s="102"/>
      <c r="S1627" s="102"/>
      <c r="T1627" s="102"/>
      <c r="U1627" s="102"/>
      <c r="V1627" s="102"/>
      <c r="W1627" s="102"/>
      <c r="X1627" s="102"/>
      <c r="Y1627" s="102"/>
      <c r="Z1627" s="102"/>
      <c r="AA1627" s="102"/>
      <c r="AB1627" s="102"/>
    </row>
    <row r="1628">
      <c r="A1628" s="119"/>
      <c r="C1628" s="110"/>
      <c r="D1628" s="111"/>
      <c r="E1628" s="117"/>
      <c r="G1628" s="120"/>
      <c r="H1628" s="120"/>
      <c r="I1628" s="120"/>
      <c r="J1628" s="102"/>
      <c r="K1628" s="102"/>
      <c r="L1628" s="120"/>
      <c r="M1628" s="116"/>
      <c r="N1628" s="116"/>
      <c r="O1628" s="102"/>
      <c r="P1628" s="102"/>
      <c r="Q1628" s="102"/>
      <c r="R1628" s="102"/>
      <c r="S1628" s="102"/>
      <c r="T1628" s="102"/>
      <c r="U1628" s="102"/>
      <c r="V1628" s="102"/>
      <c r="W1628" s="102"/>
      <c r="X1628" s="102"/>
      <c r="Y1628" s="102"/>
      <c r="Z1628" s="102"/>
      <c r="AA1628" s="102"/>
      <c r="AB1628" s="102"/>
    </row>
    <row r="1629">
      <c r="A1629" s="119"/>
      <c r="C1629" s="110"/>
      <c r="D1629" s="111"/>
      <c r="E1629" s="117"/>
      <c r="G1629" s="120"/>
      <c r="H1629" s="120"/>
      <c r="I1629" s="120"/>
      <c r="J1629" s="102"/>
      <c r="K1629" s="102"/>
      <c r="L1629" s="120"/>
      <c r="M1629" s="116"/>
      <c r="N1629" s="116"/>
      <c r="O1629" s="102"/>
      <c r="P1629" s="102"/>
      <c r="Q1629" s="102"/>
      <c r="R1629" s="102"/>
      <c r="S1629" s="102"/>
      <c r="T1629" s="102"/>
      <c r="U1629" s="102"/>
      <c r="V1629" s="102"/>
      <c r="W1629" s="102"/>
      <c r="X1629" s="102"/>
      <c r="Y1629" s="102"/>
      <c r="Z1629" s="102"/>
      <c r="AA1629" s="102"/>
      <c r="AB1629" s="102"/>
    </row>
    <row r="1630">
      <c r="A1630" s="119"/>
      <c r="C1630" s="110"/>
      <c r="D1630" s="111"/>
      <c r="E1630" s="117"/>
      <c r="G1630" s="120"/>
      <c r="H1630" s="120"/>
      <c r="I1630" s="120"/>
      <c r="J1630" s="102"/>
      <c r="K1630" s="102"/>
      <c r="L1630" s="120"/>
      <c r="M1630" s="116"/>
      <c r="N1630" s="116"/>
      <c r="O1630" s="102"/>
      <c r="P1630" s="102"/>
      <c r="Q1630" s="102"/>
      <c r="R1630" s="102"/>
      <c r="S1630" s="102"/>
      <c r="T1630" s="102"/>
      <c r="U1630" s="102"/>
      <c r="V1630" s="102"/>
      <c r="W1630" s="102"/>
      <c r="X1630" s="102"/>
      <c r="Y1630" s="102"/>
      <c r="Z1630" s="102"/>
      <c r="AA1630" s="102"/>
      <c r="AB1630" s="102"/>
    </row>
    <row r="1631">
      <c r="A1631" s="119"/>
      <c r="C1631" s="110"/>
      <c r="D1631" s="111"/>
      <c r="E1631" s="117"/>
      <c r="G1631" s="120"/>
      <c r="H1631" s="120"/>
      <c r="I1631" s="120"/>
      <c r="J1631" s="102"/>
      <c r="K1631" s="102"/>
      <c r="L1631" s="120"/>
      <c r="M1631" s="116"/>
      <c r="N1631" s="116"/>
      <c r="O1631" s="102"/>
      <c r="P1631" s="102"/>
      <c r="Q1631" s="102"/>
      <c r="R1631" s="102"/>
      <c r="S1631" s="102"/>
      <c r="T1631" s="102"/>
      <c r="U1631" s="102"/>
      <c r="V1631" s="102"/>
      <c r="W1631" s="102"/>
      <c r="X1631" s="102"/>
      <c r="Y1631" s="102"/>
      <c r="Z1631" s="102"/>
      <c r="AA1631" s="102"/>
      <c r="AB1631" s="102"/>
    </row>
    <row r="1632">
      <c r="A1632" s="119"/>
      <c r="C1632" s="110"/>
      <c r="D1632" s="111"/>
      <c r="E1632" s="117"/>
      <c r="G1632" s="120"/>
      <c r="H1632" s="120"/>
      <c r="I1632" s="120"/>
      <c r="J1632" s="102"/>
      <c r="K1632" s="102"/>
      <c r="L1632" s="120"/>
      <c r="M1632" s="116"/>
      <c r="N1632" s="116"/>
      <c r="O1632" s="102"/>
      <c r="P1632" s="102"/>
      <c r="Q1632" s="102"/>
      <c r="R1632" s="102"/>
      <c r="S1632" s="102"/>
      <c r="T1632" s="102"/>
      <c r="U1632" s="102"/>
      <c r="V1632" s="102"/>
      <c r="W1632" s="102"/>
      <c r="X1632" s="102"/>
      <c r="Y1632" s="102"/>
      <c r="Z1632" s="102"/>
      <c r="AA1632" s="102"/>
      <c r="AB1632" s="102"/>
    </row>
    <row r="1633">
      <c r="A1633" s="119"/>
      <c r="C1633" s="110"/>
      <c r="D1633" s="111"/>
      <c r="E1633" s="117"/>
      <c r="G1633" s="120"/>
      <c r="H1633" s="120"/>
      <c r="I1633" s="120"/>
      <c r="J1633" s="102"/>
      <c r="K1633" s="102"/>
      <c r="L1633" s="120"/>
      <c r="M1633" s="116"/>
      <c r="N1633" s="116"/>
      <c r="O1633" s="102"/>
      <c r="P1633" s="102"/>
      <c r="Q1633" s="102"/>
      <c r="R1633" s="102"/>
      <c r="S1633" s="102"/>
      <c r="T1633" s="102"/>
      <c r="U1633" s="102"/>
      <c r="V1633" s="102"/>
      <c r="W1633" s="102"/>
      <c r="X1633" s="102"/>
      <c r="Y1633" s="102"/>
      <c r="Z1633" s="102"/>
      <c r="AA1633" s="102"/>
      <c r="AB1633" s="102"/>
    </row>
    <row r="1634">
      <c r="A1634" s="119"/>
      <c r="C1634" s="110"/>
      <c r="D1634" s="111"/>
      <c r="E1634" s="117"/>
      <c r="G1634" s="120"/>
      <c r="H1634" s="120"/>
      <c r="I1634" s="120"/>
      <c r="J1634" s="102"/>
      <c r="K1634" s="102"/>
      <c r="L1634" s="120"/>
      <c r="M1634" s="116"/>
      <c r="N1634" s="116"/>
      <c r="O1634" s="102"/>
      <c r="P1634" s="102"/>
      <c r="Q1634" s="102"/>
      <c r="R1634" s="102"/>
      <c r="S1634" s="102"/>
      <c r="T1634" s="102"/>
      <c r="U1634" s="102"/>
      <c r="V1634" s="102"/>
      <c r="W1634" s="102"/>
      <c r="X1634" s="102"/>
      <c r="Y1634" s="102"/>
      <c r="Z1634" s="102"/>
      <c r="AA1634" s="102"/>
      <c r="AB1634" s="102"/>
    </row>
    <row r="1635">
      <c r="A1635" s="119"/>
      <c r="C1635" s="110"/>
      <c r="D1635" s="111"/>
      <c r="E1635" s="117"/>
      <c r="G1635" s="120"/>
      <c r="H1635" s="120"/>
      <c r="I1635" s="120"/>
      <c r="J1635" s="102"/>
      <c r="K1635" s="102"/>
      <c r="L1635" s="120"/>
      <c r="M1635" s="116"/>
      <c r="N1635" s="116"/>
      <c r="O1635" s="102"/>
      <c r="P1635" s="102"/>
      <c r="Q1635" s="102"/>
      <c r="R1635" s="102"/>
      <c r="S1635" s="102"/>
      <c r="T1635" s="102"/>
      <c r="U1635" s="102"/>
      <c r="V1635" s="102"/>
      <c r="W1635" s="102"/>
      <c r="X1635" s="102"/>
      <c r="Y1635" s="102"/>
      <c r="Z1635" s="102"/>
      <c r="AA1635" s="102"/>
      <c r="AB1635" s="102"/>
    </row>
    <row r="1636">
      <c r="A1636" s="119"/>
      <c r="C1636" s="110"/>
      <c r="D1636" s="111"/>
      <c r="E1636" s="117"/>
      <c r="G1636" s="120"/>
      <c r="H1636" s="120"/>
      <c r="I1636" s="120"/>
      <c r="J1636" s="102"/>
      <c r="K1636" s="102"/>
      <c r="L1636" s="120"/>
      <c r="M1636" s="116"/>
      <c r="N1636" s="116"/>
      <c r="O1636" s="102"/>
      <c r="P1636" s="102"/>
      <c r="Q1636" s="102"/>
      <c r="R1636" s="102"/>
      <c r="S1636" s="102"/>
      <c r="T1636" s="102"/>
      <c r="U1636" s="102"/>
      <c r="V1636" s="102"/>
      <c r="W1636" s="102"/>
      <c r="X1636" s="102"/>
      <c r="Y1636" s="102"/>
      <c r="Z1636" s="102"/>
      <c r="AA1636" s="102"/>
      <c r="AB1636" s="102"/>
    </row>
    <row r="1637">
      <c r="A1637" s="119"/>
      <c r="C1637" s="110"/>
      <c r="D1637" s="111"/>
      <c r="E1637" s="117"/>
      <c r="G1637" s="120"/>
      <c r="H1637" s="120"/>
      <c r="I1637" s="120"/>
      <c r="J1637" s="102"/>
      <c r="K1637" s="102"/>
      <c r="L1637" s="120"/>
      <c r="M1637" s="116"/>
      <c r="N1637" s="116"/>
      <c r="O1637" s="102"/>
      <c r="P1637" s="102"/>
      <c r="Q1637" s="102"/>
      <c r="R1637" s="102"/>
      <c r="S1637" s="102"/>
      <c r="T1637" s="102"/>
      <c r="U1637" s="102"/>
      <c r="V1637" s="102"/>
      <c r="W1637" s="102"/>
      <c r="X1637" s="102"/>
      <c r="Y1637" s="102"/>
      <c r="Z1637" s="102"/>
      <c r="AA1637" s="102"/>
      <c r="AB1637" s="102"/>
    </row>
    <row r="1638">
      <c r="A1638" s="119"/>
      <c r="C1638" s="110"/>
      <c r="D1638" s="111"/>
      <c r="E1638" s="117"/>
      <c r="G1638" s="120"/>
      <c r="H1638" s="120"/>
      <c r="I1638" s="120"/>
      <c r="J1638" s="102"/>
      <c r="K1638" s="102"/>
      <c r="L1638" s="120"/>
      <c r="M1638" s="116"/>
      <c r="N1638" s="116"/>
      <c r="O1638" s="102"/>
      <c r="P1638" s="102"/>
      <c r="Q1638" s="102"/>
      <c r="R1638" s="102"/>
      <c r="S1638" s="102"/>
      <c r="T1638" s="102"/>
      <c r="U1638" s="102"/>
      <c r="V1638" s="102"/>
      <c r="W1638" s="102"/>
      <c r="X1638" s="102"/>
      <c r="Y1638" s="102"/>
      <c r="Z1638" s="102"/>
      <c r="AA1638" s="102"/>
      <c r="AB1638" s="102"/>
    </row>
    <row r="1639">
      <c r="A1639" s="119"/>
      <c r="C1639" s="110"/>
      <c r="D1639" s="111"/>
      <c r="E1639" s="117"/>
      <c r="G1639" s="120"/>
      <c r="H1639" s="120"/>
      <c r="I1639" s="120"/>
      <c r="J1639" s="102"/>
      <c r="K1639" s="102"/>
      <c r="L1639" s="120"/>
      <c r="M1639" s="116"/>
      <c r="N1639" s="116"/>
      <c r="O1639" s="102"/>
      <c r="P1639" s="102"/>
      <c r="Q1639" s="102"/>
      <c r="R1639" s="102"/>
      <c r="S1639" s="102"/>
      <c r="T1639" s="102"/>
      <c r="U1639" s="102"/>
      <c r="V1639" s="102"/>
      <c r="W1639" s="102"/>
      <c r="X1639" s="102"/>
      <c r="Y1639" s="102"/>
      <c r="Z1639" s="102"/>
      <c r="AA1639" s="102"/>
      <c r="AB1639" s="102"/>
    </row>
    <row r="1640">
      <c r="A1640" s="119"/>
      <c r="C1640" s="110"/>
      <c r="D1640" s="111"/>
      <c r="E1640" s="117"/>
      <c r="G1640" s="120"/>
      <c r="H1640" s="120"/>
      <c r="I1640" s="120"/>
      <c r="J1640" s="102"/>
      <c r="K1640" s="102"/>
      <c r="L1640" s="120"/>
      <c r="M1640" s="116"/>
      <c r="N1640" s="116"/>
      <c r="O1640" s="102"/>
      <c r="P1640" s="102"/>
      <c r="Q1640" s="102"/>
      <c r="R1640" s="102"/>
      <c r="S1640" s="102"/>
      <c r="T1640" s="102"/>
      <c r="U1640" s="102"/>
      <c r="V1640" s="102"/>
      <c r="W1640" s="102"/>
      <c r="X1640" s="102"/>
      <c r="Y1640" s="102"/>
      <c r="Z1640" s="102"/>
      <c r="AA1640" s="102"/>
      <c r="AB1640" s="102"/>
    </row>
    <row r="1641">
      <c r="A1641" s="119"/>
      <c r="C1641" s="110"/>
      <c r="D1641" s="111"/>
      <c r="E1641" s="117"/>
      <c r="G1641" s="120"/>
      <c r="H1641" s="120"/>
      <c r="I1641" s="120"/>
      <c r="J1641" s="102"/>
      <c r="K1641" s="102"/>
      <c r="L1641" s="120"/>
      <c r="M1641" s="116"/>
      <c r="N1641" s="116"/>
      <c r="O1641" s="102"/>
      <c r="P1641" s="102"/>
      <c r="Q1641" s="102"/>
      <c r="R1641" s="102"/>
      <c r="S1641" s="102"/>
      <c r="T1641" s="102"/>
      <c r="U1641" s="102"/>
      <c r="V1641" s="102"/>
      <c r="W1641" s="102"/>
      <c r="X1641" s="102"/>
      <c r="Y1641" s="102"/>
      <c r="Z1641" s="102"/>
      <c r="AA1641" s="102"/>
      <c r="AB1641" s="102"/>
    </row>
    <row r="1642">
      <c r="A1642" s="119"/>
      <c r="C1642" s="110"/>
      <c r="D1642" s="111"/>
      <c r="E1642" s="117"/>
      <c r="G1642" s="120"/>
      <c r="H1642" s="120"/>
      <c r="I1642" s="120"/>
      <c r="J1642" s="102"/>
      <c r="K1642" s="102"/>
      <c r="L1642" s="120"/>
      <c r="M1642" s="116"/>
      <c r="N1642" s="116"/>
      <c r="O1642" s="102"/>
      <c r="P1642" s="102"/>
      <c r="Q1642" s="102"/>
      <c r="R1642" s="102"/>
      <c r="S1642" s="102"/>
      <c r="T1642" s="102"/>
      <c r="U1642" s="102"/>
      <c r="V1642" s="102"/>
      <c r="W1642" s="102"/>
      <c r="X1642" s="102"/>
      <c r="Y1642" s="102"/>
      <c r="Z1642" s="102"/>
      <c r="AA1642" s="102"/>
      <c r="AB1642" s="102"/>
    </row>
    <row r="1643">
      <c r="A1643" s="119"/>
      <c r="C1643" s="110"/>
      <c r="D1643" s="111"/>
      <c r="E1643" s="117"/>
      <c r="G1643" s="120"/>
      <c r="H1643" s="120"/>
      <c r="I1643" s="120"/>
      <c r="J1643" s="102"/>
      <c r="K1643" s="102"/>
      <c r="L1643" s="120"/>
      <c r="M1643" s="116"/>
      <c r="N1643" s="116"/>
      <c r="O1643" s="102"/>
      <c r="P1643" s="102"/>
      <c r="Q1643" s="102"/>
      <c r="R1643" s="102"/>
      <c r="S1643" s="102"/>
      <c r="T1643" s="102"/>
      <c r="U1643" s="102"/>
      <c r="V1643" s="102"/>
      <c r="W1643" s="102"/>
      <c r="X1643" s="102"/>
      <c r="Y1643" s="102"/>
      <c r="Z1643" s="102"/>
      <c r="AA1643" s="102"/>
      <c r="AB1643" s="102"/>
    </row>
    <row r="1644">
      <c r="A1644" s="119"/>
      <c r="C1644" s="110"/>
      <c r="D1644" s="111"/>
      <c r="E1644" s="117"/>
      <c r="G1644" s="120"/>
      <c r="H1644" s="120"/>
      <c r="I1644" s="120"/>
      <c r="J1644" s="102"/>
      <c r="K1644" s="102"/>
      <c r="L1644" s="120"/>
      <c r="M1644" s="116"/>
      <c r="N1644" s="116"/>
      <c r="O1644" s="102"/>
      <c r="P1644" s="102"/>
      <c r="Q1644" s="102"/>
      <c r="R1644" s="102"/>
      <c r="S1644" s="102"/>
      <c r="T1644" s="102"/>
      <c r="U1644" s="102"/>
      <c r="V1644" s="102"/>
      <c r="W1644" s="102"/>
      <c r="X1644" s="102"/>
      <c r="Y1644" s="102"/>
      <c r="Z1644" s="102"/>
      <c r="AA1644" s="102"/>
      <c r="AB1644" s="102"/>
    </row>
    <row r="1645">
      <c r="A1645" s="119"/>
      <c r="C1645" s="110"/>
      <c r="D1645" s="111"/>
      <c r="E1645" s="117"/>
      <c r="G1645" s="120"/>
      <c r="H1645" s="120"/>
      <c r="I1645" s="120"/>
      <c r="J1645" s="102"/>
      <c r="K1645" s="102"/>
      <c r="L1645" s="120"/>
      <c r="M1645" s="116"/>
      <c r="N1645" s="116"/>
      <c r="O1645" s="102"/>
      <c r="P1645" s="102"/>
      <c r="Q1645" s="102"/>
      <c r="R1645" s="102"/>
      <c r="S1645" s="102"/>
      <c r="T1645" s="102"/>
      <c r="U1645" s="102"/>
      <c r="V1645" s="102"/>
      <c r="W1645" s="102"/>
      <c r="X1645" s="102"/>
      <c r="Y1645" s="102"/>
      <c r="Z1645" s="102"/>
      <c r="AA1645" s="102"/>
      <c r="AB1645" s="102"/>
    </row>
    <row r="1646">
      <c r="A1646" s="119"/>
      <c r="C1646" s="110"/>
      <c r="D1646" s="111"/>
      <c r="E1646" s="117"/>
      <c r="G1646" s="120"/>
      <c r="H1646" s="120"/>
      <c r="I1646" s="120"/>
      <c r="J1646" s="102"/>
      <c r="K1646" s="102"/>
      <c r="L1646" s="120"/>
      <c r="M1646" s="116"/>
      <c r="N1646" s="116"/>
      <c r="O1646" s="102"/>
      <c r="P1646" s="102"/>
      <c r="Q1646" s="102"/>
      <c r="R1646" s="102"/>
      <c r="S1646" s="102"/>
      <c r="T1646" s="102"/>
      <c r="U1646" s="102"/>
      <c r="V1646" s="102"/>
      <c r="W1646" s="102"/>
      <c r="X1646" s="102"/>
      <c r="Y1646" s="102"/>
      <c r="Z1646" s="102"/>
      <c r="AA1646" s="102"/>
      <c r="AB1646" s="102"/>
    </row>
    <row r="1647">
      <c r="A1647" s="119"/>
      <c r="C1647" s="110"/>
      <c r="D1647" s="111"/>
      <c r="E1647" s="117"/>
      <c r="G1647" s="120"/>
      <c r="H1647" s="120"/>
      <c r="I1647" s="120"/>
      <c r="J1647" s="102"/>
      <c r="K1647" s="102"/>
      <c r="L1647" s="120"/>
      <c r="M1647" s="116"/>
      <c r="N1647" s="116"/>
      <c r="O1647" s="102"/>
      <c r="P1647" s="102"/>
      <c r="Q1647" s="102"/>
      <c r="R1647" s="102"/>
      <c r="S1647" s="102"/>
      <c r="T1647" s="102"/>
      <c r="U1647" s="102"/>
      <c r="V1647" s="102"/>
      <c r="W1647" s="102"/>
      <c r="X1647" s="102"/>
      <c r="Y1647" s="102"/>
      <c r="Z1647" s="102"/>
      <c r="AA1647" s="102"/>
      <c r="AB1647" s="102"/>
    </row>
    <row r="1648">
      <c r="A1648" s="119"/>
      <c r="C1648" s="110"/>
      <c r="D1648" s="111"/>
      <c r="E1648" s="117"/>
      <c r="G1648" s="120"/>
      <c r="H1648" s="120"/>
      <c r="I1648" s="120"/>
      <c r="J1648" s="102"/>
      <c r="K1648" s="102"/>
      <c r="L1648" s="120"/>
      <c r="M1648" s="116"/>
      <c r="N1648" s="116"/>
      <c r="O1648" s="102"/>
      <c r="P1648" s="102"/>
      <c r="Q1648" s="102"/>
      <c r="R1648" s="102"/>
      <c r="S1648" s="102"/>
      <c r="T1648" s="102"/>
      <c r="U1648" s="102"/>
      <c r="V1648" s="102"/>
      <c r="W1648" s="102"/>
      <c r="X1648" s="102"/>
      <c r="Y1648" s="102"/>
      <c r="Z1648" s="102"/>
      <c r="AA1648" s="102"/>
      <c r="AB1648" s="102"/>
    </row>
    <row r="1649">
      <c r="A1649" s="119"/>
      <c r="C1649" s="110"/>
      <c r="D1649" s="111"/>
      <c r="E1649" s="117"/>
      <c r="G1649" s="120"/>
      <c r="H1649" s="120"/>
      <c r="I1649" s="120"/>
      <c r="J1649" s="102"/>
      <c r="K1649" s="102"/>
      <c r="L1649" s="120"/>
      <c r="M1649" s="116"/>
      <c r="N1649" s="116"/>
      <c r="O1649" s="102"/>
      <c r="P1649" s="102"/>
      <c r="Q1649" s="102"/>
      <c r="R1649" s="102"/>
      <c r="S1649" s="102"/>
      <c r="T1649" s="102"/>
      <c r="U1649" s="102"/>
      <c r="V1649" s="102"/>
      <c r="W1649" s="102"/>
      <c r="X1649" s="102"/>
      <c r="Y1649" s="102"/>
      <c r="Z1649" s="102"/>
      <c r="AA1649" s="102"/>
      <c r="AB1649" s="102"/>
    </row>
    <row r="1650">
      <c r="A1650" s="119"/>
      <c r="C1650" s="110"/>
      <c r="D1650" s="111"/>
      <c r="E1650" s="117"/>
      <c r="G1650" s="120"/>
      <c r="H1650" s="120"/>
      <c r="I1650" s="120"/>
      <c r="J1650" s="102"/>
      <c r="K1650" s="102"/>
      <c r="L1650" s="120"/>
      <c r="M1650" s="116"/>
      <c r="N1650" s="116"/>
      <c r="O1650" s="102"/>
      <c r="P1650" s="102"/>
      <c r="Q1650" s="102"/>
      <c r="R1650" s="102"/>
      <c r="S1650" s="102"/>
      <c r="T1650" s="102"/>
      <c r="U1650" s="102"/>
      <c r="V1650" s="102"/>
      <c r="W1650" s="102"/>
      <c r="X1650" s="102"/>
      <c r="Y1650" s="102"/>
      <c r="Z1650" s="102"/>
      <c r="AA1650" s="102"/>
      <c r="AB1650" s="102"/>
    </row>
    <row r="1651">
      <c r="A1651" s="119"/>
      <c r="C1651" s="110"/>
      <c r="D1651" s="111"/>
      <c r="E1651" s="117"/>
      <c r="G1651" s="120"/>
      <c r="H1651" s="120"/>
      <c r="I1651" s="120"/>
      <c r="J1651" s="102"/>
      <c r="K1651" s="102"/>
      <c r="L1651" s="120"/>
      <c r="M1651" s="116"/>
      <c r="N1651" s="116"/>
      <c r="O1651" s="102"/>
      <c r="P1651" s="102"/>
      <c r="Q1651" s="102"/>
      <c r="R1651" s="102"/>
      <c r="S1651" s="102"/>
      <c r="T1651" s="102"/>
      <c r="U1651" s="102"/>
      <c r="V1651" s="102"/>
      <c r="W1651" s="102"/>
      <c r="X1651" s="102"/>
      <c r="Y1651" s="102"/>
      <c r="Z1651" s="102"/>
      <c r="AA1651" s="102"/>
      <c r="AB1651" s="102"/>
    </row>
    <row r="1652">
      <c r="A1652" s="119"/>
      <c r="C1652" s="110"/>
      <c r="D1652" s="111"/>
      <c r="E1652" s="117"/>
      <c r="G1652" s="120"/>
      <c r="H1652" s="120"/>
      <c r="I1652" s="120"/>
      <c r="J1652" s="102"/>
      <c r="K1652" s="102"/>
      <c r="L1652" s="120"/>
      <c r="M1652" s="116"/>
      <c r="N1652" s="116"/>
      <c r="O1652" s="102"/>
      <c r="P1652" s="102"/>
      <c r="Q1652" s="102"/>
      <c r="R1652" s="102"/>
      <c r="S1652" s="102"/>
      <c r="T1652" s="102"/>
      <c r="U1652" s="102"/>
      <c r="V1652" s="102"/>
      <c r="W1652" s="102"/>
      <c r="X1652" s="102"/>
      <c r="Y1652" s="102"/>
      <c r="Z1652" s="102"/>
      <c r="AA1652" s="102"/>
      <c r="AB1652" s="102"/>
    </row>
    <row r="1653">
      <c r="A1653" s="119"/>
      <c r="C1653" s="110"/>
      <c r="D1653" s="111"/>
      <c r="E1653" s="117"/>
      <c r="G1653" s="120"/>
      <c r="H1653" s="120"/>
      <c r="I1653" s="120"/>
      <c r="J1653" s="102"/>
      <c r="K1653" s="102"/>
      <c r="L1653" s="120"/>
      <c r="M1653" s="116"/>
      <c r="N1653" s="116"/>
      <c r="O1653" s="102"/>
      <c r="P1653" s="102"/>
      <c r="Q1653" s="102"/>
      <c r="R1653" s="102"/>
      <c r="S1653" s="102"/>
      <c r="T1653" s="102"/>
      <c r="U1653" s="102"/>
      <c r="V1653" s="102"/>
      <c r="W1653" s="102"/>
      <c r="X1653" s="102"/>
      <c r="Y1653" s="102"/>
      <c r="Z1653" s="102"/>
      <c r="AA1653" s="102"/>
      <c r="AB1653" s="102"/>
    </row>
    <row r="1654">
      <c r="A1654" s="119"/>
      <c r="C1654" s="110"/>
      <c r="D1654" s="111"/>
      <c r="E1654" s="117"/>
      <c r="G1654" s="120"/>
      <c r="H1654" s="120"/>
      <c r="I1654" s="120"/>
      <c r="J1654" s="102"/>
      <c r="K1654" s="102"/>
      <c r="L1654" s="120"/>
      <c r="M1654" s="116"/>
      <c r="N1654" s="116"/>
      <c r="O1654" s="102"/>
      <c r="P1654" s="102"/>
      <c r="Q1654" s="102"/>
      <c r="R1654" s="102"/>
      <c r="S1654" s="102"/>
      <c r="T1654" s="102"/>
      <c r="U1654" s="102"/>
      <c r="V1654" s="102"/>
      <c r="W1654" s="102"/>
      <c r="X1654" s="102"/>
      <c r="Y1654" s="102"/>
      <c r="Z1654" s="102"/>
      <c r="AA1654" s="102"/>
      <c r="AB1654" s="102"/>
    </row>
    <row r="1655">
      <c r="A1655" s="119"/>
      <c r="C1655" s="110"/>
      <c r="D1655" s="111"/>
      <c r="E1655" s="117"/>
      <c r="G1655" s="120"/>
      <c r="H1655" s="120"/>
      <c r="I1655" s="120"/>
      <c r="J1655" s="102"/>
      <c r="K1655" s="102"/>
      <c r="L1655" s="120"/>
      <c r="M1655" s="116"/>
      <c r="N1655" s="116"/>
      <c r="O1655" s="102"/>
      <c r="P1655" s="102"/>
      <c r="Q1655" s="102"/>
      <c r="R1655" s="102"/>
      <c r="S1655" s="102"/>
      <c r="T1655" s="102"/>
      <c r="U1655" s="102"/>
      <c r="V1655" s="102"/>
      <c r="W1655" s="102"/>
      <c r="X1655" s="102"/>
      <c r="Y1655" s="102"/>
      <c r="Z1655" s="102"/>
      <c r="AA1655" s="102"/>
      <c r="AB1655" s="102"/>
    </row>
    <row r="1656">
      <c r="A1656" s="119"/>
      <c r="C1656" s="110"/>
      <c r="D1656" s="111"/>
      <c r="E1656" s="117"/>
      <c r="G1656" s="120"/>
      <c r="H1656" s="120"/>
      <c r="I1656" s="120"/>
      <c r="J1656" s="102"/>
      <c r="K1656" s="102"/>
      <c r="L1656" s="120"/>
      <c r="M1656" s="116"/>
      <c r="N1656" s="116"/>
      <c r="O1656" s="102"/>
      <c r="P1656" s="102"/>
      <c r="Q1656" s="102"/>
      <c r="R1656" s="102"/>
      <c r="S1656" s="102"/>
      <c r="T1656" s="102"/>
      <c r="U1656" s="102"/>
      <c r="V1656" s="102"/>
      <c r="W1656" s="102"/>
      <c r="X1656" s="102"/>
      <c r="Y1656" s="102"/>
      <c r="Z1656" s="102"/>
      <c r="AA1656" s="102"/>
      <c r="AB1656" s="102"/>
    </row>
    <row r="1657">
      <c r="A1657" s="119"/>
      <c r="C1657" s="110"/>
      <c r="D1657" s="111"/>
      <c r="E1657" s="117"/>
      <c r="G1657" s="120"/>
      <c r="H1657" s="120"/>
      <c r="I1657" s="120"/>
      <c r="J1657" s="102"/>
      <c r="K1657" s="102"/>
      <c r="L1657" s="120"/>
      <c r="M1657" s="116"/>
      <c r="N1657" s="116"/>
      <c r="O1657" s="102"/>
      <c r="P1657" s="102"/>
      <c r="Q1657" s="102"/>
      <c r="R1657" s="102"/>
      <c r="S1657" s="102"/>
      <c r="T1657" s="102"/>
      <c r="U1657" s="102"/>
      <c r="V1657" s="102"/>
      <c r="W1657" s="102"/>
      <c r="X1657" s="102"/>
      <c r="Y1657" s="102"/>
      <c r="Z1657" s="102"/>
      <c r="AA1657" s="102"/>
      <c r="AB1657" s="102"/>
    </row>
    <row r="1658">
      <c r="A1658" s="119"/>
      <c r="C1658" s="110"/>
      <c r="D1658" s="111"/>
      <c r="E1658" s="117"/>
      <c r="G1658" s="120"/>
      <c r="H1658" s="120"/>
      <c r="I1658" s="120"/>
      <c r="J1658" s="102"/>
      <c r="K1658" s="102"/>
      <c r="L1658" s="120"/>
      <c r="M1658" s="116"/>
      <c r="N1658" s="116"/>
      <c r="O1658" s="102"/>
      <c r="P1658" s="102"/>
      <c r="Q1658" s="102"/>
      <c r="R1658" s="102"/>
      <c r="S1658" s="102"/>
      <c r="T1658" s="102"/>
      <c r="U1658" s="102"/>
      <c r="V1658" s="102"/>
      <c r="W1658" s="102"/>
      <c r="X1658" s="102"/>
      <c r="Y1658" s="102"/>
      <c r="Z1658" s="102"/>
      <c r="AA1658" s="102"/>
      <c r="AB1658" s="102"/>
    </row>
    <row r="1659">
      <c r="A1659" s="119"/>
      <c r="C1659" s="110"/>
      <c r="D1659" s="111"/>
      <c r="E1659" s="117"/>
      <c r="G1659" s="120"/>
      <c r="H1659" s="120"/>
      <c r="I1659" s="120"/>
      <c r="J1659" s="102"/>
      <c r="K1659" s="102"/>
      <c r="L1659" s="120"/>
      <c r="M1659" s="116"/>
      <c r="N1659" s="116"/>
      <c r="O1659" s="102"/>
      <c r="P1659" s="102"/>
      <c r="Q1659" s="102"/>
      <c r="R1659" s="102"/>
      <c r="S1659" s="102"/>
      <c r="T1659" s="102"/>
      <c r="U1659" s="102"/>
      <c r="V1659" s="102"/>
      <c r="W1659" s="102"/>
      <c r="X1659" s="102"/>
      <c r="Y1659" s="102"/>
      <c r="Z1659" s="102"/>
      <c r="AA1659" s="102"/>
      <c r="AB1659" s="102"/>
    </row>
    <row r="1660">
      <c r="A1660" s="119"/>
      <c r="C1660" s="110"/>
      <c r="D1660" s="111"/>
      <c r="E1660" s="117"/>
      <c r="G1660" s="120"/>
      <c r="H1660" s="120"/>
      <c r="I1660" s="120"/>
      <c r="J1660" s="102"/>
      <c r="K1660" s="102"/>
      <c r="L1660" s="120"/>
      <c r="M1660" s="116"/>
      <c r="N1660" s="116"/>
      <c r="O1660" s="102"/>
      <c r="P1660" s="102"/>
      <c r="Q1660" s="102"/>
      <c r="R1660" s="102"/>
      <c r="S1660" s="102"/>
      <c r="T1660" s="102"/>
      <c r="U1660" s="102"/>
      <c r="V1660" s="102"/>
      <c r="W1660" s="102"/>
      <c r="X1660" s="102"/>
      <c r="Y1660" s="102"/>
      <c r="Z1660" s="102"/>
      <c r="AA1660" s="102"/>
      <c r="AB1660" s="102"/>
    </row>
    <row r="1661">
      <c r="A1661" s="119"/>
      <c r="C1661" s="110"/>
      <c r="D1661" s="111"/>
      <c r="E1661" s="117"/>
      <c r="G1661" s="120"/>
      <c r="H1661" s="120"/>
      <c r="I1661" s="120"/>
      <c r="J1661" s="102"/>
      <c r="K1661" s="102"/>
      <c r="L1661" s="120"/>
      <c r="M1661" s="116"/>
      <c r="N1661" s="116"/>
      <c r="O1661" s="102"/>
      <c r="P1661" s="102"/>
      <c r="Q1661" s="102"/>
      <c r="R1661" s="102"/>
      <c r="S1661" s="102"/>
      <c r="T1661" s="102"/>
      <c r="U1661" s="102"/>
      <c r="V1661" s="102"/>
      <c r="W1661" s="102"/>
      <c r="X1661" s="102"/>
      <c r="Y1661" s="102"/>
      <c r="Z1661" s="102"/>
      <c r="AA1661" s="102"/>
      <c r="AB1661" s="102"/>
    </row>
    <row r="1662">
      <c r="A1662" s="119"/>
      <c r="C1662" s="110"/>
      <c r="D1662" s="111"/>
      <c r="E1662" s="117"/>
      <c r="G1662" s="120"/>
      <c r="H1662" s="120"/>
      <c r="I1662" s="120"/>
      <c r="J1662" s="102"/>
      <c r="K1662" s="102"/>
      <c r="L1662" s="120"/>
      <c r="M1662" s="116"/>
      <c r="N1662" s="116"/>
      <c r="O1662" s="102"/>
      <c r="P1662" s="102"/>
      <c r="Q1662" s="102"/>
      <c r="R1662" s="102"/>
      <c r="S1662" s="102"/>
      <c r="T1662" s="102"/>
      <c r="U1662" s="102"/>
      <c r="V1662" s="102"/>
      <c r="W1662" s="102"/>
      <c r="X1662" s="102"/>
      <c r="Y1662" s="102"/>
      <c r="Z1662" s="102"/>
      <c r="AA1662" s="102"/>
      <c r="AB1662" s="102"/>
    </row>
    <row r="1663">
      <c r="A1663" s="119"/>
      <c r="C1663" s="110"/>
      <c r="D1663" s="111"/>
      <c r="E1663" s="117"/>
      <c r="G1663" s="120"/>
      <c r="H1663" s="120"/>
      <c r="I1663" s="120"/>
      <c r="J1663" s="102"/>
      <c r="K1663" s="102"/>
      <c r="L1663" s="120"/>
      <c r="M1663" s="116"/>
      <c r="N1663" s="116"/>
      <c r="O1663" s="102"/>
      <c r="P1663" s="102"/>
      <c r="Q1663" s="102"/>
      <c r="R1663" s="102"/>
      <c r="S1663" s="102"/>
      <c r="T1663" s="102"/>
      <c r="U1663" s="102"/>
      <c r="V1663" s="102"/>
      <c r="W1663" s="102"/>
      <c r="X1663" s="102"/>
      <c r="Y1663" s="102"/>
      <c r="Z1663" s="102"/>
      <c r="AA1663" s="102"/>
      <c r="AB1663" s="102"/>
    </row>
    <row r="1664">
      <c r="A1664" s="119"/>
      <c r="C1664" s="110"/>
      <c r="D1664" s="111"/>
      <c r="E1664" s="117"/>
      <c r="G1664" s="120"/>
      <c r="H1664" s="120"/>
      <c r="I1664" s="120"/>
      <c r="J1664" s="102"/>
      <c r="K1664" s="102"/>
      <c r="L1664" s="120"/>
      <c r="M1664" s="116"/>
      <c r="N1664" s="116"/>
      <c r="O1664" s="102"/>
      <c r="P1664" s="102"/>
      <c r="Q1664" s="102"/>
      <c r="R1664" s="102"/>
      <c r="S1664" s="102"/>
      <c r="T1664" s="102"/>
      <c r="U1664" s="102"/>
      <c r="V1664" s="102"/>
      <c r="W1664" s="102"/>
      <c r="X1664" s="102"/>
      <c r="Y1664" s="102"/>
      <c r="Z1664" s="102"/>
      <c r="AA1664" s="102"/>
      <c r="AB1664" s="102"/>
    </row>
    <row r="1665">
      <c r="A1665" s="119"/>
      <c r="C1665" s="110"/>
      <c r="D1665" s="111"/>
      <c r="E1665" s="117"/>
      <c r="G1665" s="120"/>
      <c r="H1665" s="120"/>
      <c r="I1665" s="120"/>
      <c r="J1665" s="102"/>
      <c r="K1665" s="102"/>
      <c r="L1665" s="120"/>
      <c r="M1665" s="116"/>
      <c r="N1665" s="116"/>
      <c r="O1665" s="102"/>
      <c r="P1665" s="102"/>
      <c r="Q1665" s="102"/>
      <c r="R1665" s="102"/>
      <c r="S1665" s="102"/>
      <c r="T1665" s="102"/>
      <c r="U1665" s="102"/>
      <c r="V1665" s="102"/>
      <c r="W1665" s="102"/>
      <c r="X1665" s="102"/>
      <c r="Y1665" s="102"/>
      <c r="Z1665" s="102"/>
      <c r="AA1665" s="102"/>
      <c r="AB1665" s="102"/>
    </row>
    <row r="1666">
      <c r="A1666" s="119"/>
      <c r="C1666" s="110"/>
      <c r="D1666" s="111"/>
      <c r="E1666" s="117"/>
      <c r="G1666" s="120"/>
      <c r="H1666" s="120"/>
      <c r="I1666" s="120"/>
      <c r="J1666" s="102"/>
      <c r="K1666" s="102"/>
      <c r="L1666" s="120"/>
      <c r="M1666" s="116"/>
      <c r="N1666" s="116"/>
      <c r="O1666" s="102"/>
      <c r="P1666" s="102"/>
      <c r="Q1666" s="102"/>
      <c r="R1666" s="102"/>
      <c r="S1666" s="102"/>
      <c r="T1666" s="102"/>
      <c r="U1666" s="102"/>
      <c r="V1666" s="102"/>
      <c r="W1666" s="102"/>
      <c r="X1666" s="102"/>
      <c r="Y1666" s="102"/>
      <c r="Z1666" s="102"/>
      <c r="AA1666" s="102"/>
      <c r="AB1666" s="102"/>
    </row>
    <row r="1667">
      <c r="A1667" s="119"/>
      <c r="C1667" s="110"/>
      <c r="D1667" s="111"/>
      <c r="E1667" s="117"/>
      <c r="G1667" s="120"/>
      <c r="H1667" s="120"/>
      <c r="I1667" s="120"/>
      <c r="J1667" s="102"/>
      <c r="K1667" s="102"/>
      <c r="L1667" s="120"/>
      <c r="M1667" s="116"/>
      <c r="N1667" s="116"/>
      <c r="O1667" s="102"/>
      <c r="P1667" s="102"/>
      <c r="Q1667" s="102"/>
      <c r="R1667" s="102"/>
      <c r="S1667" s="102"/>
      <c r="T1667" s="102"/>
      <c r="U1667" s="102"/>
      <c r="V1667" s="102"/>
      <c r="W1667" s="102"/>
      <c r="X1667" s="102"/>
      <c r="Y1667" s="102"/>
      <c r="Z1667" s="102"/>
      <c r="AA1667" s="102"/>
      <c r="AB1667" s="102"/>
    </row>
    <row r="1668">
      <c r="A1668" s="119"/>
      <c r="C1668" s="110"/>
      <c r="D1668" s="111"/>
      <c r="E1668" s="117"/>
      <c r="G1668" s="120"/>
      <c r="H1668" s="120"/>
      <c r="I1668" s="120"/>
      <c r="J1668" s="102"/>
      <c r="K1668" s="102"/>
      <c r="L1668" s="120"/>
      <c r="M1668" s="116"/>
      <c r="N1668" s="116"/>
      <c r="O1668" s="102"/>
      <c r="P1668" s="102"/>
      <c r="Q1668" s="102"/>
      <c r="R1668" s="102"/>
      <c r="S1668" s="102"/>
      <c r="T1668" s="102"/>
      <c r="U1668" s="102"/>
      <c r="V1668" s="102"/>
      <c r="W1668" s="102"/>
      <c r="X1668" s="102"/>
      <c r="Y1668" s="102"/>
      <c r="Z1668" s="102"/>
      <c r="AA1668" s="102"/>
      <c r="AB1668" s="102"/>
    </row>
    <row r="1669">
      <c r="A1669" s="119"/>
      <c r="C1669" s="110"/>
      <c r="D1669" s="111"/>
      <c r="E1669" s="117"/>
      <c r="G1669" s="120"/>
      <c r="H1669" s="120"/>
      <c r="I1669" s="120"/>
      <c r="J1669" s="102"/>
      <c r="K1669" s="102"/>
      <c r="L1669" s="120"/>
      <c r="M1669" s="116"/>
      <c r="N1669" s="116"/>
      <c r="O1669" s="102"/>
      <c r="P1669" s="102"/>
      <c r="Q1669" s="102"/>
      <c r="R1669" s="102"/>
      <c r="S1669" s="102"/>
      <c r="T1669" s="102"/>
      <c r="U1669" s="102"/>
      <c r="V1669" s="102"/>
      <c r="W1669" s="102"/>
      <c r="X1669" s="102"/>
      <c r="Y1669" s="102"/>
      <c r="Z1669" s="102"/>
      <c r="AA1669" s="102"/>
      <c r="AB1669" s="102"/>
    </row>
    <row r="1670">
      <c r="A1670" s="119"/>
      <c r="C1670" s="110"/>
      <c r="D1670" s="111"/>
      <c r="E1670" s="117"/>
      <c r="G1670" s="120"/>
      <c r="H1670" s="120"/>
      <c r="I1670" s="120"/>
      <c r="J1670" s="102"/>
      <c r="K1670" s="102"/>
      <c r="L1670" s="120"/>
      <c r="M1670" s="116"/>
      <c r="N1670" s="116"/>
      <c r="O1670" s="102"/>
      <c r="P1670" s="102"/>
      <c r="Q1670" s="102"/>
      <c r="R1670" s="102"/>
      <c r="S1670" s="102"/>
      <c r="T1670" s="102"/>
      <c r="U1670" s="102"/>
      <c r="V1670" s="102"/>
      <c r="W1670" s="102"/>
      <c r="X1670" s="102"/>
      <c r="Y1670" s="102"/>
      <c r="Z1670" s="102"/>
      <c r="AA1670" s="102"/>
      <c r="AB1670" s="102"/>
    </row>
    <row r="1671">
      <c r="A1671" s="119"/>
      <c r="C1671" s="110"/>
      <c r="D1671" s="111"/>
      <c r="E1671" s="117"/>
      <c r="G1671" s="120"/>
      <c r="H1671" s="120"/>
      <c r="I1671" s="120"/>
      <c r="J1671" s="102"/>
      <c r="K1671" s="102"/>
      <c r="L1671" s="120"/>
      <c r="M1671" s="116"/>
      <c r="N1671" s="116"/>
      <c r="O1671" s="102"/>
      <c r="P1671" s="102"/>
      <c r="Q1671" s="102"/>
      <c r="R1671" s="102"/>
      <c r="S1671" s="102"/>
      <c r="T1671" s="102"/>
      <c r="U1671" s="102"/>
      <c r="V1671" s="102"/>
      <c r="W1671" s="102"/>
      <c r="X1671" s="102"/>
      <c r="Y1671" s="102"/>
      <c r="Z1671" s="102"/>
      <c r="AA1671" s="102"/>
      <c r="AB1671" s="102"/>
    </row>
    <row r="1672">
      <c r="A1672" s="119"/>
      <c r="C1672" s="110"/>
      <c r="D1672" s="111"/>
      <c r="E1672" s="117"/>
      <c r="G1672" s="120"/>
      <c r="H1672" s="120"/>
      <c r="I1672" s="120"/>
      <c r="J1672" s="102"/>
      <c r="K1672" s="102"/>
      <c r="L1672" s="120"/>
      <c r="M1672" s="116"/>
      <c r="N1672" s="116"/>
      <c r="O1672" s="102"/>
      <c r="P1672" s="102"/>
      <c r="Q1672" s="102"/>
      <c r="R1672" s="102"/>
      <c r="S1672" s="102"/>
      <c r="T1672" s="102"/>
      <c r="U1672" s="102"/>
      <c r="V1672" s="102"/>
      <c r="W1672" s="102"/>
      <c r="X1672" s="102"/>
      <c r="Y1672" s="102"/>
      <c r="Z1672" s="102"/>
      <c r="AA1672" s="102"/>
      <c r="AB1672" s="102"/>
    </row>
    <row r="1673">
      <c r="A1673" s="119"/>
      <c r="C1673" s="110"/>
      <c r="D1673" s="111"/>
      <c r="E1673" s="117"/>
      <c r="G1673" s="120"/>
      <c r="H1673" s="120"/>
      <c r="I1673" s="120"/>
      <c r="J1673" s="102"/>
      <c r="K1673" s="102"/>
      <c r="L1673" s="120"/>
      <c r="M1673" s="116"/>
      <c r="N1673" s="116"/>
      <c r="O1673" s="102"/>
      <c r="P1673" s="102"/>
      <c r="Q1673" s="102"/>
      <c r="R1673" s="102"/>
      <c r="S1673" s="102"/>
      <c r="T1673" s="102"/>
      <c r="U1673" s="102"/>
      <c r="V1673" s="102"/>
      <c r="W1673" s="102"/>
      <c r="X1673" s="102"/>
      <c r="Y1673" s="102"/>
      <c r="Z1673" s="102"/>
      <c r="AA1673" s="102"/>
      <c r="AB1673" s="102"/>
    </row>
    <row r="1674">
      <c r="A1674" s="119"/>
      <c r="C1674" s="110"/>
      <c r="D1674" s="111"/>
      <c r="E1674" s="117"/>
      <c r="G1674" s="120"/>
      <c r="H1674" s="120"/>
      <c r="I1674" s="120"/>
      <c r="J1674" s="102"/>
      <c r="K1674" s="102"/>
      <c r="L1674" s="120"/>
      <c r="M1674" s="116"/>
      <c r="N1674" s="116"/>
      <c r="O1674" s="102"/>
      <c r="P1674" s="102"/>
      <c r="Q1674" s="102"/>
      <c r="R1674" s="102"/>
      <c r="S1674" s="102"/>
      <c r="T1674" s="102"/>
      <c r="U1674" s="102"/>
      <c r="V1674" s="102"/>
      <c r="W1674" s="102"/>
      <c r="X1674" s="102"/>
      <c r="Y1674" s="102"/>
      <c r="Z1674" s="102"/>
      <c r="AA1674" s="102"/>
      <c r="AB1674" s="102"/>
    </row>
    <row r="1675">
      <c r="A1675" s="119"/>
      <c r="C1675" s="110"/>
      <c r="D1675" s="111"/>
      <c r="E1675" s="117"/>
      <c r="G1675" s="120"/>
      <c r="H1675" s="120"/>
      <c r="I1675" s="120"/>
      <c r="J1675" s="102"/>
      <c r="K1675" s="102"/>
      <c r="L1675" s="120"/>
      <c r="M1675" s="116"/>
      <c r="N1675" s="116"/>
      <c r="O1675" s="102"/>
      <c r="P1675" s="102"/>
      <c r="Q1675" s="102"/>
      <c r="R1675" s="102"/>
      <c r="S1675" s="102"/>
      <c r="T1675" s="102"/>
      <c r="U1675" s="102"/>
      <c r="V1675" s="102"/>
      <c r="W1675" s="102"/>
      <c r="X1675" s="102"/>
      <c r="Y1675" s="102"/>
      <c r="Z1675" s="102"/>
      <c r="AA1675" s="102"/>
      <c r="AB1675" s="102"/>
    </row>
    <row r="1676">
      <c r="A1676" s="119"/>
      <c r="C1676" s="110"/>
      <c r="D1676" s="111"/>
      <c r="E1676" s="117"/>
      <c r="G1676" s="120"/>
      <c r="H1676" s="120"/>
      <c r="I1676" s="120"/>
      <c r="J1676" s="102"/>
      <c r="K1676" s="102"/>
      <c r="L1676" s="120"/>
      <c r="M1676" s="116"/>
      <c r="N1676" s="116"/>
      <c r="O1676" s="102"/>
      <c r="P1676" s="102"/>
      <c r="Q1676" s="102"/>
      <c r="R1676" s="102"/>
      <c r="S1676" s="102"/>
      <c r="T1676" s="102"/>
      <c r="U1676" s="102"/>
      <c r="V1676" s="102"/>
      <c r="W1676" s="102"/>
      <c r="X1676" s="102"/>
      <c r="Y1676" s="102"/>
      <c r="Z1676" s="102"/>
      <c r="AA1676" s="102"/>
      <c r="AB1676" s="102"/>
    </row>
    <row r="1677">
      <c r="A1677" s="119"/>
      <c r="C1677" s="110"/>
      <c r="D1677" s="111"/>
      <c r="E1677" s="117"/>
      <c r="G1677" s="120"/>
      <c r="H1677" s="120"/>
      <c r="I1677" s="120"/>
      <c r="J1677" s="102"/>
      <c r="K1677" s="102"/>
      <c r="L1677" s="120"/>
      <c r="M1677" s="116"/>
      <c r="N1677" s="116"/>
      <c r="O1677" s="102"/>
      <c r="P1677" s="102"/>
      <c r="Q1677" s="102"/>
      <c r="R1677" s="102"/>
      <c r="S1677" s="102"/>
      <c r="T1677" s="102"/>
      <c r="U1677" s="102"/>
      <c r="V1677" s="102"/>
      <c r="W1677" s="102"/>
      <c r="X1677" s="102"/>
      <c r="Y1677" s="102"/>
      <c r="Z1677" s="102"/>
      <c r="AA1677" s="102"/>
      <c r="AB1677" s="102"/>
    </row>
    <row r="1678">
      <c r="A1678" s="119"/>
      <c r="C1678" s="110"/>
      <c r="D1678" s="111"/>
      <c r="E1678" s="117"/>
      <c r="G1678" s="120"/>
      <c r="H1678" s="120"/>
      <c r="I1678" s="120"/>
      <c r="J1678" s="102"/>
      <c r="K1678" s="102"/>
      <c r="L1678" s="120"/>
      <c r="M1678" s="116"/>
      <c r="N1678" s="116"/>
      <c r="O1678" s="102"/>
      <c r="P1678" s="102"/>
      <c r="Q1678" s="102"/>
      <c r="R1678" s="102"/>
      <c r="S1678" s="102"/>
      <c r="T1678" s="102"/>
      <c r="U1678" s="102"/>
      <c r="V1678" s="102"/>
      <c r="W1678" s="102"/>
      <c r="X1678" s="102"/>
      <c r="Y1678" s="102"/>
      <c r="Z1678" s="102"/>
      <c r="AA1678" s="102"/>
      <c r="AB1678" s="102"/>
    </row>
    <row r="1679">
      <c r="A1679" s="119"/>
      <c r="C1679" s="110"/>
      <c r="D1679" s="111"/>
      <c r="E1679" s="117"/>
      <c r="G1679" s="120"/>
      <c r="H1679" s="120"/>
      <c r="I1679" s="120"/>
      <c r="J1679" s="102"/>
      <c r="K1679" s="102"/>
      <c r="L1679" s="120"/>
      <c r="M1679" s="116"/>
      <c r="N1679" s="116"/>
      <c r="O1679" s="102"/>
      <c r="P1679" s="102"/>
      <c r="Q1679" s="102"/>
      <c r="R1679" s="102"/>
      <c r="S1679" s="102"/>
      <c r="T1679" s="102"/>
      <c r="U1679" s="102"/>
      <c r="V1679" s="102"/>
      <c r="W1679" s="102"/>
      <c r="X1679" s="102"/>
      <c r="Y1679" s="102"/>
      <c r="Z1679" s="102"/>
      <c r="AA1679" s="102"/>
      <c r="AB1679" s="102"/>
    </row>
    <row r="1680">
      <c r="A1680" s="119"/>
      <c r="C1680" s="110"/>
      <c r="D1680" s="111"/>
      <c r="E1680" s="117"/>
      <c r="G1680" s="120"/>
      <c r="H1680" s="120"/>
      <c r="I1680" s="120"/>
      <c r="J1680" s="102"/>
      <c r="K1680" s="102"/>
      <c r="L1680" s="120"/>
      <c r="M1680" s="116"/>
      <c r="N1680" s="116"/>
      <c r="O1680" s="102"/>
      <c r="P1680" s="102"/>
      <c r="Q1680" s="102"/>
      <c r="R1680" s="102"/>
      <c r="S1680" s="102"/>
      <c r="T1680" s="102"/>
      <c r="U1680" s="102"/>
      <c r="V1680" s="102"/>
      <c r="W1680" s="102"/>
      <c r="X1680" s="102"/>
      <c r="Y1680" s="102"/>
      <c r="Z1680" s="102"/>
      <c r="AA1680" s="102"/>
      <c r="AB1680" s="102"/>
    </row>
    <row r="1681">
      <c r="A1681" s="119"/>
      <c r="C1681" s="110"/>
      <c r="D1681" s="111"/>
      <c r="E1681" s="117"/>
      <c r="G1681" s="120"/>
      <c r="H1681" s="120"/>
      <c r="I1681" s="120"/>
      <c r="J1681" s="102"/>
      <c r="K1681" s="102"/>
      <c r="L1681" s="120"/>
      <c r="M1681" s="116"/>
      <c r="N1681" s="116"/>
      <c r="O1681" s="102"/>
      <c r="P1681" s="102"/>
      <c r="Q1681" s="102"/>
      <c r="R1681" s="102"/>
      <c r="S1681" s="102"/>
      <c r="T1681" s="102"/>
      <c r="U1681" s="102"/>
      <c r="V1681" s="102"/>
      <c r="W1681" s="102"/>
      <c r="X1681" s="102"/>
      <c r="Y1681" s="102"/>
      <c r="Z1681" s="102"/>
      <c r="AA1681" s="102"/>
      <c r="AB1681" s="102"/>
    </row>
    <row r="1682">
      <c r="A1682" s="119"/>
      <c r="C1682" s="110"/>
      <c r="D1682" s="111"/>
      <c r="E1682" s="117"/>
      <c r="G1682" s="120"/>
      <c r="H1682" s="120"/>
      <c r="I1682" s="120"/>
      <c r="J1682" s="102"/>
      <c r="K1682" s="102"/>
      <c r="L1682" s="120"/>
      <c r="M1682" s="116"/>
      <c r="N1682" s="116"/>
      <c r="O1682" s="102"/>
      <c r="P1682" s="102"/>
      <c r="Q1682" s="102"/>
      <c r="R1682" s="102"/>
      <c r="S1682" s="102"/>
      <c r="T1682" s="102"/>
      <c r="U1682" s="102"/>
      <c r="V1682" s="102"/>
      <c r="W1682" s="102"/>
      <c r="X1682" s="102"/>
      <c r="Y1682" s="102"/>
      <c r="Z1682" s="102"/>
      <c r="AA1682" s="102"/>
      <c r="AB1682" s="102"/>
    </row>
    <row r="1683">
      <c r="A1683" s="119"/>
      <c r="C1683" s="110"/>
      <c r="D1683" s="111"/>
      <c r="E1683" s="117"/>
      <c r="G1683" s="120"/>
      <c r="H1683" s="120"/>
      <c r="I1683" s="120"/>
      <c r="J1683" s="102"/>
      <c r="K1683" s="102"/>
      <c r="L1683" s="120"/>
      <c r="M1683" s="116"/>
      <c r="N1683" s="116"/>
      <c r="O1683" s="102"/>
      <c r="P1683" s="102"/>
      <c r="Q1683" s="102"/>
      <c r="R1683" s="102"/>
      <c r="S1683" s="102"/>
      <c r="T1683" s="102"/>
      <c r="U1683" s="102"/>
      <c r="V1683" s="102"/>
      <c r="W1683" s="102"/>
      <c r="X1683" s="102"/>
      <c r="Y1683" s="102"/>
      <c r="Z1683" s="102"/>
      <c r="AA1683" s="102"/>
      <c r="AB1683" s="102"/>
    </row>
    <row r="1684">
      <c r="A1684" s="119"/>
      <c r="C1684" s="110"/>
      <c r="D1684" s="111"/>
      <c r="E1684" s="117"/>
      <c r="G1684" s="120"/>
      <c r="H1684" s="120"/>
      <c r="I1684" s="120"/>
      <c r="J1684" s="102"/>
      <c r="K1684" s="102"/>
      <c r="L1684" s="120"/>
      <c r="M1684" s="116"/>
      <c r="N1684" s="116"/>
      <c r="O1684" s="102"/>
      <c r="P1684" s="102"/>
      <c r="Q1684" s="102"/>
      <c r="R1684" s="102"/>
      <c r="S1684" s="102"/>
      <c r="T1684" s="102"/>
      <c r="U1684" s="102"/>
      <c r="V1684" s="102"/>
      <c r="W1684" s="102"/>
      <c r="X1684" s="102"/>
      <c r="Y1684" s="102"/>
      <c r="Z1684" s="102"/>
      <c r="AA1684" s="102"/>
      <c r="AB1684" s="102"/>
    </row>
    <row r="1685">
      <c r="A1685" s="119"/>
      <c r="C1685" s="110"/>
      <c r="D1685" s="111"/>
      <c r="E1685" s="117"/>
      <c r="G1685" s="120"/>
      <c r="H1685" s="120"/>
      <c r="I1685" s="120"/>
      <c r="J1685" s="102"/>
      <c r="K1685" s="102"/>
      <c r="L1685" s="120"/>
      <c r="M1685" s="116"/>
      <c r="N1685" s="116"/>
      <c r="O1685" s="102"/>
      <c r="P1685" s="102"/>
      <c r="Q1685" s="102"/>
      <c r="R1685" s="102"/>
      <c r="S1685" s="102"/>
      <c r="T1685" s="102"/>
      <c r="U1685" s="102"/>
      <c r="V1685" s="102"/>
      <c r="W1685" s="102"/>
      <c r="X1685" s="102"/>
      <c r="Y1685" s="102"/>
      <c r="Z1685" s="102"/>
      <c r="AA1685" s="102"/>
      <c r="AB1685" s="102"/>
    </row>
    <row r="1686">
      <c r="A1686" s="119"/>
      <c r="C1686" s="110"/>
      <c r="D1686" s="111"/>
      <c r="E1686" s="117"/>
      <c r="G1686" s="120"/>
      <c r="H1686" s="120"/>
      <c r="I1686" s="120"/>
      <c r="J1686" s="102"/>
      <c r="K1686" s="102"/>
      <c r="L1686" s="120"/>
      <c r="M1686" s="116"/>
      <c r="N1686" s="116"/>
      <c r="O1686" s="102"/>
      <c r="P1686" s="102"/>
      <c r="Q1686" s="102"/>
      <c r="R1686" s="102"/>
      <c r="S1686" s="102"/>
      <c r="T1686" s="102"/>
      <c r="U1686" s="102"/>
      <c r="V1686" s="102"/>
      <c r="W1686" s="102"/>
      <c r="X1686" s="102"/>
      <c r="Y1686" s="102"/>
      <c r="Z1686" s="102"/>
      <c r="AA1686" s="102"/>
      <c r="AB1686" s="102"/>
    </row>
    <row r="1687">
      <c r="A1687" s="119"/>
      <c r="C1687" s="110"/>
      <c r="D1687" s="111"/>
      <c r="E1687" s="117"/>
      <c r="G1687" s="120"/>
      <c r="H1687" s="120"/>
      <c r="I1687" s="120"/>
      <c r="J1687" s="102"/>
      <c r="K1687" s="102"/>
      <c r="L1687" s="120"/>
      <c r="M1687" s="116"/>
      <c r="N1687" s="116"/>
      <c r="O1687" s="102"/>
      <c r="P1687" s="102"/>
      <c r="Q1687" s="102"/>
      <c r="R1687" s="102"/>
      <c r="S1687" s="102"/>
      <c r="T1687" s="102"/>
      <c r="U1687" s="102"/>
      <c r="V1687" s="102"/>
      <c r="W1687" s="102"/>
      <c r="X1687" s="102"/>
      <c r="Y1687" s="102"/>
      <c r="Z1687" s="102"/>
      <c r="AA1687" s="102"/>
      <c r="AB1687" s="102"/>
    </row>
    <row r="1688">
      <c r="A1688" s="119"/>
      <c r="C1688" s="110"/>
      <c r="D1688" s="111"/>
      <c r="E1688" s="117"/>
      <c r="G1688" s="120"/>
      <c r="H1688" s="120"/>
      <c r="I1688" s="120"/>
      <c r="J1688" s="102"/>
      <c r="K1688" s="102"/>
      <c r="L1688" s="120"/>
      <c r="M1688" s="116"/>
      <c r="N1688" s="116"/>
      <c r="O1688" s="102"/>
      <c r="P1688" s="102"/>
      <c r="Q1688" s="102"/>
      <c r="R1688" s="102"/>
      <c r="S1688" s="102"/>
      <c r="T1688" s="102"/>
      <c r="U1688" s="102"/>
      <c r="V1688" s="102"/>
      <c r="W1688" s="102"/>
      <c r="X1688" s="102"/>
      <c r="Y1688" s="102"/>
      <c r="Z1688" s="102"/>
      <c r="AA1688" s="102"/>
      <c r="AB1688" s="102"/>
    </row>
    <row r="1689">
      <c r="A1689" s="119"/>
      <c r="C1689" s="110"/>
      <c r="D1689" s="111"/>
      <c r="E1689" s="117"/>
      <c r="G1689" s="120"/>
      <c r="H1689" s="120"/>
      <c r="I1689" s="120"/>
      <c r="J1689" s="102"/>
      <c r="K1689" s="102"/>
      <c r="L1689" s="120"/>
      <c r="M1689" s="116"/>
      <c r="N1689" s="116"/>
      <c r="O1689" s="102"/>
      <c r="P1689" s="102"/>
      <c r="Q1689" s="102"/>
      <c r="R1689" s="102"/>
      <c r="S1689" s="102"/>
      <c r="T1689" s="102"/>
      <c r="U1689" s="102"/>
      <c r="V1689" s="102"/>
      <c r="W1689" s="102"/>
      <c r="X1689" s="102"/>
      <c r="Y1689" s="102"/>
      <c r="Z1689" s="102"/>
      <c r="AA1689" s="102"/>
      <c r="AB1689" s="102"/>
    </row>
    <row r="1690">
      <c r="A1690" s="119"/>
      <c r="C1690" s="110"/>
      <c r="D1690" s="111"/>
      <c r="E1690" s="117"/>
      <c r="G1690" s="120"/>
      <c r="H1690" s="120"/>
      <c r="I1690" s="120"/>
      <c r="J1690" s="102"/>
      <c r="K1690" s="102"/>
      <c r="L1690" s="120"/>
      <c r="M1690" s="116"/>
      <c r="N1690" s="116"/>
      <c r="O1690" s="102"/>
      <c r="P1690" s="102"/>
      <c r="Q1690" s="102"/>
      <c r="R1690" s="102"/>
      <c r="S1690" s="102"/>
      <c r="T1690" s="102"/>
      <c r="U1690" s="102"/>
      <c r="V1690" s="102"/>
      <c r="W1690" s="102"/>
      <c r="X1690" s="102"/>
      <c r="Y1690" s="102"/>
      <c r="Z1690" s="102"/>
      <c r="AA1690" s="102"/>
      <c r="AB1690" s="102"/>
    </row>
    <row r="1691">
      <c r="A1691" s="119"/>
      <c r="C1691" s="110"/>
      <c r="D1691" s="111"/>
      <c r="E1691" s="117"/>
      <c r="G1691" s="120"/>
      <c r="H1691" s="120"/>
      <c r="I1691" s="120"/>
      <c r="J1691" s="102"/>
      <c r="K1691" s="102"/>
      <c r="L1691" s="120"/>
      <c r="M1691" s="116"/>
      <c r="N1691" s="116"/>
      <c r="O1691" s="102"/>
      <c r="P1691" s="102"/>
      <c r="Q1691" s="102"/>
      <c r="R1691" s="102"/>
      <c r="S1691" s="102"/>
      <c r="T1691" s="102"/>
      <c r="U1691" s="102"/>
      <c r="V1691" s="102"/>
      <c r="W1691" s="102"/>
      <c r="X1691" s="102"/>
      <c r="Y1691" s="102"/>
      <c r="Z1691" s="102"/>
      <c r="AA1691" s="102"/>
      <c r="AB1691" s="102"/>
    </row>
    <row r="1692">
      <c r="A1692" s="119"/>
      <c r="C1692" s="110"/>
      <c r="D1692" s="111"/>
      <c r="E1692" s="117"/>
      <c r="G1692" s="120"/>
      <c r="H1692" s="120"/>
      <c r="I1692" s="120"/>
      <c r="J1692" s="102"/>
      <c r="K1692" s="102"/>
      <c r="L1692" s="120"/>
      <c r="M1692" s="116"/>
      <c r="N1692" s="116"/>
      <c r="O1692" s="102"/>
      <c r="P1692" s="102"/>
      <c r="Q1692" s="102"/>
      <c r="R1692" s="102"/>
      <c r="S1692" s="102"/>
      <c r="T1692" s="102"/>
      <c r="U1692" s="102"/>
      <c r="V1692" s="102"/>
      <c r="W1692" s="102"/>
      <c r="X1692" s="102"/>
      <c r="Y1692" s="102"/>
      <c r="Z1692" s="102"/>
      <c r="AA1692" s="102"/>
      <c r="AB1692" s="102"/>
    </row>
    <row r="1693">
      <c r="A1693" s="119"/>
      <c r="C1693" s="110"/>
      <c r="D1693" s="111"/>
      <c r="E1693" s="117"/>
      <c r="G1693" s="120"/>
      <c r="H1693" s="120"/>
      <c r="I1693" s="120"/>
      <c r="J1693" s="102"/>
      <c r="K1693" s="102"/>
      <c r="L1693" s="120"/>
      <c r="M1693" s="116"/>
      <c r="N1693" s="116"/>
      <c r="O1693" s="102"/>
      <c r="P1693" s="102"/>
      <c r="Q1693" s="102"/>
      <c r="R1693" s="102"/>
      <c r="S1693" s="102"/>
      <c r="T1693" s="102"/>
      <c r="U1693" s="102"/>
      <c r="V1693" s="102"/>
      <c r="W1693" s="102"/>
      <c r="X1693" s="102"/>
      <c r="Y1693" s="102"/>
      <c r="Z1693" s="102"/>
      <c r="AA1693" s="102"/>
      <c r="AB1693" s="102"/>
    </row>
    <row r="1694">
      <c r="A1694" s="119"/>
      <c r="C1694" s="110"/>
      <c r="D1694" s="111"/>
      <c r="E1694" s="117"/>
      <c r="G1694" s="120"/>
      <c r="H1694" s="120"/>
      <c r="I1694" s="120"/>
      <c r="J1694" s="102"/>
      <c r="K1694" s="102"/>
      <c r="L1694" s="120"/>
      <c r="M1694" s="116"/>
      <c r="N1694" s="116"/>
      <c r="O1694" s="102"/>
      <c r="P1694" s="102"/>
      <c r="Q1694" s="102"/>
      <c r="R1694" s="102"/>
      <c r="S1694" s="102"/>
      <c r="T1694" s="102"/>
      <c r="U1694" s="102"/>
      <c r="V1694" s="102"/>
      <c r="W1694" s="102"/>
      <c r="X1694" s="102"/>
      <c r="Y1694" s="102"/>
      <c r="Z1694" s="102"/>
      <c r="AA1694" s="102"/>
      <c r="AB1694" s="102"/>
    </row>
    <row r="1695">
      <c r="A1695" s="119"/>
      <c r="C1695" s="110"/>
      <c r="D1695" s="111"/>
      <c r="E1695" s="117"/>
      <c r="G1695" s="120"/>
      <c r="H1695" s="120"/>
      <c r="I1695" s="120"/>
      <c r="J1695" s="102"/>
      <c r="K1695" s="102"/>
      <c r="L1695" s="120"/>
      <c r="M1695" s="116"/>
      <c r="N1695" s="116"/>
      <c r="O1695" s="102"/>
      <c r="P1695" s="102"/>
      <c r="Q1695" s="102"/>
      <c r="R1695" s="102"/>
      <c r="S1695" s="102"/>
      <c r="T1695" s="102"/>
      <c r="U1695" s="102"/>
      <c r="V1695" s="102"/>
      <c r="W1695" s="102"/>
      <c r="X1695" s="102"/>
      <c r="Y1695" s="102"/>
      <c r="Z1695" s="102"/>
      <c r="AA1695" s="102"/>
      <c r="AB1695" s="102"/>
    </row>
    <row r="1696">
      <c r="A1696" s="119"/>
      <c r="C1696" s="110"/>
      <c r="D1696" s="111"/>
      <c r="E1696" s="117"/>
      <c r="G1696" s="120"/>
      <c r="H1696" s="120"/>
      <c r="I1696" s="120"/>
      <c r="J1696" s="102"/>
      <c r="K1696" s="102"/>
      <c r="L1696" s="120"/>
      <c r="M1696" s="116"/>
      <c r="N1696" s="116"/>
      <c r="O1696" s="102"/>
      <c r="P1696" s="102"/>
      <c r="Q1696" s="102"/>
      <c r="R1696" s="102"/>
      <c r="S1696" s="102"/>
      <c r="T1696" s="102"/>
      <c r="U1696" s="102"/>
      <c r="V1696" s="102"/>
      <c r="W1696" s="102"/>
      <c r="X1696" s="102"/>
      <c r="Y1696" s="102"/>
      <c r="Z1696" s="102"/>
      <c r="AA1696" s="102"/>
      <c r="AB1696" s="102"/>
    </row>
    <row r="1697">
      <c r="A1697" s="119"/>
      <c r="C1697" s="110"/>
      <c r="D1697" s="111"/>
      <c r="E1697" s="117"/>
      <c r="G1697" s="120"/>
      <c r="H1697" s="120"/>
      <c r="I1697" s="120"/>
      <c r="J1697" s="102"/>
      <c r="K1697" s="102"/>
      <c r="L1697" s="120"/>
      <c r="M1697" s="116"/>
      <c r="N1697" s="116"/>
      <c r="O1697" s="102"/>
      <c r="P1697" s="102"/>
      <c r="Q1697" s="102"/>
      <c r="R1697" s="102"/>
      <c r="S1697" s="102"/>
      <c r="T1697" s="102"/>
      <c r="U1697" s="102"/>
      <c r="V1697" s="102"/>
      <c r="W1697" s="102"/>
      <c r="X1697" s="102"/>
      <c r="Y1697" s="102"/>
      <c r="Z1697" s="102"/>
      <c r="AA1697" s="102"/>
      <c r="AB1697" s="102"/>
    </row>
    <row r="1698">
      <c r="A1698" s="119"/>
      <c r="C1698" s="110"/>
      <c r="D1698" s="111"/>
      <c r="E1698" s="117"/>
      <c r="G1698" s="120"/>
      <c r="H1698" s="120"/>
      <c r="I1698" s="120"/>
      <c r="J1698" s="102"/>
      <c r="K1698" s="102"/>
      <c r="L1698" s="120"/>
      <c r="M1698" s="116"/>
      <c r="N1698" s="116"/>
      <c r="O1698" s="102"/>
      <c r="P1698" s="102"/>
      <c r="Q1698" s="102"/>
      <c r="R1698" s="102"/>
      <c r="S1698" s="102"/>
      <c r="T1698" s="102"/>
      <c r="U1698" s="102"/>
      <c r="V1698" s="102"/>
      <c r="W1698" s="102"/>
      <c r="X1698" s="102"/>
      <c r="Y1698" s="102"/>
      <c r="Z1698" s="102"/>
      <c r="AA1698" s="102"/>
      <c r="AB1698" s="102"/>
    </row>
    <row r="1699">
      <c r="A1699" s="119"/>
      <c r="C1699" s="110"/>
      <c r="D1699" s="111"/>
      <c r="E1699" s="117"/>
      <c r="G1699" s="120"/>
      <c r="H1699" s="120"/>
      <c r="I1699" s="120"/>
      <c r="J1699" s="102"/>
      <c r="K1699" s="102"/>
      <c r="L1699" s="120"/>
      <c r="M1699" s="116"/>
      <c r="N1699" s="116"/>
      <c r="O1699" s="102"/>
      <c r="P1699" s="102"/>
      <c r="Q1699" s="102"/>
      <c r="R1699" s="102"/>
      <c r="S1699" s="102"/>
      <c r="T1699" s="102"/>
      <c r="U1699" s="102"/>
      <c r="V1699" s="102"/>
      <c r="W1699" s="102"/>
      <c r="X1699" s="102"/>
      <c r="Y1699" s="102"/>
      <c r="Z1699" s="102"/>
      <c r="AA1699" s="102"/>
      <c r="AB1699" s="102"/>
    </row>
    <row r="1700">
      <c r="A1700" s="119"/>
      <c r="C1700" s="110"/>
      <c r="D1700" s="111"/>
      <c r="E1700" s="117"/>
      <c r="G1700" s="120"/>
      <c r="H1700" s="120"/>
      <c r="I1700" s="120"/>
      <c r="J1700" s="102"/>
      <c r="K1700" s="102"/>
      <c r="L1700" s="120"/>
      <c r="M1700" s="116"/>
      <c r="N1700" s="116"/>
      <c r="O1700" s="102"/>
      <c r="P1700" s="102"/>
      <c r="Q1700" s="102"/>
      <c r="R1700" s="102"/>
      <c r="S1700" s="102"/>
      <c r="T1700" s="102"/>
      <c r="U1700" s="102"/>
      <c r="V1700" s="102"/>
      <c r="W1700" s="102"/>
      <c r="X1700" s="102"/>
      <c r="Y1700" s="102"/>
      <c r="Z1700" s="102"/>
      <c r="AA1700" s="102"/>
      <c r="AB1700" s="102"/>
    </row>
    <row r="1701">
      <c r="A1701" s="119"/>
      <c r="C1701" s="110"/>
      <c r="D1701" s="111"/>
      <c r="E1701" s="117"/>
      <c r="G1701" s="120"/>
      <c r="H1701" s="120"/>
      <c r="I1701" s="120"/>
      <c r="J1701" s="102"/>
      <c r="K1701" s="102"/>
      <c r="L1701" s="120"/>
      <c r="M1701" s="116"/>
      <c r="N1701" s="116"/>
      <c r="O1701" s="102"/>
      <c r="P1701" s="102"/>
      <c r="Q1701" s="102"/>
      <c r="R1701" s="102"/>
      <c r="S1701" s="102"/>
      <c r="T1701" s="102"/>
      <c r="U1701" s="102"/>
      <c r="V1701" s="102"/>
      <c r="W1701" s="102"/>
      <c r="X1701" s="102"/>
      <c r="Y1701" s="102"/>
      <c r="Z1701" s="102"/>
      <c r="AA1701" s="102"/>
      <c r="AB1701" s="102"/>
    </row>
    <row r="1702">
      <c r="A1702" s="119"/>
      <c r="C1702" s="110"/>
      <c r="D1702" s="111"/>
      <c r="E1702" s="117"/>
      <c r="G1702" s="120"/>
      <c r="H1702" s="120"/>
      <c r="I1702" s="120"/>
      <c r="J1702" s="102"/>
      <c r="K1702" s="102"/>
      <c r="L1702" s="120"/>
      <c r="M1702" s="116"/>
      <c r="N1702" s="116"/>
      <c r="O1702" s="102"/>
      <c r="P1702" s="102"/>
      <c r="Q1702" s="102"/>
      <c r="R1702" s="102"/>
      <c r="S1702" s="102"/>
      <c r="T1702" s="102"/>
      <c r="U1702" s="102"/>
      <c r="V1702" s="102"/>
      <c r="W1702" s="102"/>
      <c r="X1702" s="102"/>
      <c r="Y1702" s="102"/>
      <c r="Z1702" s="102"/>
      <c r="AA1702" s="102"/>
      <c r="AB1702" s="102"/>
    </row>
    <row r="1703">
      <c r="A1703" s="119"/>
      <c r="C1703" s="110"/>
      <c r="D1703" s="111"/>
      <c r="E1703" s="117"/>
      <c r="G1703" s="120"/>
      <c r="H1703" s="120"/>
      <c r="I1703" s="120"/>
      <c r="J1703" s="102"/>
      <c r="K1703" s="102"/>
      <c r="L1703" s="120"/>
      <c r="M1703" s="116"/>
      <c r="N1703" s="116"/>
      <c r="O1703" s="102"/>
      <c r="P1703" s="102"/>
      <c r="Q1703" s="102"/>
      <c r="R1703" s="102"/>
      <c r="S1703" s="102"/>
      <c r="T1703" s="102"/>
      <c r="U1703" s="102"/>
      <c r="V1703" s="102"/>
      <c r="W1703" s="102"/>
      <c r="X1703" s="102"/>
      <c r="Y1703" s="102"/>
      <c r="Z1703" s="102"/>
      <c r="AA1703" s="102"/>
      <c r="AB1703" s="102"/>
    </row>
    <row r="1704">
      <c r="A1704" s="119"/>
      <c r="C1704" s="110"/>
      <c r="D1704" s="111"/>
      <c r="E1704" s="117"/>
      <c r="G1704" s="120"/>
      <c r="H1704" s="120"/>
      <c r="I1704" s="120"/>
      <c r="J1704" s="102"/>
      <c r="K1704" s="102"/>
      <c r="L1704" s="120"/>
      <c r="M1704" s="116"/>
      <c r="N1704" s="116"/>
      <c r="O1704" s="102"/>
      <c r="P1704" s="102"/>
      <c r="Q1704" s="102"/>
      <c r="R1704" s="102"/>
      <c r="S1704" s="102"/>
      <c r="T1704" s="102"/>
      <c r="U1704" s="102"/>
      <c r="V1704" s="102"/>
      <c r="W1704" s="102"/>
      <c r="X1704" s="102"/>
      <c r="Y1704" s="102"/>
      <c r="Z1704" s="102"/>
      <c r="AA1704" s="102"/>
      <c r="AB1704" s="102"/>
    </row>
    <row r="1705">
      <c r="A1705" s="119"/>
      <c r="C1705" s="110"/>
      <c r="D1705" s="111"/>
      <c r="E1705" s="117"/>
      <c r="G1705" s="120"/>
      <c r="H1705" s="120"/>
      <c r="I1705" s="120"/>
      <c r="J1705" s="102"/>
      <c r="K1705" s="102"/>
      <c r="L1705" s="120"/>
      <c r="M1705" s="116"/>
      <c r="N1705" s="116"/>
      <c r="O1705" s="102"/>
      <c r="P1705" s="102"/>
      <c r="Q1705" s="102"/>
      <c r="R1705" s="102"/>
      <c r="S1705" s="102"/>
      <c r="T1705" s="102"/>
      <c r="U1705" s="102"/>
      <c r="V1705" s="102"/>
      <c r="W1705" s="102"/>
      <c r="X1705" s="102"/>
      <c r="Y1705" s="102"/>
      <c r="Z1705" s="102"/>
      <c r="AA1705" s="102"/>
      <c r="AB1705" s="102"/>
    </row>
    <row r="1706">
      <c r="A1706" s="119"/>
      <c r="C1706" s="110"/>
      <c r="D1706" s="111"/>
      <c r="E1706" s="117"/>
      <c r="G1706" s="120"/>
      <c r="H1706" s="120"/>
      <c r="I1706" s="120"/>
      <c r="J1706" s="102"/>
      <c r="K1706" s="102"/>
      <c r="L1706" s="120"/>
      <c r="M1706" s="116"/>
      <c r="N1706" s="116"/>
      <c r="O1706" s="102"/>
      <c r="P1706" s="102"/>
      <c r="Q1706" s="102"/>
      <c r="R1706" s="102"/>
      <c r="S1706" s="102"/>
      <c r="T1706" s="102"/>
      <c r="U1706" s="102"/>
      <c r="V1706" s="102"/>
      <c r="W1706" s="102"/>
      <c r="X1706" s="102"/>
      <c r="Y1706" s="102"/>
      <c r="Z1706" s="102"/>
      <c r="AA1706" s="102"/>
      <c r="AB1706" s="102"/>
    </row>
    <row r="1707">
      <c r="A1707" s="119"/>
      <c r="C1707" s="110"/>
      <c r="D1707" s="111"/>
      <c r="E1707" s="117"/>
      <c r="G1707" s="120"/>
      <c r="H1707" s="120"/>
      <c r="I1707" s="120"/>
      <c r="J1707" s="102"/>
      <c r="K1707" s="102"/>
      <c r="L1707" s="120"/>
      <c r="M1707" s="116"/>
      <c r="N1707" s="116"/>
      <c r="O1707" s="102"/>
      <c r="P1707" s="102"/>
      <c r="Q1707" s="102"/>
      <c r="R1707" s="102"/>
      <c r="S1707" s="102"/>
      <c r="T1707" s="102"/>
      <c r="U1707" s="102"/>
      <c r="V1707" s="102"/>
      <c r="W1707" s="102"/>
      <c r="X1707" s="102"/>
      <c r="Y1707" s="102"/>
      <c r="Z1707" s="102"/>
      <c r="AA1707" s="102"/>
      <c r="AB1707" s="102"/>
    </row>
    <row r="1708">
      <c r="A1708" s="119"/>
      <c r="C1708" s="110"/>
      <c r="D1708" s="111"/>
      <c r="E1708" s="117"/>
      <c r="G1708" s="120"/>
      <c r="H1708" s="120"/>
      <c r="I1708" s="120"/>
      <c r="J1708" s="102"/>
      <c r="K1708" s="102"/>
      <c r="L1708" s="120"/>
      <c r="M1708" s="116"/>
      <c r="N1708" s="116"/>
      <c r="O1708" s="102"/>
      <c r="P1708" s="102"/>
      <c r="Q1708" s="102"/>
      <c r="R1708" s="102"/>
      <c r="S1708" s="102"/>
      <c r="T1708" s="102"/>
      <c r="U1708" s="102"/>
      <c r="V1708" s="102"/>
      <c r="W1708" s="102"/>
      <c r="X1708" s="102"/>
      <c r="Y1708" s="102"/>
      <c r="Z1708" s="102"/>
      <c r="AA1708" s="102"/>
      <c r="AB1708" s="102"/>
    </row>
    <row r="1709">
      <c r="A1709" s="119"/>
      <c r="C1709" s="110"/>
      <c r="D1709" s="111"/>
      <c r="E1709" s="117"/>
      <c r="G1709" s="120"/>
      <c r="H1709" s="120"/>
      <c r="I1709" s="120"/>
      <c r="J1709" s="102"/>
      <c r="K1709" s="102"/>
      <c r="L1709" s="120"/>
      <c r="M1709" s="116"/>
      <c r="N1709" s="116"/>
      <c r="O1709" s="102"/>
      <c r="P1709" s="102"/>
      <c r="Q1709" s="102"/>
      <c r="R1709" s="102"/>
      <c r="S1709" s="102"/>
      <c r="T1709" s="102"/>
      <c r="U1709" s="102"/>
      <c r="V1709" s="102"/>
      <c r="W1709" s="102"/>
      <c r="X1709" s="102"/>
      <c r="Y1709" s="102"/>
      <c r="Z1709" s="102"/>
      <c r="AA1709" s="102"/>
      <c r="AB1709" s="102"/>
    </row>
    <row r="1710">
      <c r="A1710" s="119"/>
      <c r="C1710" s="110"/>
      <c r="D1710" s="111"/>
      <c r="E1710" s="117"/>
      <c r="G1710" s="120"/>
      <c r="H1710" s="120"/>
      <c r="I1710" s="120"/>
      <c r="J1710" s="102"/>
      <c r="K1710" s="102"/>
      <c r="L1710" s="120"/>
      <c r="M1710" s="116"/>
      <c r="N1710" s="116"/>
      <c r="O1710" s="102"/>
      <c r="P1710" s="102"/>
      <c r="Q1710" s="102"/>
      <c r="R1710" s="102"/>
      <c r="S1710" s="102"/>
      <c r="T1710" s="102"/>
      <c r="U1710" s="102"/>
      <c r="V1710" s="102"/>
      <c r="W1710" s="102"/>
      <c r="X1710" s="102"/>
      <c r="Y1710" s="102"/>
      <c r="Z1710" s="102"/>
      <c r="AA1710" s="102"/>
      <c r="AB1710" s="102"/>
    </row>
    <row r="1711">
      <c r="A1711" s="119"/>
      <c r="C1711" s="110"/>
      <c r="D1711" s="111"/>
      <c r="E1711" s="117"/>
      <c r="G1711" s="120"/>
      <c r="H1711" s="120"/>
      <c r="I1711" s="120"/>
      <c r="J1711" s="102"/>
      <c r="K1711" s="102"/>
      <c r="L1711" s="120"/>
      <c r="M1711" s="116"/>
      <c r="N1711" s="116"/>
      <c r="O1711" s="102"/>
      <c r="P1711" s="102"/>
      <c r="Q1711" s="102"/>
      <c r="R1711" s="102"/>
      <c r="S1711" s="102"/>
      <c r="T1711" s="102"/>
      <c r="U1711" s="102"/>
      <c r="V1711" s="102"/>
      <c r="W1711" s="102"/>
      <c r="X1711" s="102"/>
      <c r="Y1711" s="102"/>
      <c r="Z1711" s="102"/>
      <c r="AA1711" s="102"/>
      <c r="AB1711" s="102"/>
    </row>
    <row r="1712">
      <c r="A1712" s="119"/>
      <c r="C1712" s="110"/>
      <c r="D1712" s="111"/>
      <c r="E1712" s="117"/>
      <c r="G1712" s="120"/>
      <c r="H1712" s="120"/>
      <c r="I1712" s="120"/>
      <c r="J1712" s="102"/>
      <c r="K1712" s="102"/>
      <c r="L1712" s="120"/>
      <c r="M1712" s="116"/>
      <c r="N1712" s="116"/>
      <c r="O1712" s="102"/>
      <c r="P1712" s="102"/>
      <c r="Q1712" s="102"/>
      <c r="R1712" s="102"/>
      <c r="S1712" s="102"/>
      <c r="T1712" s="102"/>
      <c r="U1712" s="102"/>
      <c r="V1712" s="102"/>
      <c r="W1712" s="102"/>
      <c r="X1712" s="102"/>
      <c r="Y1712" s="102"/>
      <c r="Z1712" s="102"/>
      <c r="AA1712" s="102"/>
      <c r="AB1712" s="102"/>
    </row>
    <row r="1713">
      <c r="A1713" s="119"/>
      <c r="C1713" s="110"/>
      <c r="D1713" s="111"/>
      <c r="E1713" s="117"/>
      <c r="G1713" s="120"/>
      <c r="H1713" s="120"/>
      <c r="I1713" s="120"/>
      <c r="J1713" s="102"/>
      <c r="K1713" s="102"/>
      <c r="L1713" s="120"/>
      <c r="M1713" s="116"/>
      <c r="N1713" s="116"/>
      <c r="O1713" s="102"/>
      <c r="P1713" s="102"/>
      <c r="Q1713" s="102"/>
      <c r="R1713" s="102"/>
      <c r="S1713" s="102"/>
      <c r="T1713" s="102"/>
      <c r="U1713" s="102"/>
      <c r="V1713" s="102"/>
      <c r="W1713" s="102"/>
      <c r="X1713" s="102"/>
      <c r="Y1713" s="102"/>
      <c r="Z1713" s="102"/>
      <c r="AA1713" s="102"/>
      <c r="AB1713" s="102"/>
    </row>
    <row r="1714">
      <c r="A1714" s="119"/>
      <c r="C1714" s="110"/>
      <c r="D1714" s="111"/>
      <c r="E1714" s="117"/>
      <c r="G1714" s="120"/>
      <c r="H1714" s="120"/>
      <c r="I1714" s="120"/>
      <c r="J1714" s="102"/>
      <c r="K1714" s="102"/>
      <c r="L1714" s="120"/>
      <c r="M1714" s="116"/>
      <c r="N1714" s="116"/>
      <c r="O1714" s="102"/>
      <c r="P1714" s="102"/>
      <c r="Q1714" s="102"/>
      <c r="R1714" s="102"/>
      <c r="S1714" s="102"/>
      <c r="T1714" s="102"/>
      <c r="U1714" s="102"/>
      <c r="V1714" s="102"/>
      <c r="W1714" s="102"/>
      <c r="X1714" s="102"/>
      <c r="Y1714" s="102"/>
      <c r="Z1714" s="102"/>
      <c r="AA1714" s="102"/>
      <c r="AB1714" s="102"/>
    </row>
    <row r="1715">
      <c r="A1715" s="119"/>
      <c r="C1715" s="110"/>
      <c r="D1715" s="111"/>
      <c r="E1715" s="117"/>
      <c r="G1715" s="120"/>
      <c r="H1715" s="120"/>
      <c r="I1715" s="120"/>
      <c r="J1715" s="102"/>
      <c r="K1715" s="102"/>
      <c r="L1715" s="120"/>
      <c r="M1715" s="116"/>
      <c r="N1715" s="116"/>
      <c r="O1715" s="102"/>
      <c r="P1715" s="102"/>
      <c r="Q1715" s="102"/>
      <c r="R1715" s="102"/>
      <c r="S1715" s="102"/>
      <c r="T1715" s="102"/>
      <c r="U1715" s="102"/>
      <c r="V1715" s="102"/>
      <c r="W1715" s="102"/>
      <c r="X1715" s="102"/>
      <c r="Y1715" s="102"/>
      <c r="Z1715" s="102"/>
      <c r="AA1715" s="102"/>
      <c r="AB1715" s="102"/>
    </row>
    <row r="1716">
      <c r="A1716" s="119"/>
      <c r="C1716" s="110"/>
      <c r="D1716" s="111"/>
      <c r="E1716" s="117"/>
      <c r="G1716" s="120"/>
      <c r="H1716" s="120"/>
      <c r="I1716" s="120"/>
      <c r="J1716" s="102"/>
      <c r="K1716" s="102"/>
      <c r="L1716" s="120"/>
      <c r="M1716" s="116"/>
      <c r="N1716" s="116"/>
      <c r="O1716" s="102"/>
      <c r="P1716" s="102"/>
      <c r="Q1716" s="102"/>
      <c r="R1716" s="102"/>
      <c r="S1716" s="102"/>
      <c r="T1716" s="102"/>
      <c r="U1716" s="102"/>
      <c r="V1716" s="102"/>
      <c r="W1716" s="102"/>
      <c r="X1716" s="102"/>
      <c r="Y1716" s="102"/>
      <c r="Z1716" s="102"/>
      <c r="AA1716" s="102"/>
      <c r="AB1716" s="102"/>
    </row>
    <row r="1717">
      <c r="A1717" s="119"/>
      <c r="C1717" s="110"/>
      <c r="D1717" s="111"/>
      <c r="E1717" s="117"/>
      <c r="G1717" s="120"/>
      <c r="H1717" s="120"/>
      <c r="I1717" s="120"/>
      <c r="J1717" s="102"/>
      <c r="K1717" s="102"/>
      <c r="L1717" s="120"/>
      <c r="M1717" s="116"/>
      <c r="N1717" s="116"/>
      <c r="O1717" s="102"/>
      <c r="P1717" s="102"/>
      <c r="Q1717" s="102"/>
      <c r="R1717" s="102"/>
      <c r="S1717" s="102"/>
      <c r="T1717" s="102"/>
      <c r="U1717" s="102"/>
      <c r="V1717" s="102"/>
      <c r="W1717" s="102"/>
      <c r="X1717" s="102"/>
      <c r="Y1717" s="102"/>
      <c r="Z1717" s="102"/>
      <c r="AA1717" s="102"/>
      <c r="AB1717" s="102"/>
    </row>
    <row r="1718">
      <c r="A1718" s="119"/>
      <c r="C1718" s="110"/>
      <c r="D1718" s="111"/>
      <c r="E1718" s="117"/>
      <c r="G1718" s="120"/>
      <c r="H1718" s="120"/>
      <c r="I1718" s="120"/>
      <c r="J1718" s="102"/>
      <c r="K1718" s="102"/>
      <c r="L1718" s="120"/>
      <c r="M1718" s="116"/>
      <c r="N1718" s="116"/>
      <c r="O1718" s="102"/>
      <c r="P1718" s="102"/>
      <c r="Q1718" s="102"/>
      <c r="R1718" s="102"/>
      <c r="S1718" s="102"/>
      <c r="T1718" s="102"/>
      <c r="U1718" s="102"/>
      <c r="V1718" s="102"/>
      <c r="W1718" s="102"/>
      <c r="X1718" s="102"/>
      <c r="Y1718" s="102"/>
      <c r="Z1718" s="102"/>
      <c r="AA1718" s="102"/>
      <c r="AB1718" s="102"/>
    </row>
    <row r="1719">
      <c r="A1719" s="119"/>
      <c r="C1719" s="110"/>
      <c r="D1719" s="111"/>
      <c r="E1719" s="117"/>
      <c r="G1719" s="120"/>
      <c r="H1719" s="120"/>
      <c r="I1719" s="120"/>
      <c r="J1719" s="102"/>
      <c r="K1719" s="102"/>
      <c r="L1719" s="120"/>
      <c r="M1719" s="116"/>
      <c r="N1719" s="116"/>
      <c r="O1719" s="102"/>
      <c r="P1719" s="102"/>
      <c r="Q1719" s="102"/>
      <c r="R1719" s="102"/>
      <c r="S1719" s="102"/>
      <c r="T1719" s="102"/>
      <c r="U1719" s="102"/>
      <c r="V1719" s="102"/>
      <c r="W1719" s="102"/>
      <c r="X1719" s="102"/>
      <c r="Y1719" s="102"/>
      <c r="Z1719" s="102"/>
      <c r="AA1719" s="102"/>
      <c r="AB1719" s="102"/>
    </row>
    <row r="1720">
      <c r="A1720" s="119"/>
      <c r="C1720" s="110"/>
      <c r="D1720" s="111"/>
      <c r="E1720" s="117"/>
      <c r="G1720" s="120"/>
      <c r="H1720" s="120"/>
      <c r="I1720" s="120"/>
      <c r="J1720" s="102"/>
      <c r="K1720" s="102"/>
      <c r="L1720" s="120"/>
      <c r="M1720" s="116"/>
      <c r="N1720" s="116"/>
      <c r="O1720" s="102"/>
      <c r="P1720" s="102"/>
      <c r="Q1720" s="102"/>
      <c r="R1720" s="102"/>
      <c r="S1720" s="102"/>
      <c r="T1720" s="102"/>
      <c r="U1720" s="102"/>
      <c r="V1720" s="102"/>
      <c r="W1720" s="102"/>
      <c r="X1720" s="102"/>
      <c r="Y1720" s="102"/>
      <c r="Z1720" s="102"/>
      <c r="AA1720" s="102"/>
      <c r="AB1720" s="102"/>
    </row>
    <row r="1721">
      <c r="A1721" s="119"/>
      <c r="C1721" s="110"/>
      <c r="D1721" s="111"/>
      <c r="E1721" s="117"/>
      <c r="G1721" s="120"/>
      <c r="H1721" s="120"/>
      <c r="I1721" s="120"/>
      <c r="J1721" s="102"/>
      <c r="K1721" s="102"/>
      <c r="L1721" s="120"/>
      <c r="M1721" s="116"/>
      <c r="N1721" s="116"/>
      <c r="O1721" s="102"/>
      <c r="P1721" s="102"/>
      <c r="Q1721" s="102"/>
      <c r="R1721" s="102"/>
      <c r="S1721" s="102"/>
      <c r="T1721" s="102"/>
      <c r="U1721" s="102"/>
      <c r="V1721" s="102"/>
      <c r="W1721" s="102"/>
      <c r="X1721" s="102"/>
      <c r="Y1721" s="102"/>
      <c r="Z1721" s="102"/>
      <c r="AA1721" s="102"/>
      <c r="AB1721" s="102"/>
    </row>
    <row r="1722">
      <c r="A1722" s="119"/>
      <c r="C1722" s="110"/>
      <c r="D1722" s="111"/>
      <c r="E1722" s="117"/>
      <c r="G1722" s="120"/>
      <c r="H1722" s="120"/>
      <c r="I1722" s="120"/>
      <c r="J1722" s="102"/>
      <c r="K1722" s="102"/>
      <c r="L1722" s="120"/>
      <c r="M1722" s="116"/>
      <c r="N1722" s="116"/>
      <c r="O1722" s="102"/>
      <c r="P1722" s="102"/>
      <c r="Q1722" s="102"/>
      <c r="R1722" s="102"/>
      <c r="S1722" s="102"/>
      <c r="T1722" s="102"/>
      <c r="U1722" s="102"/>
      <c r="V1722" s="102"/>
      <c r="W1722" s="102"/>
      <c r="X1722" s="102"/>
      <c r="Y1722" s="102"/>
      <c r="Z1722" s="102"/>
      <c r="AA1722" s="102"/>
      <c r="AB1722" s="102"/>
    </row>
    <row r="1723">
      <c r="A1723" s="119"/>
      <c r="C1723" s="110"/>
      <c r="D1723" s="111"/>
      <c r="E1723" s="117"/>
      <c r="G1723" s="120"/>
      <c r="H1723" s="120"/>
      <c r="I1723" s="120"/>
      <c r="J1723" s="102"/>
      <c r="K1723" s="102"/>
      <c r="L1723" s="120"/>
      <c r="M1723" s="116"/>
      <c r="N1723" s="116"/>
      <c r="O1723" s="102"/>
      <c r="P1723" s="102"/>
      <c r="Q1723" s="102"/>
      <c r="R1723" s="102"/>
      <c r="S1723" s="102"/>
      <c r="T1723" s="102"/>
      <c r="U1723" s="102"/>
      <c r="V1723" s="102"/>
      <c r="W1723" s="102"/>
      <c r="X1723" s="102"/>
      <c r="Y1723" s="102"/>
      <c r="Z1723" s="102"/>
      <c r="AA1723" s="102"/>
      <c r="AB1723" s="102"/>
    </row>
    <row r="1724">
      <c r="A1724" s="119"/>
      <c r="C1724" s="110"/>
      <c r="D1724" s="111"/>
      <c r="E1724" s="117"/>
      <c r="G1724" s="120"/>
      <c r="H1724" s="120"/>
      <c r="I1724" s="120"/>
      <c r="J1724" s="102"/>
      <c r="K1724" s="102"/>
      <c r="L1724" s="120"/>
      <c r="M1724" s="116"/>
      <c r="N1724" s="116"/>
      <c r="O1724" s="102"/>
      <c r="P1724" s="102"/>
      <c r="Q1724" s="102"/>
      <c r="R1724" s="102"/>
      <c r="S1724" s="102"/>
      <c r="T1724" s="102"/>
      <c r="U1724" s="102"/>
      <c r="V1724" s="102"/>
      <c r="W1724" s="102"/>
      <c r="X1724" s="102"/>
      <c r="Y1724" s="102"/>
      <c r="Z1724" s="102"/>
      <c r="AA1724" s="102"/>
      <c r="AB1724" s="102"/>
    </row>
    <row r="1725">
      <c r="A1725" s="119"/>
      <c r="C1725" s="110"/>
      <c r="D1725" s="111"/>
      <c r="E1725" s="117"/>
      <c r="G1725" s="120"/>
      <c r="H1725" s="120"/>
      <c r="I1725" s="120"/>
      <c r="J1725" s="102"/>
      <c r="K1725" s="102"/>
      <c r="L1725" s="120"/>
      <c r="M1725" s="116"/>
      <c r="N1725" s="116"/>
      <c r="O1725" s="102"/>
      <c r="P1725" s="102"/>
      <c r="Q1725" s="102"/>
      <c r="R1725" s="102"/>
      <c r="S1725" s="102"/>
      <c r="T1725" s="102"/>
      <c r="U1725" s="102"/>
      <c r="V1725" s="102"/>
      <c r="W1725" s="102"/>
      <c r="X1725" s="102"/>
      <c r="Y1725" s="102"/>
      <c r="Z1725" s="102"/>
      <c r="AA1725" s="102"/>
      <c r="AB1725" s="102"/>
    </row>
    <row r="1726">
      <c r="A1726" s="119"/>
      <c r="C1726" s="110"/>
      <c r="D1726" s="111"/>
      <c r="E1726" s="117"/>
      <c r="G1726" s="120"/>
      <c r="H1726" s="120"/>
      <c r="I1726" s="120"/>
      <c r="J1726" s="102"/>
      <c r="K1726" s="102"/>
      <c r="L1726" s="120"/>
      <c r="M1726" s="116"/>
      <c r="N1726" s="116"/>
      <c r="O1726" s="102"/>
      <c r="P1726" s="102"/>
      <c r="Q1726" s="102"/>
      <c r="R1726" s="102"/>
      <c r="S1726" s="102"/>
      <c r="T1726" s="102"/>
      <c r="U1726" s="102"/>
      <c r="V1726" s="102"/>
      <c r="W1726" s="102"/>
      <c r="X1726" s="102"/>
      <c r="Y1726" s="102"/>
      <c r="Z1726" s="102"/>
      <c r="AA1726" s="102"/>
      <c r="AB1726" s="102"/>
    </row>
    <row r="1727">
      <c r="A1727" s="119"/>
      <c r="C1727" s="110"/>
      <c r="D1727" s="111"/>
      <c r="E1727" s="117"/>
      <c r="G1727" s="120"/>
      <c r="H1727" s="120"/>
      <c r="I1727" s="120"/>
      <c r="J1727" s="102"/>
      <c r="K1727" s="102"/>
      <c r="L1727" s="120"/>
      <c r="M1727" s="116"/>
      <c r="N1727" s="116"/>
      <c r="O1727" s="102"/>
      <c r="P1727" s="102"/>
      <c r="Q1727" s="102"/>
      <c r="R1727" s="102"/>
      <c r="S1727" s="102"/>
      <c r="T1727" s="102"/>
      <c r="U1727" s="102"/>
      <c r="V1727" s="102"/>
      <c r="W1727" s="102"/>
      <c r="X1727" s="102"/>
      <c r="Y1727" s="102"/>
      <c r="Z1727" s="102"/>
      <c r="AA1727" s="102"/>
      <c r="AB1727" s="102"/>
    </row>
    <row r="1728">
      <c r="A1728" s="119"/>
      <c r="C1728" s="110"/>
      <c r="D1728" s="111"/>
      <c r="E1728" s="117"/>
      <c r="G1728" s="120"/>
      <c r="H1728" s="120"/>
      <c r="I1728" s="120"/>
      <c r="J1728" s="102"/>
      <c r="K1728" s="102"/>
      <c r="L1728" s="120"/>
      <c r="M1728" s="116"/>
      <c r="N1728" s="116"/>
      <c r="O1728" s="102"/>
      <c r="P1728" s="102"/>
      <c r="Q1728" s="102"/>
      <c r="R1728" s="102"/>
      <c r="S1728" s="102"/>
      <c r="T1728" s="102"/>
      <c r="U1728" s="102"/>
      <c r="V1728" s="102"/>
      <c r="W1728" s="102"/>
      <c r="X1728" s="102"/>
      <c r="Y1728" s="102"/>
      <c r="Z1728" s="102"/>
      <c r="AA1728" s="102"/>
      <c r="AB1728" s="102"/>
    </row>
    <row r="1729">
      <c r="A1729" s="119"/>
      <c r="C1729" s="110"/>
      <c r="D1729" s="111"/>
      <c r="E1729" s="117"/>
      <c r="G1729" s="120"/>
      <c r="H1729" s="120"/>
      <c r="I1729" s="120"/>
      <c r="J1729" s="102"/>
      <c r="K1729" s="102"/>
      <c r="L1729" s="120"/>
      <c r="M1729" s="116"/>
      <c r="N1729" s="116"/>
      <c r="O1729" s="102"/>
      <c r="P1729" s="102"/>
      <c r="Q1729" s="102"/>
      <c r="R1729" s="102"/>
      <c r="S1729" s="102"/>
      <c r="T1729" s="102"/>
      <c r="U1729" s="102"/>
      <c r="V1729" s="102"/>
      <c r="W1729" s="102"/>
      <c r="X1729" s="102"/>
      <c r="Y1729" s="102"/>
      <c r="Z1729" s="102"/>
      <c r="AA1729" s="102"/>
      <c r="AB1729" s="102"/>
    </row>
    <row r="1730">
      <c r="A1730" s="119"/>
      <c r="C1730" s="110"/>
      <c r="D1730" s="111"/>
      <c r="E1730" s="117"/>
      <c r="G1730" s="120"/>
      <c r="H1730" s="120"/>
      <c r="I1730" s="120"/>
      <c r="J1730" s="102"/>
      <c r="K1730" s="102"/>
      <c r="L1730" s="120"/>
      <c r="M1730" s="116"/>
      <c r="N1730" s="116"/>
      <c r="O1730" s="102"/>
      <c r="P1730" s="102"/>
      <c r="Q1730" s="102"/>
      <c r="R1730" s="102"/>
      <c r="S1730" s="102"/>
      <c r="T1730" s="102"/>
      <c r="U1730" s="102"/>
      <c r="V1730" s="102"/>
      <c r="W1730" s="102"/>
      <c r="X1730" s="102"/>
      <c r="Y1730" s="102"/>
      <c r="Z1730" s="102"/>
      <c r="AA1730" s="102"/>
      <c r="AB1730" s="102"/>
    </row>
    <row r="1731">
      <c r="A1731" s="119"/>
      <c r="C1731" s="110"/>
      <c r="D1731" s="111"/>
      <c r="E1731" s="117"/>
      <c r="G1731" s="120"/>
      <c r="H1731" s="120"/>
      <c r="I1731" s="120"/>
      <c r="J1731" s="102"/>
      <c r="K1731" s="102"/>
      <c r="L1731" s="120"/>
      <c r="M1731" s="116"/>
      <c r="N1731" s="116"/>
      <c r="O1731" s="102"/>
      <c r="P1731" s="102"/>
      <c r="Q1731" s="102"/>
      <c r="R1731" s="102"/>
      <c r="S1731" s="102"/>
      <c r="T1731" s="102"/>
      <c r="U1731" s="102"/>
      <c r="V1731" s="102"/>
      <c r="W1731" s="102"/>
      <c r="X1731" s="102"/>
      <c r="Y1731" s="102"/>
      <c r="Z1731" s="102"/>
      <c r="AA1731" s="102"/>
      <c r="AB1731" s="102"/>
    </row>
    <row r="1732">
      <c r="A1732" s="119"/>
      <c r="C1732" s="110"/>
      <c r="D1732" s="111"/>
      <c r="E1732" s="117"/>
      <c r="G1732" s="120"/>
      <c r="H1732" s="120"/>
      <c r="I1732" s="120"/>
      <c r="J1732" s="102"/>
      <c r="K1732" s="102"/>
      <c r="L1732" s="120"/>
      <c r="M1732" s="116"/>
      <c r="N1732" s="116"/>
      <c r="O1732" s="102"/>
      <c r="P1732" s="102"/>
      <c r="Q1732" s="102"/>
      <c r="R1732" s="102"/>
      <c r="S1732" s="102"/>
      <c r="T1732" s="102"/>
      <c r="U1732" s="102"/>
      <c r="V1732" s="102"/>
      <c r="W1732" s="102"/>
      <c r="X1732" s="102"/>
      <c r="Y1732" s="102"/>
      <c r="Z1732" s="102"/>
      <c r="AA1732" s="102"/>
      <c r="AB1732" s="102"/>
    </row>
    <row r="1733">
      <c r="A1733" s="119"/>
      <c r="C1733" s="110"/>
      <c r="D1733" s="111"/>
      <c r="E1733" s="117"/>
      <c r="G1733" s="120"/>
      <c r="H1733" s="120"/>
      <c r="I1733" s="120"/>
      <c r="J1733" s="102"/>
      <c r="K1733" s="102"/>
      <c r="L1733" s="120"/>
      <c r="M1733" s="116"/>
      <c r="N1733" s="116"/>
      <c r="O1733" s="102"/>
      <c r="P1733" s="102"/>
      <c r="Q1733" s="102"/>
      <c r="R1733" s="102"/>
      <c r="S1733" s="102"/>
      <c r="T1733" s="102"/>
      <c r="U1733" s="102"/>
      <c r="V1733" s="102"/>
      <c r="W1733" s="102"/>
      <c r="X1733" s="102"/>
      <c r="Y1733" s="102"/>
      <c r="Z1733" s="102"/>
      <c r="AA1733" s="102"/>
      <c r="AB1733" s="102"/>
    </row>
    <row r="1734">
      <c r="A1734" s="119"/>
      <c r="C1734" s="110"/>
      <c r="D1734" s="111"/>
      <c r="E1734" s="117"/>
      <c r="G1734" s="120"/>
      <c r="H1734" s="120"/>
      <c r="I1734" s="120"/>
      <c r="J1734" s="102"/>
      <c r="K1734" s="102"/>
      <c r="L1734" s="120"/>
      <c r="M1734" s="116"/>
      <c r="N1734" s="116"/>
      <c r="O1734" s="102"/>
      <c r="P1734" s="102"/>
      <c r="Q1734" s="102"/>
      <c r="R1734" s="102"/>
      <c r="S1734" s="102"/>
      <c r="T1734" s="102"/>
      <c r="U1734" s="102"/>
      <c r="V1734" s="102"/>
      <c r="W1734" s="102"/>
      <c r="X1734" s="102"/>
      <c r="Y1734" s="102"/>
      <c r="Z1734" s="102"/>
      <c r="AA1734" s="102"/>
      <c r="AB1734" s="102"/>
    </row>
    <row r="1735">
      <c r="A1735" s="119"/>
      <c r="C1735" s="110"/>
      <c r="D1735" s="111"/>
      <c r="E1735" s="117"/>
      <c r="G1735" s="120"/>
      <c r="H1735" s="120"/>
      <c r="I1735" s="120"/>
      <c r="J1735" s="102"/>
      <c r="K1735" s="102"/>
      <c r="L1735" s="120"/>
      <c r="M1735" s="116"/>
      <c r="N1735" s="116"/>
      <c r="O1735" s="102"/>
      <c r="P1735" s="102"/>
      <c r="Q1735" s="102"/>
      <c r="R1735" s="102"/>
      <c r="S1735" s="102"/>
      <c r="T1735" s="102"/>
      <c r="U1735" s="102"/>
      <c r="V1735" s="102"/>
      <c r="W1735" s="102"/>
      <c r="X1735" s="102"/>
      <c r="Y1735" s="102"/>
      <c r="Z1735" s="102"/>
      <c r="AA1735" s="102"/>
      <c r="AB1735" s="102"/>
    </row>
    <row r="1736">
      <c r="A1736" s="119"/>
      <c r="C1736" s="110"/>
      <c r="D1736" s="111"/>
      <c r="E1736" s="117"/>
      <c r="G1736" s="120"/>
      <c r="H1736" s="120"/>
      <c r="I1736" s="120"/>
      <c r="J1736" s="102"/>
      <c r="K1736" s="102"/>
      <c r="L1736" s="120"/>
      <c r="M1736" s="116"/>
      <c r="N1736" s="116"/>
      <c r="O1736" s="102"/>
      <c r="P1736" s="102"/>
      <c r="Q1736" s="102"/>
      <c r="R1736" s="102"/>
      <c r="S1736" s="102"/>
      <c r="T1736" s="102"/>
      <c r="U1736" s="102"/>
      <c r="V1736" s="102"/>
      <c r="W1736" s="102"/>
      <c r="X1736" s="102"/>
      <c r="Y1736" s="102"/>
      <c r="Z1736" s="102"/>
      <c r="AA1736" s="102"/>
      <c r="AB1736" s="102"/>
    </row>
    <row r="1737">
      <c r="A1737" s="119"/>
      <c r="C1737" s="110"/>
      <c r="D1737" s="111"/>
      <c r="E1737" s="117"/>
      <c r="G1737" s="120"/>
      <c r="H1737" s="120"/>
      <c r="I1737" s="120"/>
      <c r="J1737" s="102"/>
      <c r="K1737" s="102"/>
      <c r="L1737" s="120"/>
      <c r="M1737" s="116"/>
      <c r="N1737" s="116"/>
      <c r="O1737" s="102"/>
      <c r="P1737" s="102"/>
      <c r="Q1737" s="102"/>
      <c r="R1737" s="102"/>
      <c r="S1737" s="102"/>
      <c r="T1737" s="102"/>
      <c r="U1737" s="102"/>
      <c r="V1737" s="102"/>
      <c r="W1737" s="102"/>
      <c r="X1737" s="102"/>
      <c r="Y1737" s="102"/>
      <c r="Z1737" s="102"/>
      <c r="AA1737" s="102"/>
      <c r="AB1737" s="102"/>
    </row>
    <row r="1738">
      <c r="A1738" s="119"/>
      <c r="C1738" s="110"/>
      <c r="D1738" s="111"/>
      <c r="E1738" s="117"/>
      <c r="G1738" s="120"/>
      <c r="H1738" s="120"/>
      <c r="I1738" s="120"/>
      <c r="J1738" s="102"/>
      <c r="K1738" s="102"/>
      <c r="L1738" s="120"/>
      <c r="M1738" s="116"/>
      <c r="N1738" s="116"/>
      <c r="O1738" s="102"/>
      <c r="P1738" s="102"/>
      <c r="Q1738" s="102"/>
      <c r="R1738" s="102"/>
      <c r="S1738" s="102"/>
      <c r="T1738" s="102"/>
      <c r="U1738" s="102"/>
      <c r="V1738" s="102"/>
      <c r="W1738" s="102"/>
      <c r="X1738" s="102"/>
      <c r="Y1738" s="102"/>
      <c r="Z1738" s="102"/>
      <c r="AA1738" s="102"/>
      <c r="AB1738" s="102"/>
    </row>
    <row r="1739">
      <c r="A1739" s="119"/>
      <c r="C1739" s="110"/>
      <c r="D1739" s="111"/>
      <c r="E1739" s="117"/>
      <c r="G1739" s="120"/>
      <c r="H1739" s="120"/>
      <c r="I1739" s="120"/>
      <c r="J1739" s="102"/>
      <c r="K1739" s="102"/>
      <c r="L1739" s="120"/>
      <c r="M1739" s="116"/>
      <c r="N1739" s="116"/>
      <c r="O1739" s="102"/>
      <c r="P1739" s="102"/>
      <c r="Q1739" s="102"/>
      <c r="R1739" s="102"/>
      <c r="S1739" s="102"/>
      <c r="T1739" s="102"/>
      <c r="U1739" s="102"/>
      <c r="V1739" s="102"/>
      <c r="W1739" s="102"/>
      <c r="X1739" s="102"/>
      <c r="Y1739" s="102"/>
      <c r="Z1739" s="102"/>
      <c r="AA1739" s="102"/>
      <c r="AB1739" s="102"/>
    </row>
    <row r="1740">
      <c r="A1740" s="119"/>
      <c r="C1740" s="110"/>
      <c r="D1740" s="111"/>
      <c r="E1740" s="117"/>
      <c r="G1740" s="120"/>
      <c r="H1740" s="120"/>
      <c r="I1740" s="120"/>
      <c r="J1740" s="102"/>
      <c r="K1740" s="102"/>
      <c r="L1740" s="120"/>
      <c r="M1740" s="116"/>
      <c r="N1740" s="116"/>
      <c r="O1740" s="102"/>
      <c r="P1740" s="102"/>
      <c r="Q1740" s="102"/>
      <c r="R1740" s="102"/>
      <c r="S1740" s="102"/>
      <c r="T1740" s="102"/>
      <c r="U1740" s="102"/>
      <c r="V1740" s="102"/>
      <c r="W1740" s="102"/>
      <c r="X1740" s="102"/>
      <c r="Y1740" s="102"/>
      <c r="Z1740" s="102"/>
      <c r="AA1740" s="102"/>
      <c r="AB1740" s="102"/>
    </row>
    <row r="1741">
      <c r="A1741" s="119"/>
      <c r="C1741" s="110"/>
      <c r="D1741" s="111"/>
      <c r="E1741" s="117"/>
      <c r="G1741" s="120"/>
      <c r="H1741" s="120"/>
      <c r="I1741" s="120"/>
      <c r="J1741" s="102"/>
      <c r="K1741" s="102"/>
      <c r="L1741" s="120"/>
      <c r="M1741" s="116"/>
      <c r="N1741" s="116"/>
      <c r="O1741" s="102"/>
      <c r="P1741" s="102"/>
      <c r="Q1741" s="102"/>
      <c r="R1741" s="102"/>
      <c r="S1741" s="102"/>
      <c r="T1741" s="102"/>
      <c r="U1741" s="102"/>
      <c r="V1741" s="102"/>
      <c r="W1741" s="102"/>
      <c r="X1741" s="102"/>
      <c r="Y1741" s="102"/>
      <c r="Z1741" s="102"/>
      <c r="AA1741" s="102"/>
      <c r="AB1741" s="102"/>
    </row>
    <row r="1742">
      <c r="A1742" s="119"/>
      <c r="C1742" s="110"/>
      <c r="D1742" s="111"/>
      <c r="E1742" s="117"/>
      <c r="G1742" s="120"/>
      <c r="H1742" s="120"/>
      <c r="I1742" s="120"/>
      <c r="J1742" s="102"/>
      <c r="K1742" s="102"/>
      <c r="L1742" s="120"/>
      <c r="M1742" s="116"/>
      <c r="N1742" s="116"/>
      <c r="O1742" s="102"/>
      <c r="P1742" s="102"/>
      <c r="Q1742" s="102"/>
      <c r="R1742" s="102"/>
      <c r="S1742" s="102"/>
      <c r="T1742" s="102"/>
      <c r="U1742" s="102"/>
      <c r="V1742" s="102"/>
      <c r="W1742" s="102"/>
      <c r="X1742" s="102"/>
      <c r="Y1742" s="102"/>
      <c r="Z1742" s="102"/>
      <c r="AA1742" s="102"/>
      <c r="AB1742" s="102"/>
    </row>
    <row r="1743">
      <c r="A1743" s="119"/>
      <c r="C1743" s="110"/>
      <c r="D1743" s="111"/>
      <c r="E1743" s="117"/>
      <c r="G1743" s="120"/>
      <c r="H1743" s="120"/>
      <c r="I1743" s="120"/>
      <c r="J1743" s="102"/>
      <c r="K1743" s="102"/>
      <c r="L1743" s="120"/>
      <c r="M1743" s="116"/>
      <c r="N1743" s="116"/>
      <c r="O1743" s="102"/>
      <c r="P1743" s="102"/>
      <c r="Q1743" s="102"/>
      <c r="R1743" s="102"/>
      <c r="S1743" s="102"/>
      <c r="T1743" s="102"/>
      <c r="U1743" s="102"/>
      <c r="V1743" s="102"/>
      <c r="W1743" s="102"/>
      <c r="X1743" s="102"/>
      <c r="Y1743" s="102"/>
      <c r="Z1743" s="102"/>
      <c r="AA1743" s="102"/>
      <c r="AB1743" s="102"/>
    </row>
    <row r="1744">
      <c r="A1744" s="119"/>
      <c r="C1744" s="110"/>
      <c r="D1744" s="111"/>
      <c r="E1744" s="117"/>
      <c r="G1744" s="120"/>
      <c r="H1744" s="120"/>
      <c r="I1744" s="120"/>
      <c r="J1744" s="102"/>
      <c r="K1744" s="102"/>
      <c r="L1744" s="120"/>
      <c r="M1744" s="116"/>
      <c r="N1744" s="116"/>
      <c r="O1744" s="102"/>
      <c r="P1744" s="102"/>
      <c r="Q1744" s="102"/>
      <c r="R1744" s="102"/>
      <c r="S1744" s="102"/>
      <c r="T1744" s="102"/>
      <c r="U1744" s="102"/>
      <c r="V1744" s="102"/>
      <c r="W1744" s="102"/>
      <c r="X1744" s="102"/>
      <c r="Y1744" s="102"/>
      <c r="Z1744" s="102"/>
      <c r="AA1744" s="102"/>
      <c r="AB1744" s="102"/>
    </row>
    <row r="1745">
      <c r="A1745" s="119"/>
      <c r="C1745" s="110"/>
      <c r="D1745" s="111"/>
      <c r="E1745" s="117"/>
      <c r="G1745" s="120"/>
      <c r="H1745" s="120"/>
      <c r="I1745" s="120"/>
      <c r="J1745" s="102"/>
      <c r="K1745" s="102"/>
      <c r="L1745" s="120"/>
      <c r="M1745" s="116"/>
      <c r="N1745" s="116"/>
      <c r="O1745" s="102"/>
      <c r="P1745" s="102"/>
      <c r="Q1745" s="102"/>
      <c r="R1745" s="102"/>
      <c r="S1745" s="102"/>
      <c r="T1745" s="102"/>
      <c r="U1745" s="102"/>
      <c r="V1745" s="102"/>
      <c r="W1745" s="102"/>
      <c r="X1745" s="102"/>
      <c r="Y1745" s="102"/>
      <c r="Z1745" s="102"/>
      <c r="AA1745" s="102"/>
      <c r="AB1745" s="102"/>
    </row>
    <row r="1746">
      <c r="A1746" s="119"/>
      <c r="C1746" s="110"/>
      <c r="D1746" s="111"/>
      <c r="E1746" s="117"/>
      <c r="G1746" s="120"/>
      <c r="H1746" s="120"/>
      <c r="I1746" s="120"/>
      <c r="J1746" s="102"/>
      <c r="K1746" s="102"/>
      <c r="L1746" s="120"/>
      <c r="M1746" s="116"/>
      <c r="N1746" s="116"/>
      <c r="O1746" s="102"/>
      <c r="P1746" s="102"/>
      <c r="Q1746" s="102"/>
      <c r="R1746" s="102"/>
      <c r="S1746" s="102"/>
      <c r="T1746" s="102"/>
      <c r="U1746" s="102"/>
      <c r="V1746" s="102"/>
      <c r="W1746" s="102"/>
      <c r="X1746" s="102"/>
      <c r="Y1746" s="102"/>
      <c r="Z1746" s="102"/>
      <c r="AA1746" s="102"/>
      <c r="AB1746" s="102"/>
    </row>
    <row r="1747">
      <c r="A1747" s="119"/>
      <c r="C1747" s="110"/>
      <c r="D1747" s="111"/>
      <c r="E1747" s="117"/>
      <c r="G1747" s="120"/>
      <c r="H1747" s="120"/>
      <c r="I1747" s="120"/>
      <c r="J1747" s="102"/>
      <c r="K1747" s="102"/>
      <c r="L1747" s="120"/>
      <c r="M1747" s="116"/>
      <c r="N1747" s="116"/>
      <c r="O1747" s="102"/>
      <c r="P1747" s="102"/>
      <c r="Q1747" s="102"/>
      <c r="R1747" s="102"/>
      <c r="S1747" s="102"/>
      <c r="T1747" s="102"/>
      <c r="U1747" s="102"/>
      <c r="V1747" s="102"/>
      <c r="W1747" s="102"/>
      <c r="X1747" s="102"/>
      <c r="Y1747" s="102"/>
      <c r="Z1747" s="102"/>
      <c r="AA1747" s="102"/>
      <c r="AB1747" s="102"/>
    </row>
    <row r="1748">
      <c r="A1748" s="119"/>
      <c r="C1748" s="110"/>
      <c r="D1748" s="111"/>
      <c r="E1748" s="117"/>
      <c r="G1748" s="120"/>
      <c r="H1748" s="120"/>
      <c r="I1748" s="120"/>
      <c r="J1748" s="102"/>
      <c r="K1748" s="102"/>
      <c r="L1748" s="120"/>
      <c r="M1748" s="116"/>
      <c r="N1748" s="116"/>
      <c r="O1748" s="102"/>
      <c r="P1748" s="102"/>
      <c r="Q1748" s="102"/>
      <c r="R1748" s="102"/>
      <c r="S1748" s="102"/>
      <c r="T1748" s="102"/>
      <c r="U1748" s="102"/>
      <c r="V1748" s="102"/>
      <c r="W1748" s="102"/>
      <c r="X1748" s="102"/>
      <c r="Y1748" s="102"/>
      <c r="Z1748" s="102"/>
      <c r="AA1748" s="102"/>
      <c r="AB1748" s="102"/>
    </row>
    <row r="1749">
      <c r="A1749" s="119"/>
      <c r="C1749" s="110"/>
      <c r="D1749" s="111"/>
      <c r="E1749" s="117"/>
      <c r="G1749" s="120"/>
      <c r="H1749" s="120"/>
      <c r="I1749" s="120"/>
      <c r="J1749" s="102"/>
      <c r="K1749" s="102"/>
      <c r="L1749" s="120"/>
      <c r="M1749" s="116"/>
      <c r="N1749" s="116"/>
      <c r="O1749" s="102"/>
      <c r="P1749" s="102"/>
      <c r="Q1749" s="102"/>
      <c r="R1749" s="102"/>
      <c r="S1749" s="102"/>
      <c r="T1749" s="102"/>
      <c r="U1749" s="102"/>
      <c r="V1749" s="102"/>
      <c r="W1749" s="102"/>
      <c r="X1749" s="102"/>
      <c r="Y1749" s="102"/>
      <c r="Z1749" s="102"/>
      <c r="AA1749" s="102"/>
      <c r="AB1749" s="102"/>
    </row>
    <row r="1750">
      <c r="A1750" s="119"/>
      <c r="C1750" s="110"/>
      <c r="D1750" s="111"/>
      <c r="E1750" s="117"/>
      <c r="G1750" s="120"/>
      <c r="H1750" s="120"/>
      <c r="I1750" s="120"/>
      <c r="J1750" s="102"/>
      <c r="K1750" s="102"/>
      <c r="L1750" s="120"/>
      <c r="M1750" s="116"/>
      <c r="N1750" s="116"/>
      <c r="O1750" s="102"/>
      <c r="P1750" s="102"/>
      <c r="Q1750" s="102"/>
      <c r="R1750" s="102"/>
      <c r="S1750" s="102"/>
      <c r="T1750" s="102"/>
      <c r="U1750" s="102"/>
      <c r="V1750" s="102"/>
      <c r="W1750" s="102"/>
      <c r="X1750" s="102"/>
      <c r="Y1750" s="102"/>
      <c r="Z1750" s="102"/>
      <c r="AA1750" s="102"/>
      <c r="AB1750" s="102"/>
    </row>
    <row r="1751">
      <c r="A1751" s="119"/>
      <c r="C1751" s="110"/>
      <c r="D1751" s="111"/>
      <c r="E1751" s="117"/>
      <c r="G1751" s="120"/>
      <c r="H1751" s="120"/>
      <c r="I1751" s="120"/>
      <c r="J1751" s="102"/>
      <c r="K1751" s="102"/>
      <c r="L1751" s="120"/>
      <c r="M1751" s="116"/>
      <c r="N1751" s="116"/>
      <c r="O1751" s="102"/>
      <c r="P1751" s="102"/>
      <c r="Q1751" s="102"/>
      <c r="R1751" s="102"/>
      <c r="S1751" s="102"/>
      <c r="T1751" s="102"/>
      <c r="U1751" s="102"/>
      <c r="V1751" s="102"/>
      <c r="W1751" s="102"/>
      <c r="X1751" s="102"/>
      <c r="Y1751" s="102"/>
      <c r="Z1751" s="102"/>
      <c r="AA1751" s="102"/>
      <c r="AB1751" s="102"/>
    </row>
    <row r="1752">
      <c r="A1752" s="119"/>
      <c r="C1752" s="110"/>
      <c r="D1752" s="111"/>
      <c r="E1752" s="117"/>
      <c r="G1752" s="120"/>
      <c r="H1752" s="120"/>
      <c r="I1752" s="120"/>
      <c r="J1752" s="102"/>
      <c r="K1752" s="102"/>
      <c r="L1752" s="120"/>
      <c r="M1752" s="116"/>
      <c r="N1752" s="116"/>
      <c r="O1752" s="102"/>
      <c r="P1752" s="102"/>
      <c r="Q1752" s="102"/>
      <c r="R1752" s="102"/>
      <c r="S1752" s="102"/>
      <c r="T1752" s="102"/>
      <c r="U1752" s="102"/>
      <c r="V1752" s="102"/>
      <c r="W1752" s="102"/>
      <c r="X1752" s="102"/>
      <c r="Y1752" s="102"/>
      <c r="Z1752" s="102"/>
      <c r="AA1752" s="102"/>
      <c r="AB1752" s="102"/>
    </row>
    <row r="1753">
      <c r="A1753" s="119"/>
      <c r="C1753" s="110"/>
      <c r="D1753" s="111"/>
      <c r="E1753" s="117"/>
      <c r="G1753" s="120"/>
      <c r="H1753" s="120"/>
      <c r="I1753" s="120"/>
      <c r="J1753" s="102"/>
      <c r="K1753" s="102"/>
      <c r="L1753" s="120"/>
      <c r="M1753" s="116"/>
      <c r="N1753" s="116"/>
      <c r="O1753" s="102"/>
      <c r="P1753" s="102"/>
      <c r="Q1753" s="102"/>
      <c r="R1753" s="102"/>
      <c r="S1753" s="102"/>
      <c r="T1753" s="102"/>
      <c r="U1753" s="102"/>
      <c r="V1753" s="102"/>
      <c r="W1753" s="102"/>
      <c r="X1753" s="102"/>
      <c r="Y1753" s="102"/>
      <c r="Z1753" s="102"/>
      <c r="AA1753" s="102"/>
      <c r="AB1753" s="102"/>
    </row>
    <row r="1754">
      <c r="A1754" s="119"/>
      <c r="C1754" s="110"/>
      <c r="D1754" s="111"/>
      <c r="E1754" s="117"/>
      <c r="G1754" s="120"/>
      <c r="H1754" s="120"/>
      <c r="I1754" s="120"/>
      <c r="J1754" s="102"/>
      <c r="K1754" s="102"/>
      <c r="L1754" s="120"/>
      <c r="M1754" s="116"/>
      <c r="N1754" s="116"/>
      <c r="O1754" s="102"/>
      <c r="P1754" s="102"/>
      <c r="Q1754" s="102"/>
      <c r="R1754" s="102"/>
      <c r="S1754" s="102"/>
      <c r="T1754" s="102"/>
      <c r="U1754" s="102"/>
      <c r="V1754" s="102"/>
      <c r="W1754" s="102"/>
      <c r="X1754" s="102"/>
      <c r="Y1754" s="102"/>
      <c r="Z1754" s="102"/>
      <c r="AA1754" s="102"/>
      <c r="AB1754" s="102"/>
    </row>
    <row r="1755">
      <c r="A1755" s="119"/>
      <c r="C1755" s="110"/>
      <c r="D1755" s="111"/>
      <c r="E1755" s="117"/>
      <c r="G1755" s="120"/>
      <c r="H1755" s="120"/>
      <c r="I1755" s="120"/>
      <c r="J1755" s="102"/>
      <c r="K1755" s="102"/>
      <c r="L1755" s="120"/>
      <c r="M1755" s="116"/>
      <c r="N1755" s="116"/>
      <c r="O1755" s="102"/>
      <c r="P1755" s="102"/>
      <c r="Q1755" s="102"/>
      <c r="R1755" s="102"/>
      <c r="S1755" s="102"/>
      <c r="T1755" s="102"/>
      <c r="U1755" s="102"/>
      <c r="V1755" s="102"/>
      <c r="W1755" s="102"/>
      <c r="X1755" s="102"/>
      <c r="Y1755" s="102"/>
      <c r="Z1755" s="102"/>
      <c r="AA1755" s="102"/>
      <c r="AB1755" s="102"/>
    </row>
    <row r="1756">
      <c r="A1756" s="119"/>
      <c r="C1756" s="110"/>
      <c r="D1756" s="111"/>
      <c r="E1756" s="117"/>
      <c r="G1756" s="120"/>
      <c r="H1756" s="120"/>
      <c r="I1756" s="120"/>
      <c r="J1756" s="102"/>
      <c r="K1756" s="102"/>
      <c r="L1756" s="120"/>
      <c r="M1756" s="116"/>
      <c r="N1756" s="116"/>
      <c r="O1756" s="102"/>
      <c r="P1756" s="102"/>
      <c r="Q1756" s="102"/>
      <c r="R1756" s="102"/>
      <c r="S1756" s="102"/>
      <c r="T1756" s="102"/>
      <c r="U1756" s="102"/>
      <c r="V1756" s="102"/>
      <c r="W1756" s="102"/>
      <c r="X1756" s="102"/>
      <c r="Y1756" s="102"/>
      <c r="Z1756" s="102"/>
      <c r="AA1756" s="102"/>
      <c r="AB1756" s="102"/>
    </row>
    <row r="1757">
      <c r="A1757" s="119"/>
      <c r="C1757" s="110"/>
      <c r="D1757" s="111"/>
      <c r="E1757" s="117"/>
      <c r="G1757" s="120"/>
      <c r="H1757" s="120"/>
      <c r="I1757" s="120"/>
      <c r="J1757" s="102"/>
      <c r="K1757" s="102"/>
      <c r="L1757" s="120"/>
      <c r="M1757" s="116"/>
      <c r="N1757" s="116"/>
      <c r="O1757" s="102"/>
      <c r="P1757" s="102"/>
      <c r="Q1757" s="102"/>
      <c r="R1757" s="102"/>
      <c r="S1757" s="102"/>
      <c r="T1757" s="102"/>
      <c r="U1757" s="102"/>
      <c r="V1757" s="102"/>
      <c r="W1757" s="102"/>
      <c r="X1757" s="102"/>
      <c r="Y1757" s="102"/>
      <c r="Z1757" s="102"/>
      <c r="AA1757" s="102"/>
      <c r="AB1757" s="102"/>
    </row>
    <row r="1758">
      <c r="A1758" s="119"/>
      <c r="C1758" s="110"/>
      <c r="D1758" s="111"/>
      <c r="E1758" s="117"/>
      <c r="G1758" s="120"/>
      <c r="H1758" s="120"/>
      <c r="I1758" s="120"/>
      <c r="J1758" s="102"/>
      <c r="K1758" s="102"/>
      <c r="L1758" s="120"/>
      <c r="M1758" s="116"/>
      <c r="N1758" s="116"/>
      <c r="O1758" s="102"/>
      <c r="P1758" s="102"/>
      <c r="Q1758" s="102"/>
      <c r="R1758" s="102"/>
      <c r="S1758" s="102"/>
      <c r="T1758" s="102"/>
      <c r="U1758" s="102"/>
      <c r="V1758" s="102"/>
      <c r="W1758" s="102"/>
      <c r="X1758" s="102"/>
      <c r="Y1758" s="102"/>
      <c r="Z1758" s="102"/>
      <c r="AA1758" s="102"/>
      <c r="AB1758" s="102"/>
    </row>
    <row r="1759">
      <c r="A1759" s="119"/>
      <c r="C1759" s="110"/>
      <c r="D1759" s="111"/>
      <c r="E1759" s="117"/>
      <c r="G1759" s="120"/>
      <c r="H1759" s="120"/>
      <c r="I1759" s="120"/>
      <c r="J1759" s="102"/>
      <c r="K1759" s="102"/>
      <c r="L1759" s="120"/>
      <c r="M1759" s="116"/>
      <c r="N1759" s="116"/>
      <c r="O1759" s="102"/>
      <c r="P1759" s="102"/>
      <c r="Q1759" s="102"/>
      <c r="R1759" s="102"/>
      <c r="S1759" s="102"/>
      <c r="T1759" s="102"/>
      <c r="U1759" s="102"/>
      <c r="V1759" s="102"/>
      <c r="W1759" s="102"/>
      <c r="X1759" s="102"/>
      <c r="Y1759" s="102"/>
      <c r="Z1759" s="102"/>
      <c r="AA1759" s="102"/>
      <c r="AB1759" s="102"/>
    </row>
    <row r="1760">
      <c r="A1760" s="119"/>
      <c r="C1760" s="110"/>
      <c r="D1760" s="111"/>
      <c r="E1760" s="117"/>
      <c r="G1760" s="120"/>
      <c r="H1760" s="120"/>
      <c r="I1760" s="120"/>
      <c r="J1760" s="102"/>
      <c r="K1760" s="102"/>
      <c r="L1760" s="120"/>
      <c r="M1760" s="116"/>
      <c r="N1760" s="116"/>
      <c r="O1760" s="102"/>
      <c r="P1760" s="102"/>
      <c r="Q1760" s="102"/>
      <c r="R1760" s="102"/>
      <c r="S1760" s="102"/>
      <c r="T1760" s="102"/>
      <c r="U1760" s="102"/>
      <c r="V1760" s="102"/>
      <c r="W1760" s="102"/>
      <c r="X1760" s="102"/>
      <c r="Y1760" s="102"/>
      <c r="Z1760" s="102"/>
      <c r="AA1760" s="102"/>
      <c r="AB1760" s="102"/>
    </row>
    <row r="1761">
      <c r="A1761" s="119"/>
      <c r="C1761" s="110"/>
      <c r="D1761" s="111"/>
      <c r="E1761" s="117"/>
      <c r="G1761" s="120"/>
      <c r="H1761" s="120"/>
      <c r="I1761" s="120"/>
      <c r="J1761" s="102"/>
      <c r="K1761" s="102"/>
      <c r="L1761" s="120"/>
      <c r="M1761" s="116"/>
      <c r="N1761" s="116"/>
      <c r="O1761" s="102"/>
      <c r="P1761" s="102"/>
      <c r="Q1761" s="102"/>
      <c r="R1761" s="102"/>
      <c r="S1761" s="102"/>
      <c r="T1761" s="102"/>
      <c r="U1761" s="102"/>
      <c r="V1761" s="102"/>
      <c r="W1761" s="102"/>
      <c r="X1761" s="102"/>
      <c r="Y1761" s="102"/>
      <c r="Z1761" s="102"/>
      <c r="AA1761" s="102"/>
      <c r="AB1761" s="102"/>
    </row>
    <row r="1762">
      <c r="A1762" s="119"/>
      <c r="C1762" s="110"/>
      <c r="D1762" s="111"/>
      <c r="E1762" s="117"/>
      <c r="G1762" s="120"/>
      <c r="H1762" s="120"/>
      <c r="I1762" s="120"/>
      <c r="J1762" s="102"/>
      <c r="K1762" s="102"/>
      <c r="L1762" s="120"/>
      <c r="M1762" s="116"/>
      <c r="N1762" s="116"/>
      <c r="O1762" s="102"/>
      <c r="P1762" s="102"/>
      <c r="Q1762" s="102"/>
      <c r="R1762" s="102"/>
      <c r="S1762" s="102"/>
      <c r="T1762" s="102"/>
      <c r="U1762" s="102"/>
      <c r="V1762" s="102"/>
      <c r="W1762" s="102"/>
      <c r="X1762" s="102"/>
      <c r="Y1762" s="102"/>
      <c r="Z1762" s="102"/>
      <c r="AA1762" s="102"/>
      <c r="AB1762" s="102"/>
    </row>
    <row r="1763">
      <c r="A1763" s="119"/>
      <c r="C1763" s="110"/>
      <c r="D1763" s="111"/>
      <c r="E1763" s="117"/>
      <c r="G1763" s="120"/>
      <c r="H1763" s="120"/>
      <c r="I1763" s="120"/>
      <c r="J1763" s="102"/>
      <c r="K1763" s="102"/>
      <c r="L1763" s="120"/>
      <c r="M1763" s="116"/>
      <c r="N1763" s="116"/>
      <c r="O1763" s="102"/>
      <c r="P1763" s="102"/>
      <c r="Q1763" s="102"/>
      <c r="R1763" s="102"/>
      <c r="S1763" s="102"/>
      <c r="T1763" s="102"/>
      <c r="U1763" s="102"/>
      <c r="V1763" s="102"/>
      <c r="W1763" s="102"/>
      <c r="X1763" s="102"/>
      <c r="Y1763" s="102"/>
      <c r="Z1763" s="102"/>
      <c r="AA1763" s="102"/>
      <c r="AB1763" s="102"/>
    </row>
    <row r="1764">
      <c r="A1764" s="119"/>
      <c r="C1764" s="110"/>
      <c r="D1764" s="111"/>
      <c r="E1764" s="117"/>
      <c r="G1764" s="120"/>
      <c r="H1764" s="120"/>
      <c r="I1764" s="120"/>
      <c r="J1764" s="102"/>
      <c r="K1764" s="102"/>
      <c r="L1764" s="120"/>
      <c r="M1764" s="116"/>
      <c r="N1764" s="116"/>
      <c r="O1764" s="102"/>
      <c r="P1764" s="102"/>
      <c r="Q1764" s="102"/>
      <c r="R1764" s="102"/>
      <c r="S1764" s="102"/>
      <c r="T1764" s="102"/>
      <c r="U1764" s="102"/>
      <c r="V1764" s="102"/>
      <c r="W1764" s="102"/>
      <c r="X1764" s="102"/>
      <c r="Y1764" s="102"/>
      <c r="Z1764" s="102"/>
      <c r="AA1764" s="102"/>
      <c r="AB1764" s="102"/>
    </row>
    <row r="1765">
      <c r="A1765" s="119"/>
      <c r="C1765" s="110"/>
      <c r="D1765" s="111"/>
      <c r="E1765" s="117"/>
      <c r="G1765" s="120"/>
      <c r="H1765" s="120"/>
      <c r="I1765" s="120"/>
      <c r="J1765" s="102"/>
      <c r="K1765" s="102"/>
      <c r="L1765" s="120"/>
      <c r="M1765" s="116"/>
      <c r="N1765" s="116"/>
      <c r="O1765" s="102"/>
      <c r="P1765" s="102"/>
      <c r="Q1765" s="102"/>
      <c r="R1765" s="102"/>
      <c r="S1765" s="102"/>
      <c r="T1765" s="102"/>
      <c r="U1765" s="102"/>
      <c r="V1765" s="102"/>
      <c r="W1765" s="102"/>
      <c r="X1765" s="102"/>
      <c r="Y1765" s="102"/>
      <c r="Z1765" s="102"/>
      <c r="AA1765" s="102"/>
      <c r="AB1765" s="102"/>
    </row>
    <row r="1766">
      <c r="A1766" s="119"/>
      <c r="C1766" s="110"/>
      <c r="D1766" s="111"/>
      <c r="E1766" s="117"/>
      <c r="G1766" s="120"/>
      <c r="H1766" s="120"/>
      <c r="I1766" s="120"/>
      <c r="J1766" s="102"/>
      <c r="K1766" s="102"/>
      <c r="L1766" s="120"/>
      <c r="M1766" s="116"/>
      <c r="N1766" s="116"/>
      <c r="O1766" s="102"/>
      <c r="P1766" s="102"/>
      <c r="Q1766" s="102"/>
      <c r="R1766" s="102"/>
      <c r="S1766" s="102"/>
      <c r="T1766" s="102"/>
      <c r="U1766" s="102"/>
      <c r="V1766" s="102"/>
      <c r="W1766" s="102"/>
      <c r="X1766" s="102"/>
      <c r="Y1766" s="102"/>
      <c r="Z1766" s="102"/>
      <c r="AA1766" s="102"/>
      <c r="AB1766" s="102"/>
    </row>
    <row r="1767">
      <c r="A1767" s="119"/>
      <c r="C1767" s="110"/>
      <c r="D1767" s="111"/>
      <c r="E1767" s="117"/>
      <c r="G1767" s="120"/>
      <c r="H1767" s="120"/>
      <c r="I1767" s="120"/>
      <c r="J1767" s="102"/>
      <c r="K1767" s="102"/>
      <c r="L1767" s="120"/>
      <c r="M1767" s="116"/>
      <c r="N1767" s="116"/>
      <c r="O1767" s="102"/>
      <c r="P1767" s="102"/>
      <c r="Q1767" s="102"/>
      <c r="R1767" s="102"/>
      <c r="S1767" s="102"/>
      <c r="T1767" s="102"/>
      <c r="U1767" s="102"/>
      <c r="V1767" s="102"/>
      <c r="W1767" s="102"/>
      <c r="X1767" s="102"/>
      <c r="Y1767" s="102"/>
      <c r="Z1767" s="102"/>
      <c r="AA1767" s="102"/>
      <c r="AB1767" s="102"/>
    </row>
    <row r="1768">
      <c r="A1768" s="119"/>
      <c r="C1768" s="110"/>
      <c r="D1768" s="111"/>
      <c r="E1768" s="117"/>
      <c r="G1768" s="120"/>
      <c r="H1768" s="120"/>
      <c r="I1768" s="120"/>
      <c r="J1768" s="102"/>
      <c r="K1768" s="102"/>
      <c r="L1768" s="120"/>
      <c r="M1768" s="116"/>
      <c r="N1768" s="116"/>
      <c r="O1768" s="102"/>
      <c r="P1768" s="102"/>
      <c r="Q1768" s="102"/>
      <c r="R1768" s="102"/>
      <c r="S1768" s="102"/>
      <c r="T1768" s="102"/>
      <c r="U1768" s="102"/>
      <c r="V1768" s="102"/>
      <c r="W1768" s="102"/>
      <c r="X1768" s="102"/>
      <c r="Y1768" s="102"/>
      <c r="Z1768" s="102"/>
      <c r="AA1768" s="102"/>
      <c r="AB1768" s="102"/>
    </row>
    <row r="1769">
      <c r="A1769" s="119"/>
      <c r="C1769" s="110"/>
      <c r="D1769" s="111"/>
      <c r="E1769" s="117"/>
      <c r="G1769" s="120"/>
      <c r="H1769" s="120"/>
      <c r="I1769" s="120"/>
      <c r="J1769" s="102"/>
      <c r="K1769" s="102"/>
      <c r="L1769" s="120"/>
      <c r="M1769" s="116"/>
      <c r="N1769" s="116"/>
      <c r="O1769" s="102"/>
      <c r="P1769" s="102"/>
      <c r="Q1769" s="102"/>
      <c r="R1769" s="102"/>
      <c r="S1769" s="102"/>
      <c r="T1769" s="102"/>
      <c r="U1769" s="102"/>
      <c r="V1769" s="102"/>
      <c r="W1769" s="102"/>
      <c r="X1769" s="102"/>
      <c r="Y1769" s="102"/>
      <c r="Z1769" s="102"/>
      <c r="AA1769" s="102"/>
      <c r="AB1769" s="102"/>
    </row>
    <row r="1770">
      <c r="A1770" s="119"/>
      <c r="C1770" s="110"/>
      <c r="D1770" s="111"/>
      <c r="E1770" s="117"/>
      <c r="G1770" s="120"/>
      <c r="H1770" s="120"/>
      <c r="I1770" s="120"/>
      <c r="J1770" s="102"/>
      <c r="K1770" s="102"/>
      <c r="L1770" s="120"/>
      <c r="M1770" s="116"/>
      <c r="N1770" s="116"/>
      <c r="O1770" s="102"/>
      <c r="P1770" s="102"/>
      <c r="Q1770" s="102"/>
      <c r="R1770" s="102"/>
      <c r="S1770" s="102"/>
      <c r="T1770" s="102"/>
      <c r="U1770" s="102"/>
      <c r="V1770" s="102"/>
      <c r="W1770" s="102"/>
      <c r="X1770" s="102"/>
      <c r="Y1770" s="102"/>
      <c r="Z1770" s="102"/>
      <c r="AA1770" s="102"/>
      <c r="AB1770" s="102"/>
    </row>
    <row r="1771">
      <c r="A1771" s="119"/>
      <c r="C1771" s="110"/>
      <c r="D1771" s="111"/>
      <c r="E1771" s="117"/>
      <c r="G1771" s="120"/>
      <c r="H1771" s="120"/>
      <c r="I1771" s="120"/>
      <c r="J1771" s="102"/>
      <c r="K1771" s="102"/>
      <c r="L1771" s="120"/>
      <c r="M1771" s="116"/>
      <c r="N1771" s="116"/>
      <c r="O1771" s="102"/>
      <c r="P1771" s="102"/>
      <c r="Q1771" s="102"/>
      <c r="R1771" s="102"/>
      <c r="S1771" s="102"/>
      <c r="T1771" s="102"/>
      <c r="U1771" s="102"/>
      <c r="V1771" s="102"/>
      <c r="W1771" s="102"/>
      <c r="X1771" s="102"/>
      <c r="Y1771" s="102"/>
      <c r="Z1771" s="102"/>
      <c r="AA1771" s="102"/>
      <c r="AB1771" s="102"/>
    </row>
    <row r="1772">
      <c r="A1772" s="119"/>
      <c r="C1772" s="110"/>
      <c r="D1772" s="111"/>
      <c r="E1772" s="117"/>
      <c r="G1772" s="120"/>
      <c r="H1772" s="120"/>
      <c r="I1772" s="120"/>
      <c r="J1772" s="102"/>
      <c r="K1772" s="102"/>
      <c r="L1772" s="120"/>
      <c r="M1772" s="116"/>
      <c r="N1772" s="116"/>
      <c r="O1772" s="102"/>
      <c r="P1772" s="102"/>
      <c r="Q1772" s="102"/>
      <c r="R1772" s="102"/>
      <c r="S1772" s="102"/>
      <c r="T1772" s="102"/>
      <c r="U1772" s="102"/>
      <c r="V1772" s="102"/>
      <c r="W1772" s="102"/>
      <c r="X1772" s="102"/>
      <c r="Y1772" s="102"/>
      <c r="Z1772" s="102"/>
      <c r="AA1772" s="102"/>
      <c r="AB1772" s="102"/>
    </row>
    <row r="1773">
      <c r="A1773" s="119"/>
      <c r="C1773" s="110"/>
      <c r="D1773" s="111"/>
      <c r="E1773" s="117"/>
      <c r="G1773" s="120"/>
      <c r="H1773" s="120"/>
      <c r="I1773" s="120"/>
      <c r="J1773" s="102"/>
      <c r="K1773" s="102"/>
      <c r="L1773" s="120"/>
      <c r="M1773" s="116"/>
      <c r="N1773" s="116"/>
      <c r="O1773" s="102"/>
      <c r="P1773" s="102"/>
      <c r="Q1773" s="102"/>
      <c r="R1773" s="102"/>
      <c r="S1773" s="102"/>
      <c r="T1773" s="102"/>
      <c r="U1773" s="102"/>
      <c r="V1773" s="102"/>
      <c r="W1773" s="102"/>
      <c r="X1773" s="102"/>
      <c r="Y1773" s="102"/>
      <c r="Z1773" s="102"/>
      <c r="AA1773" s="102"/>
      <c r="AB1773" s="102"/>
    </row>
    <row r="1774">
      <c r="A1774" s="119"/>
      <c r="C1774" s="110"/>
      <c r="D1774" s="111"/>
      <c r="E1774" s="117"/>
      <c r="G1774" s="120"/>
      <c r="H1774" s="120"/>
      <c r="I1774" s="120"/>
      <c r="J1774" s="102"/>
      <c r="K1774" s="102"/>
      <c r="L1774" s="120"/>
      <c r="M1774" s="116"/>
      <c r="N1774" s="116"/>
      <c r="O1774" s="102"/>
      <c r="P1774" s="102"/>
      <c r="Q1774" s="102"/>
      <c r="R1774" s="102"/>
      <c r="S1774" s="102"/>
      <c r="T1774" s="102"/>
      <c r="U1774" s="102"/>
      <c r="V1774" s="102"/>
      <c r="W1774" s="102"/>
      <c r="X1774" s="102"/>
      <c r="Y1774" s="102"/>
      <c r="Z1774" s="102"/>
      <c r="AA1774" s="102"/>
      <c r="AB1774" s="102"/>
    </row>
    <row r="1775">
      <c r="A1775" s="119"/>
      <c r="C1775" s="110"/>
      <c r="D1775" s="111"/>
      <c r="E1775" s="117"/>
      <c r="G1775" s="120"/>
      <c r="H1775" s="120"/>
      <c r="I1775" s="120"/>
      <c r="J1775" s="102"/>
      <c r="K1775" s="102"/>
      <c r="L1775" s="120"/>
      <c r="M1775" s="116"/>
      <c r="N1775" s="116"/>
      <c r="O1775" s="102"/>
      <c r="P1775" s="102"/>
      <c r="Q1775" s="102"/>
      <c r="R1775" s="102"/>
      <c r="S1775" s="102"/>
      <c r="T1775" s="102"/>
      <c r="U1775" s="102"/>
      <c r="V1775" s="102"/>
      <c r="W1775" s="102"/>
      <c r="X1775" s="102"/>
      <c r="Y1775" s="102"/>
      <c r="Z1775" s="102"/>
      <c r="AA1775" s="102"/>
      <c r="AB1775" s="102"/>
    </row>
    <row r="1776">
      <c r="A1776" s="119"/>
      <c r="C1776" s="110"/>
      <c r="D1776" s="111"/>
      <c r="E1776" s="117"/>
      <c r="G1776" s="120"/>
      <c r="H1776" s="120"/>
      <c r="I1776" s="120"/>
      <c r="J1776" s="102"/>
      <c r="K1776" s="102"/>
      <c r="L1776" s="120"/>
      <c r="M1776" s="116"/>
      <c r="N1776" s="116"/>
      <c r="O1776" s="102"/>
      <c r="P1776" s="102"/>
      <c r="Q1776" s="102"/>
      <c r="R1776" s="102"/>
      <c r="S1776" s="102"/>
      <c r="T1776" s="102"/>
      <c r="U1776" s="102"/>
      <c r="V1776" s="102"/>
      <c r="W1776" s="102"/>
      <c r="X1776" s="102"/>
      <c r="Y1776" s="102"/>
      <c r="Z1776" s="102"/>
      <c r="AA1776" s="102"/>
      <c r="AB1776" s="102"/>
    </row>
    <row r="1777">
      <c r="A1777" s="119"/>
      <c r="C1777" s="110"/>
      <c r="D1777" s="111"/>
      <c r="E1777" s="117"/>
      <c r="G1777" s="120"/>
      <c r="H1777" s="120"/>
      <c r="I1777" s="120"/>
      <c r="J1777" s="102"/>
      <c r="K1777" s="102"/>
      <c r="L1777" s="120"/>
      <c r="M1777" s="116"/>
      <c r="N1777" s="116"/>
      <c r="O1777" s="102"/>
      <c r="P1777" s="102"/>
      <c r="Q1777" s="102"/>
      <c r="R1777" s="102"/>
      <c r="S1777" s="102"/>
      <c r="T1777" s="102"/>
      <c r="U1777" s="102"/>
      <c r="V1777" s="102"/>
      <c r="W1777" s="102"/>
      <c r="X1777" s="102"/>
      <c r="Y1777" s="102"/>
      <c r="Z1777" s="102"/>
      <c r="AA1777" s="102"/>
      <c r="AB1777" s="102"/>
    </row>
    <row r="1778">
      <c r="A1778" s="119"/>
      <c r="C1778" s="110"/>
      <c r="D1778" s="111"/>
      <c r="E1778" s="117"/>
      <c r="G1778" s="120"/>
      <c r="H1778" s="120"/>
      <c r="I1778" s="120"/>
      <c r="J1778" s="102"/>
      <c r="K1778" s="102"/>
      <c r="L1778" s="120"/>
      <c r="M1778" s="116"/>
      <c r="N1778" s="116"/>
      <c r="O1778" s="102"/>
      <c r="P1778" s="102"/>
      <c r="Q1778" s="102"/>
      <c r="R1778" s="102"/>
      <c r="S1778" s="102"/>
      <c r="T1778" s="102"/>
      <c r="U1778" s="102"/>
      <c r="V1778" s="102"/>
      <c r="W1778" s="102"/>
      <c r="X1778" s="102"/>
      <c r="Y1778" s="102"/>
      <c r="Z1778" s="102"/>
      <c r="AA1778" s="102"/>
      <c r="AB1778" s="102"/>
    </row>
    <row r="1779">
      <c r="A1779" s="119"/>
      <c r="C1779" s="110"/>
      <c r="D1779" s="111"/>
      <c r="E1779" s="117"/>
      <c r="G1779" s="120"/>
      <c r="H1779" s="120"/>
      <c r="I1779" s="120"/>
      <c r="J1779" s="102"/>
      <c r="K1779" s="102"/>
      <c r="L1779" s="120"/>
      <c r="M1779" s="116"/>
      <c r="N1779" s="116"/>
      <c r="O1779" s="102"/>
      <c r="P1779" s="102"/>
      <c r="Q1779" s="102"/>
      <c r="R1779" s="102"/>
      <c r="S1779" s="102"/>
      <c r="T1779" s="102"/>
      <c r="U1779" s="102"/>
      <c r="V1779" s="102"/>
      <c r="W1779" s="102"/>
      <c r="X1779" s="102"/>
      <c r="Y1779" s="102"/>
      <c r="Z1779" s="102"/>
      <c r="AA1779" s="102"/>
      <c r="AB1779" s="102"/>
    </row>
    <row r="1780">
      <c r="A1780" s="119"/>
      <c r="C1780" s="110"/>
      <c r="D1780" s="111"/>
      <c r="E1780" s="117"/>
      <c r="G1780" s="120"/>
      <c r="H1780" s="120"/>
      <c r="I1780" s="120"/>
      <c r="J1780" s="102"/>
      <c r="K1780" s="102"/>
      <c r="L1780" s="120"/>
      <c r="M1780" s="116"/>
      <c r="N1780" s="116"/>
      <c r="O1780" s="102"/>
      <c r="P1780" s="102"/>
      <c r="Q1780" s="102"/>
      <c r="R1780" s="102"/>
      <c r="S1780" s="102"/>
      <c r="T1780" s="102"/>
      <c r="U1780" s="102"/>
      <c r="V1780" s="102"/>
      <c r="W1780" s="102"/>
      <c r="X1780" s="102"/>
      <c r="Y1780" s="102"/>
      <c r="Z1780" s="102"/>
      <c r="AA1780" s="102"/>
      <c r="AB1780" s="102"/>
    </row>
    <row r="1781">
      <c r="A1781" s="119"/>
      <c r="C1781" s="110"/>
      <c r="D1781" s="111"/>
      <c r="E1781" s="117"/>
      <c r="G1781" s="120"/>
      <c r="H1781" s="120"/>
      <c r="I1781" s="120"/>
      <c r="J1781" s="102"/>
      <c r="K1781" s="102"/>
      <c r="L1781" s="120"/>
      <c r="M1781" s="116"/>
      <c r="N1781" s="116"/>
      <c r="O1781" s="102"/>
      <c r="P1781" s="102"/>
      <c r="Q1781" s="102"/>
      <c r="R1781" s="102"/>
      <c r="S1781" s="102"/>
      <c r="T1781" s="102"/>
      <c r="U1781" s="102"/>
      <c r="V1781" s="102"/>
      <c r="W1781" s="102"/>
      <c r="X1781" s="102"/>
      <c r="Y1781" s="102"/>
      <c r="Z1781" s="102"/>
      <c r="AA1781" s="102"/>
      <c r="AB1781" s="102"/>
    </row>
    <row r="1782">
      <c r="A1782" s="119"/>
      <c r="C1782" s="110"/>
      <c r="D1782" s="111"/>
      <c r="E1782" s="117"/>
      <c r="G1782" s="120"/>
      <c r="H1782" s="120"/>
      <c r="I1782" s="120"/>
      <c r="J1782" s="102"/>
      <c r="K1782" s="102"/>
      <c r="L1782" s="120"/>
      <c r="M1782" s="116"/>
      <c r="N1782" s="116"/>
      <c r="O1782" s="102"/>
      <c r="P1782" s="102"/>
      <c r="Q1782" s="102"/>
      <c r="R1782" s="102"/>
      <c r="S1782" s="102"/>
      <c r="T1782" s="102"/>
      <c r="U1782" s="102"/>
      <c r="V1782" s="102"/>
      <c r="W1782" s="102"/>
      <c r="X1782" s="102"/>
      <c r="Y1782" s="102"/>
      <c r="Z1782" s="102"/>
      <c r="AA1782" s="102"/>
      <c r="AB1782" s="102"/>
    </row>
    <row r="1783">
      <c r="A1783" s="119"/>
      <c r="C1783" s="110"/>
      <c r="D1783" s="111"/>
      <c r="E1783" s="117"/>
      <c r="G1783" s="120"/>
      <c r="H1783" s="120"/>
      <c r="I1783" s="120"/>
      <c r="J1783" s="102"/>
      <c r="K1783" s="102"/>
      <c r="L1783" s="120"/>
      <c r="M1783" s="116"/>
      <c r="N1783" s="116"/>
      <c r="O1783" s="102"/>
      <c r="P1783" s="102"/>
      <c r="Q1783" s="102"/>
      <c r="R1783" s="102"/>
      <c r="S1783" s="102"/>
      <c r="T1783" s="102"/>
      <c r="U1783" s="102"/>
      <c r="V1783" s="102"/>
      <c r="W1783" s="102"/>
      <c r="X1783" s="102"/>
      <c r="Y1783" s="102"/>
      <c r="Z1783" s="102"/>
      <c r="AA1783" s="102"/>
      <c r="AB1783" s="102"/>
    </row>
    <row r="1784">
      <c r="A1784" s="119"/>
      <c r="C1784" s="110"/>
      <c r="D1784" s="111"/>
      <c r="E1784" s="117"/>
      <c r="G1784" s="120"/>
      <c r="H1784" s="120"/>
      <c r="I1784" s="120"/>
      <c r="J1784" s="102"/>
      <c r="K1784" s="102"/>
      <c r="L1784" s="120"/>
      <c r="M1784" s="116"/>
      <c r="N1784" s="116"/>
      <c r="O1784" s="102"/>
      <c r="P1784" s="102"/>
      <c r="Q1784" s="102"/>
      <c r="R1784" s="102"/>
      <c r="S1784" s="102"/>
      <c r="T1784" s="102"/>
      <c r="U1784" s="102"/>
      <c r="V1784" s="102"/>
      <c r="W1784" s="102"/>
      <c r="X1784" s="102"/>
      <c r="Y1784" s="102"/>
      <c r="Z1784" s="102"/>
      <c r="AA1784" s="102"/>
      <c r="AB1784" s="102"/>
    </row>
    <row r="1785">
      <c r="A1785" s="119"/>
      <c r="C1785" s="110"/>
      <c r="D1785" s="111"/>
      <c r="E1785" s="117"/>
      <c r="G1785" s="120"/>
      <c r="H1785" s="120"/>
      <c r="I1785" s="120"/>
      <c r="J1785" s="102"/>
      <c r="K1785" s="102"/>
      <c r="L1785" s="120"/>
      <c r="M1785" s="116"/>
      <c r="N1785" s="116"/>
      <c r="O1785" s="102"/>
      <c r="P1785" s="102"/>
      <c r="Q1785" s="102"/>
      <c r="R1785" s="102"/>
      <c r="S1785" s="102"/>
      <c r="T1785" s="102"/>
      <c r="U1785" s="102"/>
      <c r="V1785" s="102"/>
      <c r="W1785" s="102"/>
      <c r="X1785" s="102"/>
      <c r="Y1785" s="102"/>
      <c r="Z1785" s="102"/>
      <c r="AA1785" s="102"/>
      <c r="AB1785" s="102"/>
    </row>
    <row r="1786">
      <c r="A1786" s="119"/>
      <c r="C1786" s="110"/>
      <c r="D1786" s="111"/>
      <c r="E1786" s="117"/>
      <c r="G1786" s="120"/>
      <c r="H1786" s="120"/>
      <c r="I1786" s="120"/>
      <c r="J1786" s="102"/>
      <c r="K1786" s="102"/>
      <c r="L1786" s="120"/>
      <c r="M1786" s="116"/>
      <c r="N1786" s="116"/>
      <c r="O1786" s="102"/>
      <c r="P1786" s="102"/>
      <c r="Q1786" s="102"/>
      <c r="R1786" s="102"/>
      <c r="S1786" s="102"/>
      <c r="T1786" s="102"/>
      <c r="U1786" s="102"/>
      <c r="V1786" s="102"/>
      <c r="W1786" s="102"/>
      <c r="X1786" s="102"/>
      <c r="Y1786" s="102"/>
      <c r="Z1786" s="102"/>
      <c r="AA1786" s="102"/>
      <c r="AB1786" s="102"/>
    </row>
    <row r="1787">
      <c r="A1787" s="119"/>
      <c r="C1787" s="110"/>
      <c r="D1787" s="111"/>
      <c r="E1787" s="117"/>
      <c r="G1787" s="120"/>
      <c r="H1787" s="120"/>
      <c r="I1787" s="120"/>
      <c r="J1787" s="102"/>
      <c r="K1787" s="102"/>
      <c r="L1787" s="120"/>
      <c r="M1787" s="116"/>
      <c r="N1787" s="116"/>
      <c r="O1787" s="102"/>
      <c r="P1787" s="102"/>
      <c r="Q1787" s="102"/>
      <c r="R1787" s="102"/>
      <c r="S1787" s="102"/>
      <c r="T1787" s="102"/>
      <c r="U1787" s="102"/>
      <c r="V1787" s="102"/>
      <c r="W1787" s="102"/>
      <c r="X1787" s="102"/>
      <c r="Y1787" s="102"/>
      <c r="Z1787" s="102"/>
      <c r="AA1787" s="102"/>
      <c r="AB1787" s="102"/>
    </row>
    <row r="1788">
      <c r="A1788" s="119"/>
      <c r="C1788" s="110"/>
      <c r="D1788" s="111"/>
      <c r="E1788" s="117"/>
      <c r="G1788" s="120"/>
      <c r="H1788" s="120"/>
      <c r="I1788" s="120"/>
      <c r="J1788" s="102"/>
      <c r="K1788" s="102"/>
      <c r="L1788" s="120"/>
      <c r="M1788" s="116"/>
      <c r="N1788" s="116"/>
      <c r="O1788" s="102"/>
      <c r="P1788" s="102"/>
      <c r="Q1788" s="102"/>
      <c r="R1788" s="102"/>
      <c r="S1788" s="102"/>
      <c r="T1788" s="102"/>
      <c r="U1788" s="102"/>
      <c r="V1788" s="102"/>
      <c r="W1788" s="102"/>
      <c r="X1788" s="102"/>
      <c r="Y1788" s="102"/>
      <c r="Z1788" s="102"/>
      <c r="AA1788" s="102"/>
      <c r="AB1788" s="102"/>
    </row>
    <row r="1789">
      <c r="A1789" s="119"/>
      <c r="C1789" s="110"/>
      <c r="D1789" s="111"/>
      <c r="E1789" s="117"/>
      <c r="G1789" s="120"/>
      <c r="H1789" s="120"/>
      <c r="I1789" s="120"/>
      <c r="J1789" s="102"/>
      <c r="K1789" s="102"/>
      <c r="L1789" s="120"/>
      <c r="M1789" s="116"/>
      <c r="N1789" s="116"/>
      <c r="O1789" s="102"/>
      <c r="P1789" s="102"/>
      <c r="Q1789" s="102"/>
      <c r="R1789" s="102"/>
      <c r="S1789" s="102"/>
      <c r="T1789" s="102"/>
      <c r="U1789" s="102"/>
      <c r="V1789" s="102"/>
      <c r="W1789" s="102"/>
      <c r="X1789" s="102"/>
      <c r="Y1789" s="102"/>
      <c r="Z1789" s="102"/>
      <c r="AA1789" s="102"/>
      <c r="AB1789" s="102"/>
    </row>
    <row r="1790">
      <c r="A1790" s="119"/>
      <c r="C1790" s="110"/>
      <c r="D1790" s="111"/>
      <c r="E1790" s="117"/>
      <c r="G1790" s="120"/>
      <c r="H1790" s="120"/>
      <c r="I1790" s="120"/>
      <c r="J1790" s="102"/>
      <c r="K1790" s="102"/>
      <c r="L1790" s="120"/>
      <c r="M1790" s="116"/>
      <c r="N1790" s="116"/>
      <c r="O1790" s="102"/>
      <c r="P1790" s="102"/>
      <c r="Q1790" s="102"/>
      <c r="R1790" s="102"/>
      <c r="S1790" s="102"/>
      <c r="T1790" s="102"/>
      <c r="U1790" s="102"/>
      <c r="V1790" s="102"/>
      <c r="W1790" s="102"/>
      <c r="X1790" s="102"/>
      <c r="Y1790" s="102"/>
      <c r="Z1790" s="102"/>
      <c r="AA1790" s="102"/>
      <c r="AB1790" s="102"/>
    </row>
    <row r="1791">
      <c r="A1791" s="119"/>
      <c r="C1791" s="110"/>
      <c r="D1791" s="111"/>
      <c r="E1791" s="117"/>
      <c r="G1791" s="120"/>
      <c r="H1791" s="120"/>
      <c r="I1791" s="120"/>
      <c r="J1791" s="102"/>
      <c r="K1791" s="102"/>
      <c r="L1791" s="120"/>
      <c r="M1791" s="116"/>
      <c r="N1791" s="116"/>
      <c r="O1791" s="102"/>
      <c r="P1791" s="102"/>
      <c r="Q1791" s="102"/>
      <c r="R1791" s="102"/>
      <c r="S1791" s="102"/>
      <c r="T1791" s="102"/>
      <c r="U1791" s="102"/>
      <c r="V1791" s="102"/>
      <c r="W1791" s="102"/>
      <c r="X1791" s="102"/>
      <c r="Y1791" s="102"/>
      <c r="Z1791" s="102"/>
      <c r="AA1791" s="102"/>
      <c r="AB1791" s="102"/>
    </row>
    <row r="1792">
      <c r="A1792" s="119"/>
      <c r="C1792" s="110"/>
      <c r="D1792" s="111"/>
      <c r="E1792" s="117"/>
      <c r="G1792" s="120"/>
      <c r="H1792" s="120"/>
      <c r="I1792" s="120"/>
      <c r="J1792" s="102"/>
      <c r="K1792" s="102"/>
      <c r="L1792" s="120"/>
      <c r="M1792" s="116"/>
      <c r="N1792" s="116"/>
      <c r="O1792" s="102"/>
      <c r="P1792" s="102"/>
      <c r="Q1792" s="102"/>
      <c r="R1792" s="102"/>
      <c r="S1792" s="102"/>
      <c r="T1792" s="102"/>
      <c r="U1792" s="102"/>
      <c r="V1792" s="102"/>
      <c r="W1792" s="102"/>
      <c r="X1792" s="102"/>
      <c r="Y1792" s="102"/>
      <c r="Z1792" s="102"/>
      <c r="AA1792" s="102"/>
      <c r="AB1792" s="102"/>
    </row>
    <row r="1793">
      <c r="A1793" s="119"/>
      <c r="C1793" s="110"/>
      <c r="D1793" s="111"/>
      <c r="E1793" s="117"/>
      <c r="G1793" s="120"/>
      <c r="H1793" s="120"/>
      <c r="I1793" s="120"/>
      <c r="J1793" s="102"/>
      <c r="K1793" s="102"/>
      <c r="L1793" s="120"/>
      <c r="M1793" s="116"/>
      <c r="N1793" s="116"/>
      <c r="O1793" s="102"/>
      <c r="P1793" s="102"/>
      <c r="Q1793" s="102"/>
      <c r="R1793" s="102"/>
      <c r="S1793" s="102"/>
      <c r="T1793" s="102"/>
      <c r="U1793" s="102"/>
      <c r="V1793" s="102"/>
      <c r="W1793" s="102"/>
      <c r="X1793" s="102"/>
      <c r="Y1793" s="102"/>
      <c r="Z1793" s="102"/>
      <c r="AA1793" s="102"/>
      <c r="AB1793" s="102"/>
    </row>
    <row r="1794">
      <c r="A1794" s="119"/>
      <c r="C1794" s="110"/>
      <c r="D1794" s="111"/>
      <c r="E1794" s="117"/>
      <c r="G1794" s="120"/>
      <c r="H1794" s="120"/>
      <c r="I1794" s="120"/>
      <c r="J1794" s="102"/>
      <c r="K1794" s="102"/>
      <c r="L1794" s="120"/>
      <c r="M1794" s="116"/>
      <c r="N1794" s="116"/>
      <c r="O1794" s="102"/>
      <c r="P1794" s="102"/>
      <c r="Q1794" s="102"/>
      <c r="R1794" s="102"/>
      <c r="S1794" s="102"/>
      <c r="T1794" s="102"/>
      <c r="U1794" s="102"/>
      <c r="V1794" s="102"/>
      <c r="W1794" s="102"/>
      <c r="X1794" s="102"/>
      <c r="Y1794" s="102"/>
      <c r="Z1794" s="102"/>
      <c r="AA1794" s="102"/>
      <c r="AB1794" s="102"/>
    </row>
    <row r="1795">
      <c r="A1795" s="119"/>
      <c r="C1795" s="110"/>
      <c r="D1795" s="111"/>
      <c r="E1795" s="117"/>
      <c r="G1795" s="120"/>
      <c r="H1795" s="120"/>
      <c r="I1795" s="120"/>
      <c r="J1795" s="102"/>
      <c r="K1795" s="102"/>
      <c r="L1795" s="120"/>
      <c r="M1795" s="116"/>
      <c r="N1795" s="116"/>
      <c r="O1795" s="102"/>
      <c r="P1795" s="102"/>
      <c r="Q1795" s="102"/>
      <c r="R1795" s="102"/>
      <c r="S1795" s="102"/>
      <c r="T1795" s="102"/>
      <c r="U1795" s="102"/>
      <c r="V1795" s="102"/>
      <c r="W1795" s="102"/>
      <c r="X1795" s="102"/>
      <c r="Y1795" s="102"/>
      <c r="Z1795" s="102"/>
      <c r="AA1795" s="102"/>
      <c r="AB1795" s="102"/>
    </row>
    <row r="1796">
      <c r="A1796" s="119"/>
      <c r="C1796" s="110"/>
      <c r="D1796" s="111"/>
      <c r="E1796" s="117"/>
      <c r="G1796" s="120"/>
      <c r="H1796" s="120"/>
      <c r="I1796" s="120"/>
      <c r="J1796" s="102"/>
      <c r="K1796" s="102"/>
      <c r="L1796" s="120"/>
      <c r="M1796" s="116"/>
      <c r="N1796" s="116"/>
      <c r="O1796" s="102"/>
      <c r="P1796" s="102"/>
      <c r="Q1796" s="102"/>
      <c r="R1796" s="102"/>
      <c r="S1796" s="102"/>
      <c r="T1796" s="102"/>
      <c r="U1796" s="102"/>
      <c r="V1796" s="102"/>
      <c r="W1796" s="102"/>
      <c r="X1796" s="102"/>
      <c r="Y1796" s="102"/>
      <c r="Z1796" s="102"/>
      <c r="AA1796" s="102"/>
      <c r="AB1796" s="102"/>
    </row>
    <row r="1797">
      <c r="A1797" s="119"/>
      <c r="C1797" s="110"/>
      <c r="D1797" s="111"/>
      <c r="E1797" s="117"/>
      <c r="G1797" s="120"/>
      <c r="H1797" s="120"/>
      <c r="I1797" s="120"/>
      <c r="J1797" s="102"/>
      <c r="K1797" s="102"/>
      <c r="L1797" s="120"/>
      <c r="M1797" s="116"/>
      <c r="N1797" s="116"/>
      <c r="O1797" s="102"/>
      <c r="P1797" s="102"/>
      <c r="Q1797" s="102"/>
      <c r="R1797" s="102"/>
      <c r="S1797" s="102"/>
      <c r="T1797" s="102"/>
      <c r="U1797" s="102"/>
      <c r="V1797" s="102"/>
      <c r="W1797" s="102"/>
      <c r="X1797" s="102"/>
      <c r="Y1797" s="102"/>
      <c r="Z1797" s="102"/>
      <c r="AA1797" s="102"/>
      <c r="AB1797" s="102"/>
    </row>
    <row r="1798">
      <c r="A1798" s="119"/>
      <c r="C1798" s="110"/>
      <c r="D1798" s="111"/>
      <c r="E1798" s="117"/>
      <c r="G1798" s="120"/>
      <c r="H1798" s="120"/>
      <c r="I1798" s="120"/>
      <c r="J1798" s="102"/>
      <c r="K1798" s="102"/>
      <c r="L1798" s="120"/>
      <c r="M1798" s="116"/>
      <c r="N1798" s="116"/>
      <c r="O1798" s="102"/>
      <c r="P1798" s="102"/>
      <c r="Q1798" s="102"/>
      <c r="R1798" s="102"/>
      <c r="S1798" s="102"/>
      <c r="T1798" s="102"/>
      <c r="U1798" s="102"/>
      <c r="V1798" s="102"/>
      <c r="W1798" s="102"/>
      <c r="X1798" s="102"/>
      <c r="Y1798" s="102"/>
      <c r="Z1798" s="102"/>
      <c r="AA1798" s="102"/>
      <c r="AB1798" s="102"/>
    </row>
    <row r="1799">
      <c r="A1799" s="119"/>
      <c r="C1799" s="110"/>
      <c r="D1799" s="111"/>
      <c r="E1799" s="117"/>
      <c r="G1799" s="120"/>
      <c r="H1799" s="120"/>
      <c r="I1799" s="120"/>
      <c r="J1799" s="102"/>
      <c r="K1799" s="102"/>
      <c r="L1799" s="120"/>
      <c r="M1799" s="116"/>
      <c r="N1799" s="116"/>
      <c r="O1799" s="102"/>
      <c r="P1799" s="102"/>
      <c r="Q1799" s="102"/>
      <c r="R1799" s="102"/>
      <c r="S1799" s="102"/>
      <c r="T1799" s="102"/>
      <c r="U1799" s="102"/>
      <c r="V1799" s="102"/>
      <c r="W1799" s="102"/>
      <c r="X1799" s="102"/>
      <c r="Y1799" s="102"/>
      <c r="Z1799" s="102"/>
      <c r="AA1799" s="102"/>
      <c r="AB1799" s="102"/>
    </row>
    <row r="1800">
      <c r="A1800" s="119"/>
      <c r="C1800" s="110"/>
      <c r="D1800" s="111"/>
      <c r="E1800" s="117"/>
      <c r="G1800" s="120"/>
      <c r="H1800" s="120"/>
      <c r="I1800" s="120"/>
      <c r="J1800" s="102"/>
      <c r="K1800" s="102"/>
      <c r="L1800" s="120"/>
      <c r="M1800" s="116"/>
      <c r="N1800" s="116"/>
      <c r="O1800" s="102"/>
      <c r="P1800" s="102"/>
      <c r="Q1800" s="102"/>
      <c r="R1800" s="102"/>
      <c r="S1800" s="102"/>
      <c r="T1800" s="102"/>
      <c r="U1800" s="102"/>
      <c r="V1800" s="102"/>
      <c r="W1800" s="102"/>
      <c r="X1800" s="102"/>
      <c r="Y1800" s="102"/>
      <c r="Z1800" s="102"/>
      <c r="AA1800" s="102"/>
      <c r="AB1800" s="102"/>
    </row>
    <row r="1801">
      <c r="A1801" s="119"/>
      <c r="C1801" s="110"/>
      <c r="D1801" s="111"/>
      <c r="E1801" s="117"/>
      <c r="G1801" s="120"/>
      <c r="H1801" s="120"/>
      <c r="I1801" s="120"/>
      <c r="J1801" s="102"/>
      <c r="K1801" s="102"/>
      <c r="L1801" s="120"/>
      <c r="M1801" s="116"/>
      <c r="N1801" s="116"/>
      <c r="O1801" s="102"/>
      <c r="P1801" s="102"/>
      <c r="Q1801" s="102"/>
      <c r="R1801" s="102"/>
      <c r="S1801" s="102"/>
      <c r="T1801" s="102"/>
      <c r="U1801" s="102"/>
      <c r="V1801" s="102"/>
      <c r="W1801" s="102"/>
      <c r="X1801" s="102"/>
      <c r="Y1801" s="102"/>
      <c r="Z1801" s="102"/>
      <c r="AA1801" s="102"/>
      <c r="AB1801" s="102"/>
    </row>
    <row r="1802">
      <c r="A1802" s="119"/>
      <c r="C1802" s="110"/>
      <c r="D1802" s="111"/>
      <c r="E1802" s="117"/>
      <c r="G1802" s="120"/>
      <c r="H1802" s="120"/>
      <c r="I1802" s="120"/>
      <c r="J1802" s="102"/>
      <c r="K1802" s="102"/>
      <c r="L1802" s="120"/>
      <c r="M1802" s="116"/>
      <c r="N1802" s="116"/>
      <c r="O1802" s="102"/>
      <c r="P1802" s="102"/>
      <c r="Q1802" s="102"/>
      <c r="R1802" s="102"/>
      <c r="S1802" s="102"/>
      <c r="T1802" s="102"/>
      <c r="U1802" s="102"/>
      <c r="V1802" s="102"/>
      <c r="W1802" s="102"/>
      <c r="X1802" s="102"/>
      <c r="Y1802" s="102"/>
      <c r="Z1802" s="102"/>
      <c r="AA1802" s="102"/>
      <c r="AB1802" s="102"/>
    </row>
    <row r="1803">
      <c r="A1803" s="119"/>
      <c r="C1803" s="110"/>
      <c r="D1803" s="111"/>
      <c r="E1803" s="117"/>
      <c r="G1803" s="120"/>
      <c r="H1803" s="120"/>
      <c r="I1803" s="120"/>
      <c r="J1803" s="102"/>
      <c r="K1803" s="102"/>
      <c r="L1803" s="120"/>
      <c r="M1803" s="116"/>
      <c r="N1803" s="116"/>
      <c r="O1803" s="102"/>
      <c r="P1803" s="102"/>
      <c r="Q1803" s="102"/>
      <c r="R1803" s="102"/>
      <c r="S1803" s="102"/>
      <c r="T1803" s="102"/>
      <c r="U1803" s="102"/>
      <c r="V1803" s="102"/>
      <c r="W1803" s="102"/>
      <c r="X1803" s="102"/>
      <c r="Y1803" s="102"/>
      <c r="Z1803" s="102"/>
      <c r="AA1803" s="102"/>
      <c r="AB1803" s="102"/>
    </row>
    <row r="1804">
      <c r="A1804" s="119"/>
      <c r="C1804" s="110"/>
      <c r="D1804" s="111"/>
      <c r="E1804" s="117"/>
      <c r="G1804" s="120"/>
      <c r="H1804" s="120"/>
      <c r="I1804" s="120"/>
      <c r="J1804" s="102"/>
      <c r="K1804" s="102"/>
      <c r="L1804" s="120"/>
      <c r="M1804" s="116"/>
      <c r="N1804" s="116"/>
      <c r="O1804" s="102"/>
      <c r="P1804" s="102"/>
      <c r="Q1804" s="102"/>
      <c r="R1804" s="102"/>
      <c r="S1804" s="102"/>
      <c r="T1804" s="102"/>
      <c r="U1804" s="102"/>
      <c r="V1804" s="102"/>
      <c r="W1804" s="102"/>
      <c r="X1804" s="102"/>
      <c r="Y1804" s="102"/>
      <c r="Z1804" s="102"/>
      <c r="AA1804" s="102"/>
      <c r="AB1804" s="102"/>
    </row>
    <row r="1805">
      <c r="A1805" s="119"/>
      <c r="C1805" s="110"/>
      <c r="D1805" s="111"/>
      <c r="E1805" s="117"/>
      <c r="G1805" s="120"/>
      <c r="H1805" s="120"/>
      <c r="I1805" s="120"/>
      <c r="J1805" s="102"/>
      <c r="K1805" s="102"/>
      <c r="L1805" s="120"/>
      <c r="M1805" s="116"/>
      <c r="N1805" s="116"/>
      <c r="O1805" s="102"/>
      <c r="P1805" s="102"/>
      <c r="Q1805" s="102"/>
      <c r="R1805" s="102"/>
      <c r="S1805" s="102"/>
      <c r="T1805" s="102"/>
      <c r="U1805" s="102"/>
      <c r="V1805" s="102"/>
      <c r="W1805" s="102"/>
      <c r="X1805" s="102"/>
      <c r="Y1805" s="102"/>
      <c r="Z1805" s="102"/>
      <c r="AA1805" s="102"/>
      <c r="AB1805" s="102"/>
    </row>
    <row r="1806">
      <c r="A1806" s="119"/>
      <c r="C1806" s="110"/>
      <c r="D1806" s="111"/>
      <c r="E1806" s="117"/>
      <c r="G1806" s="120"/>
      <c r="H1806" s="120"/>
      <c r="I1806" s="120"/>
      <c r="J1806" s="102"/>
      <c r="K1806" s="102"/>
      <c r="L1806" s="120"/>
      <c r="M1806" s="116"/>
      <c r="N1806" s="116"/>
      <c r="O1806" s="102"/>
      <c r="P1806" s="102"/>
      <c r="Q1806" s="102"/>
      <c r="R1806" s="102"/>
      <c r="S1806" s="102"/>
      <c r="T1806" s="102"/>
      <c r="U1806" s="102"/>
      <c r="V1806" s="102"/>
      <c r="W1806" s="102"/>
      <c r="X1806" s="102"/>
      <c r="Y1806" s="102"/>
      <c r="Z1806" s="102"/>
      <c r="AA1806" s="102"/>
      <c r="AB1806" s="102"/>
    </row>
    <row r="1807">
      <c r="A1807" s="119"/>
      <c r="C1807" s="110"/>
      <c r="D1807" s="111"/>
      <c r="E1807" s="117"/>
      <c r="G1807" s="120"/>
      <c r="H1807" s="120"/>
      <c r="I1807" s="120"/>
      <c r="J1807" s="102"/>
      <c r="K1807" s="102"/>
      <c r="L1807" s="120"/>
      <c r="M1807" s="116"/>
      <c r="N1807" s="116"/>
      <c r="O1807" s="102"/>
      <c r="P1807" s="102"/>
      <c r="Q1807" s="102"/>
      <c r="R1807" s="102"/>
      <c r="S1807" s="102"/>
      <c r="T1807" s="102"/>
      <c r="U1807" s="102"/>
      <c r="V1807" s="102"/>
      <c r="W1807" s="102"/>
      <c r="X1807" s="102"/>
      <c r="Y1807" s="102"/>
      <c r="Z1807" s="102"/>
      <c r="AA1807" s="102"/>
      <c r="AB1807" s="102"/>
    </row>
    <row r="1808">
      <c r="A1808" s="119"/>
      <c r="C1808" s="110"/>
      <c r="D1808" s="111"/>
      <c r="E1808" s="117"/>
      <c r="G1808" s="120"/>
      <c r="H1808" s="120"/>
      <c r="I1808" s="120"/>
      <c r="J1808" s="102"/>
      <c r="K1808" s="102"/>
      <c r="L1808" s="120"/>
      <c r="M1808" s="116"/>
      <c r="N1808" s="116"/>
      <c r="O1808" s="102"/>
      <c r="P1808" s="102"/>
      <c r="Q1808" s="102"/>
      <c r="R1808" s="102"/>
      <c r="S1808" s="102"/>
      <c r="T1808" s="102"/>
      <c r="U1808" s="102"/>
      <c r="V1808" s="102"/>
      <c r="W1808" s="102"/>
      <c r="X1808" s="102"/>
      <c r="Y1808" s="102"/>
      <c r="Z1808" s="102"/>
      <c r="AA1808" s="102"/>
      <c r="AB1808" s="102"/>
    </row>
    <row r="1809">
      <c r="A1809" s="119"/>
      <c r="C1809" s="110"/>
      <c r="D1809" s="111"/>
      <c r="E1809" s="117"/>
      <c r="G1809" s="120"/>
      <c r="H1809" s="120"/>
      <c r="I1809" s="120"/>
      <c r="J1809" s="102"/>
      <c r="K1809" s="102"/>
      <c r="L1809" s="120"/>
      <c r="M1809" s="116"/>
      <c r="N1809" s="116"/>
      <c r="O1809" s="102"/>
      <c r="P1809" s="102"/>
      <c r="Q1809" s="102"/>
      <c r="R1809" s="102"/>
      <c r="S1809" s="102"/>
      <c r="T1809" s="102"/>
      <c r="U1809" s="102"/>
      <c r="V1809" s="102"/>
      <c r="W1809" s="102"/>
      <c r="X1809" s="102"/>
      <c r="Y1809" s="102"/>
      <c r="Z1809" s="102"/>
      <c r="AA1809" s="102"/>
      <c r="AB1809" s="102"/>
    </row>
    <row r="1810">
      <c r="A1810" s="119"/>
      <c r="C1810" s="110"/>
      <c r="D1810" s="111"/>
      <c r="E1810" s="117"/>
      <c r="G1810" s="120"/>
      <c r="H1810" s="120"/>
      <c r="I1810" s="120"/>
      <c r="J1810" s="102"/>
      <c r="K1810" s="102"/>
      <c r="L1810" s="120"/>
      <c r="M1810" s="116"/>
      <c r="N1810" s="116"/>
      <c r="O1810" s="102"/>
      <c r="P1810" s="102"/>
      <c r="Q1810" s="102"/>
      <c r="R1810" s="102"/>
      <c r="S1810" s="102"/>
      <c r="T1810" s="102"/>
      <c r="U1810" s="102"/>
      <c r="V1810" s="102"/>
      <c r="W1810" s="102"/>
      <c r="X1810" s="102"/>
      <c r="Y1810" s="102"/>
      <c r="Z1810" s="102"/>
      <c r="AA1810" s="102"/>
      <c r="AB1810" s="102"/>
    </row>
    <row r="1811">
      <c r="A1811" s="119"/>
      <c r="C1811" s="110"/>
      <c r="D1811" s="111"/>
      <c r="E1811" s="117"/>
      <c r="G1811" s="120"/>
      <c r="H1811" s="120"/>
      <c r="I1811" s="120"/>
      <c r="J1811" s="102"/>
      <c r="K1811" s="102"/>
      <c r="L1811" s="120"/>
      <c r="M1811" s="116"/>
      <c r="N1811" s="116"/>
      <c r="O1811" s="102"/>
      <c r="P1811" s="102"/>
      <c r="Q1811" s="102"/>
      <c r="R1811" s="102"/>
      <c r="S1811" s="102"/>
      <c r="T1811" s="102"/>
      <c r="U1811" s="102"/>
      <c r="V1811" s="102"/>
      <c r="W1811" s="102"/>
      <c r="X1811" s="102"/>
      <c r="Y1811" s="102"/>
      <c r="Z1811" s="102"/>
      <c r="AA1811" s="102"/>
      <c r="AB1811" s="102"/>
    </row>
    <row r="1812">
      <c r="A1812" s="119"/>
      <c r="C1812" s="110"/>
      <c r="D1812" s="111"/>
      <c r="E1812" s="117"/>
      <c r="G1812" s="120"/>
      <c r="H1812" s="120"/>
      <c r="I1812" s="120"/>
      <c r="J1812" s="102"/>
      <c r="K1812" s="102"/>
      <c r="L1812" s="120"/>
      <c r="M1812" s="116"/>
      <c r="N1812" s="116"/>
      <c r="O1812" s="102"/>
      <c r="P1812" s="102"/>
      <c r="Q1812" s="102"/>
      <c r="R1812" s="102"/>
      <c r="S1812" s="102"/>
      <c r="T1812" s="102"/>
      <c r="U1812" s="102"/>
      <c r="V1812" s="102"/>
      <c r="W1812" s="102"/>
      <c r="X1812" s="102"/>
      <c r="Y1812" s="102"/>
      <c r="Z1812" s="102"/>
      <c r="AA1812" s="102"/>
      <c r="AB1812" s="102"/>
    </row>
    <row r="1813">
      <c r="A1813" s="119"/>
      <c r="C1813" s="110"/>
      <c r="D1813" s="111"/>
      <c r="E1813" s="117"/>
      <c r="G1813" s="120"/>
      <c r="H1813" s="120"/>
      <c r="I1813" s="120"/>
      <c r="J1813" s="102"/>
      <c r="K1813" s="102"/>
      <c r="L1813" s="120"/>
      <c r="M1813" s="116"/>
      <c r="N1813" s="116"/>
      <c r="O1813" s="102"/>
      <c r="P1813" s="102"/>
      <c r="Q1813" s="102"/>
      <c r="R1813" s="102"/>
      <c r="S1813" s="102"/>
      <c r="T1813" s="102"/>
      <c r="U1813" s="102"/>
      <c r="V1813" s="102"/>
      <c r="W1813" s="102"/>
      <c r="X1813" s="102"/>
      <c r="Y1813" s="102"/>
      <c r="Z1813" s="102"/>
      <c r="AA1813" s="102"/>
      <c r="AB1813" s="102"/>
    </row>
    <row r="1814">
      <c r="A1814" s="119"/>
      <c r="C1814" s="110"/>
      <c r="D1814" s="111"/>
      <c r="E1814" s="117"/>
      <c r="G1814" s="120"/>
      <c r="H1814" s="120"/>
      <c r="I1814" s="120"/>
      <c r="J1814" s="102"/>
      <c r="K1814" s="102"/>
      <c r="L1814" s="120"/>
      <c r="M1814" s="116"/>
      <c r="N1814" s="116"/>
      <c r="O1814" s="102"/>
      <c r="P1814" s="102"/>
      <c r="Q1814" s="102"/>
      <c r="R1814" s="102"/>
      <c r="S1814" s="102"/>
      <c r="T1814" s="102"/>
      <c r="U1814" s="102"/>
      <c r="V1814" s="102"/>
      <c r="W1814" s="102"/>
      <c r="X1814" s="102"/>
      <c r="Y1814" s="102"/>
      <c r="Z1814" s="102"/>
      <c r="AA1814" s="102"/>
      <c r="AB1814" s="102"/>
    </row>
    <row r="1815">
      <c r="A1815" s="119"/>
      <c r="C1815" s="110"/>
      <c r="D1815" s="111"/>
      <c r="E1815" s="117"/>
      <c r="G1815" s="120"/>
      <c r="H1815" s="120"/>
      <c r="I1815" s="120"/>
      <c r="J1815" s="102"/>
      <c r="K1815" s="102"/>
      <c r="L1815" s="120"/>
      <c r="M1815" s="116"/>
      <c r="N1815" s="116"/>
      <c r="O1815" s="102"/>
      <c r="P1815" s="102"/>
      <c r="Q1815" s="102"/>
      <c r="R1815" s="102"/>
      <c r="S1815" s="102"/>
      <c r="T1815" s="102"/>
      <c r="U1815" s="102"/>
      <c r="V1815" s="102"/>
      <c r="W1815" s="102"/>
      <c r="X1815" s="102"/>
      <c r="Y1815" s="102"/>
      <c r="Z1815" s="102"/>
      <c r="AA1815" s="102"/>
      <c r="AB1815" s="102"/>
    </row>
    <row r="1816">
      <c r="A1816" s="119"/>
      <c r="C1816" s="110"/>
      <c r="D1816" s="111"/>
      <c r="E1816" s="117"/>
      <c r="G1816" s="120"/>
      <c r="H1816" s="120"/>
      <c r="I1816" s="120"/>
      <c r="J1816" s="102"/>
      <c r="K1816" s="102"/>
      <c r="L1816" s="120"/>
      <c r="M1816" s="116"/>
      <c r="N1816" s="116"/>
      <c r="O1816" s="102"/>
      <c r="P1816" s="102"/>
      <c r="Q1816" s="102"/>
      <c r="R1816" s="102"/>
      <c r="S1816" s="102"/>
      <c r="T1816" s="102"/>
      <c r="U1816" s="102"/>
      <c r="V1816" s="102"/>
      <c r="W1816" s="102"/>
      <c r="X1816" s="102"/>
      <c r="Y1816" s="102"/>
      <c r="Z1816" s="102"/>
      <c r="AA1816" s="102"/>
      <c r="AB1816" s="102"/>
    </row>
    <row r="1817">
      <c r="A1817" s="119"/>
      <c r="C1817" s="110"/>
      <c r="D1817" s="111"/>
      <c r="E1817" s="117"/>
      <c r="G1817" s="120"/>
      <c r="H1817" s="120"/>
      <c r="I1817" s="120"/>
      <c r="J1817" s="102"/>
      <c r="K1817" s="102"/>
      <c r="L1817" s="120"/>
      <c r="M1817" s="116"/>
      <c r="N1817" s="116"/>
      <c r="O1817" s="102"/>
      <c r="P1817" s="102"/>
      <c r="Q1817" s="102"/>
      <c r="R1817" s="102"/>
      <c r="S1817" s="102"/>
      <c r="T1817" s="102"/>
      <c r="U1817" s="102"/>
      <c r="V1817" s="102"/>
      <c r="W1817" s="102"/>
      <c r="X1817" s="102"/>
      <c r="Y1817" s="102"/>
      <c r="Z1817" s="102"/>
      <c r="AA1817" s="102"/>
      <c r="AB1817" s="102"/>
    </row>
    <row r="1818">
      <c r="A1818" s="119"/>
      <c r="C1818" s="110"/>
      <c r="D1818" s="111"/>
      <c r="E1818" s="117"/>
      <c r="G1818" s="120"/>
      <c r="H1818" s="120"/>
      <c r="I1818" s="120"/>
      <c r="J1818" s="102"/>
      <c r="K1818" s="102"/>
      <c r="L1818" s="120"/>
      <c r="M1818" s="116"/>
      <c r="N1818" s="116"/>
      <c r="O1818" s="102"/>
      <c r="P1818" s="102"/>
      <c r="Q1818" s="102"/>
      <c r="R1818" s="102"/>
      <c r="S1818" s="102"/>
      <c r="T1818" s="102"/>
      <c r="U1818" s="102"/>
      <c r="V1818" s="102"/>
      <c r="W1818" s="102"/>
      <c r="X1818" s="102"/>
      <c r="Y1818" s="102"/>
      <c r="Z1818" s="102"/>
      <c r="AA1818" s="102"/>
      <c r="AB1818" s="102"/>
    </row>
    <row r="1819">
      <c r="A1819" s="119"/>
      <c r="C1819" s="110"/>
      <c r="D1819" s="111"/>
      <c r="E1819" s="117"/>
      <c r="G1819" s="120"/>
      <c r="H1819" s="120"/>
      <c r="I1819" s="120"/>
      <c r="J1819" s="102"/>
      <c r="K1819" s="102"/>
      <c r="L1819" s="120"/>
      <c r="M1819" s="116"/>
      <c r="N1819" s="116"/>
      <c r="O1819" s="102"/>
      <c r="P1819" s="102"/>
      <c r="Q1819" s="102"/>
      <c r="R1819" s="102"/>
      <c r="S1819" s="102"/>
      <c r="T1819" s="102"/>
      <c r="U1819" s="102"/>
      <c r="V1819" s="102"/>
      <c r="W1819" s="102"/>
      <c r="X1819" s="102"/>
      <c r="Y1819" s="102"/>
      <c r="Z1819" s="102"/>
      <c r="AA1819" s="102"/>
      <c r="AB1819" s="102"/>
    </row>
    <row r="1820">
      <c r="A1820" s="119"/>
      <c r="C1820" s="110"/>
      <c r="D1820" s="111"/>
      <c r="E1820" s="117"/>
      <c r="G1820" s="120"/>
      <c r="H1820" s="120"/>
      <c r="I1820" s="120"/>
      <c r="J1820" s="102"/>
      <c r="K1820" s="102"/>
      <c r="L1820" s="120"/>
      <c r="M1820" s="116"/>
      <c r="N1820" s="116"/>
      <c r="O1820" s="102"/>
      <c r="P1820" s="102"/>
      <c r="Q1820" s="102"/>
      <c r="R1820" s="102"/>
      <c r="S1820" s="102"/>
      <c r="T1820" s="102"/>
      <c r="U1820" s="102"/>
      <c r="V1820" s="102"/>
      <c r="W1820" s="102"/>
      <c r="X1820" s="102"/>
      <c r="Y1820" s="102"/>
      <c r="Z1820" s="102"/>
      <c r="AA1820" s="102"/>
      <c r="AB1820" s="102"/>
    </row>
    <row r="1821">
      <c r="A1821" s="119"/>
      <c r="C1821" s="110"/>
      <c r="D1821" s="111"/>
      <c r="E1821" s="117"/>
      <c r="G1821" s="120"/>
      <c r="H1821" s="120"/>
      <c r="I1821" s="120"/>
      <c r="J1821" s="102"/>
      <c r="K1821" s="102"/>
      <c r="L1821" s="120"/>
      <c r="M1821" s="116"/>
      <c r="N1821" s="116"/>
      <c r="O1821" s="102"/>
      <c r="P1821" s="102"/>
      <c r="Q1821" s="102"/>
      <c r="R1821" s="102"/>
      <c r="S1821" s="102"/>
      <c r="T1821" s="102"/>
      <c r="U1821" s="102"/>
      <c r="V1821" s="102"/>
      <c r="W1821" s="102"/>
      <c r="X1821" s="102"/>
      <c r="Y1821" s="102"/>
      <c r="Z1821" s="102"/>
      <c r="AA1821" s="102"/>
      <c r="AB1821" s="102"/>
    </row>
    <row r="1822">
      <c r="A1822" s="119"/>
      <c r="C1822" s="110"/>
      <c r="D1822" s="111"/>
      <c r="E1822" s="117"/>
      <c r="G1822" s="120"/>
      <c r="H1822" s="120"/>
      <c r="I1822" s="120"/>
      <c r="J1822" s="102"/>
      <c r="K1822" s="102"/>
      <c r="L1822" s="120"/>
      <c r="M1822" s="116"/>
      <c r="N1822" s="116"/>
      <c r="O1822" s="102"/>
      <c r="P1822" s="102"/>
      <c r="Q1822" s="102"/>
      <c r="R1822" s="102"/>
      <c r="S1822" s="102"/>
      <c r="T1822" s="102"/>
      <c r="U1822" s="102"/>
      <c r="V1822" s="102"/>
      <c r="W1822" s="102"/>
      <c r="X1822" s="102"/>
      <c r="Y1822" s="102"/>
      <c r="Z1822" s="102"/>
      <c r="AA1822" s="102"/>
      <c r="AB1822" s="102"/>
    </row>
    <row r="1823">
      <c r="A1823" s="119"/>
      <c r="C1823" s="110"/>
      <c r="D1823" s="111"/>
      <c r="E1823" s="117"/>
      <c r="G1823" s="120"/>
      <c r="H1823" s="120"/>
      <c r="I1823" s="120"/>
      <c r="J1823" s="102"/>
      <c r="K1823" s="102"/>
      <c r="L1823" s="120"/>
      <c r="M1823" s="116"/>
      <c r="N1823" s="116"/>
      <c r="O1823" s="102"/>
      <c r="P1823" s="102"/>
      <c r="Q1823" s="102"/>
      <c r="R1823" s="102"/>
      <c r="S1823" s="102"/>
      <c r="T1823" s="102"/>
      <c r="U1823" s="102"/>
      <c r="V1823" s="102"/>
      <c r="W1823" s="102"/>
      <c r="X1823" s="102"/>
      <c r="Y1823" s="102"/>
      <c r="Z1823" s="102"/>
      <c r="AA1823" s="102"/>
      <c r="AB1823" s="102"/>
    </row>
    <row r="1824">
      <c r="A1824" s="119"/>
      <c r="C1824" s="110"/>
      <c r="D1824" s="111"/>
      <c r="E1824" s="117"/>
      <c r="G1824" s="120"/>
      <c r="H1824" s="120"/>
      <c r="I1824" s="120"/>
      <c r="J1824" s="102"/>
      <c r="K1824" s="102"/>
      <c r="L1824" s="120"/>
      <c r="M1824" s="116"/>
      <c r="N1824" s="116"/>
      <c r="O1824" s="102"/>
      <c r="P1824" s="102"/>
      <c r="Q1824" s="102"/>
      <c r="R1824" s="102"/>
      <c r="S1824" s="102"/>
      <c r="T1824" s="102"/>
      <c r="U1824" s="102"/>
      <c r="V1824" s="102"/>
      <c r="W1824" s="102"/>
      <c r="X1824" s="102"/>
      <c r="Y1824" s="102"/>
      <c r="Z1824" s="102"/>
      <c r="AA1824" s="102"/>
      <c r="AB1824" s="102"/>
    </row>
    <row r="1825">
      <c r="A1825" s="119"/>
      <c r="C1825" s="110"/>
      <c r="D1825" s="111"/>
      <c r="E1825" s="117"/>
      <c r="G1825" s="120"/>
      <c r="H1825" s="120"/>
      <c r="I1825" s="120"/>
      <c r="J1825" s="102"/>
      <c r="K1825" s="102"/>
      <c r="L1825" s="120"/>
      <c r="M1825" s="116"/>
      <c r="N1825" s="116"/>
      <c r="O1825" s="102"/>
      <c r="P1825" s="102"/>
      <c r="Q1825" s="102"/>
      <c r="R1825" s="102"/>
      <c r="S1825" s="102"/>
      <c r="T1825" s="102"/>
      <c r="U1825" s="102"/>
      <c r="V1825" s="102"/>
      <c r="W1825" s="102"/>
      <c r="X1825" s="102"/>
      <c r="Y1825" s="102"/>
      <c r="Z1825" s="102"/>
      <c r="AA1825" s="102"/>
      <c r="AB1825" s="102"/>
    </row>
    <row r="1826">
      <c r="A1826" s="119"/>
      <c r="C1826" s="110"/>
      <c r="D1826" s="111"/>
      <c r="E1826" s="117"/>
      <c r="G1826" s="120"/>
      <c r="H1826" s="120"/>
      <c r="I1826" s="120"/>
      <c r="J1826" s="102"/>
      <c r="K1826" s="102"/>
      <c r="L1826" s="120"/>
      <c r="M1826" s="116"/>
      <c r="N1826" s="116"/>
      <c r="O1826" s="102"/>
      <c r="P1826" s="102"/>
      <c r="Q1826" s="102"/>
      <c r="R1826" s="102"/>
      <c r="S1826" s="102"/>
      <c r="T1826" s="102"/>
      <c r="U1826" s="102"/>
      <c r="V1826" s="102"/>
      <c r="W1826" s="102"/>
      <c r="X1826" s="102"/>
      <c r="Y1826" s="102"/>
      <c r="Z1826" s="102"/>
      <c r="AA1826" s="102"/>
      <c r="AB1826" s="102"/>
    </row>
    <row r="1827">
      <c r="A1827" s="119"/>
      <c r="C1827" s="110"/>
      <c r="D1827" s="111"/>
      <c r="E1827" s="117"/>
      <c r="G1827" s="120"/>
      <c r="H1827" s="120"/>
      <c r="I1827" s="120"/>
      <c r="J1827" s="102"/>
      <c r="K1827" s="102"/>
      <c r="L1827" s="120"/>
      <c r="M1827" s="116"/>
      <c r="N1827" s="116"/>
      <c r="O1827" s="102"/>
      <c r="P1827" s="102"/>
      <c r="Q1827" s="102"/>
      <c r="R1827" s="102"/>
      <c r="S1827" s="102"/>
      <c r="T1827" s="102"/>
      <c r="U1827" s="102"/>
      <c r="V1827" s="102"/>
      <c r="W1827" s="102"/>
      <c r="X1827" s="102"/>
      <c r="Y1827" s="102"/>
      <c r="Z1827" s="102"/>
      <c r="AA1827" s="102"/>
      <c r="AB1827" s="102"/>
    </row>
    <row r="1828">
      <c r="A1828" s="119"/>
      <c r="C1828" s="110"/>
      <c r="D1828" s="111"/>
      <c r="E1828" s="117"/>
      <c r="G1828" s="120"/>
      <c r="H1828" s="120"/>
      <c r="I1828" s="120"/>
      <c r="J1828" s="102"/>
      <c r="K1828" s="102"/>
      <c r="L1828" s="120"/>
      <c r="M1828" s="116"/>
      <c r="N1828" s="116"/>
      <c r="O1828" s="102"/>
      <c r="P1828" s="102"/>
      <c r="Q1828" s="102"/>
      <c r="R1828" s="102"/>
      <c r="S1828" s="102"/>
      <c r="T1828" s="102"/>
      <c r="U1828" s="102"/>
      <c r="V1828" s="102"/>
      <c r="W1828" s="102"/>
      <c r="X1828" s="102"/>
      <c r="Y1828" s="102"/>
      <c r="Z1828" s="102"/>
      <c r="AA1828" s="102"/>
      <c r="AB1828" s="102"/>
    </row>
    <row r="1829">
      <c r="A1829" s="119"/>
      <c r="C1829" s="110"/>
      <c r="D1829" s="111"/>
      <c r="E1829" s="117"/>
      <c r="G1829" s="120"/>
      <c r="H1829" s="120"/>
      <c r="I1829" s="120"/>
      <c r="J1829" s="102"/>
      <c r="K1829" s="102"/>
      <c r="L1829" s="120"/>
      <c r="M1829" s="116"/>
      <c r="N1829" s="116"/>
      <c r="O1829" s="102"/>
      <c r="P1829" s="102"/>
      <c r="Q1829" s="102"/>
      <c r="R1829" s="102"/>
      <c r="S1829" s="102"/>
      <c r="T1829" s="102"/>
      <c r="U1829" s="102"/>
      <c r="V1829" s="102"/>
      <c r="W1829" s="102"/>
      <c r="X1829" s="102"/>
      <c r="Y1829" s="102"/>
      <c r="Z1829" s="102"/>
      <c r="AA1829" s="102"/>
      <c r="AB1829" s="102"/>
    </row>
    <row r="1830">
      <c r="A1830" s="119"/>
      <c r="C1830" s="110"/>
      <c r="D1830" s="111"/>
      <c r="E1830" s="117"/>
      <c r="G1830" s="120"/>
      <c r="H1830" s="120"/>
      <c r="I1830" s="120"/>
      <c r="J1830" s="102"/>
      <c r="K1830" s="102"/>
      <c r="L1830" s="120"/>
      <c r="M1830" s="116"/>
      <c r="N1830" s="116"/>
      <c r="O1830" s="102"/>
      <c r="P1830" s="102"/>
      <c r="Q1830" s="102"/>
      <c r="R1830" s="102"/>
      <c r="S1830" s="102"/>
      <c r="T1830" s="102"/>
      <c r="U1830" s="102"/>
      <c r="V1830" s="102"/>
      <c r="W1830" s="102"/>
      <c r="X1830" s="102"/>
      <c r="Y1830" s="102"/>
      <c r="Z1830" s="102"/>
      <c r="AA1830" s="102"/>
      <c r="AB1830" s="102"/>
    </row>
    <row r="1831">
      <c r="A1831" s="119"/>
      <c r="C1831" s="110"/>
      <c r="D1831" s="111"/>
      <c r="E1831" s="117"/>
      <c r="G1831" s="120"/>
      <c r="H1831" s="120"/>
      <c r="I1831" s="120"/>
      <c r="J1831" s="102"/>
      <c r="K1831" s="102"/>
      <c r="L1831" s="120"/>
      <c r="M1831" s="116"/>
      <c r="N1831" s="116"/>
      <c r="O1831" s="102"/>
      <c r="P1831" s="102"/>
      <c r="Q1831" s="102"/>
      <c r="R1831" s="102"/>
      <c r="S1831" s="102"/>
      <c r="T1831" s="102"/>
      <c r="U1831" s="102"/>
      <c r="V1831" s="102"/>
      <c r="W1831" s="102"/>
      <c r="X1831" s="102"/>
      <c r="Y1831" s="102"/>
      <c r="Z1831" s="102"/>
      <c r="AA1831" s="102"/>
      <c r="AB1831" s="102"/>
    </row>
    <row r="1832">
      <c r="A1832" s="119"/>
      <c r="C1832" s="110"/>
      <c r="D1832" s="111"/>
      <c r="E1832" s="117"/>
      <c r="G1832" s="120"/>
      <c r="H1832" s="120"/>
      <c r="I1832" s="120"/>
      <c r="J1832" s="102"/>
      <c r="K1832" s="102"/>
      <c r="L1832" s="120"/>
      <c r="M1832" s="116"/>
      <c r="N1832" s="116"/>
      <c r="O1832" s="102"/>
      <c r="P1832" s="102"/>
      <c r="Q1832" s="102"/>
      <c r="R1832" s="102"/>
      <c r="S1832" s="102"/>
      <c r="T1832" s="102"/>
      <c r="U1832" s="102"/>
      <c r="V1832" s="102"/>
      <c r="W1832" s="102"/>
      <c r="X1832" s="102"/>
      <c r="Y1832" s="102"/>
      <c r="Z1832" s="102"/>
      <c r="AA1832" s="102"/>
      <c r="AB1832" s="102"/>
    </row>
    <row r="1833">
      <c r="A1833" s="119"/>
      <c r="C1833" s="110"/>
      <c r="D1833" s="111"/>
      <c r="E1833" s="117"/>
      <c r="G1833" s="120"/>
      <c r="H1833" s="120"/>
      <c r="I1833" s="120"/>
      <c r="J1833" s="102"/>
      <c r="K1833" s="102"/>
      <c r="L1833" s="120"/>
      <c r="M1833" s="116"/>
      <c r="N1833" s="116"/>
      <c r="O1833" s="102"/>
      <c r="P1833" s="102"/>
      <c r="Q1833" s="102"/>
      <c r="R1833" s="102"/>
      <c r="S1833" s="102"/>
      <c r="T1833" s="102"/>
      <c r="U1833" s="102"/>
      <c r="V1833" s="102"/>
      <c r="W1833" s="102"/>
      <c r="X1833" s="102"/>
      <c r="Y1833" s="102"/>
      <c r="Z1833" s="102"/>
      <c r="AA1833" s="102"/>
      <c r="AB1833" s="102"/>
    </row>
    <row r="1834">
      <c r="A1834" s="119"/>
      <c r="C1834" s="110"/>
      <c r="D1834" s="111"/>
      <c r="E1834" s="117"/>
      <c r="G1834" s="120"/>
      <c r="H1834" s="120"/>
      <c r="I1834" s="120"/>
      <c r="J1834" s="102"/>
      <c r="K1834" s="102"/>
      <c r="L1834" s="120"/>
      <c r="M1834" s="116"/>
      <c r="N1834" s="116"/>
      <c r="O1834" s="102"/>
      <c r="P1834" s="102"/>
      <c r="Q1834" s="102"/>
      <c r="R1834" s="102"/>
      <c r="S1834" s="102"/>
      <c r="T1834" s="102"/>
      <c r="U1834" s="102"/>
      <c r="V1834" s="102"/>
      <c r="W1834" s="102"/>
      <c r="X1834" s="102"/>
      <c r="Y1834" s="102"/>
      <c r="Z1834" s="102"/>
      <c r="AA1834" s="102"/>
      <c r="AB1834" s="102"/>
    </row>
    <row r="1835">
      <c r="A1835" s="119"/>
      <c r="C1835" s="110"/>
      <c r="D1835" s="111"/>
      <c r="E1835" s="117"/>
      <c r="G1835" s="120"/>
      <c r="H1835" s="120"/>
      <c r="I1835" s="120"/>
      <c r="J1835" s="102"/>
      <c r="K1835" s="102"/>
      <c r="L1835" s="120"/>
      <c r="M1835" s="116"/>
      <c r="N1835" s="116"/>
      <c r="O1835" s="102"/>
      <c r="P1835" s="102"/>
      <c r="Q1835" s="102"/>
      <c r="R1835" s="102"/>
      <c r="S1835" s="102"/>
      <c r="T1835" s="102"/>
      <c r="U1835" s="102"/>
      <c r="V1835" s="102"/>
      <c r="W1835" s="102"/>
      <c r="X1835" s="102"/>
      <c r="Y1835" s="102"/>
      <c r="Z1835" s="102"/>
      <c r="AA1835" s="102"/>
      <c r="AB1835" s="102"/>
    </row>
    <row r="1836">
      <c r="A1836" s="119"/>
      <c r="C1836" s="110"/>
      <c r="D1836" s="111"/>
      <c r="E1836" s="117"/>
      <c r="G1836" s="120"/>
      <c r="H1836" s="120"/>
      <c r="I1836" s="120"/>
      <c r="J1836" s="102"/>
      <c r="K1836" s="102"/>
      <c r="L1836" s="120"/>
      <c r="M1836" s="116"/>
      <c r="N1836" s="116"/>
      <c r="O1836" s="102"/>
      <c r="P1836" s="102"/>
      <c r="Q1836" s="102"/>
      <c r="R1836" s="102"/>
      <c r="S1836" s="102"/>
      <c r="T1836" s="102"/>
      <c r="U1836" s="102"/>
      <c r="V1836" s="102"/>
      <c r="W1836" s="102"/>
      <c r="X1836" s="102"/>
      <c r="Y1836" s="102"/>
      <c r="Z1836" s="102"/>
      <c r="AA1836" s="102"/>
      <c r="AB1836" s="102"/>
    </row>
    <row r="1837">
      <c r="A1837" s="119"/>
      <c r="C1837" s="110"/>
      <c r="D1837" s="111"/>
      <c r="E1837" s="117"/>
      <c r="G1837" s="120"/>
      <c r="H1837" s="120"/>
      <c r="I1837" s="120"/>
      <c r="J1837" s="102"/>
      <c r="K1837" s="102"/>
      <c r="L1837" s="120"/>
      <c r="M1837" s="116"/>
      <c r="N1837" s="116"/>
      <c r="O1837" s="102"/>
      <c r="P1837" s="102"/>
      <c r="Q1837" s="102"/>
      <c r="R1837" s="102"/>
      <c r="S1837" s="102"/>
      <c r="T1837" s="102"/>
      <c r="U1837" s="102"/>
      <c r="V1837" s="102"/>
      <c r="W1837" s="102"/>
      <c r="X1837" s="102"/>
      <c r="Y1837" s="102"/>
      <c r="Z1837" s="102"/>
      <c r="AA1837" s="102"/>
      <c r="AB1837" s="102"/>
    </row>
    <row r="1838">
      <c r="A1838" s="119"/>
      <c r="C1838" s="110"/>
      <c r="D1838" s="111"/>
      <c r="E1838" s="117"/>
      <c r="G1838" s="120"/>
      <c r="H1838" s="120"/>
      <c r="I1838" s="120"/>
      <c r="J1838" s="102"/>
      <c r="K1838" s="102"/>
      <c r="L1838" s="120"/>
      <c r="M1838" s="116"/>
      <c r="N1838" s="116"/>
      <c r="O1838" s="102"/>
      <c r="P1838" s="102"/>
      <c r="Q1838" s="102"/>
      <c r="R1838" s="102"/>
      <c r="S1838" s="102"/>
      <c r="T1838" s="102"/>
      <c r="U1838" s="102"/>
      <c r="V1838" s="102"/>
      <c r="W1838" s="102"/>
      <c r="X1838" s="102"/>
      <c r="Y1838" s="102"/>
      <c r="Z1838" s="102"/>
      <c r="AA1838" s="102"/>
      <c r="AB1838" s="102"/>
    </row>
    <row r="1839">
      <c r="A1839" s="119"/>
      <c r="C1839" s="110"/>
      <c r="D1839" s="111"/>
      <c r="E1839" s="117"/>
      <c r="G1839" s="120"/>
      <c r="H1839" s="120"/>
      <c r="I1839" s="120"/>
      <c r="J1839" s="102"/>
      <c r="K1839" s="102"/>
      <c r="L1839" s="120"/>
      <c r="M1839" s="116"/>
      <c r="N1839" s="116"/>
      <c r="O1839" s="102"/>
      <c r="P1839" s="102"/>
      <c r="Q1839" s="102"/>
      <c r="R1839" s="102"/>
      <c r="S1839" s="102"/>
      <c r="T1839" s="102"/>
      <c r="U1839" s="102"/>
      <c r="V1839" s="102"/>
      <c r="W1839" s="102"/>
      <c r="X1839" s="102"/>
      <c r="Y1839" s="102"/>
      <c r="Z1839" s="102"/>
      <c r="AA1839" s="102"/>
      <c r="AB1839" s="102"/>
    </row>
    <row r="1840">
      <c r="A1840" s="119"/>
      <c r="C1840" s="110"/>
      <c r="D1840" s="111"/>
      <c r="E1840" s="117"/>
      <c r="G1840" s="120"/>
      <c r="H1840" s="120"/>
      <c r="I1840" s="120"/>
      <c r="J1840" s="102"/>
      <c r="K1840" s="102"/>
      <c r="L1840" s="120"/>
      <c r="M1840" s="116"/>
      <c r="N1840" s="116"/>
      <c r="O1840" s="102"/>
      <c r="P1840" s="102"/>
      <c r="Q1840" s="102"/>
      <c r="R1840" s="102"/>
      <c r="S1840" s="102"/>
      <c r="T1840" s="102"/>
      <c r="U1840" s="102"/>
      <c r="V1840" s="102"/>
      <c r="W1840" s="102"/>
      <c r="X1840" s="102"/>
      <c r="Y1840" s="102"/>
      <c r="Z1840" s="102"/>
      <c r="AA1840" s="102"/>
      <c r="AB1840" s="102"/>
    </row>
    <row r="1841">
      <c r="A1841" s="119"/>
      <c r="C1841" s="110"/>
      <c r="D1841" s="111"/>
      <c r="E1841" s="117"/>
      <c r="G1841" s="120"/>
      <c r="H1841" s="120"/>
      <c r="I1841" s="120"/>
      <c r="J1841" s="102"/>
      <c r="K1841" s="102"/>
      <c r="L1841" s="120"/>
      <c r="M1841" s="116"/>
      <c r="N1841" s="116"/>
      <c r="O1841" s="102"/>
      <c r="P1841" s="102"/>
      <c r="Q1841" s="102"/>
      <c r="R1841" s="102"/>
      <c r="S1841" s="102"/>
      <c r="T1841" s="102"/>
      <c r="U1841" s="102"/>
      <c r="V1841" s="102"/>
      <c r="W1841" s="102"/>
      <c r="X1841" s="102"/>
      <c r="Y1841" s="102"/>
      <c r="Z1841" s="102"/>
      <c r="AA1841" s="102"/>
      <c r="AB1841" s="102"/>
    </row>
    <row r="1842">
      <c r="A1842" s="119"/>
      <c r="C1842" s="110"/>
      <c r="D1842" s="111"/>
      <c r="E1842" s="117"/>
      <c r="G1842" s="120"/>
      <c r="H1842" s="120"/>
      <c r="I1842" s="120"/>
      <c r="J1842" s="102"/>
      <c r="K1842" s="102"/>
      <c r="L1842" s="120"/>
      <c r="M1842" s="116"/>
      <c r="N1842" s="116"/>
      <c r="O1842" s="102"/>
      <c r="P1842" s="102"/>
      <c r="Q1842" s="102"/>
      <c r="R1842" s="102"/>
      <c r="S1842" s="102"/>
      <c r="T1842" s="102"/>
      <c r="U1842" s="102"/>
      <c r="V1842" s="102"/>
      <c r="W1842" s="102"/>
      <c r="X1842" s="102"/>
      <c r="Y1842" s="102"/>
      <c r="Z1842" s="102"/>
      <c r="AA1842" s="102"/>
      <c r="AB1842" s="102"/>
    </row>
    <row r="1843">
      <c r="A1843" s="119"/>
      <c r="C1843" s="110"/>
      <c r="D1843" s="111"/>
      <c r="E1843" s="117"/>
      <c r="G1843" s="120"/>
      <c r="H1843" s="120"/>
      <c r="I1843" s="120"/>
      <c r="J1843" s="102"/>
      <c r="K1843" s="102"/>
      <c r="L1843" s="120"/>
      <c r="M1843" s="116"/>
      <c r="N1843" s="116"/>
      <c r="O1843" s="102"/>
      <c r="P1843" s="102"/>
      <c r="Q1843" s="102"/>
      <c r="R1843" s="102"/>
      <c r="S1843" s="102"/>
      <c r="T1843" s="102"/>
      <c r="U1843" s="102"/>
      <c r="V1843" s="102"/>
      <c r="W1843" s="102"/>
      <c r="X1843" s="102"/>
      <c r="Y1843" s="102"/>
      <c r="Z1843" s="102"/>
      <c r="AA1843" s="102"/>
      <c r="AB1843" s="102"/>
    </row>
    <row r="1844">
      <c r="A1844" s="119"/>
      <c r="C1844" s="110"/>
      <c r="D1844" s="111"/>
      <c r="E1844" s="117"/>
      <c r="G1844" s="120"/>
      <c r="H1844" s="120"/>
      <c r="I1844" s="120"/>
      <c r="J1844" s="102"/>
      <c r="K1844" s="102"/>
      <c r="L1844" s="120"/>
      <c r="M1844" s="116"/>
      <c r="N1844" s="116"/>
      <c r="O1844" s="102"/>
      <c r="P1844" s="102"/>
      <c r="Q1844" s="102"/>
      <c r="R1844" s="102"/>
      <c r="S1844" s="102"/>
      <c r="T1844" s="102"/>
      <c r="U1844" s="102"/>
      <c r="V1844" s="102"/>
      <c r="W1844" s="102"/>
      <c r="X1844" s="102"/>
      <c r="Y1844" s="102"/>
      <c r="Z1844" s="102"/>
      <c r="AA1844" s="102"/>
      <c r="AB1844" s="102"/>
    </row>
    <row r="1845">
      <c r="A1845" s="119"/>
      <c r="C1845" s="110"/>
      <c r="D1845" s="111"/>
      <c r="E1845" s="117"/>
      <c r="G1845" s="120"/>
      <c r="H1845" s="120"/>
      <c r="I1845" s="120"/>
      <c r="J1845" s="102"/>
      <c r="K1845" s="102"/>
      <c r="L1845" s="120"/>
      <c r="M1845" s="116"/>
      <c r="N1845" s="116"/>
      <c r="O1845" s="102"/>
      <c r="P1845" s="102"/>
      <c r="Q1845" s="102"/>
      <c r="R1845" s="102"/>
      <c r="S1845" s="102"/>
      <c r="T1845" s="102"/>
      <c r="U1845" s="102"/>
      <c r="V1845" s="102"/>
      <c r="W1845" s="102"/>
      <c r="X1845" s="102"/>
      <c r="Y1845" s="102"/>
      <c r="Z1845" s="102"/>
      <c r="AA1845" s="102"/>
      <c r="AB1845" s="102"/>
    </row>
    <row r="1846">
      <c r="A1846" s="119"/>
      <c r="C1846" s="110"/>
      <c r="D1846" s="111"/>
      <c r="E1846" s="117"/>
      <c r="G1846" s="120"/>
      <c r="H1846" s="120"/>
      <c r="I1846" s="120"/>
      <c r="J1846" s="102"/>
      <c r="K1846" s="102"/>
      <c r="L1846" s="120"/>
      <c r="M1846" s="116"/>
      <c r="N1846" s="116"/>
      <c r="O1846" s="102"/>
      <c r="P1846" s="102"/>
      <c r="Q1846" s="102"/>
      <c r="R1846" s="102"/>
      <c r="S1846" s="102"/>
      <c r="T1846" s="102"/>
      <c r="U1846" s="102"/>
      <c r="V1846" s="102"/>
      <c r="W1846" s="102"/>
      <c r="X1846" s="102"/>
      <c r="Y1846" s="102"/>
      <c r="Z1846" s="102"/>
      <c r="AA1846" s="102"/>
      <c r="AB1846" s="102"/>
    </row>
    <row r="1847">
      <c r="A1847" s="119"/>
      <c r="C1847" s="110"/>
      <c r="D1847" s="111"/>
      <c r="E1847" s="117"/>
      <c r="G1847" s="120"/>
      <c r="H1847" s="120"/>
      <c r="I1847" s="120"/>
      <c r="J1847" s="102"/>
      <c r="K1847" s="102"/>
      <c r="L1847" s="120"/>
      <c r="M1847" s="116"/>
      <c r="N1847" s="116"/>
      <c r="O1847" s="102"/>
      <c r="P1847" s="102"/>
      <c r="Q1847" s="102"/>
      <c r="R1847" s="102"/>
      <c r="S1847" s="102"/>
      <c r="T1847" s="102"/>
      <c r="U1847" s="102"/>
      <c r="V1847" s="102"/>
      <c r="W1847" s="102"/>
      <c r="X1847" s="102"/>
      <c r="Y1847" s="102"/>
      <c r="Z1847" s="102"/>
      <c r="AA1847" s="102"/>
      <c r="AB1847" s="102"/>
    </row>
    <row r="1848">
      <c r="A1848" s="119"/>
      <c r="C1848" s="110"/>
      <c r="D1848" s="111"/>
      <c r="E1848" s="117"/>
      <c r="G1848" s="120"/>
      <c r="H1848" s="120"/>
      <c r="I1848" s="120"/>
      <c r="J1848" s="102"/>
      <c r="K1848" s="102"/>
      <c r="L1848" s="120"/>
      <c r="M1848" s="116"/>
      <c r="N1848" s="116"/>
      <c r="O1848" s="102"/>
      <c r="P1848" s="102"/>
      <c r="Q1848" s="102"/>
      <c r="R1848" s="102"/>
      <c r="S1848" s="102"/>
      <c r="T1848" s="102"/>
      <c r="U1848" s="102"/>
      <c r="V1848" s="102"/>
      <c r="W1848" s="102"/>
      <c r="X1848" s="102"/>
      <c r="Y1848" s="102"/>
      <c r="Z1848" s="102"/>
      <c r="AA1848" s="102"/>
      <c r="AB1848" s="102"/>
    </row>
    <row r="1849">
      <c r="A1849" s="119"/>
      <c r="C1849" s="110"/>
      <c r="D1849" s="111"/>
      <c r="E1849" s="117"/>
      <c r="G1849" s="120"/>
      <c r="H1849" s="120"/>
      <c r="I1849" s="120"/>
      <c r="J1849" s="102"/>
      <c r="K1849" s="102"/>
      <c r="L1849" s="120"/>
      <c r="M1849" s="116"/>
      <c r="N1849" s="116"/>
      <c r="O1849" s="102"/>
      <c r="P1849" s="102"/>
      <c r="Q1849" s="102"/>
      <c r="R1849" s="102"/>
      <c r="S1849" s="102"/>
      <c r="T1849" s="102"/>
      <c r="U1849" s="102"/>
      <c r="V1849" s="102"/>
      <c r="W1849" s="102"/>
      <c r="X1849" s="102"/>
      <c r="Y1849" s="102"/>
      <c r="Z1849" s="102"/>
      <c r="AA1849" s="102"/>
      <c r="AB1849" s="102"/>
    </row>
    <row r="1850">
      <c r="A1850" s="119"/>
      <c r="C1850" s="110"/>
      <c r="D1850" s="111"/>
      <c r="E1850" s="117"/>
      <c r="G1850" s="120"/>
      <c r="H1850" s="120"/>
      <c r="I1850" s="120"/>
      <c r="J1850" s="102"/>
      <c r="K1850" s="102"/>
      <c r="L1850" s="120"/>
      <c r="M1850" s="116"/>
      <c r="N1850" s="116"/>
      <c r="O1850" s="102"/>
      <c r="P1850" s="102"/>
      <c r="Q1850" s="102"/>
      <c r="R1850" s="102"/>
      <c r="S1850" s="102"/>
      <c r="T1850" s="102"/>
      <c r="U1850" s="102"/>
      <c r="V1850" s="102"/>
      <c r="W1850" s="102"/>
      <c r="X1850" s="102"/>
      <c r="Y1850" s="102"/>
      <c r="Z1850" s="102"/>
      <c r="AA1850" s="102"/>
      <c r="AB1850" s="102"/>
    </row>
    <row r="1851">
      <c r="A1851" s="119"/>
      <c r="C1851" s="110"/>
      <c r="D1851" s="111"/>
      <c r="E1851" s="117"/>
      <c r="G1851" s="120"/>
      <c r="H1851" s="120"/>
      <c r="I1851" s="120"/>
      <c r="J1851" s="102"/>
      <c r="K1851" s="102"/>
      <c r="L1851" s="120"/>
      <c r="M1851" s="116"/>
      <c r="N1851" s="116"/>
      <c r="O1851" s="102"/>
      <c r="P1851" s="102"/>
      <c r="Q1851" s="102"/>
      <c r="R1851" s="102"/>
      <c r="S1851" s="102"/>
      <c r="T1851" s="102"/>
      <c r="U1851" s="102"/>
      <c r="V1851" s="102"/>
      <c r="W1851" s="102"/>
      <c r="X1851" s="102"/>
      <c r="Y1851" s="102"/>
      <c r="Z1851" s="102"/>
      <c r="AA1851" s="102"/>
      <c r="AB1851" s="102"/>
    </row>
    <row r="1852">
      <c r="A1852" s="119"/>
      <c r="C1852" s="110"/>
      <c r="D1852" s="111"/>
      <c r="E1852" s="117"/>
      <c r="G1852" s="120"/>
      <c r="H1852" s="120"/>
      <c r="I1852" s="120"/>
      <c r="J1852" s="102"/>
      <c r="K1852" s="102"/>
      <c r="L1852" s="120"/>
      <c r="M1852" s="116"/>
      <c r="N1852" s="116"/>
      <c r="O1852" s="102"/>
      <c r="P1852" s="102"/>
      <c r="Q1852" s="102"/>
      <c r="R1852" s="102"/>
      <c r="S1852" s="102"/>
      <c r="T1852" s="102"/>
      <c r="U1852" s="102"/>
      <c r="V1852" s="102"/>
      <c r="W1852" s="102"/>
      <c r="X1852" s="102"/>
      <c r="Y1852" s="102"/>
      <c r="Z1852" s="102"/>
      <c r="AA1852" s="102"/>
      <c r="AB1852" s="102"/>
    </row>
    <row r="1853">
      <c r="A1853" s="119"/>
      <c r="C1853" s="110"/>
      <c r="D1853" s="111"/>
      <c r="E1853" s="117"/>
      <c r="G1853" s="120"/>
      <c r="H1853" s="120"/>
      <c r="I1853" s="120"/>
      <c r="J1853" s="102"/>
      <c r="K1853" s="102"/>
      <c r="L1853" s="120"/>
      <c r="M1853" s="116"/>
      <c r="N1853" s="116"/>
      <c r="O1853" s="102"/>
      <c r="P1853" s="102"/>
      <c r="Q1853" s="102"/>
      <c r="R1853" s="102"/>
      <c r="S1853" s="102"/>
      <c r="T1853" s="102"/>
      <c r="U1853" s="102"/>
      <c r="V1853" s="102"/>
      <c r="W1853" s="102"/>
      <c r="X1853" s="102"/>
      <c r="Y1853" s="102"/>
      <c r="Z1853" s="102"/>
      <c r="AA1853" s="102"/>
      <c r="AB1853" s="102"/>
    </row>
    <row r="1854">
      <c r="A1854" s="119"/>
      <c r="C1854" s="110"/>
      <c r="D1854" s="111"/>
      <c r="E1854" s="117"/>
      <c r="G1854" s="120"/>
      <c r="H1854" s="120"/>
      <c r="I1854" s="120"/>
      <c r="J1854" s="102"/>
      <c r="K1854" s="102"/>
      <c r="L1854" s="120"/>
      <c r="M1854" s="116"/>
      <c r="N1854" s="116"/>
      <c r="O1854" s="102"/>
      <c r="P1854" s="102"/>
      <c r="Q1854" s="102"/>
      <c r="R1854" s="102"/>
      <c r="S1854" s="102"/>
      <c r="T1854" s="102"/>
      <c r="U1854" s="102"/>
      <c r="V1854" s="102"/>
      <c r="W1854" s="102"/>
      <c r="X1854" s="102"/>
      <c r="Y1854" s="102"/>
      <c r="Z1854" s="102"/>
      <c r="AA1854" s="102"/>
      <c r="AB1854" s="102"/>
    </row>
    <row r="1855">
      <c r="A1855" s="119"/>
      <c r="C1855" s="110"/>
      <c r="D1855" s="111"/>
      <c r="E1855" s="117"/>
      <c r="G1855" s="120"/>
      <c r="H1855" s="120"/>
      <c r="I1855" s="120"/>
      <c r="J1855" s="102"/>
      <c r="K1855" s="102"/>
      <c r="L1855" s="120"/>
      <c r="M1855" s="116"/>
      <c r="N1855" s="116"/>
      <c r="O1855" s="102"/>
      <c r="P1855" s="102"/>
      <c r="Q1855" s="102"/>
      <c r="R1855" s="102"/>
      <c r="S1855" s="102"/>
      <c r="T1855" s="102"/>
      <c r="U1855" s="102"/>
      <c r="V1855" s="102"/>
      <c r="W1855" s="102"/>
      <c r="X1855" s="102"/>
      <c r="Y1855" s="102"/>
      <c r="Z1855" s="102"/>
      <c r="AA1855" s="102"/>
      <c r="AB1855" s="102"/>
    </row>
    <row r="1856">
      <c r="A1856" s="119"/>
      <c r="C1856" s="110"/>
      <c r="D1856" s="111"/>
      <c r="E1856" s="117"/>
      <c r="G1856" s="120"/>
      <c r="H1856" s="120"/>
      <c r="I1856" s="120"/>
      <c r="J1856" s="102"/>
      <c r="K1856" s="102"/>
      <c r="L1856" s="120"/>
      <c r="M1856" s="116"/>
      <c r="N1856" s="116"/>
      <c r="O1856" s="102"/>
      <c r="P1856" s="102"/>
      <c r="Q1856" s="102"/>
      <c r="R1856" s="102"/>
      <c r="S1856" s="102"/>
      <c r="T1856" s="102"/>
      <c r="U1856" s="102"/>
      <c r="V1856" s="102"/>
      <c r="W1856" s="102"/>
      <c r="X1856" s="102"/>
      <c r="Y1856" s="102"/>
      <c r="Z1856" s="102"/>
      <c r="AA1856" s="102"/>
      <c r="AB1856" s="102"/>
    </row>
    <row r="1857">
      <c r="A1857" s="119"/>
      <c r="C1857" s="110"/>
      <c r="D1857" s="111"/>
      <c r="E1857" s="117"/>
      <c r="G1857" s="120"/>
      <c r="H1857" s="120"/>
      <c r="I1857" s="120"/>
      <c r="J1857" s="102"/>
      <c r="K1857" s="102"/>
      <c r="L1857" s="120"/>
      <c r="M1857" s="116"/>
      <c r="N1857" s="116"/>
      <c r="O1857" s="102"/>
      <c r="P1857" s="102"/>
      <c r="Q1857" s="102"/>
      <c r="R1857" s="102"/>
      <c r="S1857" s="102"/>
      <c r="T1857" s="102"/>
      <c r="U1857" s="102"/>
      <c r="V1857" s="102"/>
      <c r="W1857" s="102"/>
      <c r="X1857" s="102"/>
      <c r="Y1857" s="102"/>
      <c r="Z1857" s="102"/>
      <c r="AA1857" s="102"/>
      <c r="AB1857" s="102"/>
    </row>
    <row r="1858">
      <c r="A1858" s="119"/>
      <c r="C1858" s="110"/>
      <c r="D1858" s="111"/>
      <c r="E1858" s="117"/>
      <c r="G1858" s="120"/>
      <c r="H1858" s="120"/>
      <c r="I1858" s="120"/>
      <c r="J1858" s="102"/>
      <c r="K1858" s="102"/>
      <c r="L1858" s="120"/>
      <c r="M1858" s="116"/>
      <c r="N1858" s="116"/>
      <c r="O1858" s="102"/>
      <c r="P1858" s="102"/>
      <c r="Q1858" s="102"/>
      <c r="R1858" s="102"/>
      <c r="S1858" s="102"/>
      <c r="T1858" s="102"/>
      <c r="U1858" s="102"/>
      <c r="V1858" s="102"/>
      <c r="W1858" s="102"/>
      <c r="X1858" s="102"/>
      <c r="Y1858" s="102"/>
      <c r="Z1858" s="102"/>
      <c r="AA1858" s="102"/>
      <c r="AB1858" s="102"/>
    </row>
    <row r="1859">
      <c r="A1859" s="119"/>
      <c r="C1859" s="110"/>
      <c r="D1859" s="111"/>
      <c r="E1859" s="117"/>
      <c r="G1859" s="120"/>
      <c r="H1859" s="120"/>
      <c r="I1859" s="120"/>
      <c r="J1859" s="102"/>
      <c r="K1859" s="102"/>
      <c r="L1859" s="120"/>
      <c r="M1859" s="116"/>
      <c r="N1859" s="116"/>
      <c r="O1859" s="102"/>
      <c r="P1859" s="102"/>
      <c r="Q1859" s="102"/>
      <c r="R1859" s="102"/>
      <c r="S1859" s="102"/>
      <c r="T1859" s="102"/>
      <c r="U1859" s="102"/>
      <c r="V1859" s="102"/>
      <c r="W1859" s="102"/>
      <c r="X1859" s="102"/>
      <c r="Y1859" s="102"/>
      <c r="Z1859" s="102"/>
      <c r="AA1859" s="102"/>
      <c r="AB1859" s="102"/>
    </row>
    <row r="1860">
      <c r="A1860" s="119"/>
      <c r="C1860" s="110"/>
      <c r="D1860" s="111"/>
      <c r="E1860" s="117"/>
      <c r="G1860" s="120"/>
      <c r="H1860" s="120"/>
      <c r="I1860" s="120"/>
      <c r="J1860" s="102"/>
      <c r="K1860" s="102"/>
      <c r="L1860" s="120"/>
      <c r="M1860" s="116"/>
      <c r="N1860" s="116"/>
      <c r="O1860" s="102"/>
      <c r="P1860" s="102"/>
      <c r="Q1860" s="102"/>
      <c r="R1860" s="102"/>
      <c r="S1860" s="102"/>
      <c r="T1860" s="102"/>
      <c r="U1860" s="102"/>
      <c r="V1860" s="102"/>
      <c r="W1860" s="102"/>
      <c r="X1860" s="102"/>
      <c r="Y1860" s="102"/>
      <c r="Z1860" s="102"/>
      <c r="AA1860" s="102"/>
      <c r="AB1860" s="102"/>
    </row>
    <row r="1861">
      <c r="A1861" s="119"/>
      <c r="C1861" s="110"/>
      <c r="D1861" s="111"/>
      <c r="E1861" s="117"/>
      <c r="G1861" s="120"/>
      <c r="H1861" s="120"/>
      <c r="I1861" s="120"/>
      <c r="J1861" s="102"/>
      <c r="K1861" s="102"/>
      <c r="L1861" s="120"/>
      <c r="M1861" s="116"/>
      <c r="N1861" s="116"/>
      <c r="O1861" s="102"/>
      <c r="P1861" s="102"/>
      <c r="Q1861" s="102"/>
      <c r="R1861" s="102"/>
      <c r="S1861" s="102"/>
      <c r="T1861" s="102"/>
      <c r="U1861" s="102"/>
      <c r="V1861" s="102"/>
      <c r="W1861" s="102"/>
      <c r="X1861" s="102"/>
      <c r="Y1861" s="102"/>
      <c r="Z1861" s="102"/>
      <c r="AA1861" s="102"/>
      <c r="AB1861" s="102"/>
    </row>
    <row r="1862">
      <c r="A1862" s="119"/>
      <c r="C1862" s="110"/>
      <c r="D1862" s="111"/>
      <c r="E1862" s="117"/>
      <c r="G1862" s="120"/>
      <c r="H1862" s="120"/>
      <c r="I1862" s="120"/>
      <c r="J1862" s="102"/>
      <c r="K1862" s="102"/>
      <c r="L1862" s="120"/>
      <c r="M1862" s="116"/>
      <c r="N1862" s="116"/>
      <c r="O1862" s="102"/>
      <c r="P1862" s="102"/>
      <c r="Q1862" s="102"/>
      <c r="R1862" s="102"/>
      <c r="S1862" s="102"/>
      <c r="T1862" s="102"/>
      <c r="U1862" s="102"/>
      <c r="V1862" s="102"/>
      <c r="W1862" s="102"/>
      <c r="X1862" s="102"/>
      <c r="Y1862" s="102"/>
      <c r="Z1862" s="102"/>
      <c r="AA1862" s="102"/>
      <c r="AB1862" s="102"/>
    </row>
    <row r="1863">
      <c r="A1863" s="119"/>
      <c r="C1863" s="110"/>
      <c r="D1863" s="111"/>
      <c r="E1863" s="117"/>
      <c r="G1863" s="120"/>
      <c r="H1863" s="120"/>
      <c r="I1863" s="120"/>
      <c r="J1863" s="102"/>
      <c r="K1863" s="102"/>
      <c r="L1863" s="120"/>
      <c r="M1863" s="116"/>
      <c r="N1863" s="116"/>
      <c r="O1863" s="102"/>
      <c r="P1863" s="102"/>
      <c r="Q1863" s="102"/>
      <c r="R1863" s="102"/>
      <c r="S1863" s="102"/>
      <c r="T1863" s="102"/>
      <c r="U1863" s="102"/>
      <c r="V1863" s="102"/>
      <c r="W1863" s="102"/>
      <c r="X1863" s="102"/>
      <c r="Y1863" s="102"/>
      <c r="Z1863" s="102"/>
      <c r="AA1863" s="102"/>
      <c r="AB1863" s="102"/>
    </row>
    <row r="1864">
      <c r="A1864" s="119"/>
      <c r="C1864" s="110"/>
      <c r="D1864" s="111"/>
      <c r="E1864" s="117"/>
      <c r="G1864" s="120"/>
      <c r="H1864" s="120"/>
      <c r="I1864" s="120"/>
      <c r="J1864" s="102"/>
      <c r="K1864" s="102"/>
      <c r="L1864" s="120"/>
      <c r="M1864" s="116"/>
      <c r="N1864" s="116"/>
      <c r="O1864" s="102"/>
      <c r="P1864" s="102"/>
      <c r="Q1864" s="102"/>
      <c r="R1864" s="102"/>
      <c r="S1864" s="102"/>
      <c r="T1864" s="102"/>
      <c r="U1864" s="102"/>
      <c r="V1864" s="102"/>
      <c r="W1864" s="102"/>
      <c r="X1864" s="102"/>
      <c r="Y1864" s="102"/>
      <c r="Z1864" s="102"/>
      <c r="AA1864" s="102"/>
      <c r="AB1864" s="102"/>
    </row>
    <row r="1865">
      <c r="A1865" s="119"/>
      <c r="C1865" s="110"/>
      <c r="D1865" s="111"/>
      <c r="E1865" s="117"/>
      <c r="G1865" s="120"/>
      <c r="H1865" s="120"/>
      <c r="I1865" s="120"/>
      <c r="J1865" s="102"/>
      <c r="K1865" s="102"/>
      <c r="L1865" s="120"/>
      <c r="M1865" s="116"/>
      <c r="N1865" s="116"/>
      <c r="O1865" s="102"/>
      <c r="P1865" s="102"/>
      <c r="Q1865" s="102"/>
      <c r="R1865" s="102"/>
      <c r="S1865" s="102"/>
      <c r="T1865" s="102"/>
      <c r="U1865" s="102"/>
      <c r="V1865" s="102"/>
      <c r="W1865" s="102"/>
      <c r="X1865" s="102"/>
      <c r="Y1865" s="102"/>
      <c r="Z1865" s="102"/>
      <c r="AA1865" s="102"/>
      <c r="AB1865" s="102"/>
    </row>
    <row r="1866">
      <c r="A1866" s="119"/>
      <c r="C1866" s="110"/>
      <c r="D1866" s="111"/>
      <c r="E1866" s="117"/>
      <c r="G1866" s="120"/>
      <c r="H1866" s="120"/>
      <c r="I1866" s="120"/>
      <c r="J1866" s="102"/>
      <c r="K1866" s="102"/>
      <c r="L1866" s="120"/>
      <c r="M1866" s="116"/>
      <c r="N1866" s="116"/>
      <c r="O1866" s="102"/>
      <c r="P1866" s="102"/>
      <c r="Q1866" s="102"/>
      <c r="R1866" s="102"/>
      <c r="S1866" s="102"/>
      <c r="T1866" s="102"/>
      <c r="U1866" s="102"/>
      <c r="V1866" s="102"/>
      <c r="W1866" s="102"/>
      <c r="X1866" s="102"/>
      <c r="Y1866" s="102"/>
      <c r="Z1866" s="102"/>
      <c r="AA1866" s="102"/>
      <c r="AB1866" s="102"/>
    </row>
    <row r="1867">
      <c r="A1867" s="119"/>
      <c r="C1867" s="110"/>
      <c r="D1867" s="111"/>
      <c r="E1867" s="117"/>
      <c r="G1867" s="120"/>
      <c r="H1867" s="120"/>
      <c r="I1867" s="120"/>
      <c r="J1867" s="102"/>
      <c r="K1867" s="102"/>
      <c r="L1867" s="120"/>
      <c r="M1867" s="116"/>
      <c r="N1867" s="116"/>
      <c r="O1867" s="102"/>
      <c r="P1867" s="102"/>
      <c r="Q1867" s="102"/>
      <c r="R1867" s="102"/>
      <c r="S1867" s="102"/>
      <c r="T1867" s="102"/>
      <c r="U1867" s="102"/>
      <c r="V1867" s="102"/>
      <c r="W1867" s="102"/>
      <c r="X1867" s="102"/>
      <c r="Y1867" s="102"/>
      <c r="Z1867" s="102"/>
      <c r="AA1867" s="102"/>
      <c r="AB1867" s="102"/>
    </row>
    <row r="1868">
      <c r="A1868" s="119"/>
      <c r="C1868" s="110"/>
      <c r="D1868" s="111"/>
      <c r="E1868" s="117"/>
      <c r="G1868" s="120"/>
      <c r="H1868" s="120"/>
      <c r="I1868" s="120"/>
      <c r="J1868" s="102"/>
      <c r="K1868" s="102"/>
      <c r="L1868" s="120"/>
      <c r="M1868" s="116"/>
      <c r="N1868" s="116"/>
      <c r="O1868" s="102"/>
      <c r="P1868" s="102"/>
      <c r="Q1868" s="102"/>
      <c r="R1868" s="102"/>
      <c r="S1868" s="102"/>
      <c r="T1868" s="102"/>
      <c r="U1868" s="102"/>
      <c r="V1868" s="102"/>
      <c r="W1868" s="102"/>
      <c r="X1868" s="102"/>
      <c r="Y1868" s="102"/>
      <c r="Z1868" s="102"/>
      <c r="AA1868" s="102"/>
      <c r="AB1868" s="102"/>
    </row>
    <row r="1869">
      <c r="A1869" s="119"/>
      <c r="C1869" s="110"/>
      <c r="D1869" s="111"/>
      <c r="E1869" s="117"/>
      <c r="G1869" s="120"/>
      <c r="H1869" s="120"/>
      <c r="I1869" s="120"/>
      <c r="J1869" s="102"/>
      <c r="K1869" s="102"/>
      <c r="L1869" s="120"/>
      <c r="M1869" s="116"/>
      <c r="N1869" s="116"/>
      <c r="O1869" s="102"/>
      <c r="P1869" s="102"/>
      <c r="Q1869" s="102"/>
      <c r="R1869" s="102"/>
      <c r="S1869" s="102"/>
      <c r="T1869" s="102"/>
      <c r="U1869" s="102"/>
      <c r="V1869" s="102"/>
      <c r="W1869" s="102"/>
      <c r="X1869" s="102"/>
      <c r="Y1869" s="102"/>
      <c r="Z1869" s="102"/>
      <c r="AA1869" s="102"/>
      <c r="AB1869" s="102"/>
    </row>
    <row r="1870">
      <c r="A1870" s="119"/>
      <c r="C1870" s="110"/>
      <c r="D1870" s="111"/>
      <c r="E1870" s="117"/>
      <c r="G1870" s="120"/>
      <c r="H1870" s="120"/>
      <c r="I1870" s="120"/>
      <c r="J1870" s="102"/>
      <c r="K1870" s="102"/>
      <c r="L1870" s="120"/>
      <c r="M1870" s="116"/>
      <c r="N1870" s="116"/>
      <c r="O1870" s="102"/>
      <c r="P1870" s="102"/>
      <c r="Q1870" s="102"/>
      <c r="R1870" s="102"/>
      <c r="S1870" s="102"/>
      <c r="T1870" s="102"/>
      <c r="U1870" s="102"/>
      <c r="V1870" s="102"/>
      <c r="W1870" s="102"/>
      <c r="X1870" s="102"/>
      <c r="Y1870" s="102"/>
      <c r="Z1870" s="102"/>
      <c r="AA1870" s="102"/>
      <c r="AB1870" s="102"/>
    </row>
    <row r="1871">
      <c r="A1871" s="119"/>
      <c r="C1871" s="110"/>
      <c r="D1871" s="111"/>
      <c r="E1871" s="117"/>
      <c r="G1871" s="120"/>
      <c r="H1871" s="120"/>
      <c r="I1871" s="120"/>
      <c r="J1871" s="102"/>
      <c r="K1871" s="102"/>
      <c r="L1871" s="120"/>
      <c r="M1871" s="116"/>
      <c r="N1871" s="116"/>
      <c r="O1871" s="102"/>
      <c r="P1871" s="102"/>
      <c r="Q1871" s="102"/>
      <c r="R1871" s="102"/>
      <c r="S1871" s="102"/>
      <c r="T1871" s="102"/>
      <c r="U1871" s="102"/>
      <c r="V1871" s="102"/>
      <c r="W1871" s="102"/>
      <c r="X1871" s="102"/>
      <c r="Y1871" s="102"/>
      <c r="Z1871" s="102"/>
      <c r="AA1871" s="102"/>
      <c r="AB1871" s="102"/>
    </row>
    <row r="1872">
      <c r="A1872" s="119"/>
      <c r="C1872" s="110"/>
      <c r="D1872" s="111"/>
      <c r="E1872" s="117"/>
      <c r="G1872" s="120"/>
      <c r="H1872" s="120"/>
      <c r="I1872" s="120"/>
      <c r="J1872" s="102"/>
      <c r="K1872" s="102"/>
      <c r="L1872" s="120"/>
      <c r="M1872" s="116"/>
      <c r="N1872" s="116"/>
      <c r="O1872" s="102"/>
      <c r="P1872" s="102"/>
      <c r="Q1872" s="102"/>
      <c r="R1872" s="102"/>
      <c r="S1872" s="102"/>
      <c r="T1872" s="102"/>
      <c r="U1872" s="102"/>
      <c r="V1872" s="102"/>
      <c r="W1872" s="102"/>
      <c r="X1872" s="102"/>
      <c r="Y1872" s="102"/>
      <c r="Z1872" s="102"/>
      <c r="AA1872" s="102"/>
      <c r="AB1872" s="102"/>
    </row>
    <row r="1873">
      <c r="A1873" s="119"/>
      <c r="C1873" s="110"/>
      <c r="D1873" s="111"/>
      <c r="E1873" s="117"/>
      <c r="G1873" s="120"/>
      <c r="H1873" s="120"/>
      <c r="I1873" s="120"/>
      <c r="J1873" s="102"/>
      <c r="K1873" s="102"/>
      <c r="L1873" s="120"/>
      <c r="M1873" s="116"/>
      <c r="N1873" s="116"/>
      <c r="O1873" s="102"/>
      <c r="P1873" s="102"/>
      <c r="Q1873" s="102"/>
      <c r="R1873" s="102"/>
      <c r="S1873" s="102"/>
      <c r="T1873" s="102"/>
      <c r="U1873" s="102"/>
      <c r="V1873" s="102"/>
      <c r="W1873" s="102"/>
      <c r="X1873" s="102"/>
      <c r="Y1873" s="102"/>
      <c r="Z1873" s="102"/>
      <c r="AA1873" s="102"/>
      <c r="AB1873" s="102"/>
    </row>
    <row r="1874">
      <c r="A1874" s="119"/>
      <c r="C1874" s="110"/>
      <c r="D1874" s="111"/>
      <c r="E1874" s="117"/>
      <c r="G1874" s="120"/>
      <c r="H1874" s="120"/>
      <c r="I1874" s="120"/>
      <c r="J1874" s="102"/>
      <c r="K1874" s="102"/>
      <c r="L1874" s="120"/>
      <c r="M1874" s="116"/>
      <c r="N1874" s="116"/>
      <c r="O1874" s="102"/>
      <c r="P1874" s="102"/>
      <c r="Q1874" s="102"/>
      <c r="R1874" s="102"/>
      <c r="S1874" s="102"/>
      <c r="T1874" s="102"/>
      <c r="U1874" s="102"/>
      <c r="V1874" s="102"/>
      <c r="W1874" s="102"/>
      <c r="X1874" s="102"/>
      <c r="Y1874" s="102"/>
      <c r="Z1874" s="102"/>
      <c r="AA1874" s="102"/>
      <c r="AB1874" s="102"/>
    </row>
    <row r="1875">
      <c r="A1875" s="119"/>
      <c r="C1875" s="110"/>
      <c r="D1875" s="111"/>
      <c r="E1875" s="117"/>
      <c r="G1875" s="120"/>
      <c r="H1875" s="120"/>
      <c r="I1875" s="120"/>
      <c r="J1875" s="102"/>
      <c r="K1875" s="102"/>
      <c r="L1875" s="120"/>
      <c r="M1875" s="116"/>
      <c r="N1875" s="116"/>
      <c r="O1875" s="102"/>
      <c r="P1875" s="102"/>
      <c r="Q1875" s="102"/>
      <c r="R1875" s="102"/>
      <c r="S1875" s="102"/>
      <c r="T1875" s="102"/>
      <c r="U1875" s="102"/>
      <c r="V1875" s="102"/>
      <c r="W1875" s="102"/>
      <c r="X1875" s="102"/>
      <c r="Y1875" s="102"/>
      <c r="Z1875" s="102"/>
      <c r="AA1875" s="102"/>
      <c r="AB1875" s="102"/>
    </row>
    <row r="1876">
      <c r="A1876" s="119"/>
      <c r="C1876" s="110"/>
      <c r="D1876" s="111"/>
      <c r="E1876" s="117"/>
      <c r="G1876" s="120"/>
      <c r="H1876" s="120"/>
      <c r="I1876" s="120"/>
      <c r="J1876" s="102"/>
      <c r="K1876" s="102"/>
      <c r="L1876" s="120"/>
      <c r="M1876" s="116"/>
      <c r="N1876" s="116"/>
      <c r="O1876" s="102"/>
      <c r="P1876" s="102"/>
      <c r="Q1876" s="102"/>
      <c r="R1876" s="102"/>
      <c r="S1876" s="102"/>
      <c r="T1876" s="102"/>
      <c r="U1876" s="102"/>
      <c r="V1876" s="102"/>
      <c r="W1876" s="102"/>
      <c r="X1876" s="102"/>
      <c r="Y1876" s="102"/>
      <c r="Z1876" s="102"/>
      <c r="AA1876" s="102"/>
      <c r="AB1876" s="102"/>
    </row>
    <row r="1877">
      <c r="A1877" s="119"/>
      <c r="C1877" s="110"/>
      <c r="D1877" s="111"/>
      <c r="E1877" s="117"/>
      <c r="G1877" s="120"/>
      <c r="H1877" s="120"/>
      <c r="I1877" s="120"/>
      <c r="J1877" s="102"/>
      <c r="K1877" s="102"/>
      <c r="L1877" s="120"/>
      <c r="M1877" s="116"/>
      <c r="N1877" s="116"/>
      <c r="O1877" s="102"/>
      <c r="P1877" s="102"/>
      <c r="Q1877" s="102"/>
      <c r="R1877" s="102"/>
      <c r="S1877" s="102"/>
      <c r="T1877" s="102"/>
      <c r="U1877" s="102"/>
      <c r="V1877" s="102"/>
      <c r="W1877" s="102"/>
      <c r="X1877" s="102"/>
      <c r="Y1877" s="102"/>
      <c r="Z1877" s="102"/>
      <c r="AA1877" s="102"/>
      <c r="AB1877" s="102"/>
    </row>
    <row r="1878">
      <c r="A1878" s="119"/>
      <c r="C1878" s="110"/>
      <c r="D1878" s="111"/>
      <c r="E1878" s="117"/>
      <c r="G1878" s="120"/>
      <c r="H1878" s="120"/>
      <c r="I1878" s="120"/>
      <c r="J1878" s="102"/>
      <c r="K1878" s="102"/>
      <c r="L1878" s="120"/>
      <c r="M1878" s="116"/>
      <c r="N1878" s="116"/>
      <c r="O1878" s="102"/>
      <c r="P1878" s="102"/>
      <c r="Q1878" s="102"/>
      <c r="R1878" s="102"/>
      <c r="S1878" s="102"/>
      <c r="T1878" s="102"/>
      <c r="U1878" s="102"/>
      <c r="V1878" s="102"/>
      <c r="W1878" s="102"/>
      <c r="X1878" s="102"/>
      <c r="Y1878" s="102"/>
      <c r="Z1878" s="102"/>
      <c r="AA1878" s="102"/>
      <c r="AB1878" s="102"/>
    </row>
    <row r="1879">
      <c r="A1879" s="119"/>
      <c r="C1879" s="110"/>
      <c r="D1879" s="111"/>
      <c r="E1879" s="117"/>
      <c r="G1879" s="120"/>
      <c r="H1879" s="120"/>
      <c r="I1879" s="120"/>
      <c r="J1879" s="102"/>
      <c r="K1879" s="102"/>
      <c r="L1879" s="120"/>
      <c r="M1879" s="116"/>
      <c r="N1879" s="116"/>
      <c r="O1879" s="102"/>
      <c r="P1879" s="102"/>
      <c r="Q1879" s="102"/>
      <c r="R1879" s="102"/>
      <c r="S1879" s="102"/>
      <c r="T1879" s="102"/>
      <c r="U1879" s="102"/>
      <c r="V1879" s="102"/>
      <c r="W1879" s="102"/>
      <c r="X1879" s="102"/>
      <c r="Y1879" s="102"/>
      <c r="Z1879" s="102"/>
      <c r="AA1879" s="102"/>
      <c r="AB1879" s="102"/>
    </row>
    <row r="1880">
      <c r="A1880" s="119"/>
      <c r="C1880" s="110"/>
      <c r="D1880" s="111"/>
      <c r="E1880" s="117"/>
      <c r="G1880" s="120"/>
      <c r="H1880" s="120"/>
      <c r="I1880" s="120"/>
      <c r="J1880" s="102"/>
      <c r="K1880" s="102"/>
      <c r="L1880" s="120"/>
      <c r="M1880" s="116"/>
      <c r="N1880" s="116"/>
      <c r="O1880" s="102"/>
      <c r="P1880" s="102"/>
      <c r="Q1880" s="102"/>
      <c r="R1880" s="102"/>
      <c r="S1880" s="102"/>
      <c r="T1880" s="102"/>
      <c r="U1880" s="102"/>
      <c r="V1880" s="102"/>
      <c r="W1880" s="102"/>
      <c r="X1880" s="102"/>
      <c r="Y1880" s="102"/>
      <c r="Z1880" s="102"/>
      <c r="AA1880" s="102"/>
      <c r="AB1880" s="102"/>
    </row>
    <row r="1881">
      <c r="A1881" s="119"/>
      <c r="C1881" s="110"/>
      <c r="D1881" s="111"/>
      <c r="E1881" s="117"/>
      <c r="G1881" s="120"/>
      <c r="H1881" s="120"/>
      <c r="I1881" s="120"/>
      <c r="J1881" s="102"/>
      <c r="K1881" s="102"/>
      <c r="L1881" s="120"/>
      <c r="M1881" s="116"/>
      <c r="N1881" s="116"/>
      <c r="O1881" s="102"/>
      <c r="P1881" s="102"/>
      <c r="Q1881" s="102"/>
      <c r="R1881" s="102"/>
      <c r="S1881" s="102"/>
      <c r="T1881" s="102"/>
      <c r="U1881" s="102"/>
      <c r="V1881" s="102"/>
      <c r="W1881" s="102"/>
      <c r="X1881" s="102"/>
      <c r="Y1881" s="102"/>
      <c r="Z1881" s="102"/>
      <c r="AA1881" s="102"/>
      <c r="AB1881" s="102"/>
    </row>
    <row r="1882">
      <c r="A1882" s="119"/>
      <c r="C1882" s="110"/>
      <c r="D1882" s="111"/>
      <c r="E1882" s="117"/>
      <c r="G1882" s="120"/>
      <c r="H1882" s="120"/>
      <c r="I1882" s="120"/>
      <c r="J1882" s="102"/>
      <c r="K1882" s="102"/>
      <c r="L1882" s="120"/>
      <c r="M1882" s="116"/>
      <c r="N1882" s="116"/>
      <c r="O1882" s="102"/>
      <c r="P1882" s="102"/>
      <c r="Q1882" s="102"/>
      <c r="R1882" s="102"/>
      <c r="S1882" s="102"/>
      <c r="T1882" s="102"/>
      <c r="U1882" s="102"/>
      <c r="V1882" s="102"/>
      <c r="W1882" s="102"/>
      <c r="X1882" s="102"/>
      <c r="Y1882" s="102"/>
      <c r="Z1882" s="102"/>
      <c r="AA1882" s="102"/>
      <c r="AB1882" s="102"/>
    </row>
    <row r="1883">
      <c r="A1883" s="119"/>
      <c r="C1883" s="110"/>
      <c r="D1883" s="111"/>
      <c r="E1883" s="117"/>
      <c r="G1883" s="120"/>
      <c r="H1883" s="120"/>
      <c r="I1883" s="120"/>
      <c r="J1883" s="102"/>
      <c r="K1883" s="102"/>
      <c r="L1883" s="120"/>
      <c r="M1883" s="116"/>
      <c r="N1883" s="116"/>
      <c r="O1883" s="102"/>
      <c r="P1883" s="102"/>
      <c r="Q1883" s="102"/>
      <c r="R1883" s="102"/>
      <c r="S1883" s="102"/>
      <c r="T1883" s="102"/>
      <c r="U1883" s="102"/>
      <c r="V1883" s="102"/>
      <c r="W1883" s="102"/>
      <c r="X1883" s="102"/>
      <c r="Y1883" s="102"/>
      <c r="Z1883" s="102"/>
      <c r="AA1883" s="102"/>
      <c r="AB1883" s="102"/>
    </row>
    <row r="1884">
      <c r="A1884" s="119"/>
      <c r="C1884" s="110"/>
      <c r="D1884" s="111"/>
      <c r="E1884" s="117"/>
      <c r="G1884" s="120"/>
      <c r="H1884" s="120"/>
      <c r="I1884" s="120"/>
      <c r="J1884" s="102"/>
      <c r="K1884" s="102"/>
      <c r="L1884" s="120"/>
      <c r="M1884" s="116"/>
      <c r="N1884" s="116"/>
      <c r="O1884" s="102"/>
      <c r="P1884" s="102"/>
      <c r="Q1884" s="102"/>
      <c r="R1884" s="102"/>
      <c r="S1884" s="102"/>
      <c r="T1884" s="102"/>
      <c r="U1884" s="102"/>
      <c r="V1884" s="102"/>
      <c r="W1884" s="102"/>
      <c r="X1884" s="102"/>
      <c r="Y1884" s="102"/>
      <c r="Z1884" s="102"/>
      <c r="AA1884" s="102"/>
      <c r="AB1884" s="102"/>
    </row>
    <row r="1885">
      <c r="A1885" s="119"/>
      <c r="C1885" s="110"/>
      <c r="D1885" s="111"/>
      <c r="E1885" s="117"/>
      <c r="G1885" s="120"/>
      <c r="H1885" s="120"/>
      <c r="I1885" s="120"/>
      <c r="J1885" s="102"/>
      <c r="K1885" s="102"/>
      <c r="L1885" s="120"/>
      <c r="M1885" s="116"/>
      <c r="N1885" s="116"/>
      <c r="O1885" s="102"/>
      <c r="P1885" s="102"/>
      <c r="Q1885" s="102"/>
      <c r="R1885" s="102"/>
      <c r="S1885" s="102"/>
      <c r="T1885" s="102"/>
      <c r="U1885" s="102"/>
      <c r="V1885" s="102"/>
      <c r="W1885" s="102"/>
      <c r="X1885" s="102"/>
      <c r="Y1885" s="102"/>
      <c r="Z1885" s="102"/>
      <c r="AA1885" s="102"/>
      <c r="AB1885" s="102"/>
    </row>
    <row r="1886">
      <c r="A1886" s="119"/>
      <c r="C1886" s="110"/>
      <c r="D1886" s="111"/>
      <c r="E1886" s="117"/>
      <c r="G1886" s="120"/>
      <c r="H1886" s="120"/>
      <c r="I1886" s="120"/>
      <c r="J1886" s="102"/>
      <c r="K1886" s="102"/>
      <c r="L1886" s="120"/>
      <c r="M1886" s="116"/>
      <c r="N1886" s="116"/>
      <c r="O1886" s="102"/>
      <c r="P1886" s="102"/>
      <c r="Q1886" s="102"/>
      <c r="R1886" s="102"/>
      <c r="S1886" s="102"/>
      <c r="T1886" s="102"/>
      <c r="U1886" s="102"/>
      <c r="V1886" s="102"/>
      <c r="W1886" s="102"/>
      <c r="X1886" s="102"/>
      <c r="Y1886" s="102"/>
      <c r="Z1886" s="102"/>
      <c r="AA1886" s="102"/>
      <c r="AB1886" s="102"/>
    </row>
    <row r="1887">
      <c r="A1887" s="119"/>
      <c r="C1887" s="110"/>
      <c r="D1887" s="111"/>
      <c r="E1887" s="117"/>
      <c r="G1887" s="120"/>
      <c r="H1887" s="120"/>
      <c r="I1887" s="120"/>
      <c r="J1887" s="102"/>
      <c r="K1887" s="102"/>
      <c r="L1887" s="120"/>
      <c r="M1887" s="116"/>
      <c r="N1887" s="116"/>
      <c r="O1887" s="102"/>
      <c r="P1887" s="102"/>
      <c r="Q1887" s="102"/>
      <c r="R1887" s="102"/>
      <c r="S1887" s="102"/>
      <c r="T1887" s="102"/>
      <c r="U1887" s="102"/>
      <c r="V1887" s="102"/>
      <c r="W1887" s="102"/>
      <c r="X1887" s="102"/>
      <c r="Y1887" s="102"/>
      <c r="Z1887" s="102"/>
      <c r="AA1887" s="102"/>
      <c r="AB1887" s="102"/>
    </row>
    <row r="1888">
      <c r="A1888" s="119"/>
      <c r="C1888" s="110"/>
      <c r="D1888" s="111"/>
      <c r="E1888" s="117"/>
      <c r="G1888" s="120"/>
      <c r="H1888" s="120"/>
      <c r="I1888" s="120"/>
      <c r="J1888" s="102"/>
      <c r="K1888" s="102"/>
      <c r="L1888" s="120"/>
      <c r="M1888" s="116"/>
      <c r="N1888" s="116"/>
      <c r="O1888" s="102"/>
      <c r="P1888" s="102"/>
      <c r="Q1888" s="102"/>
      <c r="R1888" s="102"/>
      <c r="S1888" s="102"/>
      <c r="T1888" s="102"/>
      <c r="U1888" s="102"/>
      <c r="V1888" s="102"/>
      <c r="W1888" s="102"/>
      <c r="X1888" s="102"/>
      <c r="Y1888" s="102"/>
      <c r="Z1888" s="102"/>
      <c r="AA1888" s="102"/>
      <c r="AB1888" s="102"/>
    </row>
    <row r="1889">
      <c r="A1889" s="119"/>
      <c r="C1889" s="110"/>
      <c r="D1889" s="111"/>
      <c r="E1889" s="117"/>
      <c r="G1889" s="120"/>
      <c r="H1889" s="120"/>
      <c r="I1889" s="120"/>
      <c r="J1889" s="102"/>
      <c r="K1889" s="102"/>
      <c r="L1889" s="120"/>
      <c r="M1889" s="116"/>
      <c r="N1889" s="116"/>
      <c r="O1889" s="102"/>
      <c r="P1889" s="102"/>
      <c r="Q1889" s="102"/>
      <c r="R1889" s="102"/>
      <c r="S1889" s="102"/>
      <c r="T1889" s="102"/>
      <c r="U1889" s="102"/>
      <c r="V1889" s="102"/>
      <c r="W1889" s="102"/>
      <c r="X1889" s="102"/>
      <c r="Y1889" s="102"/>
      <c r="Z1889" s="102"/>
      <c r="AA1889" s="102"/>
      <c r="AB1889" s="102"/>
    </row>
    <row r="1890">
      <c r="A1890" s="119"/>
      <c r="C1890" s="110"/>
      <c r="D1890" s="111"/>
      <c r="E1890" s="117"/>
      <c r="G1890" s="120"/>
      <c r="H1890" s="120"/>
      <c r="I1890" s="120"/>
      <c r="J1890" s="102"/>
      <c r="K1890" s="102"/>
      <c r="L1890" s="120"/>
      <c r="M1890" s="116"/>
      <c r="N1890" s="116"/>
      <c r="O1890" s="102"/>
      <c r="P1890" s="102"/>
      <c r="Q1890" s="102"/>
      <c r="R1890" s="102"/>
      <c r="S1890" s="102"/>
      <c r="T1890" s="102"/>
      <c r="U1890" s="102"/>
      <c r="V1890" s="102"/>
      <c r="W1890" s="102"/>
      <c r="X1890" s="102"/>
      <c r="Y1890" s="102"/>
      <c r="Z1890" s="102"/>
      <c r="AA1890" s="102"/>
      <c r="AB1890" s="102"/>
    </row>
    <row r="1891">
      <c r="A1891" s="119"/>
      <c r="C1891" s="110"/>
      <c r="D1891" s="111"/>
      <c r="E1891" s="117"/>
      <c r="G1891" s="120"/>
      <c r="H1891" s="120"/>
      <c r="I1891" s="120"/>
      <c r="J1891" s="102"/>
      <c r="K1891" s="102"/>
      <c r="L1891" s="120"/>
      <c r="M1891" s="116"/>
      <c r="N1891" s="116"/>
      <c r="O1891" s="102"/>
      <c r="P1891" s="102"/>
      <c r="Q1891" s="102"/>
      <c r="R1891" s="102"/>
      <c r="S1891" s="102"/>
      <c r="T1891" s="102"/>
      <c r="U1891" s="102"/>
      <c r="V1891" s="102"/>
      <c r="W1891" s="102"/>
      <c r="X1891" s="102"/>
      <c r="Y1891" s="102"/>
      <c r="Z1891" s="102"/>
      <c r="AA1891" s="102"/>
      <c r="AB1891" s="102"/>
    </row>
    <row r="1892">
      <c r="A1892" s="119"/>
      <c r="C1892" s="110"/>
      <c r="D1892" s="111"/>
      <c r="E1892" s="117"/>
      <c r="G1892" s="120"/>
      <c r="H1892" s="120"/>
      <c r="I1892" s="120"/>
      <c r="J1892" s="102"/>
      <c r="K1892" s="102"/>
      <c r="L1892" s="120"/>
      <c r="M1892" s="116"/>
      <c r="N1892" s="116"/>
      <c r="O1892" s="102"/>
      <c r="P1892" s="102"/>
      <c r="Q1892" s="102"/>
      <c r="R1892" s="102"/>
      <c r="S1892" s="102"/>
      <c r="T1892" s="102"/>
      <c r="U1892" s="102"/>
      <c r="V1892" s="102"/>
      <c r="W1892" s="102"/>
      <c r="X1892" s="102"/>
      <c r="Y1892" s="102"/>
      <c r="Z1892" s="102"/>
      <c r="AA1892" s="102"/>
      <c r="AB1892" s="102"/>
    </row>
    <row r="1893">
      <c r="A1893" s="119"/>
      <c r="C1893" s="110"/>
      <c r="D1893" s="111"/>
      <c r="E1893" s="117"/>
      <c r="G1893" s="120"/>
      <c r="H1893" s="120"/>
      <c r="I1893" s="120"/>
      <c r="J1893" s="102"/>
      <c r="K1893" s="102"/>
      <c r="L1893" s="120"/>
      <c r="M1893" s="116"/>
      <c r="N1893" s="116"/>
      <c r="O1893" s="102"/>
      <c r="P1893" s="102"/>
      <c r="Q1893" s="102"/>
      <c r="R1893" s="102"/>
      <c r="S1893" s="102"/>
      <c r="T1893" s="102"/>
      <c r="U1893" s="102"/>
      <c r="V1893" s="102"/>
      <c r="W1893" s="102"/>
      <c r="X1893" s="102"/>
      <c r="Y1893" s="102"/>
      <c r="Z1893" s="102"/>
      <c r="AA1893" s="102"/>
      <c r="AB1893" s="102"/>
    </row>
    <row r="1894">
      <c r="A1894" s="119"/>
      <c r="C1894" s="110"/>
      <c r="D1894" s="111"/>
      <c r="E1894" s="117"/>
      <c r="G1894" s="120"/>
      <c r="H1894" s="120"/>
      <c r="I1894" s="120"/>
      <c r="J1894" s="102"/>
      <c r="K1894" s="102"/>
      <c r="L1894" s="120"/>
      <c r="M1894" s="116"/>
      <c r="N1894" s="116"/>
      <c r="O1894" s="102"/>
      <c r="P1894" s="102"/>
      <c r="Q1894" s="102"/>
      <c r="R1894" s="102"/>
      <c r="S1894" s="102"/>
      <c r="T1894" s="102"/>
      <c r="U1894" s="102"/>
      <c r="V1894" s="102"/>
      <c r="W1894" s="102"/>
      <c r="X1894" s="102"/>
      <c r="Y1894" s="102"/>
      <c r="Z1894" s="102"/>
      <c r="AA1894" s="102"/>
      <c r="AB1894" s="102"/>
    </row>
    <row r="1895">
      <c r="A1895" s="119"/>
      <c r="C1895" s="110"/>
      <c r="D1895" s="111"/>
      <c r="E1895" s="117"/>
      <c r="G1895" s="120"/>
      <c r="H1895" s="120"/>
      <c r="I1895" s="120"/>
      <c r="J1895" s="102"/>
      <c r="K1895" s="102"/>
      <c r="L1895" s="120"/>
      <c r="M1895" s="116"/>
      <c r="N1895" s="116"/>
      <c r="O1895" s="102"/>
      <c r="P1895" s="102"/>
      <c r="Q1895" s="102"/>
      <c r="R1895" s="102"/>
      <c r="S1895" s="102"/>
      <c r="T1895" s="102"/>
      <c r="U1895" s="102"/>
      <c r="V1895" s="102"/>
      <c r="W1895" s="102"/>
      <c r="X1895" s="102"/>
      <c r="Y1895" s="102"/>
      <c r="Z1895" s="102"/>
      <c r="AA1895" s="102"/>
      <c r="AB1895" s="102"/>
    </row>
    <row r="1896">
      <c r="A1896" s="119"/>
      <c r="C1896" s="110"/>
      <c r="D1896" s="111"/>
      <c r="E1896" s="117"/>
      <c r="G1896" s="120"/>
      <c r="H1896" s="120"/>
      <c r="I1896" s="120"/>
      <c r="J1896" s="102"/>
      <c r="K1896" s="102"/>
      <c r="L1896" s="120"/>
      <c r="M1896" s="116"/>
      <c r="N1896" s="116"/>
      <c r="O1896" s="102"/>
      <c r="P1896" s="102"/>
      <c r="Q1896" s="102"/>
      <c r="R1896" s="102"/>
      <c r="S1896" s="102"/>
      <c r="T1896" s="102"/>
      <c r="U1896" s="102"/>
      <c r="V1896" s="102"/>
      <c r="W1896" s="102"/>
      <c r="X1896" s="102"/>
      <c r="Y1896" s="102"/>
      <c r="Z1896" s="102"/>
      <c r="AA1896" s="102"/>
      <c r="AB1896" s="102"/>
    </row>
    <row r="1897">
      <c r="A1897" s="119"/>
      <c r="C1897" s="110"/>
      <c r="D1897" s="111"/>
      <c r="E1897" s="117"/>
      <c r="G1897" s="120"/>
      <c r="H1897" s="120"/>
      <c r="I1897" s="120"/>
      <c r="J1897" s="102"/>
      <c r="K1897" s="102"/>
      <c r="L1897" s="120"/>
      <c r="M1897" s="116"/>
      <c r="N1897" s="116"/>
      <c r="O1897" s="102"/>
      <c r="P1897" s="102"/>
      <c r="Q1897" s="102"/>
      <c r="R1897" s="102"/>
      <c r="S1897" s="102"/>
      <c r="T1897" s="102"/>
      <c r="U1897" s="102"/>
      <c r="V1897" s="102"/>
      <c r="W1897" s="102"/>
      <c r="X1897" s="102"/>
      <c r="Y1897" s="102"/>
      <c r="Z1897" s="102"/>
      <c r="AA1897" s="102"/>
      <c r="AB1897" s="102"/>
    </row>
    <row r="1898">
      <c r="A1898" s="119"/>
      <c r="C1898" s="110"/>
      <c r="D1898" s="111"/>
      <c r="E1898" s="117"/>
      <c r="G1898" s="120"/>
      <c r="H1898" s="120"/>
      <c r="I1898" s="120"/>
      <c r="J1898" s="102"/>
      <c r="K1898" s="102"/>
      <c r="L1898" s="120"/>
      <c r="M1898" s="116"/>
      <c r="N1898" s="116"/>
      <c r="O1898" s="102"/>
      <c r="P1898" s="102"/>
      <c r="Q1898" s="102"/>
      <c r="R1898" s="102"/>
      <c r="S1898" s="102"/>
      <c r="T1898" s="102"/>
      <c r="U1898" s="102"/>
      <c r="V1898" s="102"/>
      <c r="W1898" s="102"/>
      <c r="X1898" s="102"/>
      <c r="Y1898" s="102"/>
      <c r="Z1898" s="102"/>
      <c r="AA1898" s="102"/>
      <c r="AB1898" s="102"/>
    </row>
    <row r="1899">
      <c r="A1899" s="119"/>
      <c r="C1899" s="110"/>
      <c r="D1899" s="111"/>
      <c r="E1899" s="117"/>
      <c r="G1899" s="120"/>
      <c r="H1899" s="120"/>
      <c r="I1899" s="120"/>
      <c r="J1899" s="102"/>
      <c r="K1899" s="102"/>
      <c r="L1899" s="120"/>
      <c r="M1899" s="116"/>
      <c r="N1899" s="116"/>
      <c r="O1899" s="102"/>
      <c r="P1899" s="102"/>
      <c r="Q1899" s="102"/>
      <c r="R1899" s="102"/>
      <c r="S1899" s="102"/>
      <c r="T1899" s="102"/>
      <c r="U1899" s="102"/>
      <c r="V1899" s="102"/>
      <c r="W1899" s="102"/>
      <c r="X1899" s="102"/>
      <c r="Y1899" s="102"/>
      <c r="Z1899" s="102"/>
      <c r="AA1899" s="102"/>
      <c r="AB1899" s="102"/>
    </row>
    <row r="1900">
      <c r="A1900" s="119"/>
      <c r="C1900" s="110"/>
      <c r="D1900" s="111"/>
      <c r="E1900" s="117"/>
      <c r="G1900" s="120"/>
      <c r="H1900" s="120"/>
      <c r="I1900" s="120"/>
      <c r="J1900" s="102"/>
      <c r="K1900" s="102"/>
      <c r="L1900" s="120"/>
      <c r="M1900" s="116"/>
      <c r="N1900" s="116"/>
      <c r="O1900" s="102"/>
      <c r="P1900" s="102"/>
      <c r="Q1900" s="102"/>
      <c r="R1900" s="102"/>
      <c r="S1900" s="102"/>
      <c r="T1900" s="102"/>
      <c r="U1900" s="102"/>
      <c r="V1900" s="102"/>
      <c r="W1900" s="102"/>
      <c r="X1900" s="102"/>
      <c r="Y1900" s="102"/>
      <c r="Z1900" s="102"/>
      <c r="AA1900" s="102"/>
      <c r="AB1900" s="102"/>
    </row>
    <row r="1901">
      <c r="A1901" s="119"/>
      <c r="C1901" s="110"/>
      <c r="D1901" s="111"/>
      <c r="E1901" s="117"/>
      <c r="G1901" s="120"/>
      <c r="H1901" s="120"/>
      <c r="I1901" s="120"/>
      <c r="J1901" s="102"/>
      <c r="K1901" s="102"/>
      <c r="L1901" s="120"/>
      <c r="M1901" s="116"/>
      <c r="N1901" s="116"/>
      <c r="O1901" s="102"/>
      <c r="P1901" s="102"/>
      <c r="Q1901" s="102"/>
      <c r="R1901" s="102"/>
      <c r="S1901" s="102"/>
      <c r="T1901" s="102"/>
      <c r="U1901" s="102"/>
      <c r="V1901" s="102"/>
      <c r="W1901" s="102"/>
      <c r="X1901" s="102"/>
      <c r="Y1901" s="102"/>
      <c r="Z1901" s="102"/>
      <c r="AA1901" s="102"/>
      <c r="AB1901" s="102"/>
    </row>
    <row r="1902">
      <c r="A1902" s="119"/>
      <c r="C1902" s="110"/>
      <c r="D1902" s="111"/>
      <c r="E1902" s="117"/>
      <c r="G1902" s="120"/>
      <c r="H1902" s="120"/>
      <c r="I1902" s="120"/>
      <c r="J1902" s="102"/>
      <c r="K1902" s="102"/>
      <c r="L1902" s="120"/>
      <c r="M1902" s="116"/>
      <c r="N1902" s="116"/>
      <c r="O1902" s="102"/>
      <c r="P1902" s="102"/>
      <c r="Q1902" s="102"/>
      <c r="R1902" s="102"/>
      <c r="S1902" s="102"/>
      <c r="T1902" s="102"/>
      <c r="U1902" s="102"/>
      <c r="V1902" s="102"/>
      <c r="W1902" s="102"/>
      <c r="X1902" s="102"/>
      <c r="Y1902" s="102"/>
      <c r="Z1902" s="102"/>
      <c r="AA1902" s="102"/>
      <c r="AB1902" s="102"/>
    </row>
    <row r="1903">
      <c r="A1903" s="119"/>
      <c r="C1903" s="110"/>
      <c r="D1903" s="111"/>
      <c r="E1903" s="117"/>
      <c r="G1903" s="120"/>
      <c r="H1903" s="120"/>
      <c r="I1903" s="120"/>
      <c r="J1903" s="102"/>
      <c r="K1903" s="102"/>
      <c r="L1903" s="120"/>
      <c r="M1903" s="116"/>
      <c r="N1903" s="116"/>
      <c r="O1903" s="102"/>
      <c r="P1903" s="102"/>
      <c r="Q1903" s="102"/>
      <c r="R1903" s="102"/>
      <c r="S1903" s="102"/>
      <c r="T1903" s="102"/>
      <c r="U1903" s="102"/>
      <c r="V1903" s="102"/>
      <c r="W1903" s="102"/>
      <c r="X1903" s="102"/>
      <c r="Y1903" s="102"/>
      <c r="Z1903" s="102"/>
      <c r="AA1903" s="102"/>
      <c r="AB1903" s="102"/>
    </row>
    <row r="1904">
      <c r="A1904" s="119"/>
      <c r="C1904" s="110"/>
      <c r="D1904" s="111"/>
      <c r="E1904" s="117"/>
      <c r="G1904" s="120"/>
      <c r="H1904" s="120"/>
      <c r="I1904" s="120"/>
      <c r="J1904" s="102"/>
      <c r="K1904" s="102"/>
      <c r="L1904" s="120"/>
      <c r="M1904" s="116"/>
      <c r="N1904" s="116"/>
      <c r="O1904" s="102"/>
      <c r="P1904" s="102"/>
      <c r="Q1904" s="102"/>
      <c r="R1904" s="102"/>
      <c r="S1904" s="102"/>
      <c r="T1904" s="102"/>
      <c r="U1904" s="102"/>
      <c r="V1904" s="102"/>
      <c r="W1904" s="102"/>
      <c r="X1904" s="102"/>
      <c r="Y1904" s="102"/>
      <c r="Z1904" s="102"/>
      <c r="AA1904" s="102"/>
      <c r="AB1904" s="102"/>
    </row>
    <row r="1905">
      <c r="A1905" s="119"/>
      <c r="C1905" s="110"/>
      <c r="D1905" s="111"/>
      <c r="E1905" s="117"/>
      <c r="G1905" s="120"/>
      <c r="H1905" s="120"/>
      <c r="I1905" s="120"/>
      <c r="J1905" s="102"/>
      <c r="K1905" s="102"/>
      <c r="L1905" s="120"/>
      <c r="M1905" s="116"/>
      <c r="N1905" s="116"/>
      <c r="O1905" s="102"/>
      <c r="P1905" s="102"/>
      <c r="Q1905" s="102"/>
      <c r="R1905" s="102"/>
      <c r="S1905" s="102"/>
      <c r="T1905" s="102"/>
      <c r="U1905" s="102"/>
      <c r="V1905" s="102"/>
      <c r="W1905" s="102"/>
      <c r="X1905" s="102"/>
      <c r="Y1905" s="102"/>
      <c r="Z1905" s="102"/>
      <c r="AA1905" s="102"/>
      <c r="AB1905" s="102"/>
    </row>
    <row r="1906">
      <c r="A1906" s="119"/>
      <c r="C1906" s="110"/>
      <c r="D1906" s="111"/>
      <c r="E1906" s="117"/>
      <c r="G1906" s="120"/>
      <c r="H1906" s="120"/>
      <c r="I1906" s="120"/>
      <c r="J1906" s="102"/>
      <c r="K1906" s="102"/>
      <c r="L1906" s="120"/>
      <c r="M1906" s="116"/>
      <c r="N1906" s="116"/>
      <c r="O1906" s="102"/>
      <c r="P1906" s="102"/>
      <c r="Q1906" s="102"/>
      <c r="R1906" s="102"/>
      <c r="S1906" s="102"/>
      <c r="T1906" s="102"/>
      <c r="U1906" s="102"/>
      <c r="V1906" s="102"/>
      <c r="W1906" s="102"/>
      <c r="X1906" s="102"/>
      <c r="Y1906" s="102"/>
      <c r="Z1906" s="102"/>
      <c r="AA1906" s="102"/>
      <c r="AB1906" s="102"/>
    </row>
    <row r="1907">
      <c r="A1907" s="119"/>
      <c r="C1907" s="110"/>
      <c r="D1907" s="111"/>
      <c r="E1907" s="117"/>
      <c r="G1907" s="120"/>
      <c r="H1907" s="120"/>
      <c r="I1907" s="120"/>
      <c r="J1907" s="102"/>
      <c r="K1907" s="102"/>
      <c r="L1907" s="120"/>
      <c r="M1907" s="116"/>
      <c r="N1907" s="116"/>
      <c r="O1907" s="102"/>
      <c r="P1907" s="102"/>
      <c r="Q1907" s="102"/>
      <c r="R1907" s="102"/>
      <c r="S1907" s="102"/>
      <c r="T1907" s="102"/>
      <c r="U1907" s="102"/>
      <c r="V1907" s="102"/>
      <c r="W1907" s="102"/>
      <c r="X1907" s="102"/>
      <c r="Y1907" s="102"/>
      <c r="Z1907" s="102"/>
      <c r="AA1907" s="102"/>
      <c r="AB1907" s="102"/>
    </row>
    <row r="1908">
      <c r="A1908" s="119"/>
      <c r="C1908" s="110"/>
      <c r="D1908" s="111"/>
      <c r="E1908" s="117"/>
      <c r="G1908" s="120"/>
      <c r="H1908" s="120"/>
      <c r="I1908" s="120"/>
      <c r="J1908" s="102"/>
      <c r="K1908" s="102"/>
      <c r="L1908" s="120"/>
      <c r="M1908" s="116"/>
      <c r="N1908" s="116"/>
      <c r="O1908" s="102"/>
      <c r="P1908" s="102"/>
      <c r="Q1908" s="102"/>
      <c r="R1908" s="102"/>
      <c r="S1908" s="102"/>
      <c r="T1908" s="102"/>
      <c r="U1908" s="102"/>
      <c r="V1908" s="102"/>
      <c r="W1908" s="102"/>
      <c r="X1908" s="102"/>
      <c r="Y1908" s="102"/>
      <c r="Z1908" s="102"/>
      <c r="AA1908" s="102"/>
      <c r="AB1908" s="102"/>
    </row>
    <row r="1909">
      <c r="A1909" s="119"/>
      <c r="C1909" s="110"/>
      <c r="D1909" s="111"/>
      <c r="E1909" s="117"/>
      <c r="G1909" s="120"/>
      <c r="H1909" s="120"/>
      <c r="I1909" s="120"/>
      <c r="J1909" s="102"/>
      <c r="K1909" s="102"/>
      <c r="L1909" s="120"/>
      <c r="M1909" s="116"/>
      <c r="N1909" s="116"/>
      <c r="O1909" s="102"/>
      <c r="P1909" s="102"/>
      <c r="Q1909" s="102"/>
      <c r="R1909" s="102"/>
      <c r="S1909" s="102"/>
      <c r="T1909" s="102"/>
      <c r="U1909" s="102"/>
      <c r="V1909" s="102"/>
      <c r="W1909" s="102"/>
      <c r="X1909" s="102"/>
      <c r="Y1909" s="102"/>
      <c r="Z1909" s="102"/>
      <c r="AA1909" s="102"/>
      <c r="AB1909" s="102"/>
    </row>
    <row r="1910">
      <c r="A1910" s="119"/>
      <c r="C1910" s="110"/>
      <c r="D1910" s="111"/>
      <c r="E1910" s="117"/>
      <c r="G1910" s="120"/>
      <c r="H1910" s="120"/>
      <c r="I1910" s="120"/>
      <c r="J1910" s="102"/>
      <c r="K1910" s="102"/>
      <c r="L1910" s="120"/>
      <c r="M1910" s="116"/>
      <c r="N1910" s="116"/>
      <c r="O1910" s="102"/>
      <c r="P1910" s="102"/>
      <c r="Q1910" s="102"/>
      <c r="R1910" s="102"/>
      <c r="S1910" s="102"/>
      <c r="T1910" s="102"/>
      <c r="U1910" s="102"/>
      <c r="V1910" s="102"/>
      <c r="W1910" s="102"/>
      <c r="X1910" s="102"/>
      <c r="Y1910" s="102"/>
      <c r="Z1910" s="102"/>
      <c r="AA1910" s="102"/>
      <c r="AB1910" s="102"/>
    </row>
    <row r="1911">
      <c r="A1911" s="119"/>
      <c r="C1911" s="110"/>
      <c r="D1911" s="111"/>
      <c r="E1911" s="117"/>
      <c r="G1911" s="120"/>
      <c r="H1911" s="120"/>
      <c r="I1911" s="120"/>
      <c r="J1911" s="102"/>
      <c r="K1911" s="102"/>
      <c r="L1911" s="120"/>
      <c r="M1911" s="116"/>
      <c r="N1911" s="116"/>
      <c r="O1911" s="102"/>
      <c r="P1911" s="102"/>
      <c r="Q1911" s="102"/>
      <c r="R1911" s="102"/>
      <c r="S1911" s="102"/>
      <c r="T1911" s="102"/>
      <c r="U1911" s="102"/>
      <c r="V1911" s="102"/>
      <c r="W1911" s="102"/>
      <c r="X1911" s="102"/>
      <c r="Y1911" s="102"/>
      <c r="Z1911" s="102"/>
      <c r="AA1911" s="102"/>
      <c r="AB1911" s="102"/>
    </row>
    <row r="1912">
      <c r="A1912" s="119"/>
      <c r="C1912" s="110"/>
      <c r="D1912" s="111"/>
      <c r="E1912" s="117"/>
      <c r="G1912" s="120"/>
      <c r="H1912" s="120"/>
      <c r="I1912" s="120"/>
      <c r="J1912" s="102"/>
      <c r="K1912" s="102"/>
      <c r="L1912" s="120"/>
      <c r="M1912" s="116"/>
      <c r="N1912" s="116"/>
      <c r="O1912" s="102"/>
      <c r="P1912" s="102"/>
      <c r="Q1912" s="102"/>
      <c r="R1912" s="102"/>
      <c r="S1912" s="102"/>
      <c r="T1912" s="102"/>
      <c r="U1912" s="102"/>
      <c r="V1912" s="102"/>
      <c r="W1912" s="102"/>
      <c r="X1912" s="102"/>
      <c r="Y1912" s="102"/>
      <c r="Z1912" s="102"/>
      <c r="AA1912" s="102"/>
      <c r="AB1912" s="102"/>
    </row>
    <row r="1913">
      <c r="A1913" s="119"/>
      <c r="C1913" s="110"/>
      <c r="D1913" s="111"/>
      <c r="E1913" s="117"/>
      <c r="G1913" s="120"/>
      <c r="H1913" s="120"/>
      <c r="I1913" s="120"/>
      <c r="J1913" s="102"/>
      <c r="K1913" s="102"/>
      <c r="L1913" s="120"/>
      <c r="M1913" s="116"/>
      <c r="N1913" s="116"/>
      <c r="O1913" s="102"/>
      <c r="P1913" s="102"/>
      <c r="Q1913" s="102"/>
      <c r="R1913" s="102"/>
      <c r="S1913" s="102"/>
      <c r="T1913" s="102"/>
      <c r="U1913" s="102"/>
      <c r="V1913" s="102"/>
      <c r="W1913" s="102"/>
      <c r="X1913" s="102"/>
      <c r="Y1913" s="102"/>
      <c r="Z1913" s="102"/>
      <c r="AA1913" s="102"/>
      <c r="AB1913" s="102"/>
    </row>
    <row r="1914">
      <c r="A1914" s="119"/>
      <c r="C1914" s="110"/>
      <c r="D1914" s="111"/>
      <c r="E1914" s="117"/>
      <c r="G1914" s="120"/>
      <c r="H1914" s="120"/>
      <c r="I1914" s="120"/>
      <c r="J1914" s="102"/>
      <c r="K1914" s="102"/>
      <c r="L1914" s="120"/>
      <c r="M1914" s="116"/>
      <c r="N1914" s="116"/>
      <c r="O1914" s="102"/>
      <c r="P1914" s="102"/>
      <c r="Q1914" s="102"/>
      <c r="R1914" s="102"/>
      <c r="S1914" s="102"/>
      <c r="T1914" s="102"/>
      <c r="U1914" s="102"/>
      <c r="V1914" s="102"/>
      <c r="W1914" s="102"/>
      <c r="X1914" s="102"/>
      <c r="Y1914" s="102"/>
      <c r="Z1914" s="102"/>
      <c r="AA1914" s="102"/>
      <c r="AB1914" s="102"/>
    </row>
    <row r="1915">
      <c r="A1915" s="119"/>
      <c r="C1915" s="110"/>
      <c r="D1915" s="111"/>
      <c r="E1915" s="117"/>
      <c r="G1915" s="120"/>
      <c r="H1915" s="120"/>
      <c r="I1915" s="120"/>
      <c r="J1915" s="102"/>
      <c r="K1915" s="102"/>
      <c r="L1915" s="120"/>
      <c r="M1915" s="116"/>
      <c r="N1915" s="116"/>
      <c r="O1915" s="102"/>
      <c r="P1915" s="102"/>
      <c r="Q1915" s="102"/>
      <c r="R1915" s="102"/>
      <c r="S1915" s="102"/>
      <c r="T1915" s="102"/>
      <c r="U1915" s="102"/>
      <c r="V1915" s="102"/>
      <c r="W1915" s="102"/>
      <c r="X1915" s="102"/>
      <c r="Y1915" s="102"/>
      <c r="Z1915" s="102"/>
      <c r="AA1915" s="102"/>
      <c r="AB1915" s="102"/>
    </row>
    <row r="1916">
      <c r="A1916" s="119"/>
      <c r="C1916" s="110"/>
      <c r="D1916" s="111"/>
      <c r="E1916" s="117"/>
      <c r="G1916" s="120"/>
      <c r="H1916" s="120"/>
      <c r="I1916" s="120"/>
      <c r="J1916" s="102"/>
      <c r="K1916" s="102"/>
      <c r="L1916" s="120"/>
      <c r="M1916" s="116"/>
      <c r="N1916" s="116"/>
      <c r="O1916" s="102"/>
      <c r="P1916" s="102"/>
      <c r="Q1916" s="102"/>
      <c r="R1916" s="102"/>
      <c r="S1916" s="102"/>
      <c r="T1916" s="102"/>
      <c r="U1916" s="102"/>
      <c r="V1916" s="102"/>
      <c r="W1916" s="102"/>
      <c r="X1916" s="102"/>
      <c r="Y1916" s="102"/>
      <c r="Z1916" s="102"/>
      <c r="AA1916" s="102"/>
      <c r="AB1916" s="102"/>
    </row>
    <row r="1917">
      <c r="A1917" s="119"/>
      <c r="C1917" s="110"/>
      <c r="D1917" s="111"/>
      <c r="E1917" s="117"/>
      <c r="G1917" s="120"/>
      <c r="H1917" s="120"/>
      <c r="I1917" s="120"/>
      <c r="J1917" s="102"/>
      <c r="K1917" s="102"/>
      <c r="L1917" s="120"/>
      <c r="M1917" s="116"/>
      <c r="N1917" s="116"/>
      <c r="O1917" s="102"/>
      <c r="P1917" s="102"/>
      <c r="Q1917" s="102"/>
      <c r="R1917" s="102"/>
      <c r="S1917" s="102"/>
      <c r="T1917" s="102"/>
      <c r="U1917" s="102"/>
      <c r="V1917" s="102"/>
      <c r="W1917" s="102"/>
      <c r="X1917" s="102"/>
      <c r="Y1917" s="102"/>
      <c r="Z1917" s="102"/>
      <c r="AA1917" s="102"/>
      <c r="AB1917" s="102"/>
    </row>
    <row r="1918">
      <c r="A1918" s="119"/>
      <c r="C1918" s="110"/>
      <c r="D1918" s="111"/>
      <c r="E1918" s="117"/>
      <c r="G1918" s="120"/>
      <c r="H1918" s="120"/>
      <c r="I1918" s="120"/>
      <c r="J1918" s="102"/>
      <c r="K1918" s="102"/>
      <c r="L1918" s="120"/>
      <c r="M1918" s="116"/>
      <c r="N1918" s="116"/>
      <c r="O1918" s="102"/>
      <c r="P1918" s="102"/>
      <c r="Q1918" s="102"/>
      <c r="R1918" s="102"/>
      <c r="S1918" s="102"/>
      <c r="T1918" s="102"/>
      <c r="U1918" s="102"/>
      <c r="V1918" s="102"/>
      <c r="W1918" s="102"/>
      <c r="X1918" s="102"/>
      <c r="Y1918" s="102"/>
      <c r="Z1918" s="102"/>
      <c r="AA1918" s="102"/>
      <c r="AB1918" s="102"/>
    </row>
    <row r="1919">
      <c r="A1919" s="119"/>
      <c r="C1919" s="110"/>
      <c r="D1919" s="111"/>
      <c r="E1919" s="117"/>
      <c r="G1919" s="120"/>
      <c r="H1919" s="120"/>
      <c r="I1919" s="120"/>
      <c r="J1919" s="102"/>
      <c r="K1919" s="102"/>
      <c r="L1919" s="120"/>
      <c r="M1919" s="116"/>
      <c r="N1919" s="116"/>
      <c r="O1919" s="102"/>
      <c r="P1919" s="102"/>
      <c r="Q1919" s="102"/>
      <c r="R1919" s="102"/>
      <c r="S1919" s="102"/>
      <c r="T1919" s="102"/>
      <c r="U1919" s="102"/>
      <c r="V1919" s="102"/>
      <c r="W1919" s="102"/>
      <c r="X1919" s="102"/>
      <c r="Y1919" s="102"/>
      <c r="Z1919" s="102"/>
      <c r="AA1919" s="102"/>
      <c r="AB1919" s="102"/>
    </row>
    <row r="1920">
      <c r="A1920" s="119"/>
      <c r="C1920" s="110"/>
      <c r="D1920" s="111"/>
      <c r="E1920" s="117"/>
      <c r="G1920" s="120"/>
      <c r="H1920" s="120"/>
      <c r="I1920" s="120"/>
      <c r="J1920" s="102"/>
      <c r="K1920" s="102"/>
      <c r="L1920" s="120"/>
      <c r="M1920" s="116"/>
      <c r="N1920" s="116"/>
      <c r="O1920" s="102"/>
      <c r="P1920" s="102"/>
      <c r="Q1920" s="102"/>
      <c r="R1920" s="102"/>
      <c r="S1920" s="102"/>
      <c r="T1920" s="102"/>
      <c r="U1920" s="102"/>
      <c r="V1920" s="102"/>
      <c r="W1920" s="102"/>
      <c r="X1920" s="102"/>
      <c r="Y1920" s="102"/>
      <c r="Z1920" s="102"/>
      <c r="AA1920" s="102"/>
      <c r="AB1920" s="102"/>
    </row>
    <row r="1921">
      <c r="A1921" s="119"/>
      <c r="C1921" s="110"/>
      <c r="D1921" s="111"/>
      <c r="E1921" s="117"/>
      <c r="G1921" s="120"/>
      <c r="H1921" s="120"/>
      <c r="I1921" s="120"/>
      <c r="J1921" s="102"/>
      <c r="K1921" s="102"/>
      <c r="L1921" s="120"/>
      <c r="M1921" s="116"/>
      <c r="N1921" s="116"/>
      <c r="O1921" s="102"/>
      <c r="P1921" s="102"/>
      <c r="Q1921" s="102"/>
      <c r="R1921" s="102"/>
      <c r="S1921" s="102"/>
      <c r="T1921" s="102"/>
      <c r="U1921" s="102"/>
      <c r="V1921" s="102"/>
      <c r="W1921" s="102"/>
      <c r="X1921" s="102"/>
      <c r="Y1921" s="102"/>
      <c r="Z1921" s="102"/>
      <c r="AA1921" s="102"/>
      <c r="AB1921" s="102"/>
    </row>
    <row r="1922">
      <c r="A1922" s="119"/>
      <c r="C1922" s="110"/>
      <c r="D1922" s="111"/>
      <c r="E1922" s="117"/>
      <c r="G1922" s="120"/>
      <c r="H1922" s="120"/>
      <c r="I1922" s="120"/>
      <c r="J1922" s="102"/>
      <c r="K1922" s="102"/>
      <c r="L1922" s="120"/>
      <c r="M1922" s="116"/>
      <c r="N1922" s="116"/>
      <c r="O1922" s="102"/>
      <c r="P1922" s="102"/>
      <c r="Q1922" s="102"/>
      <c r="R1922" s="102"/>
      <c r="S1922" s="102"/>
      <c r="T1922" s="102"/>
      <c r="U1922" s="102"/>
      <c r="V1922" s="102"/>
      <c r="W1922" s="102"/>
      <c r="X1922" s="102"/>
      <c r="Y1922" s="102"/>
      <c r="Z1922" s="102"/>
      <c r="AA1922" s="102"/>
      <c r="AB1922" s="102"/>
    </row>
    <row r="1923">
      <c r="A1923" s="119"/>
      <c r="C1923" s="110"/>
      <c r="D1923" s="111"/>
      <c r="E1923" s="117"/>
      <c r="G1923" s="120"/>
      <c r="H1923" s="120"/>
      <c r="I1923" s="120"/>
      <c r="J1923" s="102"/>
      <c r="K1923" s="102"/>
      <c r="L1923" s="120"/>
      <c r="M1923" s="116"/>
      <c r="N1923" s="116"/>
      <c r="O1923" s="102"/>
      <c r="P1923" s="102"/>
      <c r="Q1923" s="102"/>
      <c r="R1923" s="102"/>
      <c r="S1923" s="102"/>
      <c r="T1923" s="102"/>
      <c r="U1923" s="102"/>
      <c r="V1923" s="102"/>
      <c r="W1923" s="102"/>
      <c r="X1923" s="102"/>
      <c r="Y1923" s="102"/>
      <c r="Z1923" s="102"/>
      <c r="AA1923" s="102"/>
      <c r="AB1923" s="102"/>
    </row>
    <row r="1924">
      <c r="A1924" s="119"/>
      <c r="C1924" s="110"/>
      <c r="D1924" s="111"/>
      <c r="E1924" s="117"/>
      <c r="G1924" s="120"/>
      <c r="H1924" s="120"/>
      <c r="I1924" s="120"/>
      <c r="J1924" s="102"/>
      <c r="K1924" s="102"/>
      <c r="L1924" s="120"/>
      <c r="M1924" s="116"/>
      <c r="N1924" s="116"/>
      <c r="O1924" s="102"/>
      <c r="P1924" s="102"/>
      <c r="Q1924" s="102"/>
      <c r="R1924" s="102"/>
      <c r="S1924" s="102"/>
      <c r="T1924" s="102"/>
      <c r="U1924" s="102"/>
      <c r="V1924" s="102"/>
      <c r="W1924" s="102"/>
      <c r="X1924" s="102"/>
      <c r="Y1924" s="102"/>
      <c r="Z1924" s="102"/>
      <c r="AA1924" s="102"/>
      <c r="AB1924" s="102"/>
    </row>
    <row r="1925">
      <c r="A1925" s="119"/>
      <c r="C1925" s="110"/>
      <c r="D1925" s="111"/>
      <c r="E1925" s="117"/>
      <c r="G1925" s="120"/>
      <c r="H1925" s="120"/>
      <c r="I1925" s="120"/>
      <c r="J1925" s="102"/>
      <c r="K1925" s="102"/>
      <c r="L1925" s="120"/>
      <c r="M1925" s="116"/>
      <c r="N1925" s="116"/>
      <c r="O1925" s="102"/>
      <c r="P1925" s="102"/>
      <c r="Q1925" s="102"/>
      <c r="R1925" s="102"/>
      <c r="S1925" s="102"/>
      <c r="T1925" s="102"/>
      <c r="U1925" s="102"/>
      <c r="V1925" s="102"/>
      <c r="W1925" s="102"/>
      <c r="X1925" s="102"/>
      <c r="Y1925" s="102"/>
      <c r="Z1925" s="102"/>
      <c r="AA1925" s="102"/>
      <c r="AB1925" s="102"/>
    </row>
    <row r="1926">
      <c r="A1926" s="119"/>
      <c r="C1926" s="110"/>
      <c r="D1926" s="111"/>
      <c r="E1926" s="117"/>
      <c r="G1926" s="120"/>
      <c r="H1926" s="120"/>
      <c r="I1926" s="120"/>
      <c r="J1926" s="102"/>
      <c r="K1926" s="102"/>
      <c r="L1926" s="120"/>
      <c r="M1926" s="116"/>
      <c r="N1926" s="116"/>
      <c r="O1926" s="102"/>
      <c r="P1926" s="102"/>
      <c r="Q1926" s="102"/>
      <c r="R1926" s="102"/>
      <c r="S1926" s="102"/>
      <c r="T1926" s="102"/>
      <c r="U1926" s="102"/>
      <c r="V1926" s="102"/>
      <c r="W1926" s="102"/>
      <c r="X1926" s="102"/>
      <c r="Y1926" s="102"/>
      <c r="Z1926" s="102"/>
      <c r="AA1926" s="102"/>
      <c r="AB1926" s="102"/>
    </row>
    <row r="1927">
      <c r="A1927" s="119"/>
      <c r="C1927" s="110"/>
      <c r="D1927" s="111"/>
      <c r="E1927" s="117"/>
      <c r="G1927" s="120"/>
      <c r="H1927" s="120"/>
      <c r="I1927" s="120"/>
      <c r="J1927" s="102"/>
      <c r="K1927" s="102"/>
      <c r="L1927" s="120"/>
      <c r="M1927" s="116"/>
      <c r="N1927" s="116"/>
      <c r="O1927" s="102"/>
      <c r="P1927" s="102"/>
      <c r="Q1927" s="102"/>
      <c r="R1927" s="102"/>
      <c r="S1927" s="102"/>
      <c r="T1927" s="102"/>
      <c r="U1927" s="102"/>
      <c r="V1927" s="102"/>
      <c r="W1927" s="102"/>
      <c r="X1927" s="102"/>
      <c r="Y1927" s="102"/>
      <c r="Z1927" s="102"/>
      <c r="AA1927" s="102"/>
      <c r="AB1927" s="102"/>
    </row>
    <row r="1928">
      <c r="A1928" s="119"/>
      <c r="C1928" s="110"/>
      <c r="D1928" s="111"/>
      <c r="E1928" s="117"/>
      <c r="G1928" s="120"/>
      <c r="H1928" s="120"/>
      <c r="I1928" s="120"/>
      <c r="J1928" s="102"/>
      <c r="K1928" s="102"/>
      <c r="L1928" s="120"/>
      <c r="M1928" s="116"/>
      <c r="N1928" s="116"/>
      <c r="O1928" s="102"/>
      <c r="P1928" s="102"/>
      <c r="Q1928" s="102"/>
      <c r="R1928" s="102"/>
      <c r="S1928" s="102"/>
      <c r="T1928" s="102"/>
      <c r="U1928" s="102"/>
      <c r="V1928" s="102"/>
      <c r="W1928" s="102"/>
      <c r="X1928" s="102"/>
      <c r="Y1928" s="102"/>
      <c r="Z1928" s="102"/>
      <c r="AA1928" s="102"/>
      <c r="AB1928" s="102"/>
    </row>
    <row r="1929">
      <c r="A1929" s="119"/>
      <c r="C1929" s="110"/>
      <c r="D1929" s="111"/>
      <c r="E1929" s="117"/>
      <c r="G1929" s="120"/>
      <c r="H1929" s="120"/>
      <c r="I1929" s="120"/>
      <c r="J1929" s="102"/>
      <c r="K1929" s="102"/>
      <c r="L1929" s="120"/>
      <c r="M1929" s="116"/>
      <c r="N1929" s="116"/>
      <c r="O1929" s="102"/>
      <c r="P1929" s="102"/>
      <c r="Q1929" s="102"/>
      <c r="R1929" s="102"/>
      <c r="S1929" s="102"/>
      <c r="T1929" s="102"/>
      <c r="U1929" s="102"/>
      <c r="V1929" s="102"/>
      <c r="W1929" s="102"/>
      <c r="X1929" s="102"/>
      <c r="Y1929" s="102"/>
      <c r="Z1929" s="102"/>
      <c r="AA1929" s="102"/>
      <c r="AB1929" s="102"/>
    </row>
    <row r="1930">
      <c r="A1930" s="119"/>
      <c r="C1930" s="110"/>
      <c r="D1930" s="111"/>
      <c r="E1930" s="117"/>
      <c r="G1930" s="120"/>
      <c r="H1930" s="120"/>
      <c r="I1930" s="120"/>
      <c r="J1930" s="102"/>
      <c r="K1930" s="102"/>
      <c r="L1930" s="120"/>
      <c r="M1930" s="116"/>
      <c r="N1930" s="116"/>
      <c r="O1930" s="102"/>
      <c r="P1930" s="102"/>
      <c r="Q1930" s="102"/>
      <c r="R1930" s="102"/>
      <c r="S1930" s="102"/>
      <c r="T1930" s="102"/>
      <c r="U1930" s="102"/>
      <c r="V1930" s="102"/>
      <c r="W1930" s="102"/>
      <c r="X1930" s="102"/>
      <c r="Y1930" s="102"/>
      <c r="Z1930" s="102"/>
      <c r="AA1930" s="102"/>
      <c r="AB1930" s="102"/>
    </row>
    <row r="1931">
      <c r="A1931" s="119"/>
      <c r="C1931" s="110"/>
      <c r="D1931" s="111"/>
      <c r="E1931" s="117"/>
      <c r="G1931" s="120"/>
      <c r="H1931" s="120"/>
      <c r="I1931" s="120"/>
      <c r="J1931" s="102"/>
      <c r="K1931" s="102"/>
      <c r="L1931" s="120"/>
      <c r="M1931" s="116"/>
      <c r="N1931" s="116"/>
      <c r="O1931" s="102"/>
      <c r="P1931" s="102"/>
      <c r="Q1931" s="102"/>
      <c r="R1931" s="102"/>
      <c r="S1931" s="102"/>
      <c r="T1931" s="102"/>
      <c r="U1931" s="102"/>
      <c r="V1931" s="102"/>
      <c r="W1931" s="102"/>
      <c r="X1931" s="102"/>
      <c r="Y1931" s="102"/>
      <c r="Z1931" s="102"/>
      <c r="AA1931" s="102"/>
      <c r="AB1931" s="102"/>
    </row>
    <row r="1932">
      <c r="A1932" s="119"/>
      <c r="C1932" s="110"/>
      <c r="D1932" s="111"/>
      <c r="E1932" s="117"/>
      <c r="G1932" s="120"/>
      <c r="H1932" s="120"/>
      <c r="I1932" s="120"/>
      <c r="J1932" s="102"/>
      <c r="K1932" s="102"/>
      <c r="L1932" s="120"/>
      <c r="M1932" s="116"/>
      <c r="N1932" s="116"/>
      <c r="O1932" s="102"/>
      <c r="P1932" s="102"/>
      <c r="Q1932" s="102"/>
      <c r="R1932" s="102"/>
      <c r="S1932" s="102"/>
      <c r="T1932" s="102"/>
      <c r="U1932" s="102"/>
      <c r="V1932" s="102"/>
      <c r="W1932" s="102"/>
      <c r="X1932" s="102"/>
      <c r="Y1932" s="102"/>
      <c r="Z1932" s="102"/>
      <c r="AA1932" s="102"/>
      <c r="AB1932" s="102"/>
    </row>
    <row r="1933">
      <c r="A1933" s="119"/>
      <c r="C1933" s="110"/>
      <c r="D1933" s="111"/>
      <c r="E1933" s="117"/>
      <c r="G1933" s="120"/>
      <c r="H1933" s="120"/>
      <c r="I1933" s="120"/>
      <c r="J1933" s="102"/>
      <c r="K1933" s="102"/>
      <c r="L1933" s="120"/>
      <c r="M1933" s="116"/>
      <c r="N1933" s="116"/>
      <c r="O1933" s="102"/>
      <c r="P1933" s="102"/>
      <c r="Q1933" s="102"/>
      <c r="R1933" s="102"/>
      <c r="S1933" s="102"/>
      <c r="T1933" s="102"/>
      <c r="U1933" s="102"/>
      <c r="V1933" s="102"/>
      <c r="W1933" s="102"/>
      <c r="X1933" s="102"/>
      <c r="Y1933" s="102"/>
      <c r="Z1933" s="102"/>
      <c r="AA1933" s="102"/>
      <c r="AB1933" s="102"/>
    </row>
    <row r="1934">
      <c r="A1934" s="119"/>
      <c r="C1934" s="110"/>
      <c r="D1934" s="111"/>
      <c r="E1934" s="117"/>
      <c r="G1934" s="120"/>
      <c r="H1934" s="120"/>
      <c r="I1934" s="120"/>
      <c r="J1934" s="102"/>
      <c r="K1934" s="102"/>
      <c r="L1934" s="120"/>
      <c r="M1934" s="116"/>
      <c r="N1934" s="116"/>
      <c r="O1934" s="102"/>
      <c r="P1934" s="102"/>
      <c r="Q1934" s="102"/>
      <c r="R1934" s="102"/>
      <c r="S1934" s="102"/>
      <c r="T1934" s="102"/>
      <c r="U1934" s="102"/>
      <c r="V1934" s="102"/>
      <c r="W1934" s="102"/>
      <c r="X1934" s="102"/>
      <c r="Y1934" s="102"/>
      <c r="Z1934" s="102"/>
      <c r="AA1934" s="102"/>
      <c r="AB1934" s="102"/>
    </row>
    <row r="1935">
      <c r="A1935" s="119"/>
      <c r="C1935" s="110"/>
      <c r="D1935" s="111"/>
      <c r="E1935" s="117"/>
      <c r="G1935" s="120"/>
      <c r="H1935" s="120"/>
      <c r="I1935" s="120"/>
      <c r="J1935" s="102"/>
      <c r="K1935" s="102"/>
      <c r="L1935" s="120"/>
      <c r="M1935" s="116"/>
      <c r="N1935" s="116"/>
      <c r="O1935" s="102"/>
      <c r="P1935" s="102"/>
      <c r="Q1935" s="102"/>
      <c r="R1935" s="102"/>
      <c r="S1935" s="102"/>
      <c r="T1935" s="102"/>
      <c r="U1935" s="102"/>
      <c r="V1935" s="102"/>
      <c r="W1935" s="102"/>
      <c r="X1935" s="102"/>
      <c r="Y1935" s="102"/>
      <c r="Z1935" s="102"/>
      <c r="AA1935" s="102"/>
      <c r="AB1935" s="102"/>
    </row>
    <row r="1936">
      <c r="A1936" s="119"/>
      <c r="C1936" s="110"/>
      <c r="D1936" s="111"/>
      <c r="E1936" s="117"/>
      <c r="G1936" s="120"/>
      <c r="H1936" s="120"/>
      <c r="I1936" s="120"/>
      <c r="J1936" s="102"/>
      <c r="K1936" s="102"/>
      <c r="L1936" s="120"/>
      <c r="M1936" s="116"/>
      <c r="N1936" s="116"/>
      <c r="O1936" s="102"/>
      <c r="P1936" s="102"/>
      <c r="Q1936" s="102"/>
      <c r="R1936" s="102"/>
      <c r="S1936" s="102"/>
      <c r="T1936" s="102"/>
      <c r="U1936" s="102"/>
      <c r="V1936" s="102"/>
      <c r="W1936" s="102"/>
      <c r="X1936" s="102"/>
      <c r="Y1936" s="102"/>
      <c r="Z1936" s="102"/>
      <c r="AA1936" s="102"/>
      <c r="AB1936" s="102"/>
    </row>
    <row r="1937">
      <c r="A1937" s="119"/>
      <c r="C1937" s="110"/>
      <c r="D1937" s="111"/>
      <c r="E1937" s="117"/>
      <c r="G1937" s="120"/>
      <c r="H1937" s="120"/>
      <c r="I1937" s="120"/>
      <c r="J1937" s="102"/>
      <c r="K1937" s="102"/>
      <c r="L1937" s="120"/>
      <c r="M1937" s="116"/>
      <c r="N1937" s="116"/>
      <c r="O1937" s="102"/>
      <c r="P1937" s="102"/>
      <c r="Q1937" s="102"/>
      <c r="R1937" s="102"/>
      <c r="S1937" s="102"/>
      <c r="T1937" s="102"/>
      <c r="U1937" s="102"/>
      <c r="V1937" s="102"/>
      <c r="W1937" s="102"/>
      <c r="X1937" s="102"/>
      <c r="Y1937" s="102"/>
      <c r="Z1937" s="102"/>
      <c r="AA1937" s="102"/>
      <c r="AB1937" s="102"/>
    </row>
    <row r="1938">
      <c r="A1938" s="119"/>
      <c r="C1938" s="110"/>
      <c r="D1938" s="111"/>
      <c r="E1938" s="117"/>
      <c r="G1938" s="120"/>
      <c r="H1938" s="120"/>
      <c r="I1938" s="120"/>
      <c r="J1938" s="102"/>
      <c r="K1938" s="102"/>
      <c r="L1938" s="120"/>
      <c r="M1938" s="116"/>
      <c r="N1938" s="116"/>
      <c r="O1938" s="102"/>
      <c r="P1938" s="102"/>
      <c r="Q1938" s="102"/>
      <c r="R1938" s="102"/>
      <c r="S1938" s="102"/>
      <c r="T1938" s="102"/>
      <c r="U1938" s="102"/>
      <c r="V1938" s="102"/>
      <c r="W1938" s="102"/>
      <c r="X1938" s="102"/>
      <c r="Y1938" s="102"/>
      <c r="Z1938" s="102"/>
      <c r="AA1938" s="102"/>
      <c r="AB1938" s="102"/>
    </row>
    <row r="1939">
      <c r="A1939" s="119"/>
      <c r="C1939" s="110"/>
      <c r="D1939" s="111"/>
      <c r="E1939" s="117"/>
      <c r="G1939" s="120"/>
      <c r="H1939" s="120"/>
      <c r="I1939" s="120"/>
      <c r="J1939" s="102"/>
      <c r="K1939" s="102"/>
      <c r="L1939" s="120"/>
      <c r="M1939" s="116"/>
      <c r="N1939" s="116"/>
      <c r="O1939" s="102"/>
      <c r="P1939" s="102"/>
      <c r="Q1939" s="102"/>
      <c r="R1939" s="102"/>
      <c r="S1939" s="102"/>
      <c r="T1939" s="102"/>
      <c r="U1939" s="102"/>
      <c r="V1939" s="102"/>
      <c r="W1939" s="102"/>
      <c r="X1939" s="102"/>
      <c r="Y1939" s="102"/>
      <c r="Z1939" s="102"/>
      <c r="AA1939" s="102"/>
      <c r="AB1939" s="102"/>
    </row>
    <row r="1940">
      <c r="A1940" s="119"/>
      <c r="C1940" s="110"/>
      <c r="D1940" s="111"/>
      <c r="E1940" s="117"/>
      <c r="G1940" s="120"/>
      <c r="H1940" s="120"/>
      <c r="I1940" s="120"/>
      <c r="J1940" s="102"/>
      <c r="K1940" s="102"/>
      <c r="L1940" s="120"/>
      <c r="M1940" s="116"/>
      <c r="N1940" s="116"/>
      <c r="O1940" s="102"/>
      <c r="P1940" s="102"/>
      <c r="Q1940" s="102"/>
      <c r="R1940" s="102"/>
      <c r="S1940" s="102"/>
      <c r="T1940" s="102"/>
      <c r="U1940" s="102"/>
      <c r="V1940" s="102"/>
      <c r="W1940" s="102"/>
      <c r="X1940" s="102"/>
      <c r="Y1940" s="102"/>
      <c r="Z1940" s="102"/>
      <c r="AA1940" s="102"/>
      <c r="AB1940" s="102"/>
    </row>
    <row r="1941">
      <c r="A1941" s="119"/>
      <c r="C1941" s="110"/>
      <c r="D1941" s="111"/>
      <c r="E1941" s="117"/>
      <c r="G1941" s="120"/>
      <c r="H1941" s="120"/>
      <c r="I1941" s="120"/>
      <c r="J1941" s="102"/>
      <c r="K1941" s="102"/>
      <c r="L1941" s="120"/>
      <c r="M1941" s="116"/>
      <c r="N1941" s="116"/>
      <c r="O1941" s="102"/>
      <c r="P1941" s="102"/>
      <c r="Q1941" s="102"/>
      <c r="R1941" s="102"/>
      <c r="S1941" s="102"/>
      <c r="T1941" s="102"/>
      <c r="U1941" s="102"/>
      <c r="V1941" s="102"/>
      <c r="W1941" s="102"/>
      <c r="X1941" s="102"/>
      <c r="Y1941" s="102"/>
      <c r="Z1941" s="102"/>
      <c r="AA1941" s="102"/>
      <c r="AB1941" s="102"/>
    </row>
    <row r="1942">
      <c r="A1942" s="119"/>
      <c r="C1942" s="110"/>
      <c r="D1942" s="111"/>
      <c r="E1942" s="117"/>
      <c r="G1942" s="120"/>
      <c r="H1942" s="120"/>
      <c r="I1942" s="120"/>
      <c r="J1942" s="102"/>
      <c r="K1942" s="102"/>
      <c r="L1942" s="120"/>
      <c r="M1942" s="116"/>
      <c r="N1942" s="116"/>
      <c r="O1942" s="102"/>
      <c r="P1942" s="102"/>
      <c r="Q1942" s="102"/>
      <c r="R1942" s="102"/>
      <c r="S1942" s="102"/>
      <c r="T1942" s="102"/>
      <c r="U1942" s="102"/>
      <c r="V1942" s="102"/>
      <c r="W1942" s="102"/>
      <c r="X1942" s="102"/>
      <c r="Y1942" s="102"/>
      <c r="Z1942" s="102"/>
      <c r="AA1942" s="102"/>
      <c r="AB1942" s="102"/>
    </row>
    <row r="1943">
      <c r="A1943" s="119"/>
      <c r="C1943" s="110"/>
      <c r="D1943" s="111"/>
      <c r="E1943" s="117"/>
      <c r="G1943" s="120"/>
      <c r="H1943" s="120"/>
      <c r="I1943" s="120"/>
      <c r="J1943" s="102"/>
      <c r="K1943" s="102"/>
      <c r="L1943" s="120"/>
      <c r="M1943" s="116"/>
      <c r="N1943" s="116"/>
      <c r="O1943" s="102"/>
      <c r="P1943" s="102"/>
      <c r="Q1943" s="102"/>
      <c r="R1943" s="102"/>
      <c r="S1943" s="102"/>
      <c r="T1943" s="102"/>
      <c r="U1943" s="102"/>
      <c r="V1943" s="102"/>
      <c r="W1943" s="102"/>
      <c r="X1943" s="102"/>
      <c r="Y1943" s="102"/>
      <c r="Z1943" s="102"/>
      <c r="AA1943" s="102"/>
      <c r="AB1943" s="102"/>
    </row>
    <row r="1944">
      <c r="A1944" s="119"/>
      <c r="C1944" s="110"/>
      <c r="D1944" s="111"/>
      <c r="E1944" s="117"/>
      <c r="G1944" s="120"/>
      <c r="H1944" s="120"/>
      <c r="I1944" s="120"/>
      <c r="J1944" s="102"/>
      <c r="K1944" s="102"/>
      <c r="L1944" s="120"/>
      <c r="M1944" s="116"/>
      <c r="N1944" s="116"/>
      <c r="O1944" s="102"/>
      <c r="P1944" s="102"/>
      <c r="Q1944" s="102"/>
      <c r="R1944" s="102"/>
      <c r="S1944" s="102"/>
      <c r="T1944" s="102"/>
      <c r="U1944" s="102"/>
      <c r="V1944" s="102"/>
      <c r="W1944" s="102"/>
      <c r="X1944" s="102"/>
      <c r="Y1944" s="102"/>
      <c r="Z1944" s="102"/>
      <c r="AA1944" s="102"/>
      <c r="AB1944" s="102"/>
    </row>
    <row r="1945">
      <c r="A1945" s="119"/>
      <c r="C1945" s="110"/>
      <c r="D1945" s="111"/>
      <c r="E1945" s="117"/>
      <c r="G1945" s="120"/>
      <c r="H1945" s="120"/>
      <c r="I1945" s="120"/>
      <c r="J1945" s="102"/>
      <c r="K1945" s="102"/>
      <c r="L1945" s="120"/>
      <c r="M1945" s="116"/>
      <c r="N1945" s="116"/>
      <c r="O1945" s="102"/>
      <c r="P1945" s="102"/>
      <c r="Q1945" s="102"/>
      <c r="R1945" s="102"/>
      <c r="S1945" s="102"/>
      <c r="T1945" s="102"/>
      <c r="U1945" s="102"/>
      <c r="V1945" s="102"/>
      <c r="W1945" s="102"/>
      <c r="X1945" s="102"/>
      <c r="Y1945" s="102"/>
      <c r="Z1945" s="102"/>
      <c r="AA1945" s="102"/>
      <c r="AB1945" s="102"/>
    </row>
    <row r="1946">
      <c r="A1946" s="119"/>
      <c r="C1946" s="110"/>
      <c r="D1946" s="111"/>
      <c r="E1946" s="117"/>
      <c r="G1946" s="120"/>
      <c r="H1946" s="120"/>
      <c r="I1946" s="120"/>
      <c r="J1946" s="102"/>
      <c r="K1946" s="102"/>
      <c r="L1946" s="120"/>
      <c r="M1946" s="116"/>
      <c r="N1946" s="116"/>
      <c r="O1946" s="102"/>
      <c r="P1946" s="102"/>
      <c r="Q1946" s="102"/>
      <c r="R1946" s="102"/>
      <c r="S1946" s="102"/>
      <c r="T1946" s="102"/>
      <c r="U1946" s="102"/>
      <c r="V1946" s="102"/>
      <c r="W1946" s="102"/>
      <c r="X1946" s="102"/>
      <c r="Y1946" s="102"/>
      <c r="Z1946" s="102"/>
      <c r="AA1946" s="102"/>
      <c r="AB1946" s="102"/>
    </row>
    <row r="1947">
      <c r="A1947" s="119"/>
      <c r="C1947" s="110"/>
      <c r="D1947" s="111"/>
      <c r="E1947" s="117"/>
      <c r="G1947" s="120"/>
      <c r="H1947" s="120"/>
      <c r="I1947" s="120"/>
      <c r="J1947" s="102"/>
      <c r="K1947" s="102"/>
      <c r="L1947" s="120"/>
      <c r="M1947" s="116"/>
      <c r="N1947" s="116"/>
      <c r="O1947" s="102"/>
      <c r="P1947" s="102"/>
      <c r="Q1947" s="102"/>
      <c r="R1947" s="102"/>
      <c r="S1947" s="102"/>
      <c r="T1947" s="102"/>
      <c r="U1947" s="102"/>
      <c r="V1947" s="102"/>
      <c r="W1947" s="102"/>
      <c r="X1947" s="102"/>
      <c r="Y1947" s="102"/>
      <c r="Z1947" s="102"/>
      <c r="AA1947" s="102"/>
      <c r="AB1947" s="102"/>
    </row>
    <row r="1948">
      <c r="A1948" s="119"/>
      <c r="C1948" s="110"/>
      <c r="D1948" s="111"/>
      <c r="E1948" s="117"/>
      <c r="G1948" s="120"/>
      <c r="H1948" s="120"/>
      <c r="I1948" s="120"/>
      <c r="J1948" s="102"/>
      <c r="K1948" s="102"/>
      <c r="L1948" s="120"/>
      <c r="M1948" s="116"/>
      <c r="N1948" s="116"/>
      <c r="O1948" s="102"/>
      <c r="P1948" s="102"/>
      <c r="Q1948" s="102"/>
      <c r="R1948" s="102"/>
      <c r="S1948" s="102"/>
      <c r="T1948" s="102"/>
      <c r="U1948" s="102"/>
      <c r="V1948" s="102"/>
      <c r="W1948" s="102"/>
      <c r="X1948" s="102"/>
      <c r="Y1948" s="102"/>
      <c r="Z1948" s="102"/>
      <c r="AA1948" s="102"/>
      <c r="AB1948" s="102"/>
    </row>
    <row r="1949">
      <c r="A1949" s="119"/>
      <c r="C1949" s="110"/>
      <c r="D1949" s="111"/>
      <c r="E1949" s="117"/>
      <c r="G1949" s="120"/>
      <c r="H1949" s="120"/>
      <c r="I1949" s="120"/>
      <c r="J1949" s="102"/>
      <c r="K1949" s="102"/>
      <c r="L1949" s="120"/>
      <c r="M1949" s="116"/>
      <c r="N1949" s="116"/>
      <c r="O1949" s="102"/>
      <c r="P1949" s="102"/>
      <c r="Q1949" s="102"/>
      <c r="R1949" s="102"/>
      <c r="S1949" s="102"/>
      <c r="T1949" s="102"/>
      <c r="U1949" s="102"/>
      <c r="V1949" s="102"/>
      <c r="W1949" s="102"/>
      <c r="X1949" s="102"/>
      <c r="Y1949" s="102"/>
      <c r="Z1949" s="102"/>
      <c r="AA1949" s="102"/>
      <c r="AB1949" s="102"/>
    </row>
    <row r="1950">
      <c r="A1950" s="119"/>
      <c r="C1950" s="110"/>
      <c r="D1950" s="111"/>
      <c r="E1950" s="117"/>
      <c r="G1950" s="120"/>
      <c r="H1950" s="120"/>
      <c r="I1950" s="120"/>
      <c r="J1950" s="102"/>
      <c r="K1950" s="102"/>
      <c r="L1950" s="120"/>
      <c r="M1950" s="116"/>
      <c r="N1950" s="116"/>
      <c r="O1950" s="102"/>
      <c r="P1950" s="102"/>
      <c r="Q1950" s="102"/>
      <c r="R1950" s="102"/>
      <c r="S1950" s="102"/>
      <c r="T1950" s="102"/>
      <c r="U1950" s="102"/>
      <c r="V1950" s="102"/>
      <c r="W1950" s="102"/>
      <c r="X1950" s="102"/>
      <c r="Y1950" s="102"/>
      <c r="Z1950" s="102"/>
      <c r="AA1950" s="102"/>
      <c r="AB1950" s="102"/>
    </row>
    <row r="1951">
      <c r="A1951" s="119"/>
      <c r="C1951" s="110"/>
      <c r="D1951" s="111"/>
      <c r="E1951" s="117"/>
      <c r="G1951" s="120"/>
      <c r="H1951" s="120"/>
      <c r="I1951" s="120"/>
      <c r="J1951" s="102"/>
      <c r="K1951" s="102"/>
      <c r="L1951" s="120"/>
      <c r="M1951" s="116"/>
      <c r="N1951" s="116"/>
      <c r="O1951" s="102"/>
      <c r="P1951" s="102"/>
      <c r="Q1951" s="102"/>
      <c r="R1951" s="102"/>
      <c r="S1951" s="102"/>
      <c r="T1951" s="102"/>
      <c r="U1951" s="102"/>
      <c r="V1951" s="102"/>
      <c r="W1951" s="102"/>
      <c r="X1951" s="102"/>
      <c r="Y1951" s="102"/>
      <c r="Z1951" s="102"/>
      <c r="AA1951" s="102"/>
      <c r="AB1951" s="102"/>
    </row>
    <row r="1952">
      <c r="A1952" s="119"/>
      <c r="C1952" s="110"/>
      <c r="D1952" s="111"/>
      <c r="E1952" s="117"/>
      <c r="G1952" s="120"/>
      <c r="H1952" s="120"/>
      <c r="I1952" s="120"/>
      <c r="J1952" s="102"/>
      <c r="K1952" s="102"/>
      <c r="L1952" s="120"/>
      <c r="M1952" s="116"/>
      <c r="N1952" s="116"/>
      <c r="O1952" s="102"/>
      <c r="P1952" s="102"/>
      <c r="Q1952" s="102"/>
      <c r="R1952" s="102"/>
      <c r="S1952" s="102"/>
      <c r="T1952" s="102"/>
      <c r="U1952" s="102"/>
      <c r="V1952" s="102"/>
      <c r="W1952" s="102"/>
      <c r="X1952" s="102"/>
      <c r="Y1952" s="102"/>
      <c r="Z1952" s="102"/>
      <c r="AA1952" s="102"/>
      <c r="AB1952" s="102"/>
    </row>
    <row r="1953">
      <c r="A1953" s="119"/>
      <c r="C1953" s="110"/>
      <c r="D1953" s="111"/>
      <c r="E1953" s="117"/>
      <c r="G1953" s="120"/>
      <c r="H1953" s="120"/>
      <c r="I1953" s="120"/>
      <c r="J1953" s="102"/>
      <c r="K1953" s="102"/>
      <c r="L1953" s="120"/>
      <c r="M1953" s="116"/>
      <c r="N1953" s="116"/>
      <c r="O1953" s="102"/>
      <c r="P1953" s="102"/>
      <c r="Q1953" s="102"/>
      <c r="R1953" s="102"/>
      <c r="S1953" s="102"/>
      <c r="T1953" s="102"/>
      <c r="U1953" s="102"/>
      <c r="V1953" s="102"/>
      <c r="W1953" s="102"/>
      <c r="X1953" s="102"/>
      <c r="Y1953" s="102"/>
      <c r="Z1953" s="102"/>
      <c r="AA1953" s="102"/>
      <c r="AB1953" s="102"/>
    </row>
    <row r="1954">
      <c r="A1954" s="119"/>
      <c r="C1954" s="110"/>
      <c r="D1954" s="111"/>
      <c r="E1954" s="117"/>
      <c r="G1954" s="120"/>
      <c r="H1954" s="120"/>
      <c r="I1954" s="120"/>
      <c r="J1954" s="102"/>
      <c r="K1954" s="102"/>
      <c r="L1954" s="120"/>
      <c r="M1954" s="116"/>
      <c r="N1954" s="116"/>
      <c r="O1954" s="102"/>
      <c r="P1954" s="102"/>
      <c r="Q1954" s="102"/>
      <c r="R1954" s="102"/>
      <c r="S1954" s="102"/>
      <c r="T1954" s="102"/>
      <c r="U1954" s="102"/>
      <c r="V1954" s="102"/>
      <c r="W1954" s="102"/>
      <c r="X1954" s="102"/>
      <c r="Y1954" s="102"/>
      <c r="Z1954" s="102"/>
      <c r="AA1954" s="102"/>
      <c r="AB1954" s="102"/>
    </row>
    <row r="1955">
      <c r="A1955" s="119"/>
      <c r="C1955" s="110"/>
      <c r="D1955" s="111"/>
      <c r="E1955" s="117"/>
      <c r="G1955" s="120"/>
      <c r="H1955" s="120"/>
      <c r="I1955" s="120"/>
      <c r="J1955" s="102"/>
      <c r="K1955" s="102"/>
      <c r="L1955" s="120"/>
      <c r="M1955" s="116"/>
      <c r="N1955" s="116"/>
      <c r="O1955" s="102"/>
      <c r="P1955" s="102"/>
      <c r="Q1955" s="102"/>
      <c r="R1955" s="102"/>
      <c r="S1955" s="102"/>
      <c r="T1955" s="102"/>
      <c r="U1955" s="102"/>
      <c r="V1955" s="102"/>
      <c r="W1955" s="102"/>
      <c r="X1955" s="102"/>
      <c r="Y1955" s="102"/>
      <c r="Z1955" s="102"/>
      <c r="AA1955" s="102"/>
      <c r="AB1955" s="102"/>
    </row>
    <row r="1956">
      <c r="A1956" s="119"/>
      <c r="C1956" s="110"/>
      <c r="D1956" s="111"/>
      <c r="E1956" s="117"/>
      <c r="G1956" s="120"/>
      <c r="H1956" s="120"/>
      <c r="I1956" s="120"/>
      <c r="J1956" s="102"/>
      <c r="K1956" s="102"/>
      <c r="L1956" s="120"/>
      <c r="M1956" s="116"/>
      <c r="N1956" s="116"/>
      <c r="O1956" s="102"/>
      <c r="P1956" s="102"/>
      <c r="Q1956" s="102"/>
      <c r="R1956" s="102"/>
      <c r="S1956" s="102"/>
      <c r="T1956" s="102"/>
      <c r="U1956" s="102"/>
      <c r="V1956" s="102"/>
      <c r="W1956" s="102"/>
      <c r="X1956" s="102"/>
      <c r="Y1956" s="102"/>
      <c r="Z1956" s="102"/>
      <c r="AA1956" s="102"/>
      <c r="AB1956" s="102"/>
    </row>
    <row r="1957">
      <c r="A1957" s="119"/>
      <c r="C1957" s="110"/>
      <c r="D1957" s="111"/>
      <c r="E1957" s="117"/>
      <c r="G1957" s="120"/>
      <c r="H1957" s="120"/>
      <c r="I1957" s="120"/>
      <c r="J1957" s="102"/>
      <c r="K1957" s="102"/>
      <c r="L1957" s="120"/>
      <c r="M1957" s="116"/>
      <c r="N1957" s="116"/>
      <c r="O1957" s="102"/>
      <c r="P1957" s="102"/>
      <c r="Q1957" s="102"/>
      <c r="R1957" s="102"/>
      <c r="S1957" s="102"/>
      <c r="T1957" s="102"/>
      <c r="U1957" s="102"/>
      <c r="V1957" s="102"/>
      <c r="W1957" s="102"/>
      <c r="X1957" s="102"/>
      <c r="Y1957" s="102"/>
      <c r="Z1957" s="102"/>
      <c r="AA1957" s="102"/>
      <c r="AB1957" s="102"/>
    </row>
    <row r="1958">
      <c r="A1958" s="119"/>
      <c r="C1958" s="110"/>
      <c r="D1958" s="111"/>
      <c r="E1958" s="117"/>
      <c r="G1958" s="120"/>
      <c r="H1958" s="120"/>
      <c r="I1958" s="120"/>
      <c r="J1958" s="102"/>
      <c r="K1958" s="102"/>
      <c r="L1958" s="120"/>
      <c r="M1958" s="116"/>
      <c r="N1958" s="116"/>
      <c r="O1958" s="102"/>
      <c r="P1958" s="102"/>
      <c r="Q1958" s="102"/>
      <c r="R1958" s="102"/>
      <c r="S1958" s="102"/>
      <c r="T1958" s="102"/>
      <c r="U1958" s="102"/>
      <c r="V1958" s="102"/>
      <c r="W1958" s="102"/>
      <c r="X1958" s="102"/>
      <c r="Y1958" s="102"/>
      <c r="Z1958" s="102"/>
      <c r="AA1958" s="102"/>
      <c r="AB1958" s="102"/>
    </row>
    <row r="1959">
      <c r="A1959" s="119"/>
      <c r="C1959" s="110"/>
      <c r="D1959" s="111"/>
      <c r="E1959" s="117"/>
      <c r="G1959" s="120"/>
      <c r="H1959" s="120"/>
      <c r="I1959" s="120"/>
      <c r="J1959" s="102"/>
      <c r="K1959" s="102"/>
      <c r="L1959" s="120"/>
      <c r="M1959" s="116"/>
      <c r="N1959" s="116"/>
      <c r="O1959" s="102"/>
      <c r="P1959" s="102"/>
      <c r="Q1959" s="102"/>
      <c r="R1959" s="102"/>
      <c r="S1959" s="102"/>
      <c r="T1959" s="102"/>
      <c r="U1959" s="102"/>
      <c r="V1959" s="102"/>
      <c r="W1959" s="102"/>
      <c r="X1959" s="102"/>
      <c r="Y1959" s="102"/>
      <c r="Z1959" s="102"/>
      <c r="AA1959" s="102"/>
      <c r="AB1959" s="102"/>
    </row>
    <row r="1960">
      <c r="A1960" s="119"/>
      <c r="C1960" s="110"/>
      <c r="D1960" s="111"/>
      <c r="E1960" s="117"/>
      <c r="G1960" s="120"/>
      <c r="H1960" s="120"/>
      <c r="I1960" s="120"/>
      <c r="J1960" s="102"/>
      <c r="K1960" s="102"/>
      <c r="L1960" s="120"/>
      <c r="M1960" s="116"/>
      <c r="N1960" s="116"/>
      <c r="O1960" s="102"/>
      <c r="P1960" s="102"/>
      <c r="Q1960" s="102"/>
      <c r="R1960" s="102"/>
      <c r="S1960" s="102"/>
      <c r="T1960" s="102"/>
      <c r="U1960" s="102"/>
      <c r="V1960" s="102"/>
      <c r="W1960" s="102"/>
      <c r="X1960" s="102"/>
      <c r="Y1960" s="102"/>
      <c r="Z1960" s="102"/>
      <c r="AA1960" s="102"/>
      <c r="AB1960" s="102"/>
    </row>
    <row r="1961">
      <c r="A1961" s="119"/>
      <c r="C1961" s="110"/>
      <c r="D1961" s="111"/>
      <c r="E1961" s="117"/>
      <c r="G1961" s="120"/>
      <c r="H1961" s="120"/>
      <c r="I1961" s="120"/>
      <c r="J1961" s="102"/>
      <c r="K1961" s="102"/>
      <c r="L1961" s="120"/>
      <c r="M1961" s="116"/>
      <c r="N1961" s="116"/>
      <c r="O1961" s="102"/>
      <c r="P1961" s="102"/>
      <c r="Q1961" s="102"/>
      <c r="R1961" s="102"/>
      <c r="S1961" s="102"/>
      <c r="T1961" s="102"/>
      <c r="U1961" s="102"/>
      <c r="V1961" s="102"/>
      <c r="W1961" s="102"/>
      <c r="X1961" s="102"/>
      <c r="Y1961" s="102"/>
      <c r="Z1961" s="102"/>
      <c r="AA1961" s="102"/>
      <c r="AB1961" s="102"/>
    </row>
    <row r="1962">
      <c r="A1962" s="119"/>
      <c r="C1962" s="110"/>
      <c r="D1962" s="111"/>
      <c r="E1962" s="117"/>
      <c r="G1962" s="120"/>
      <c r="H1962" s="120"/>
      <c r="I1962" s="120"/>
      <c r="J1962" s="102"/>
      <c r="K1962" s="102"/>
      <c r="L1962" s="120"/>
      <c r="M1962" s="116"/>
      <c r="N1962" s="116"/>
      <c r="O1962" s="102"/>
      <c r="P1962" s="102"/>
      <c r="Q1962" s="102"/>
      <c r="R1962" s="102"/>
      <c r="S1962" s="102"/>
      <c r="T1962" s="102"/>
      <c r="U1962" s="102"/>
      <c r="V1962" s="102"/>
      <c r="W1962" s="102"/>
      <c r="X1962" s="102"/>
      <c r="Y1962" s="102"/>
      <c r="Z1962" s="102"/>
      <c r="AA1962" s="102"/>
      <c r="AB1962" s="102"/>
    </row>
    <row r="1963">
      <c r="A1963" s="119"/>
      <c r="C1963" s="110"/>
      <c r="D1963" s="111"/>
      <c r="E1963" s="117"/>
      <c r="G1963" s="120"/>
      <c r="H1963" s="120"/>
      <c r="I1963" s="120"/>
      <c r="J1963" s="102"/>
      <c r="K1963" s="102"/>
      <c r="L1963" s="120"/>
      <c r="M1963" s="116"/>
      <c r="N1963" s="116"/>
      <c r="O1963" s="102"/>
      <c r="P1963" s="102"/>
      <c r="Q1963" s="102"/>
      <c r="R1963" s="102"/>
      <c r="S1963" s="102"/>
      <c r="T1963" s="102"/>
      <c r="U1963" s="102"/>
      <c r="V1963" s="102"/>
      <c r="W1963" s="102"/>
      <c r="X1963" s="102"/>
      <c r="Y1963" s="102"/>
      <c r="Z1963" s="102"/>
      <c r="AA1963" s="102"/>
      <c r="AB1963" s="102"/>
    </row>
    <row r="1964">
      <c r="A1964" s="119"/>
      <c r="C1964" s="110"/>
      <c r="D1964" s="111"/>
      <c r="E1964" s="117"/>
      <c r="G1964" s="120"/>
      <c r="H1964" s="120"/>
      <c r="I1964" s="120"/>
      <c r="J1964" s="102"/>
      <c r="K1964" s="102"/>
      <c r="L1964" s="120"/>
      <c r="M1964" s="116"/>
      <c r="N1964" s="116"/>
      <c r="O1964" s="102"/>
      <c r="P1964" s="102"/>
      <c r="Q1964" s="102"/>
      <c r="R1964" s="102"/>
      <c r="S1964" s="102"/>
      <c r="T1964" s="102"/>
      <c r="U1964" s="102"/>
      <c r="V1964" s="102"/>
      <c r="W1964" s="102"/>
      <c r="X1964" s="102"/>
      <c r="Y1964" s="102"/>
      <c r="Z1964" s="102"/>
      <c r="AA1964" s="102"/>
      <c r="AB1964" s="102"/>
    </row>
    <row r="1965">
      <c r="A1965" s="119"/>
      <c r="C1965" s="110"/>
      <c r="D1965" s="111"/>
      <c r="E1965" s="117"/>
      <c r="G1965" s="120"/>
      <c r="H1965" s="120"/>
      <c r="I1965" s="120"/>
      <c r="J1965" s="102"/>
      <c r="K1965" s="102"/>
      <c r="L1965" s="120"/>
      <c r="M1965" s="116"/>
      <c r="N1965" s="116"/>
      <c r="O1965" s="102"/>
      <c r="P1965" s="102"/>
      <c r="Q1965" s="102"/>
      <c r="R1965" s="102"/>
      <c r="S1965" s="102"/>
      <c r="T1965" s="102"/>
      <c r="U1965" s="102"/>
      <c r="V1965" s="102"/>
      <c r="W1965" s="102"/>
      <c r="X1965" s="102"/>
      <c r="Y1965" s="102"/>
      <c r="Z1965" s="102"/>
      <c r="AA1965" s="102"/>
      <c r="AB1965" s="102"/>
    </row>
    <row r="1966">
      <c r="A1966" s="119"/>
      <c r="C1966" s="110"/>
      <c r="D1966" s="111"/>
      <c r="E1966" s="117"/>
      <c r="G1966" s="120"/>
      <c r="H1966" s="120"/>
      <c r="I1966" s="120"/>
      <c r="J1966" s="102"/>
      <c r="K1966" s="102"/>
      <c r="L1966" s="120"/>
      <c r="M1966" s="116"/>
      <c r="N1966" s="116"/>
      <c r="O1966" s="102"/>
      <c r="P1966" s="102"/>
      <c r="Q1966" s="102"/>
      <c r="R1966" s="102"/>
      <c r="S1966" s="102"/>
      <c r="T1966" s="102"/>
      <c r="U1966" s="102"/>
      <c r="V1966" s="102"/>
      <c r="W1966" s="102"/>
      <c r="X1966" s="102"/>
      <c r="Y1966" s="102"/>
      <c r="Z1966" s="102"/>
      <c r="AA1966" s="102"/>
      <c r="AB1966" s="102"/>
    </row>
    <row r="1967">
      <c r="A1967" s="119"/>
      <c r="C1967" s="110"/>
      <c r="D1967" s="111"/>
      <c r="E1967" s="117"/>
      <c r="G1967" s="120"/>
      <c r="H1967" s="120"/>
      <c r="I1967" s="120"/>
      <c r="J1967" s="102"/>
      <c r="K1967" s="102"/>
      <c r="L1967" s="120"/>
      <c r="M1967" s="116"/>
      <c r="N1967" s="116"/>
      <c r="O1967" s="102"/>
      <c r="P1967" s="102"/>
      <c r="Q1967" s="102"/>
      <c r="R1967" s="102"/>
      <c r="S1967" s="102"/>
      <c r="T1967" s="102"/>
      <c r="U1967" s="102"/>
      <c r="V1967" s="102"/>
      <c r="W1967" s="102"/>
      <c r="X1967" s="102"/>
      <c r="Y1967" s="102"/>
      <c r="Z1967" s="102"/>
      <c r="AA1967" s="102"/>
      <c r="AB1967" s="102"/>
    </row>
    <row r="1968">
      <c r="A1968" s="119"/>
      <c r="C1968" s="110"/>
      <c r="D1968" s="111"/>
      <c r="E1968" s="117"/>
      <c r="G1968" s="120"/>
      <c r="H1968" s="120"/>
      <c r="I1968" s="120"/>
      <c r="J1968" s="102"/>
      <c r="K1968" s="102"/>
      <c r="L1968" s="120"/>
      <c r="M1968" s="116"/>
      <c r="N1968" s="116"/>
      <c r="O1968" s="102"/>
      <c r="P1968" s="102"/>
      <c r="Q1968" s="102"/>
      <c r="R1968" s="102"/>
      <c r="S1968" s="102"/>
      <c r="T1968" s="102"/>
      <c r="U1968" s="102"/>
      <c r="V1968" s="102"/>
      <c r="W1968" s="102"/>
      <c r="X1968" s="102"/>
      <c r="Y1968" s="102"/>
      <c r="Z1968" s="102"/>
      <c r="AA1968" s="102"/>
      <c r="AB1968" s="102"/>
    </row>
    <row r="1969">
      <c r="A1969" s="119"/>
      <c r="C1969" s="110"/>
      <c r="D1969" s="111"/>
      <c r="E1969" s="117"/>
      <c r="G1969" s="120"/>
      <c r="H1969" s="120"/>
      <c r="I1969" s="120"/>
      <c r="J1969" s="102"/>
      <c r="K1969" s="102"/>
      <c r="L1969" s="120"/>
      <c r="M1969" s="116"/>
      <c r="N1969" s="116"/>
      <c r="O1969" s="102"/>
      <c r="P1969" s="102"/>
      <c r="Q1969" s="102"/>
      <c r="R1969" s="102"/>
      <c r="S1969" s="102"/>
      <c r="T1969" s="102"/>
      <c r="U1969" s="102"/>
      <c r="V1969" s="102"/>
      <c r="W1969" s="102"/>
      <c r="X1969" s="102"/>
      <c r="Y1969" s="102"/>
      <c r="Z1969" s="102"/>
      <c r="AA1969" s="102"/>
      <c r="AB1969" s="102"/>
    </row>
    <row r="1970">
      <c r="A1970" s="119"/>
      <c r="C1970" s="110"/>
      <c r="D1970" s="111"/>
      <c r="E1970" s="117"/>
      <c r="G1970" s="120"/>
      <c r="H1970" s="120"/>
      <c r="I1970" s="120"/>
      <c r="J1970" s="102"/>
      <c r="K1970" s="102"/>
      <c r="L1970" s="120"/>
      <c r="M1970" s="116"/>
      <c r="N1970" s="116"/>
      <c r="O1970" s="102"/>
      <c r="P1970" s="102"/>
      <c r="Q1970" s="102"/>
      <c r="R1970" s="102"/>
      <c r="S1970" s="102"/>
      <c r="T1970" s="102"/>
      <c r="U1970" s="102"/>
      <c r="V1970" s="102"/>
      <c r="W1970" s="102"/>
      <c r="X1970" s="102"/>
      <c r="Y1970" s="102"/>
      <c r="Z1970" s="102"/>
      <c r="AA1970" s="102"/>
      <c r="AB1970" s="102"/>
    </row>
    <row r="1971">
      <c r="A1971" s="119"/>
      <c r="C1971" s="110"/>
      <c r="D1971" s="111"/>
      <c r="E1971" s="117"/>
      <c r="G1971" s="120"/>
      <c r="H1971" s="120"/>
      <c r="I1971" s="120"/>
      <c r="J1971" s="102"/>
      <c r="K1971" s="102"/>
      <c r="L1971" s="120"/>
      <c r="M1971" s="116"/>
      <c r="N1971" s="116"/>
      <c r="O1971" s="102"/>
      <c r="P1971" s="102"/>
      <c r="Q1971" s="102"/>
      <c r="R1971" s="102"/>
      <c r="S1971" s="102"/>
      <c r="T1971" s="102"/>
      <c r="U1971" s="102"/>
      <c r="V1971" s="102"/>
      <c r="W1971" s="102"/>
      <c r="X1971" s="102"/>
      <c r="Y1971" s="102"/>
      <c r="Z1971" s="102"/>
      <c r="AA1971" s="102"/>
      <c r="AB1971" s="102"/>
    </row>
    <row r="1972">
      <c r="A1972" s="119"/>
      <c r="C1972" s="110"/>
      <c r="D1972" s="111"/>
      <c r="E1972" s="117"/>
      <c r="G1972" s="120"/>
      <c r="H1972" s="120"/>
      <c r="I1972" s="120"/>
      <c r="J1972" s="102"/>
      <c r="K1972" s="102"/>
      <c r="L1972" s="120"/>
      <c r="M1972" s="116"/>
      <c r="N1972" s="116"/>
      <c r="O1972" s="102"/>
      <c r="P1972" s="102"/>
      <c r="Q1972" s="102"/>
      <c r="R1972" s="102"/>
      <c r="S1972" s="102"/>
      <c r="T1972" s="102"/>
      <c r="U1972" s="102"/>
      <c r="V1972" s="102"/>
      <c r="W1972" s="102"/>
      <c r="X1972" s="102"/>
      <c r="Y1972" s="102"/>
      <c r="Z1972" s="102"/>
      <c r="AA1972" s="102"/>
      <c r="AB1972" s="102"/>
    </row>
    <row r="1973">
      <c r="A1973" s="119"/>
      <c r="C1973" s="110"/>
      <c r="D1973" s="111"/>
      <c r="E1973" s="117"/>
      <c r="G1973" s="120"/>
      <c r="H1973" s="120"/>
      <c r="I1973" s="120"/>
      <c r="J1973" s="102"/>
      <c r="K1973" s="102"/>
      <c r="L1973" s="120"/>
      <c r="M1973" s="116"/>
      <c r="N1973" s="116"/>
      <c r="O1973" s="102"/>
      <c r="P1973" s="102"/>
      <c r="Q1973" s="102"/>
      <c r="R1973" s="102"/>
      <c r="S1973" s="102"/>
      <c r="T1973" s="102"/>
      <c r="U1973" s="102"/>
      <c r="V1973" s="102"/>
      <c r="W1973" s="102"/>
      <c r="X1973" s="102"/>
      <c r="Y1973" s="102"/>
      <c r="Z1973" s="102"/>
      <c r="AA1973" s="102"/>
      <c r="AB1973" s="102"/>
    </row>
    <row r="1974">
      <c r="A1974" s="119"/>
      <c r="C1974" s="110"/>
      <c r="D1974" s="111"/>
      <c r="E1974" s="117"/>
      <c r="G1974" s="120"/>
      <c r="H1974" s="120"/>
      <c r="I1974" s="120"/>
      <c r="J1974" s="102"/>
      <c r="K1974" s="102"/>
      <c r="L1974" s="120"/>
      <c r="M1974" s="116"/>
      <c r="N1974" s="116"/>
      <c r="O1974" s="102"/>
      <c r="P1974" s="102"/>
      <c r="Q1974" s="102"/>
      <c r="R1974" s="102"/>
      <c r="S1974" s="102"/>
      <c r="T1974" s="102"/>
      <c r="U1974" s="102"/>
      <c r="V1974" s="102"/>
      <c r="W1974" s="102"/>
      <c r="X1974" s="102"/>
      <c r="Y1974" s="102"/>
      <c r="Z1974" s="102"/>
      <c r="AA1974" s="102"/>
      <c r="AB1974" s="102"/>
    </row>
    <row r="1975">
      <c r="A1975" s="119"/>
      <c r="C1975" s="110"/>
      <c r="D1975" s="111"/>
      <c r="E1975" s="117"/>
      <c r="G1975" s="120"/>
      <c r="H1975" s="120"/>
      <c r="I1975" s="120"/>
      <c r="J1975" s="102"/>
      <c r="K1975" s="102"/>
      <c r="L1975" s="120"/>
      <c r="M1975" s="116"/>
      <c r="N1975" s="116"/>
      <c r="O1975" s="102"/>
      <c r="P1975" s="102"/>
      <c r="Q1975" s="102"/>
      <c r="R1975" s="102"/>
      <c r="S1975" s="102"/>
      <c r="T1975" s="102"/>
      <c r="U1975" s="102"/>
      <c r="V1975" s="102"/>
      <c r="W1975" s="102"/>
      <c r="X1975" s="102"/>
      <c r="Y1975" s="102"/>
      <c r="Z1975" s="102"/>
      <c r="AA1975" s="102"/>
      <c r="AB1975" s="102"/>
    </row>
    <row r="1976">
      <c r="A1976" s="119"/>
      <c r="C1976" s="110"/>
      <c r="D1976" s="111"/>
      <c r="E1976" s="117"/>
      <c r="G1976" s="120"/>
      <c r="H1976" s="120"/>
      <c r="I1976" s="120"/>
      <c r="J1976" s="102"/>
      <c r="K1976" s="102"/>
      <c r="L1976" s="120"/>
      <c r="M1976" s="116"/>
      <c r="N1976" s="116"/>
      <c r="O1976" s="102"/>
      <c r="P1976" s="102"/>
      <c r="Q1976" s="102"/>
      <c r="R1976" s="102"/>
      <c r="S1976" s="102"/>
      <c r="T1976" s="102"/>
      <c r="U1976" s="102"/>
      <c r="V1976" s="102"/>
      <c r="W1976" s="102"/>
      <c r="X1976" s="102"/>
      <c r="Y1976" s="102"/>
      <c r="Z1976" s="102"/>
      <c r="AA1976" s="102"/>
      <c r="AB1976" s="102"/>
    </row>
    <row r="1977">
      <c r="A1977" s="119"/>
      <c r="C1977" s="110"/>
      <c r="D1977" s="111"/>
      <c r="E1977" s="117"/>
      <c r="G1977" s="120"/>
      <c r="H1977" s="120"/>
      <c r="I1977" s="120"/>
      <c r="J1977" s="102"/>
      <c r="K1977" s="102"/>
      <c r="L1977" s="120"/>
      <c r="M1977" s="116"/>
      <c r="N1977" s="116"/>
      <c r="O1977" s="102"/>
      <c r="P1977" s="102"/>
      <c r="Q1977" s="102"/>
      <c r="R1977" s="102"/>
      <c r="S1977" s="102"/>
      <c r="T1977" s="102"/>
      <c r="U1977" s="102"/>
      <c r="V1977" s="102"/>
      <c r="W1977" s="102"/>
      <c r="X1977" s="102"/>
      <c r="Y1977" s="102"/>
      <c r="Z1977" s="102"/>
      <c r="AA1977" s="102"/>
      <c r="AB1977" s="102"/>
    </row>
    <row r="1978">
      <c r="A1978" s="119"/>
      <c r="C1978" s="110"/>
      <c r="D1978" s="111"/>
      <c r="E1978" s="117"/>
      <c r="G1978" s="120"/>
      <c r="H1978" s="120"/>
      <c r="I1978" s="120"/>
      <c r="J1978" s="102"/>
      <c r="K1978" s="102"/>
      <c r="L1978" s="120"/>
      <c r="M1978" s="116"/>
      <c r="N1978" s="116"/>
      <c r="O1978" s="102"/>
      <c r="P1978" s="102"/>
      <c r="Q1978" s="102"/>
      <c r="R1978" s="102"/>
      <c r="S1978" s="102"/>
      <c r="T1978" s="102"/>
      <c r="U1978" s="102"/>
      <c r="V1978" s="102"/>
      <c r="W1978" s="102"/>
      <c r="X1978" s="102"/>
      <c r="Y1978" s="102"/>
      <c r="Z1978" s="102"/>
      <c r="AA1978" s="102"/>
      <c r="AB1978" s="102"/>
    </row>
    <row r="1979">
      <c r="A1979" s="119"/>
      <c r="C1979" s="110"/>
      <c r="D1979" s="111"/>
      <c r="E1979" s="117"/>
      <c r="G1979" s="120"/>
      <c r="H1979" s="120"/>
      <c r="I1979" s="120"/>
      <c r="J1979" s="102"/>
      <c r="K1979" s="102"/>
      <c r="L1979" s="120"/>
      <c r="M1979" s="116"/>
      <c r="N1979" s="116"/>
      <c r="O1979" s="102"/>
      <c r="P1979" s="102"/>
      <c r="Q1979" s="102"/>
      <c r="R1979" s="102"/>
      <c r="S1979" s="102"/>
      <c r="T1979" s="102"/>
      <c r="U1979" s="102"/>
      <c r="V1979" s="102"/>
      <c r="W1979" s="102"/>
      <c r="X1979" s="102"/>
      <c r="Y1979" s="102"/>
      <c r="Z1979" s="102"/>
      <c r="AA1979" s="102"/>
      <c r="AB1979" s="102"/>
    </row>
    <row r="1980">
      <c r="A1980" s="119"/>
      <c r="C1980" s="110"/>
      <c r="D1980" s="111"/>
      <c r="E1980" s="117"/>
      <c r="G1980" s="120"/>
      <c r="H1980" s="120"/>
      <c r="I1980" s="120"/>
      <c r="J1980" s="102"/>
      <c r="K1980" s="102"/>
      <c r="L1980" s="120"/>
      <c r="M1980" s="116"/>
      <c r="N1980" s="116"/>
      <c r="O1980" s="102"/>
      <c r="P1980" s="102"/>
      <c r="Q1980" s="102"/>
      <c r="R1980" s="102"/>
      <c r="S1980" s="102"/>
      <c r="T1980" s="102"/>
      <c r="U1980" s="102"/>
      <c r="V1980" s="102"/>
      <c r="W1980" s="102"/>
      <c r="X1980" s="102"/>
      <c r="Y1980" s="102"/>
      <c r="Z1980" s="102"/>
      <c r="AA1980" s="102"/>
      <c r="AB1980" s="102"/>
    </row>
    <row r="1981">
      <c r="A1981" s="119"/>
      <c r="C1981" s="110"/>
      <c r="D1981" s="111"/>
      <c r="E1981" s="117"/>
      <c r="G1981" s="120"/>
      <c r="H1981" s="120"/>
      <c r="I1981" s="120"/>
      <c r="J1981" s="102"/>
      <c r="K1981" s="102"/>
      <c r="L1981" s="120"/>
      <c r="M1981" s="116"/>
      <c r="N1981" s="116"/>
      <c r="O1981" s="102"/>
      <c r="P1981" s="102"/>
      <c r="Q1981" s="102"/>
      <c r="R1981" s="102"/>
      <c r="S1981" s="102"/>
      <c r="T1981" s="102"/>
      <c r="U1981" s="102"/>
      <c r="V1981" s="102"/>
      <c r="W1981" s="102"/>
      <c r="X1981" s="102"/>
      <c r="Y1981" s="102"/>
      <c r="Z1981" s="102"/>
      <c r="AA1981" s="102"/>
      <c r="AB1981" s="102"/>
    </row>
    <row r="1982">
      <c r="A1982" s="119"/>
      <c r="C1982" s="110"/>
      <c r="D1982" s="111"/>
      <c r="E1982" s="117"/>
      <c r="G1982" s="120"/>
      <c r="H1982" s="120"/>
      <c r="I1982" s="120"/>
      <c r="J1982" s="102"/>
      <c r="K1982" s="102"/>
      <c r="L1982" s="120"/>
      <c r="M1982" s="116"/>
      <c r="N1982" s="116"/>
      <c r="O1982" s="102"/>
      <c r="P1982" s="102"/>
      <c r="Q1982" s="102"/>
      <c r="R1982" s="102"/>
      <c r="S1982" s="102"/>
      <c r="T1982" s="102"/>
      <c r="U1982" s="102"/>
      <c r="V1982" s="102"/>
      <c r="W1982" s="102"/>
      <c r="X1982" s="102"/>
      <c r="Y1982" s="102"/>
      <c r="Z1982" s="102"/>
      <c r="AA1982" s="102"/>
      <c r="AB1982" s="102"/>
    </row>
    <row r="1983">
      <c r="A1983" s="119"/>
      <c r="C1983" s="110"/>
      <c r="D1983" s="111"/>
      <c r="E1983" s="117"/>
      <c r="G1983" s="120"/>
      <c r="H1983" s="120"/>
      <c r="I1983" s="120"/>
      <c r="J1983" s="102"/>
      <c r="K1983" s="102"/>
      <c r="L1983" s="120"/>
      <c r="M1983" s="116"/>
      <c r="N1983" s="116"/>
      <c r="O1983" s="102"/>
      <c r="P1983" s="102"/>
      <c r="Q1983" s="102"/>
      <c r="R1983" s="102"/>
      <c r="S1983" s="102"/>
      <c r="T1983" s="102"/>
      <c r="U1983" s="102"/>
      <c r="V1983" s="102"/>
      <c r="W1983" s="102"/>
      <c r="X1983" s="102"/>
      <c r="Y1983" s="102"/>
      <c r="Z1983" s="102"/>
      <c r="AA1983" s="102"/>
      <c r="AB1983" s="102"/>
    </row>
    <row r="1984">
      <c r="A1984" s="119"/>
      <c r="C1984" s="110"/>
      <c r="D1984" s="111"/>
      <c r="E1984" s="117"/>
      <c r="G1984" s="120"/>
      <c r="H1984" s="120"/>
      <c r="I1984" s="120"/>
      <c r="J1984" s="102"/>
      <c r="K1984" s="102"/>
      <c r="L1984" s="120"/>
      <c r="M1984" s="116"/>
      <c r="N1984" s="116"/>
      <c r="O1984" s="102"/>
      <c r="P1984" s="102"/>
      <c r="Q1984" s="102"/>
      <c r="R1984" s="102"/>
      <c r="S1984" s="102"/>
      <c r="T1984" s="102"/>
      <c r="U1984" s="102"/>
      <c r="V1984" s="102"/>
      <c r="W1984" s="102"/>
      <c r="X1984" s="102"/>
      <c r="Y1984" s="102"/>
      <c r="Z1984" s="102"/>
      <c r="AA1984" s="102"/>
      <c r="AB1984" s="102"/>
    </row>
    <row r="1985">
      <c r="A1985" s="119"/>
      <c r="C1985" s="110"/>
      <c r="D1985" s="111"/>
      <c r="E1985" s="117"/>
      <c r="G1985" s="120"/>
      <c r="H1985" s="120"/>
      <c r="I1985" s="120"/>
      <c r="J1985" s="102"/>
      <c r="K1985" s="102"/>
      <c r="L1985" s="120"/>
      <c r="M1985" s="116"/>
      <c r="N1985" s="116"/>
      <c r="O1985" s="102"/>
      <c r="P1985" s="102"/>
      <c r="Q1985" s="102"/>
      <c r="R1985" s="102"/>
      <c r="S1985" s="102"/>
      <c r="T1985" s="102"/>
      <c r="U1985" s="102"/>
      <c r="V1985" s="102"/>
      <c r="W1985" s="102"/>
      <c r="X1985" s="102"/>
      <c r="Y1985" s="102"/>
      <c r="Z1985" s="102"/>
      <c r="AA1985" s="102"/>
      <c r="AB1985" s="102"/>
    </row>
    <row r="1986">
      <c r="A1986" s="119"/>
      <c r="C1986" s="110"/>
      <c r="D1986" s="111"/>
      <c r="E1986" s="117"/>
      <c r="G1986" s="120"/>
      <c r="H1986" s="120"/>
      <c r="I1986" s="120"/>
      <c r="J1986" s="102"/>
      <c r="K1986" s="102"/>
      <c r="L1986" s="120"/>
      <c r="M1986" s="116"/>
      <c r="N1986" s="116"/>
      <c r="O1986" s="102"/>
      <c r="P1986" s="102"/>
      <c r="Q1986" s="102"/>
      <c r="R1986" s="102"/>
      <c r="S1986" s="102"/>
      <c r="T1986" s="102"/>
      <c r="U1986" s="102"/>
      <c r="V1986" s="102"/>
      <c r="W1986" s="102"/>
      <c r="X1986" s="102"/>
      <c r="Y1986" s="102"/>
      <c r="Z1986" s="102"/>
      <c r="AA1986" s="102"/>
      <c r="AB1986" s="102"/>
    </row>
    <row r="1987">
      <c r="A1987" s="119"/>
      <c r="C1987" s="110"/>
      <c r="D1987" s="111"/>
      <c r="E1987" s="117"/>
      <c r="G1987" s="120"/>
      <c r="H1987" s="120"/>
      <c r="I1987" s="120"/>
      <c r="J1987" s="102"/>
      <c r="K1987" s="102"/>
      <c r="L1987" s="120"/>
      <c r="M1987" s="116"/>
      <c r="N1987" s="116"/>
      <c r="O1987" s="102"/>
      <c r="P1987" s="102"/>
      <c r="Q1987" s="102"/>
      <c r="R1987" s="102"/>
      <c r="S1987" s="102"/>
      <c r="T1987" s="102"/>
      <c r="U1987" s="102"/>
      <c r="V1987" s="102"/>
      <c r="W1987" s="102"/>
      <c r="X1987" s="102"/>
      <c r="Y1987" s="102"/>
      <c r="Z1987" s="102"/>
      <c r="AA1987" s="102"/>
      <c r="AB1987" s="102"/>
    </row>
    <row r="1988">
      <c r="A1988" s="119"/>
      <c r="C1988" s="110"/>
      <c r="D1988" s="111"/>
      <c r="E1988" s="117"/>
      <c r="G1988" s="120"/>
      <c r="H1988" s="120"/>
      <c r="I1988" s="120"/>
      <c r="J1988" s="102"/>
      <c r="K1988" s="102"/>
      <c r="L1988" s="120"/>
      <c r="M1988" s="116"/>
      <c r="N1988" s="116"/>
      <c r="O1988" s="102"/>
      <c r="P1988" s="102"/>
      <c r="Q1988" s="102"/>
      <c r="R1988" s="102"/>
      <c r="S1988" s="102"/>
      <c r="T1988" s="102"/>
      <c r="U1988" s="102"/>
      <c r="V1988" s="102"/>
      <c r="W1988" s="102"/>
      <c r="X1988" s="102"/>
      <c r="Y1988" s="102"/>
      <c r="Z1988" s="102"/>
      <c r="AA1988" s="102"/>
      <c r="AB1988" s="102"/>
    </row>
    <row r="1989">
      <c r="A1989" s="119"/>
      <c r="C1989" s="110"/>
      <c r="D1989" s="111"/>
      <c r="E1989" s="117"/>
      <c r="G1989" s="120"/>
      <c r="H1989" s="120"/>
      <c r="I1989" s="120"/>
      <c r="J1989" s="102"/>
      <c r="K1989" s="102"/>
      <c r="L1989" s="120"/>
      <c r="M1989" s="116"/>
      <c r="N1989" s="116"/>
      <c r="O1989" s="102"/>
      <c r="P1989" s="102"/>
      <c r="Q1989" s="102"/>
      <c r="R1989" s="102"/>
      <c r="S1989" s="102"/>
      <c r="T1989" s="102"/>
      <c r="U1989" s="102"/>
      <c r="V1989" s="102"/>
      <c r="W1989" s="102"/>
      <c r="X1989" s="102"/>
      <c r="Y1989" s="102"/>
      <c r="Z1989" s="102"/>
      <c r="AA1989" s="102"/>
      <c r="AB1989" s="102"/>
    </row>
    <row r="1990">
      <c r="A1990" s="119"/>
      <c r="C1990" s="110"/>
      <c r="D1990" s="111"/>
      <c r="E1990" s="117"/>
      <c r="G1990" s="120"/>
      <c r="H1990" s="120"/>
      <c r="I1990" s="120"/>
      <c r="J1990" s="102"/>
      <c r="K1990" s="102"/>
      <c r="L1990" s="120"/>
      <c r="M1990" s="116"/>
      <c r="N1990" s="116"/>
      <c r="O1990" s="102"/>
      <c r="P1990" s="102"/>
      <c r="Q1990" s="102"/>
      <c r="R1990" s="102"/>
      <c r="S1990" s="102"/>
      <c r="T1990" s="102"/>
      <c r="U1990" s="102"/>
      <c r="V1990" s="102"/>
      <c r="W1990" s="102"/>
      <c r="X1990" s="102"/>
      <c r="Y1990" s="102"/>
      <c r="Z1990" s="102"/>
      <c r="AA1990" s="102"/>
      <c r="AB1990" s="102"/>
    </row>
    <row r="1991">
      <c r="A1991" s="119"/>
      <c r="C1991" s="110"/>
      <c r="D1991" s="111"/>
      <c r="E1991" s="117"/>
      <c r="G1991" s="120"/>
      <c r="H1991" s="120"/>
      <c r="I1991" s="120"/>
      <c r="J1991" s="102"/>
      <c r="K1991" s="102"/>
      <c r="L1991" s="120"/>
      <c r="M1991" s="116"/>
      <c r="N1991" s="116"/>
      <c r="O1991" s="102"/>
      <c r="P1991" s="102"/>
      <c r="Q1991" s="102"/>
      <c r="R1991" s="102"/>
      <c r="S1991" s="102"/>
      <c r="T1991" s="102"/>
      <c r="U1991" s="102"/>
      <c r="V1991" s="102"/>
      <c r="W1991" s="102"/>
      <c r="X1991" s="102"/>
      <c r="Y1991" s="102"/>
      <c r="Z1991" s="102"/>
      <c r="AA1991" s="102"/>
      <c r="AB1991" s="102"/>
    </row>
    <row r="1992">
      <c r="A1992" s="119"/>
      <c r="C1992" s="110"/>
      <c r="D1992" s="111"/>
      <c r="E1992" s="117"/>
      <c r="G1992" s="120"/>
      <c r="H1992" s="120"/>
      <c r="I1992" s="120"/>
      <c r="J1992" s="102"/>
      <c r="K1992" s="102"/>
      <c r="L1992" s="120"/>
      <c r="M1992" s="116"/>
      <c r="N1992" s="116"/>
      <c r="O1992" s="102"/>
      <c r="P1992" s="102"/>
      <c r="Q1992" s="102"/>
      <c r="R1992" s="102"/>
      <c r="S1992" s="102"/>
      <c r="T1992" s="102"/>
      <c r="U1992" s="102"/>
      <c r="V1992" s="102"/>
      <c r="W1992" s="102"/>
      <c r="X1992" s="102"/>
      <c r="Y1992" s="102"/>
      <c r="Z1992" s="102"/>
      <c r="AA1992" s="102"/>
      <c r="AB1992" s="102"/>
    </row>
    <row r="1993">
      <c r="A1993" s="119"/>
      <c r="C1993" s="110"/>
      <c r="D1993" s="111"/>
      <c r="E1993" s="117"/>
      <c r="G1993" s="120"/>
      <c r="H1993" s="120"/>
      <c r="I1993" s="120"/>
      <c r="J1993" s="102"/>
      <c r="K1993" s="102"/>
      <c r="L1993" s="120"/>
      <c r="M1993" s="116"/>
      <c r="N1993" s="116"/>
      <c r="O1993" s="102"/>
      <c r="P1993" s="102"/>
      <c r="Q1993" s="102"/>
      <c r="R1993" s="102"/>
      <c r="S1993" s="102"/>
      <c r="T1993" s="102"/>
      <c r="U1993" s="102"/>
      <c r="V1993" s="102"/>
      <c r="W1993" s="102"/>
      <c r="X1993" s="102"/>
      <c r="Y1993" s="102"/>
      <c r="Z1993" s="102"/>
      <c r="AA1993" s="102"/>
      <c r="AB1993" s="102"/>
    </row>
    <row r="1994">
      <c r="A1994" s="119"/>
      <c r="C1994" s="110"/>
      <c r="D1994" s="111"/>
      <c r="E1994" s="117"/>
      <c r="G1994" s="120"/>
      <c r="H1994" s="120"/>
      <c r="I1994" s="120"/>
      <c r="J1994" s="102"/>
      <c r="K1994" s="102"/>
      <c r="L1994" s="120"/>
      <c r="M1994" s="116"/>
      <c r="N1994" s="116"/>
      <c r="O1994" s="102"/>
      <c r="P1994" s="102"/>
      <c r="Q1994" s="102"/>
      <c r="R1994" s="102"/>
      <c r="S1994" s="102"/>
      <c r="T1994" s="102"/>
      <c r="U1994" s="102"/>
      <c r="V1994" s="102"/>
      <c r="W1994" s="102"/>
      <c r="X1994" s="102"/>
      <c r="Y1994" s="102"/>
      <c r="Z1994" s="102"/>
      <c r="AA1994" s="102"/>
      <c r="AB1994" s="102"/>
    </row>
    <row r="1995">
      <c r="A1995" s="119"/>
      <c r="C1995" s="110"/>
      <c r="D1995" s="111"/>
      <c r="E1995" s="117"/>
      <c r="G1995" s="120"/>
      <c r="H1995" s="120"/>
      <c r="I1995" s="120"/>
      <c r="J1995" s="102"/>
      <c r="K1995" s="102"/>
      <c r="L1995" s="120"/>
      <c r="M1995" s="116"/>
      <c r="N1995" s="116"/>
      <c r="O1995" s="102"/>
      <c r="P1995" s="102"/>
      <c r="Q1995" s="102"/>
      <c r="R1995" s="102"/>
      <c r="S1995" s="102"/>
      <c r="T1995" s="102"/>
      <c r="U1995" s="102"/>
      <c r="V1995" s="102"/>
      <c r="W1995" s="102"/>
      <c r="X1995" s="102"/>
      <c r="Y1995" s="102"/>
      <c r="Z1995" s="102"/>
      <c r="AA1995" s="102"/>
      <c r="AB1995" s="102"/>
    </row>
    <row r="1996">
      <c r="A1996" s="119"/>
      <c r="C1996" s="110"/>
      <c r="D1996" s="111"/>
      <c r="E1996" s="117"/>
      <c r="G1996" s="120"/>
      <c r="H1996" s="120"/>
      <c r="I1996" s="120"/>
      <c r="J1996" s="102"/>
      <c r="K1996" s="102"/>
      <c r="L1996" s="120"/>
      <c r="M1996" s="116"/>
      <c r="N1996" s="116"/>
      <c r="O1996" s="102"/>
      <c r="P1996" s="102"/>
      <c r="Q1996" s="102"/>
      <c r="R1996" s="102"/>
      <c r="S1996" s="102"/>
      <c r="T1996" s="102"/>
      <c r="U1996" s="102"/>
      <c r="V1996" s="102"/>
      <c r="W1996" s="102"/>
      <c r="X1996" s="102"/>
      <c r="Y1996" s="102"/>
      <c r="Z1996" s="102"/>
      <c r="AA1996" s="102"/>
      <c r="AB1996" s="102"/>
    </row>
    <row r="1997">
      <c r="A1997" s="119"/>
      <c r="C1997" s="110"/>
      <c r="D1997" s="111"/>
      <c r="E1997" s="117"/>
      <c r="G1997" s="120"/>
      <c r="H1997" s="120"/>
      <c r="I1997" s="120"/>
      <c r="J1997" s="102"/>
      <c r="K1997" s="102"/>
      <c r="L1997" s="120"/>
      <c r="M1997" s="116"/>
      <c r="N1997" s="116"/>
      <c r="O1997" s="102"/>
      <c r="P1997" s="102"/>
      <c r="Q1997" s="102"/>
      <c r="R1997" s="102"/>
      <c r="S1997" s="102"/>
      <c r="T1997" s="102"/>
      <c r="U1997" s="102"/>
      <c r="V1997" s="102"/>
      <c r="W1997" s="102"/>
      <c r="X1997" s="102"/>
      <c r="Y1997" s="102"/>
      <c r="Z1997" s="102"/>
      <c r="AA1997" s="102"/>
      <c r="AB1997" s="102"/>
    </row>
    <row r="1998">
      <c r="A1998" s="119"/>
      <c r="C1998" s="110"/>
      <c r="D1998" s="111"/>
      <c r="E1998" s="117"/>
      <c r="G1998" s="120"/>
      <c r="H1998" s="120"/>
      <c r="I1998" s="120"/>
      <c r="J1998" s="102"/>
      <c r="K1998" s="102"/>
      <c r="L1998" s="120"/>
      <c r="M1998" s="116"/>
      <c r="N1998" s="116"/>
      <c r="O1998" s="102"/>
      <c r="P1998" s="102"/>
      <c r="Q1998" s="102"/>
      <c r="R1998" s="102"/>
      <c r="S1998" s="102"/>
      <c r="T1998" s="102"/>
      <c r="U1998" s="102"/>
      <c r="V1998" s="102"/>
      <c r="W1998" s="102"/>
      <c r="X1998" s="102"/>
      <c r="Y1998" s="102"/>
      <c r="Z1998" s="102"/>
      <c r="AA1998" s="102"/>
      <c r="AB1998" s="102"/>
    </row>
    <row r="1999">
      <c r="A1999" s="119"/>
      <c r="C1999" s="110"/>
      <c r="D1999" s="111"/>
      <c r="E1999" s="117"/>
      <c r="G1999" s="120"/>
      <c r="H1999" s="120"/>
      <c r="I1999" s="120"/>
      <c r="J1999" s="102"/>
      <c r="K1999" s="102"/>
      <c r="L1999" s="120"/>
      <c r="M1999" s="116"/>
      <c r="N1999" s="116"/>
      <c r="O1999" s="102"/>
      <c r="P1999" s="102"/>
      <c r="Q1999" s="102"/>
      <c r="R1999" s="102"/>
      <c r="S1999" s="102"/>
      <c r="T1999" s="102"/>
      <c r="U1999" s="102"/>
      <c r="V1999" s="102"/>
      <c r="W1999" s="102"/>
      <c r="X1999" s="102"/>
      <c r="Y1999" s="102"/>
      <c r="Z1999" s="102"/>
      <c r="AA1999" s="102"/>
      <c r="AB1999" s="102"/>
    </row>
    <row r="2000">
      <c r="A2000" s="119"/>
      <c r="C2000" s="110"/>
      <c r="D2000" s="111"/>
      <c r="E2000" s="117"/>
      <c r="G2000" s="120"/>
      <c r="H2000" s="120"/>
      <c r="I2000" s="120"/>
      <c r="J2000" s="102"/>
      <c r="K2000" s="102"/>
      <c r="L2000" s="120"/>
      <c r="M2000" s="116"/>
      <c r="N2000" s="116"/>
      <c r="O2000" s="102"/>
      <c r="P2000" s="102"/>
      <c r="Q2000" s="102"/>
      <c r="R2000" s="102"/>
      <c r="S2000" s="102"/>
      <c r="T2000" s="102"/>
      <c r="U2000" s="102"/>
      <c r="V2000" s="102"/>
      <c r="W2000" s="102"/>
      <c r="X2000" s="102"/>
      <c r="Y2000" s="102"/>
      <c r="Z2000" s="102"/>
      <c r="AA2000" s="102"/>
      <c r="AB2000" s="102"/>
    </row>
    <row r="2001">
      <c r="A2001" s="119"/>
      <c r="C2001" s="110"/>
      <c r="D2001" s="111"/>
      <c r="E2001" s="117"/>
      <c r="G2001" s="120"/>
      <c r="H2001" s="120"/>
      <c r="I2001" s="120"/>
      <c r="J2001" s="102"/>
      <c r="K2001" s="102"/>
      <c r="L2001" s="120"/>
      <c r="M2001" s="116"/>
      <c r="N2001" s="116"/>
      <c r="O2001" s="102"/>
      <c r="P2001" s="102"/>
      <c r="Q2001" s="102"/>
      <c r="R2001" s="102"/>
      <c r="S2001" s="102"/>
      <c r="T2001" s="102"/>
      <c r="U2001" s="102"/>
      <c r="V2001" s="102"/>
      <c r="W2001" s="102"/>
      <c r="X2001" s="102"/>
      <c r="Y2001" s="102"/>
      <c r="Z2001" s="102"/>
      <c r="AA2001" s="102"/>
      <c r="AB2001" s="102"/>
    </row>
    <row r="2002">
      <c r="A2002" s="119"/>
      <c r="C2002" s="110"/>
      <c r="D2002" s="111"/>
      <c r="E2002" s="117"/>
      <c r="G2002" s="120"/>
      <c r="H2002" s="120"/>
      <c r="I2002" s="120"/>
      <c r="J2002" s="102"/>
      <c r="K2002" s="102"/>
      <c r="L2002" s="120"/>
      <c r="M2002" s="116"/>
      <c r="N2002" s="116"/>
      <c r="O2002" s="102"/>
      <c r="P2002" s="102"/>
      <c r="Q2002" s="102"/>
      <c r="R2002" s="102"/>
      <c r="S2002" s="102"/>
      <c r="T2002" s="102"/>
      <c r="U2002" s="102"/>
      <c r="V2002" s="102"/>
      <c r="W2002" s="102"/>
      <c r="X2002" s="102"/>
      <c r="Y2002" s="102"/>
      <c r="Z2002" s="102"/>
      <c r="AA2002" s="102"/>
      <c r="AB2002" s="102"/>
    </row>
    <row r="2003">
      <c r="A2003" s="119"/>
      <c r="C2003" s="110"/>
      <c r="D2003" s="111"/>
      <c r="E2003" s="117"/>
      <c r="G2003" s="120"/>
      <c r="H2003" s="120"/>
      <c r="I2003" s="120"/>
      <c r="J2003" s="102"/>
      <c r="K2003" s="102"/>
      <c r="L2003" s="120"/>
      <c r="M2003" s="116"/>
      <c r="N2003" s="116"/>
      <c r="O2003" s="102"/>
      <c r="P2003" s="102"/>
      <c r="Q2003" s="102"/>
      <c r="R2003" s="102"/>
      <c r="S2003" s="102"/>
      <c r="T2003" s="102"/>
      <c r="U2003" s="102"/>
      <c r="V2003" s="102"/>
      <c r="W2003" s="102"/>
      <c r="X2003" s="102"/>
      <c r="Y2003" s="102"/>
      <c r="Z2003" s="102"/>
      <c r="AA2003" s="102"/>
      <c r="AB2003" s="102"/>
    </row>
    <row r="2004">
      <c r="A2004" s="119"/>
      <c r="C2004" s="110"/>
      <c r="D2004" s="111"/>
      <c r="E2004" s="117"/>
      <c r="G2004" s="120"/>
      <c r="H2004" s="120"/>
      <c r="I2004" s="120"/>
      <c r="J2004" s="102"/>
      <c r="K2004" s="102"/>
      <c r="L2004" s="120"/>
      <c r="M2004" s="116"/>
      <c r="N2004" s="116"/>
      <c r="O2004" s="102"/>
      <c r="P2004" s="102"/>
      <c r="Q2004" s="102"/>
      <c r="R2004" s="102"/>
      <c r="S2004" s="102"/>
      <c r="T2004" s="102"/>
      <c r="U2004" s="102"/>
      <c r="V2004" s="102"/>
      <c r="W2004" s="102"/>
      <c r="X2004" s="102"/>
      <c r="Y2004" s="102"/>
      <c r="Z2004" s="102"/>
      <c r="AA2004" s="102"/>
      <c r="AB2004" s="102"/>
    </row>
    <row r="2005">
      <c r="A2005" s="119"/>
      <c r="C2005" s="110"/>
      <c r="D2005" s="111"/>
      <c r="E2005" s="117"/>
      <c r="G2005" s="120"/>
      <c r="H2005" s="120"/>
      <c r="I2005" s="120"/>
      <c r="J2005" s="102"/>
      <c r="K2005" s="102"/>
      <c r="L2005" s="120"/>
      <c r="M2005" s="116"/>
      <c r="N2005" s="116"/>
      <c r="O2005" s="102"/>
      <c r="P2005" s="102"/>
      <c r="Q2005" s="102"/>
      <c r="R2005" s="102"/>
      <c r="S2005" s="102"/>
      <c r="T2005" s="102"/>
      <c r="U2005" s="102"/>
      <c r="V2005" s="102"/>
      <c r="W2005" s="102"/>
      <c r="X2005" s="102"/>
      <c r="Y2005" s="102"/>
      <c r="Z2005" s="102"/>
      <c r="AA2005" s="102"/>
      <c r="AB2005" s="102"/>
    </row>
    <row r="2006">
      <c r="A2006" s="119"/>
      <c r="C2006" s="110"/>
      <c r="D2006" s="111"/>
      <c r="E2006" s="117"/>
      <c r="G2006" s="120"/>
      <c r="H2006" s="120"/>
      <c r="I2006" s="120"/>
      <c r="J2006" s="102"/>
      <c r="K2006" s="102"/>
      <c r="L2006" s="120"/>
      <c r="M2006" s="116"/>
      <c r="N2006" s="116"/>
      <c r="O2006" s="102"/>
      <c r="P2006" s="102"/>
      <c r="Q2006" s="102"/>
      <c r="R2006" s="102"/>
      <c r="S2006" s="102"/>
      <c r="T2006" s="102"/>
      <c r="U2006" s="102"/>
      <c r="V2006" s="102"/>
      <c r="W2006" s="102"/>
      <c r="X2006" s="102"/>
      <c r="Y2006" s="102"/>
      <c r="Z2006" s="102"/>
      <c r="AA2006" s="102"/>
      <c r="AB2006" s="102"/>
    </row>
    <row r="2007">
      <c r="A2007" s="119"/>
      <c r="C2007" s="110"/>
      <c r="D2007" s="111"/>
      <c r="E2007" s="117"/>
      <c r="G2007" s="120"/>
      <c r="H2007" s="120"/>
      <c r="I2007" s="120"/>
      <c r="J2007" s="102"/>
      <c r="K2007" s="102"/>
      <c r="L2007" s="120"/>
      <c r="M2007" s="116"/>
      <c r="N2007" s="116"/>
      <c r="O2007" s="102"/>
      <c r="P2007" s="102"/>
      <c r="Q2007" s="102"/>
      <c r="R2007" s="102"/>
      <c r="S2007" s="102"/>
      <c r="T2007" s="102"/>
      <c r="U2007" s="102"/>
      <c r="V2007" s="102"/>
      <c r="W2007" s="102"/>
      <c r="X2007" s="102"/>
      <c r="Y2007" s="102"/>
      <c r="Z2007" s="102"/>
      <c r="AA2007" s="102"/>
      <c r="AB2007" s="102"/>
    </row>
    <row r="2008">
      <c r="A2008" s="119"/>
      <c r="C2008" s="110"/>
      <c r="D2008" s="111"/>
      <c r="E2008" s="117"/>
      <c r="G2008" s="120"/>
      <c r="H2008" s="120"/>
      <c r="I2008" s="120"/>
      <c r="J2008" s="102"/>
      <c r="K2008" s="102"/>
      <c r="L2008" s="120"/>
      <c r="M2008" s="116"/>
      <c r="N2008" s="116"/>
      <c r="O2008" s="102"/>
      <c r="P2008" s="102"/>
      <c r="Q2008" s="102"/>
      <c r="R2008" s="102"/>
      <c r="S2008" s="102"/>
      <c r="T2008" s="102"/>
      <c r="U2008" s="102"/>
      <c r="V2008" s="102"/>
      <c r="W2008" s="102"/>
      <c r="X2008" s="102"/>
      <c r="Y2008" s="102"/>
      <c r="Z2008" s="102"/>
      <c r="AA2008" s="102"/>
      <c r="AB2008" s="102"/>
    </row>
    <row r="2009">
      <c r="A2009" s="119"/>
      <c r="C2009" s="110"/>
      <c r="D2009" s="111"/>
      <c r="E2009" s="117"/>
      <c r="G2009" s="120"/>
      <c r="H2009" s="120"/>
      <c r="I2009" s="120"/>
      <c r="J2009" s="102"/>
      <c r="K2009" s="102"/>
      <c r="L2009" s="120"/>
      <c r="M2009" s="116"/>
      <c r="N2009" s="116"/>
      <c r="O2009" s="102"/>
      <c r="P2009" s="102"/>
      <c r="Q2009" s="102"/>
      <c r="R2009" s="102"/>
      <c r="S2009" s="102"/>
      <c r="T2009" s="102"/>
      <c r="U2009" s="102"/>
      <c r="V2009" s="102"/>
      <c r="W2009" s="102"/>
      <c r="X2009" s="102"/>
      <c r="Y2009" s="102"/>
      <c r="Z2009" s="102"/>
      <c r="AA2009" s="102"/>
      <c r="AB2009" s="102"/>
    </row>
    <row r="2010">
      <c r="A2010" s="119"/>
      <c r="C2010" s="110"/>
      <c r="D2010" s="111"/>
      <c r="E2010" s="117"/>
      <c r="G2010" s="120"/>
      <c r="H2010" s="120"/>
      <c r="I2010" s="120"/>
      <c r="J2010" s="102"/>
      <c r="K2010" s="102"/>
      <c r="L2010" s="120"/>
      <c r="M2010" s="116"/>
      <c r="N2010" s="116"/>
      <c r="O2010" s="102"/>
      <c r="P2010" s="102"/>
      <c r="Q2010" s="102"/>
      <c r="R2010" s="102"/>
      <c r="S2010" s="102"/>
      <c r="T2010" s="102"/>
      <c r="U2010" s="102"/>
      <c r="V2010" s="102"/>
      <c r="W2010" s="102"/>
      <c r="X2010" s="102"/>
      <c r="Y2010" s="102"/>
      <c r="Z2010" s="102"/>
      <c r="AA2010" s="102"/>
      <c r="AB2010" s="102"/>
    </row>
    <row r="2011">
      <c r="A2011" s="119"/>
      <c r="C2011" s="110"/>
      <c r="D2011" s="111"/>
      <c r="E2011" s="117"/>
      <c r="G2011" s="120"/>
      <c r="H2011" s="120"/>
      <c r="I2011" s="120"/>
      <c r="J2011" s="102"/>
      <c r="K2011" s="102"/>
      <c r="L2011" s="120"/>
      <c r="M2011" s="116"/>
      <c r="N2011" s="116"/>
      <c r="O2011" s="102"/>
      <c r="P2011" s="102"/>
      <c r="Q2011" s="102"/>
      <c r="R2011" s="102"/>
      <c r="S2011" s="102"/>
      <c r="T2011" s="102"/>
      <c r="U2011" s="102"/>
      <c r="V2011" s="102"/>
      <c r="W2011" s="102"/>
      <c r="X2011" s="102"/>
      <c r="Y2011" s="102"/>
      <c r="Z2011" s="102"/>
      <c r="AA2011" s="102"/>
      <c r="AB2011" s="102"/>
    </row>
    <row r="2012">
      <c r="A2012" s="119"/>
      <c r="C2012" s="110"/>
      <c r="D2012" s="111"/>
      <c r="E2012" s="117"/>
      <c r="G2012" s="120"/>
      <c r="H2012" s="120"/>
      <c r="I2012" s="120"/>
      <c r="J2012" s="102"/>
      <c r="K2012" s="102"/>
      <c r="L2012" s="120"/>
      <c r="M2012" s="116"/>
      <c r="N2012" s="116"/>
      <c r="O2012" s="102"/>
      <c r="P2012" s="102"/>
      <c r="Q2012" s="102"/>
      <c r="R2012" s="102"/>
      <c r="S2012" s="102"/>
      <c r="T2012" s="102"/>
      <c r="U2012" s="102"/>
      <c r="V2012" s="102"/>
      <c r="W2012" s="102"/>
      <c r="X2012" s="102"/>
      <c r="Y2012" s="102"/>
      <c r="Z2012" s="102"/>
      <c r="AA2012" s="102"/>
      <c r="AB2012" s="102"/>
    </row>
    <row r="2013">
      <c r="A2013" s="119"/>
      <c r="C2013" s="110"/>
      <c r="D2013" s="111"/>
      <c r="E2013" s="117"/>
      <c r="G2013" s="120"/>
      <c r="H2013" s="120"/>
      <c r="I2013" s="120"/>
      <c r="J2013" s="102"/>
      <c r="K2013" s="102"/>
      <c r="L2013" s="120"/>
      <c r="M2013" s="116"/>
      <c r="N2013" s="116"/>
      <c r="O2013" s="102"/>
      <c r="P2013" s="102"/>
      <c r="Q2013" s="102"/>
      <c r="R2013" s="102"/>
      <c r="S2013" s="102"/>
      <c r="T2013" s="102"/>
      <c r="U2013" s="102"/>
      <c r="V2013" s="102"/>
      <c r="W2013" s="102"/>
      <c r="X2013" s="102"/>
      <c r="Y2013" s="102"/>
      <c r="Z2013" s="102"/>
      <c r="AA2013" s="102"/>
      <c r="AB2013" s="102"/>
    </row>
    <row r="2014">
      <c r="A2014" s="119"/>
      <c r="C2014" s="110"/>
      <c r="D2014" s="111"/>
      <c r="E2014" s="117"/>
      <c r="G2014" s="120"/>
      <c r="H2014" s="120"/>
      <c r="I2014" s="120"/>
      <c r="J2014" s="102"/>
      <c r="K2014" s="102"/>
      <c r="L2014" s="120"/>
      <c r="M2014" s="116"/>
      <c r="N2014" s="116"/>
      <c r="O2014" s="102"/>
      <c r="P2014" s="102"/>
      <c r="Q2014" s="102"/>
      <c r="R2014" s="102"/>
      <c r="S2014" s="102"/>
      <c r="T2014" s="102"/>
      <c r="U2014" s="102"/>
      <c r="V2014" s="102"/>
      <c r="W2014" s="102"/>
      <c r="X2014" s="102"/>
      <c r="Y2014" s="102"/>
      <c r="Z2014" s="102"/>
      <c r="AA2014" s="102"/>
      <c r="AB2014" s="102"/>
    </row>
    <row r="2015">
      <c r="A2015" s="119"/>
      <c r="C2015" s="110"/>
      <c r="D2015" s="111"/>
      <c r="E2015" s="117"/>
      <c r="G2015" s="120"/>
      <c r="H2015" s="120"/>
      <c r="I2015" s="120"/>
      <c r="J2015" s="102"/>
      <c r="K2015" s="102"/>
      <c r="L2015" s="120"/>
      <c r="M2015" s="116"/>
      <c r="N2015" s="116"/>
      <c r="O2015" s="102"/>
      <c r="P2015" s="102"/>
      <c r="Q2015" s="102"/>
      <c r="R2015" s="102"/>
      <c r="S2015" s="102"/>
      <c r="T2015" s="102"/>
      <c r="U2015" s="102"/>
      <c r="V2015" s="102"/>
      <c r="W2015" s="102"/>
      <c r="X2015" s="102"/>
      <c r="Y2015" s="102"/>
      <c r="Z2015" s="102"/>
      <c r="AA2015" s="102"/>
      <c r="AB2015" s="102"/>
    </row>
    <row r="2016">
      <c r="A2016" s="119"/>
      <c r="C2016" s="110"/>
      <c r="D2016" s="111"/>
      <c r="E2016" s="117"/>
      <c r="G2016" s="120"/>
      <c r="H2016" s="120"/>
      <c r="I2016" s="120"/>
      <c r="J2016" s="102"/>
      <c r="K2016" s="102"/>
      <c r="L2016" s="120"/>
      <c r="M2016" s="116"/>
      <c r="N2016" s="116"/>
      <c r="O2016" s="102"/>
      <c r="P2016" s="102"/>
      <c r="Q2016" s="102"/>
      <c r="R2016" s="102"/>
      <c r="S2016" s="102"/>
      <c r="T2016" s="102"/>
      <c r="U2016" s="102"/>
      <c r="V2016" s="102"/>
      <c r="W2016" s="102"/>
      <c r="X2016" s="102"/>
      <c r="Y2016" s="102"/>
      <c r="Z2016" s="102"/>
      <c r="AA2016" s="102"/>
      <c r="AB2016" s="102"/>
    </row>
    <row r="2017">
      <c r="A2017" s="119"/>
      <c r="C2017" s="110"/>
      <c r="D2017" s="111"/>
      <c r="E2017" s="117"/>
      <c r="G2017" s="120"/>
      <c r="H2017" s="120"/>
      <c r="I2017" s="120"/>
      <c r="J2017" s="102"/>
      <c r="K2017" s="102"/>
      <c r="L2017" s="120"/>
      <c r="M2017" s="116"/>
      <c r="N2017" s="116"/>
      <c r="O2017" s="102"/>
      <c r="P2017" s="102"/>
      <c r="Q2017" s="102"/>
      <c r="R2017" s="102"/>
      <c r="S2017" s="102"/>
      <c r="T2017" s="102"/>
      <c r="U2017" s="102"/>
      <c r="V2017" s="102"/>
      <c r="W2017" s="102"/>
      <c r="X2017" s="102"/>
      <c r="Y2017" s="102"/>
      <c r="Z2017" s="102"/>
      <c r="AA2017" s="102"/>
      <c r="AB2017" s="102"/>
    </row>
    <row r="2018">
      <c r="A2018" s="119"/>
      <c r="C2018" s="110"/>
      <c r="D2018" s="111"/>
      <c r="E2018" s="117"/>
      <c r="G2018" s="120"/>
      <c r="H2018" s="120"/>
      <c r="I2018" s="120"/>
      <c r="J2018" s="102"/>
      <c r="K2018" s="102"/>
      <c r="L2018" s="120"/>
      <c r="M2018" s="116"/>
      <c r="N2018" s="116"/>
      <c r="O2018" s="102"/>
      <c r="P2018" s="102"/>
      <c r="Q2018" s="102"/>
      <c r="R2018" s="102"/>
      <c r="S2018" s="102"/>
      <c r="T2018" s="102"/>
      <c r="U2018" s="102"/>
      <c r="V2018" s="102"/>
      <c r="W2018" s="102"/>
      <c r="X2018" s="102"/>
      <c r="Y2018" s="102"/>
      <c r="Z2018" s="102"/>
      <c r="AA2018" s="102"/>
      <c r="AB2018" s="102"/>
    </row>
    <row r="2019">
      <c r="A2019" s="119"/>
      <c r="C2019" s="110"/>
      <c r="D2019" s="111"/>
      <c r="E2019" s="117"/>
      <c r="G2019" s="120"/>
      <c r="H2019" s="120"/>
      <c r="I2019" s="120"/>
      <c r="J2019" s="102"/>
      <c r="K2019" s="102"/>
      <c r="L2019" s="120"/>
      <c r="M2019" s="116"/>
      <c r="N2019" s="116"/>
      <c r="O2019" s="102"/>
      <c r="P2019" s="102"/>
      <c r="Q2019" s="102"/>
      <c r="R2019" s="102"/>
      <c r="S2019" s="102"/>
      <c r="T2019" s="102"/>
      <c r="U2019" s="102"/>
      <c r="V2019" s="102"/>
      <c r="W2019" s="102"/>
      <c r="X2019" s="102"/>
      <c r="Y2019" s="102"/>
      <c r="Z2019" s="102"/>
      <c r="AA2019" s="102"/>
      <c r="AB2019" s="102"/>
    </row>
    <row r="2020">
      <c r="A2020" s="119"/>
      <c r="C2020" s="110"/>
      <c r="D2020" s="111"/>
      <c r="E2020" s="117"/>
      <c r="G2020" s="120"/>
      <c r="H2020" s="120"/>
      <c r="I2020" s="120"/>
      <c r="J2020" s="102"/>
      <c r="K2020" s="102"/>
      <c r="L2020" s="120"/>
      <c r="M2020" s="116"/>
      <c r="N2020" s="116"/>
      <c r="O2020" s="102"/>
      <c r="P2020" s="102"/>
      <c r="Q2020" s="102"/>
      <c r="R2020" s="102"/>
      <c r="S2020" s="102"/>
      <c r="T2020" s="102"/>
      <c r="U2020" s="102"/>
      <c r="V2020" s="102"/>
      <c r="W2020" s="102"/>
      <c r="X2020" s="102"/>
      <c r="Y2020" s="102"/>
      <c r="Z2020" s="102"/>
      <c r="AA2020" s="102"/>
      <c r="AB2020" s="102"/>
    </row>
    <row r="2021">
      <c r="A2021" s="119"/>
      <c r="C2021" s="110"/>
      <c r="D2021" s="111"/>
      <c r="E2021" s="117"/>
      <c r="G2021" s="120"/>
      <c r="H2021" s="120"/>
      <c r="I2021" s="120"/>
      <c r="J2021" s="102"/>
      <c r="K2021" s="102"/>
      <c r="L2021" s="120"/>
      <c r="M2021" s="116"/>
      <c r="N2021" s="116"/>
      <c r="O2021" s="102"/>
      <c r="P2021" s="102"/>
      <c r="Q2021" s="102"/>
      <c r="R2021" s="102"/>
      <c r="S2021" s="102"/>
      <c r="T2021" s="102"/>
      <c r="U2021" s="102"/>
      <c r="V2021" s="102"/>
      <c r="W2021" s="102"/>
      <c r="X2021" s="102"/>
      <c r="Y2021" s="102"/>
      <c r="Z2021" s="102"/>
      <c r="AA2021" s="102"/>
      <c r="AB2021" s="102"/>
    </row>
    <row r="2022">
      <c r="A2022" s="119"/>
      <c r="C2022" s="110"/>
      <c r="D2022" s="111"/>
      <c r="E2022" s="117"/>
      <c r="G2022" s="120"/>
      <c r="H2022" s="120"/>
      <c r="I2022" s="120"/>
      <c r="J2022" s="102"/>
      <c r="K2022" s="102"/>
      <c r="L2022" s="120"/>
      <c r="M2022" s="116"/>
      <c r="N2022" s="116"/>
      <c r="O2022" s="102"/>
      <c r="P2022" s="102"/>
      <c r="Q2022" s="102"/>
      <c r="R2022" s="102"/>
      <c r="S2022" s="102"/>
      <c r="T2022" s="102"/>
      <c r="U2022" s="102"/>
      <c r="V2022" s="102"/>
      <c r="W2022" s="102"/>
      <c r="X2022" s="102"/>
      <c r="Y2022" s="102"/>
      <c r="Z2022" s="102"/>
      <c r="AA2022" s="102"/>
      <c r="AB2022" s="102"/>
    </row>
    <row r="2023">
      <c r="A2023" s="119"/>
      <c r="C2023" s="110"/>
      <c r="D2023" s="111"/>
      <c r="E2023" s="117"/>
      <c r="G2023" s="120"/>
      <c r="H2023" s="120"/>
      <c r="I2023" s="120"/>
      <c r="J2023" s="102"/>
      <c r="K2023" s="102"/>
      <c r="L2023" s="120"/>
      <c r="M2023" s="116"/>
      <c r="N2023" s="116"/>
      <c r="O2023" s="102"/>
      <c r="P2023" s="102"/>
      <c r="Q2023" s="102"/>
      <c r="R2023" s="102"/>
      <c r="S2023" s="102"/>
      <c r="T2023" s="102"/>
      <c r="U2023" s="102"/>
      <c r="V2023" s="102"/>
      <c r="W2023" s="102"/>
      <c r="X2023" s="102"/>
      <c r="Y2023" s="102"/>
      <c r="Z2023" s="102"/>
      <c r="AA2023" s="102"/>
      <c r="AB2023" s="102"/>
    </row>
    <row r="2024">
      <c r="A2024" s="119"/>
      <c r="C2024" s="110"/>
      <c r="D2024" s="111"/>
      <c r="E2024" s="117"/>
      <c r="G2024" s="120"/>
      <c r="H2024" s="120"/>
      <c r="I2024" s="120"/>
      <c r="J2024" s="102"/>
      <c r="K2024" s="102"/>
      <c r="L2024" s="120"/>
      <c r="M2024" s="116"/>
      <c r="N2024" s="116"/>
      <c r="O2024" s="102"/>
      <c r="P2024" s="102"/>
      <c r="Q2024" s="102"/>
      <c r="R2024" s="102"/>
      <c r="S2024" s="102"/>
      <c r="T2024" s="102"/>
      <c r="U2024" s="102"/>
      <c r="V2024" s="102"/>
      <c r="W2024" s="102"/>
      <c r="X2024" s="102"/>
      <c r="Y2024" s="102"/>
      <c r="Z2024" s="102"/>
      <c r="AA2024" s="102"/>
      <c r="AB2024" s="102"/>
    </row>
    <row r="2025">
      <c r="A2025" s="119"/>
      <c r="C2025" s="110"/>
      <c r="D2025" s="111"/>
      <c r="E2025" s="117"/>
      <c r="G2025" s="120"/>
      <c r="H2025" s="120"/>
      <c r="I2025" s="120"/>
      <c r="J2025" s="102"/>
      <c r="K2025" s="102"/>
      <c r="L2025" s="120"/>
      <c r="M2025" s="116"/>
      <c r="N2025" s="116"/>
      <c r="O2025" s="102"/>
      <c r="P2025" s="102"/>
      <c r="Q2025" s="102"/>
      <c r="R2025" s="102"/>
      <c r="S2025" s="102"/>
      <c r="T2025" s="102"/>
      <c r="U2025" s="102"/>
      <c r="V2025" s="102"/>
      <c r="W2025" s="102"/>
      <c r="X2025" s="102"/>
      <c r="Y2025" s="102"/>
      <c r="Z2025" s="102"/>
      <c r="AA2025" s="102"/>
      <c r="AB2025" s="102"/>
    </row>
    <row r="2026">
      <c r="A2026" s="119"/>
      <c r="C2026" s="110"/>
      <c r="D2026" s="111"/>
      <c r="E2026" s="117"/>
      <c r="G2026" s="120"/>
      <c r="H2026" s="120"/>
      <c r="I2026" s="120"/>
      <c r="J2026" s="102"/>
      <c r="K2026" s="102"/>
      <c r="L2026" s="120"/>
      <c r="M2026" s="116"/>
      <c r="N2026" s="116"/>
      <c r="O2026" s="102"/>
      <c r="P2026" s="102"/>
      <c r="Q2026" s="102"/>
      <c r="R2026" s="102"/>
      <c r="S2026" s="102"/>
      <c r="T2026" s="102"/>
      <c r="U2026" s="102"/>
      <c r="V2026" s="102"/>
      <c r="W2026" s="102"/>
      <c r="X2026" s="102"/>
      <c r="Y2026" s="102"/>
      <c r="Z2026" s="102"/>
      <c r="AA2026" s="102"/>
      <c r="AB2026" s="102"/>
    </row>
    <row r="2027">
      <c r="A2027" s="119"/>
      <c r="C2027" s="110"/>
      <c r="D2027" s="111"/>
      <c r="E2027" s="117"/>
      <c r="G2027" s="120"/>
      <c r="H2027" s="120"/>
      <c r="I2027" s="120"/>
      <c r="J2027" s="102"/>
      <c r="K2027" s="102"/>
      <c r="L2027" s="120"/>
      <c r="M2027" s="116"/>
      <c r="N2027" s="116"/>
      <c r="O2027" s="102"/>
      <c r="P2027" s="102"/>
      <c r="Q2027" s="102"/>
      <c r="R2027" s="102"/>
      <c r="S2027" s="102"/>
      <c r="T2027" s="102"/>
      <c r="U2027" s="102"/>
      <c r="V2027" s="102"/>
      <c r="W2027" s="102"/>
      <c r="X2027" s="102"/>
      <c r="Y2027" s="102"/>
      <c r="Z2027" s="102"/>
      <c r="AA2027" s="102"/>
      <c r="AB2027" s="102"/>
    </row>
    <row r="2028">
      <c r="A2028" s="119"/>
      <c r="C2028" s="110"/>
      <c r="D2028" s="111"/>
      <c r="E2028" s="117"/>
      <c r="G2028" s="120"/>
      <c r="H2028" s="120"/>
      <c r="I2028" s="120"/>
      <c r="J2028" s="102"/>
      <c r="K2028" s="102"/>
      <c r="L2028" s="120"/>
      <c r="M2028" s="116"/>
      <c r="N2028" s="116"/>
      <c r="O2028" s="102"/>
      <c r="P2028" s="102"/>
      <c r="Q2028" s="102"/>
      <c r="R2028" s="102"/>
      <c r="S2028" s="102"/>
      <c r="T2028" s="102"/>
      <c r="U2028" s="102"/>
      <c r="V2028" s="102"/>
      <c r="W2028" s="102"/>
      <c r="X2028" s="102"/>
      <c r="Y2028" s="102"/>
      <c r="Z2028" s="102"/>
      <c r="AA2028" s="102"/>
      <c r="AB2028" s="102"/>
    </row>
    <row r="2029">
      <c r="A2029" s="119"/>
      <c r="C2029" s="110"/>
      <c r="D2029" s="111"/>
      <c r="E2029" s="117"/>
      <c r="G2029" s="120"/>
      <c r="H2029" s="120"/>
      <c r="I2029" s="120"/>
      <c r="J2029" s="102"/>
      <c r="K2029" s="102"/>
      <c r="L2029" s="120"/>
      <c r="M2029" s="116"/>
      <c r="N2029" s="116"/>
      <c r="O2029" s="102"/>
      <c r="P2029" s="102"/>
      <c r="Q2029" s="102"/>
      <c r="R2029" s="102"/>
      <c r="S2029" s="102"/>
      <c r="T2029" s="102"/>
      <c r="U2029" s="102"/>
      <c r="V2029" s="102"/>
      <c r="W2029" s="102"/>
      <c r="X2029" s="102"/>
      <c r="Y2029" s="102"/>
      <c r="Z2029" s="102"/>
      <c r="AA2029" s="102"/>
      <c r="AB2029" s="102"/>
    </row>
    <row r="2030">
      <c r="A2030" s="119"/>
      <c r="C2030" s="110"/>
      <c r="D2030" s="111"/>
      <c r="E2030" s="117"/>
      <c r="G2030" s="120"/>
      <c r="H2030" s="120"/>
      <c r="I2030" s="120"/>
      <c r="J2030" s="102"/>
      <c r="K2030" s="102"/>
      <c r="L2030" s="120"/>
      <c r="M2030" s="116"/>
      <c r="N2030" s="116"/>
      <c r="O2030" s="102"/>
      <c r="P2030" s="102"/>
      <c r="Q2030" s="102"/>
      <c r="R2030" s="102"/>
      <c r="S2030" s="102"/>
      <c r="T2030" s="102"/>
      <c r="U2030" s="102"/>
      <c r="V2030" s="102"/>
      <c r="W2030" s="102"/>
      <c r="X2030" s="102"/>
      <c r="Y2030" s="102"/>
      <c r="Z2030" s="102"/>
      <c r="AA2030" s="102"/>
      <c r="AB2030" s="102"/>
    </row>
    <row r="2031">
      <c r="A2031" s="119"/>
      <c r="C2031" s="110"/>
      <c r="D2031" s="111"/>
      <c r="E2031" s="117"/>
      <c r="G2031" s="120"/>
      <c r="H2031" s="120"/>
      <c r="I2031" s="120"/>
      <c r="J2031" s="102"/>
      <c r="K2031" s="102"/>
      <c r="L2031" s="120"/>
      <c r="M2031" s="116"/>
      <c r="N2031" s="116"/>
      <c r="O2031" s="102"/>
      <c r="P2031" s="102"/>
      <c r="Q2031" s="102"/>
      <c r="R2031" s="102"/>
      <c r="S2031" s="102"/>
      <c r="T2031" s="102"/>
      <c r="U2031" s="102"/>
      <c r="V2031" s="102"/>
      <c r="W2031" s="102"/>
      <c r="X2031" s="102"/>
      <c r="Y2031" s="102"/>
      <c r="Z2031" s="102"/>
      <c r="AA2031" s="102"/>
      <c r="AB2031" s="102"/>
    </row>
    <row r="2032">
      <c r="A2032" s="119"/>
      <c r="C2032" s="110"/>
      <c r="D2032" s="111"/>
      <c r="E2032" s="117"/>
      <c r="G2032" s="120"/>
      <c r="H2032" s="120"/>
      <c r="I2032" s="120"/>
      <c r="J2032" s="102"/>
      <c r="K2032" s="102"/>
      <c r="L2032" s="120"/>
      <c r="M2032" s="116"/>
      <c r="N2032" s="116"/>
      <c r="O2032" s="102"/>
      <c r="P2032" s="102"/>
      <c r="Q2032" s="102"/>
      <c r="R2032" s="102"/>
      <c r="S2032" s="102"/>
      <c r="T2032" s="102"/>
      <c r="U2032" s="102"/>
      <c r="V2032" s="102"/>
      <c r="W2032" s="102"/>
      <c r="X2032" s="102"/>
      <c r="Y2032" s="102"/>
      <c r="Z2032" s="102"/>
      <c r="AA2032" s="102"/>
      <c r="AB2032" s="102"/>
    </row>
    <row r="2033">
      <c r="A2033" s="119"/>
      <c r="C2033" s="110"/>
      <c r="D2033" s="111"/>
      <c r="E2033" s="117"/>
      <c r="G2033" s="120"/>
      <c r="H2033" s="120"/>
      <c r="I2033" s="120"/>
      <c r="J2033" s="102"/>
      <c r="K2033" s="102"/>
      <c r="L2033" s="120"/>
      <c r="M2033" s="116"/>
      <c r="N2033" s="116"/>
      <c r="O2033" s="102"/>
      <c r="P2033" s="102"/>
      <c r="Q2033" s="102"/>
      <c r="R2033" s="102"/>
      <c r="S2033" s="102"/>
      <c r="T2033" s="102"/>
      <c r="U2033" s="102"/>
      <c r="V2033" s="102"/>
      <c r="W2033" s="102"/>
      <c r="X2033" s="102"/>
      <c r="Y2033" s="102"/>
      <c r="Z2033" s="102"/>
      <c r="AA2033" s="102"/>
      <c r="AB2033" s="102"/>
    </row>
    <row r="2034">
      <c r="A2034" s="119"/>
      <c r="C2034" s="110"/>
      <c r="D2034" s="111"/>
      <c r="E2034" s="117"/>
      <c r="G2034" s="120"/>
      <c r="H2034" s="120"/>
      <c r="I2034" s="120"/>
      <c r="J2034" s="102"/>
      <c r="K2034" s="102"/>
      <c r="L2034" s="120"/>
      <c r="M2034" s="116"/>
      <c r="N2034" s="116"/>
      <c r="O2034" s="102"/>
      <c r="P2034" s="102"/>
      <c r="Q2034" s="102"/>
      <c r="R2034" s="102"/>
      <c r="S2034" s="102"/>
      <c r="T2034" s="102"/>
      <c r="U2034" s="102"/>
      <c r="V2034" s="102"/>
      <c r="W2034" s="102"/>
      <c r="X2034" s="102"/>
      <c r="Y2034" s="102"/>
      <c r="Z2034" s="102"/>
      <c r="AA2034" s="102"/>
      <c r="AB2034" s="102"/>
    </row>
    <row r="2035">
      <c r="A2035" s="119"/>
      <c r="C2035" s="110"/>
      <c r="D2035" s="111"/>
      <c r="E2035" s="117"/>
      <c r="G2035" s="120"/>
      <c r="H2035" s="120"/>
      <c r="I2035" s="120"/>
      <c r="J2035" s="102"/>
      <c r="K2035" s="102"/>
      <c r="L2035" s="120"/>
      <c r="M2035" s="116"/>
      <c r="N2035" s="116"/>
      <c r="O2035" s="102"/>
      <c r="P2035" s="102"/>
      <c r="Q2035" s="102"/>
      <c r="R2035" s="102"/>
      <c r="S2035" s="102"/>
      <c r="T2035" s="102"/>
      <c r="U2035" s="102"/>
      <c r="V2035" s="102"/>
      <c r="W2035" s="102"/>
      <c r="X2035" s="102"/>
      <c r="Y2035" s="102"/>
      <c r="Z2035" s="102"/>
      <c r="AA2035" s="102"/>
      <c r="AB2035" s="102"/>
    </row>
    <row r="2036">
      <c r="A2036" s="119"/>
      <c r="C2036" s="110"/>
      <c r="D2036" s="111"/>
      <c r="E2036" s="117"/>
      <c r="G2036" s="120"/>
      <c r="H2036" s="120"/>
      <c r="I2036" s="120"/>
      <c r="J2036" s="102"/>
      <c r="K2036" s="102"/>
      <c r="L2036" s="120"/>
      <c r="M2036" s="116"/>
      <c r="N2036" s="116"/>
      <c r="O2036" s="102"/>
      <c r="P2036" s="102"/>
      <c r="Q2036" s="102"/>
      <c r="R2036" s="102"/>
      <c r="S2036" s="102"/>
      <c r="T2036" s="102"/>
      <c r="U2036" s="102"/>
      <c r="V2036" s="102"/>
      <c r="W2036" s="102"/>
      <c r="X2036" s="102"/>
      <c r="Y2036" s="102"/>
      <c r="Z2036" s="102"/>
      <c r="AA2036" s="102"/>
      <c r="AB2036" s="102"/>
    </row>
    <row r="2037">
      <c r="A2037" s="119"/>
      <c r="C2037" s="110"/>
      <c r="D2037" s="111"/>
      <c r="E2037" s="117"/>
      <c r="G2037" s="120"/>
      <c r="H2037" s="120"/>
      <c r="I2037" s="120"/>
      <c r="J2037" s="102"/>
      <c r="K2037" s="102"/>
      <c r="L2037" s="120"/>
      <c r="M2037" s="116"/>
      <c r="N2037" s="116"/>
      <c r="O2037" s="102"/>
      <c r="P2037" s="102"/>
      <c r="Q2037" s="102"/>
      <c r="R2037" s="102"/>
      <c r="S2037" s="102"/>
      <c r="T2037" s="102"/>
      <c r="U2037" s="102"/>
      <c r="V2037" s="102"/>
      <c r="W2037" s="102"/>
      <c r="X2037" s="102"/>
      <c r="Y2037" s="102"/>
      <c r="Z2037" s="102"/>
      <c r="AA2037" s="102"/>
      <c r="AB2037" s="102"/>
    </row>
    <row r="2038">
      <c r="A2038" s="119"/>
      <c r="C2038" s="110"/>
      <c r="D2038" s="111"/>
      <c r="E2038" s="117"/>
      <c r="G2038" s="120"/>
      <c r="H2038" s="120"/>
      <c r="I2038" s="120"/>
      <c r="J2038" s="102"/>
      <c r="K2038" s="102"/>
      <c r="L2038" s="120"/>
      <c r="M2038" s="116"/>
      <c r="N2038" s="116"/>
      <c r="O2038" s="102"/>
      <c r="P2038" s="102"/>
      <c r="Q2038" s="102"/>
      <c r="R2038" s="102"/>
      <c r="S2038" s="102"/>
      <c r="T2038" s="102"/>
      <c r="U2038" s="102"/>
      <c r="V2038" s="102"/>
      <c r="W2038" s="102"/>
      <c r="X2038" s="102"/>
      <c r="Y2038" s="102"/>
      <c r="Z2038" s="102"/>
      <c r="AA2038" s="102"/>
      <c r="AB2038" s="102"/>
    </row>
    <row r="2039">
      <c r="A2039" s="119"/>
      <c r="C2039" s="110"/>
      <c r="D2039" s="111"/>
      <c r="E2039" s="117"/>
      <c r="G2039" s="120"/>
      <c r="H2039" s="120"/>
      <c r="I2039" s="120"/>
      <c r="J2039" s="102"/>
      <c r="K2039" s="102"/>
      <c r="L2039" s="120"/>
      <c r="M2039" s="116"/>
      <c r="N2039" s="116"/>
      <c r="O2039" s="102"/>
      <c r="P2039" s="102"/>
      <c r="Q2039" s="102"/>
      <c r="R2039" s="102"/>
      <c r="S2039" s="102"/>
      <c r="T2039" s="102"/>
      <c r="U2039" s="102"/>
      <c r="V2039" s="102"/>
      <c r="W2039" s="102"/>
      <c r="X2039" s="102"/>
      <c r="Y2039" s="102"/>
      <c r="Z2039" s="102"/>
      <c r="AA2039" s="102"/>
      <c r="AB2039" s="102"/>
    </row>
    <row r="2040">
      <c r="A2040" s="119"/>
      <c r="C2040" s="110"/>
      <c r="D2040" s="111"/>
      <c r="E2040" s="117"/>
      <c r="G2040" s="120"/>
      <c r="H2040" s="120"/>
      <c r="I2040" s="120"/>
      <c r="J2040" s="102"/>
      <c r="K2040" s="102"/>
      <c r="L2040" s="120"/>
      <c r="M2040" s="116"/>
      <c r="N2040" s="116"/>
      <c r="O2040" s="102"/>
      <c r="P2040" s="102"/>
      <c r="Q2040" s="102"/>
      <c r="R2040" s="102"/>
      <c r="S2040" s="102"/>
      <c r="T2040" s="102"/>
      <c r="U2040" s="102"/>
      <c r="V2040" s="102"/>
      <c r="W2040" s="102"/>
      <c r="X2040" s="102"/>
      <c r="Y2040" s="102"/>
      <c r="Z2040" s="102"/>
      <c r="AA2040" s="102"/>
      <c r="AB2040" s="102"/>
    </row>
    <row r="2041">
      <c r="A2041" s="119"/>
      <c r="C2041" s="110"/>
      <c r="D2041" s="111"/>
      <c r="E2041" s="117"/>
      <c r="G2041" s="120"/>
      <c r="H2041" s="120"/>
      <c r="I2041" s="120"/>
      <c r="J2041" s="102"/>
      <c r="K2041" s="102"/>
      <c r="L2041" s="120"/>
      <c r="M2041" s="116"/>
      <c r="N2041" s="116"/>
      <c r="O2041" s="102"/>
      <c r="P2041" s="102"/>
      <c r="Q2041" s="102"/>
      <c r="R2041" s="102"/>
      <c r="S2041" s="102"/>
      <c r="T2041" s="102"/>
      <c r="U2041" s="102"/>
      <c r="V2041" s="102"/>
      <c r="W2041" s="102"/>
      <c r="X2041" s="102"/>
      <c r="Y2041" s="102"/>
      <c r="Z2041" s="102"/>
      <c r="AA2041" s="102"/>
      <c r="AB2041" s="102"/>
    </row>
    <row r="2042">
      <c r="A2042" s="119"/>
      <c r="C2042" s="110"/>
      <c r="D2042" s="111"/>
      <c r="E2042" s="117"/>
      <c r="G2042" s="120"/>
      <c r="H2042" s="120"/>
      <c r="I2042" s="120"/>
      <c r="J2042" s="102"/>
      <c r="K2042" s="102"/>
      <c r="L2042" s="120"/>
      <c r="M2042" s="116"/>
      <c r="N2042" s="116"/>
      <c r="O2042" s="102"/>
      <c r="P2042" s="102"/>
      <c r="Q2042" s="102"/>
      <c r="R2042" s="102"/>
      <c r="S2042" s="102"/>
      <c r="T2042" s="102"/>
      <c r="U2042" s="102"/>
      <c r="V2042" s="102"/>
      <c r="W2042" s="102"/>
      <c r="X2042" s="102"/>
      <c r="Y2042" s="102"/>
      <c r="Z2042" s="102"/>
      <c r="AA2042" s="102"/>
      <c r="AB2042" s="102"/>
    </row>
    <row r="2043">
      <c r="A2043" s="119"/>
      <c r="C2043" s="110"/>
      <c r="D2043" s="111"/>
      <c r="E2043" s="117"/>
      <c r="G2043" s="120"/>
      <c r="H2043" s="120"/>
      <c r="I2043" s="120"/>
      <c r="J2043" s="102"/>
      <c r="K2043" s="102"/>
      <c r="L2043" s="120"/>
      <c r="M2043" s="116"/>
      <c r="N2043" s="116"/>
      <c r="O2043" s="102"/>
      <c r="P2043" s="102"/>
      <c r="Q2043" s="102"/>
      <c r="R2043" s="102"/>
      <c r="S2043" s="102"/>
      <c r="T2043" s="102"/>
      <c r="U2043" s="102"/>
      <c r="V2043" s="102"/>
      <c r="W2043" s="102"/>
      <c r="X2043" s="102"/>
      <c r="Y2043" s="102"/>
      <c r="Z2043" s="102"/>
      <c r="AA2043" s="102"/>
      <c r="AB2043" s="102"/>
    </row>
    <row r="2044">
      <c r="A2044" s="119"/>
      <c r="C2044" s="110"/>
      <c r="D2044" s="111"/>
      <c r="E2044" s="117"/>
      <c r="G2044" s="120"/>
      <c r="H2044" s="120"/>
      <c r="I2044" s="120"/>
      <c r="J2044" s="102"/>
      <c r="K2044" s="102"/>
      <c r="L2044" s="120"/>
      <c r="M2044" s="116"/>
      <c r="N2044" s="116"/>
      <c r="O2044" s="102"/>
      <c r="P2044" s="102"/>
      <c r="Q2044" s="102"/>
      <c r="R2044" s="102"/>
      <c r="S2044" s="102"/>
      <c r="T2044" s="102"/>
      <c r="U2044" s="102"/>
      <c r="V2044" s="102"/>
      <c r="W2044" s="102"/>
      <c r="X2044" s="102"/>
      <c r="Y2044" s="102"/>
      <c r="Z2044" s="102"/>
      <c r="AA2044" s="102"/>
      <c r="AB2044" s="102"/>
    </row>
    <row r="2045">
      <c r="A2045" s="119"/>
      <c r="C2045" s="110"/>
      <c r="D2045" s="111"/>
      <c r="E2045" s="117"/>
      <c r="G2045" s="120"/>
      <c r="H2045" s="120"/>
      <c r="I2045" s="120"/>
      <c r="J2045" s="102"/>
      <c r="K2045" s="102"/>
      <c r="L2045" s="120"/>
      <c r="M2045" s="116"/>
      <c r="N2045" s="116"/>
      <c r="O2045" s="102"/>
      <c r="P2045" s="102"/>
      <c r="Q2045" s="102"/>
      <c r="R2045" s="102"/>
      <c r="S2045" s="102"/>
      <c r="T2045" s="102"/>
      <c r="U2045" s="102"/>
      <c r="V2045" s="102"/>
      <c r="W2045" s="102"/>
      <c r="X2045" s="102"/>
      <c r="Y2045" s="102"/>
      <c r="Z2045" s="102"/>
      <c r="AA2045" s="102"/>
      <c r="AB2045" s="102"/>
    </row>
    <row r="2046">
      <c r="A2046" s="119"/>
      <c r="C2046" s="110"/>
      <c r="D2046" s="111"/>
      <c r="E2046" s="117"/>
      <c r="G2046" s="120"/>
      <c r="H2046" s="120"/>
      <c r="I2046" s="120"/>
      <c r="J2046" s="102"/>
      <c r="K2046" s="102"/>
      <c r="L2046" s="120"/>
      <c r="M2046" s="116"/>
      <c r="N2046" s="116"/>
      <c r="O2046" s="102"/>
      <c r="P2046" s="102"/>
      <c r="Q2046" s="102"/>
      <c r="R2046" s="102"/>
      <c r="S2046" s="102"/>
      <c r="T2046" s="102"/>
      <c r="U2046" s="102"/>
      <c r="V2046" s="102"/>
      <c r="W2046" s="102"/>
      <c r="X2046" s="102"/>
      <c r="Y2046" s="102"/>
      <c r="Z2046" s="102"/>
      <c r="AA2046" s="102"/>
      <c r="AB2046" s="102"/>
    </row>
    <row r="2047">
      <c r="A2047" s="119"/>
      <c r="C2047" s="110"/>
      <c r="D2047" s="111"/>
      <c r="E2047" s="117"/>
      <c r="G2047" s="120"/>
      <c r="H2047" s="120"/>
      <c r="I2047" s="120"/>
      <c r="J2047" s="102"/>
      <c r="K2047" s="102"/>
      <c r="L2047" s="120"/>
      <c r="M2047" s="116"/>
      <c r="N2047" s="116"/>
      <c r="O2047" s="102"/>
      <c r="P2047" s="102"/>
      <c r="Q2047" s="102"/>
      <c r="R2047" s="102"/>
      <c r="S2047" s="102"/>
      <c r="T2047" s="102"/>
      <c r="U2047" s="102"/>
      <c r="V2047" s="102"/>
      <c r="W2047" s="102"/>
      <c r="X2047" s="102"/>
      <c r="Y2047" s="102"/>
      <c r="Z2047" s="102"/>
      <c r="AA2047" s="102"/>
      <c r="AB2047" s="102"/>
    </row>
    <row r="2048">
      <c r="A2048" s="119"/>
      <c r="C2048" s="110"/>
      <c r="D2048" s="111"/>
      <c r="E2048" s="117"/>
      <c r="G2048" s="120"/>
      <c r="H2048" s="120"/>
      <c r="I2048" s="120"/>
      <c r="J2048" s="102"/>
      <c r="K2048" s="102"/>
      <c r="L2048" s="120"/>
      <c r="M2048" s="116"/>
      <c r="N2048" s="116"/>
      <c r="O2048" s="102"/>
      <c r="P2048" s="102"/>
      <c r="Q2048" s="102"/>
      <c r="R2048" s="102"/>
      <c r="S2048" s="102"/>
      <c r="T2048" s="102"/>
      <c r="U2048" s="102"/>
      <c r="V2048" s="102"/>
      <c r="W2048" s="102"/>
      <c r="X2048" s="102"/>
      <c r="Y2048" s="102"/>
      <c r="Z2048" s="102"/>
      <c r="AA2048" s="102"/>
      <c r="AB2048" s="102"/>
    </row>
    <row r="2049">
      <c r="A2049" s="119"/>
      <c r="C2049" s="110"/>
      <c r="D2049" s="111"/>
      <c r="E2049" s="117"/>
      <c r="G2049" s="120"/>
      <c r="H2049" s="120"/>
      <c r="I2049" s="120"/>
      <c r="J2049" s="102"/>
      <c r="K2049" s="102"/>
      <c r="L2049" s="120"/>
      <c r="M2049" s="116"/>
      <c r="N2049" s="116"/>
      <c r="O2049" s="102"/>
      <c r="P2049" s="102"/>
      <c r="Q2049" s="102"/>
      <c r="R2049" s="102"/>
      <c r="S2049" s="102"/>
      <c r="T2049" s="102"/>
      <c r="U2049" s="102"/>
      <c r="V2049" s="102"/>
      <c r="W2049" s="102"/>
      <c r="X2049" s="102"/>
      <c r="Y2049" s="102"/>
      <c r="Z2049" s="102"/>
      <c r="AA2049" s="102"/>
      <c r="AB2049" s="102"/>
    </row>
    <row r="2050">
      <c r="A2050" s="119"/>
      <c r="C2050" s="110"/>
      <c r="D2050" s="111"/>
      <c r="E2050" s="117"/>
      <c r="G2050" s="120"/>
      <c r="H2050" s="120"/>
      <c r="I2050" s="120"/>
      <c r="J2050" s="102"/>
      <c r="K2050" s="102"/>
      <c r="L2050" s="120"/>
      <c r="M2050" s="116"/>
      <c r="N2050" s="116"/>
      <c r="O2050" s="102"/>
      <c r="P2050" s="102"/>
      <c r="Q2050" s="102"/>
      <c r="R2050" s="102"/>
      <c r="S2050" s="102"/>
      <c r="T2050" s="102"/>
      <c r="U2050" s="102"/>
      <c r="V2050" s="102"/>
      <c r="W2050" s="102"/>
      <c r="X2050" s="102"/>
      <c r="Y2050" s="102"/>
      <c r="Z2050" s="102"/>
      <c r="AA2050" s="102"/>
      <c r="AB2050" s="102"/>
    </row>
    <row r="2051">
      <c r="A2051" s="119"/>
      <c r="C2051" s="110"/>
      <c r="D2051" s="111"/>
      <c r="E2051" s="117"/>
      <c r="G2051" s="120"/>
      <c r="H2051" s="120"/>
      <c r="I2051" s="120"/>
      <c r="J2051" s="102"/>
      <c r="K2051" s="102"/>
      <c r="L2051" s="120"/>
      <c r="M2051" s="116"/>
      <c r="N2051" s="116"/>
      <c r="O2051" s="102"/>
      <c r="P2051" s="102"/>
      <c r="Q2051" s="102"/>
      <c r="R2051" s="102"/>
      <c r="S2051" s="102"/>
      <c r="T2051" s="102"/>
      <c r="U2051" s="102"/>
      <c r="V2051" s="102"/>
      <c r="W2051" s="102"/>
      <c r="X2051" s="102"/>
      <c r="Y2051" s="102"/>
      <c r="Z2051" s="102"/>
      <c r="AA2051" s="102"/>
      <c r="AB2051" s="102"/>
    </row>
    <row r="2052">
      <c r="A2052" s="119"/>
      <c r="C2052" s="110"/>
      <c r="D2052" s="111"/>
      <c r="E2052" s="117"/>
      <c r="G2052" s="120"/>
      <c r="H2052" s="120"/>
      <c r="I2052" s="120"/>
      <c r="J2052" s="102"/>
      <c r="K2052" s="102"/>
      <c r="L2052" s="120"/>
      <c r="M2052" s="116"/>
      <c r="N2052" s="116"/>
      <c r="O2052" s="102"/>
      <c r="P2052" s="102"/>
      <c r="Q2052" s="102"/>
      <c r="R2052" s="102"/>
      <c r="S2052" s="102"/>
      <c r="T2052" s="102"/>
      <c r="U2052" s="102"/>
      <c r="V2052" s="102"/>
      <c r="W2052" s="102"/>
      <c r="X2052" s="102"/>
      <c r="Y2052" s="102"/>
      <c r="Z2052" s="102"/>
      <c r="AA2052" s="102"/>
      <c r="AB2052" s="102"/>
    </row>
    <row r="2053">
      <c r="A2053" s="119"/>
      <c r="C2053" s="110"/>
      <c r="D2053" s="111"/>
      <c r="E2053" s="117"/>
      <c r="G2053" s="120"/>
      <c r="H2053" s="120"/>
      <c r="I2053" s="120"/>
      <c r="J2053" s="102"/>
      <c r="K2053" s="102"/>
      <c r="L2053" s="120"/>
      <c r="M2053" s="116"/>
      <c r="N2053" s="116"/>
      <c r="O2053" s="102"/>
      <c r="P2053" s="102"/>
      <c r="Q2053" s="102"/>
      <c r="R2053" s="102"/>
      <c r="S2053" s="102"/>
      <c r="T2053" s="102"/>
      <c r="U2053" s="102"/>
      <c r="V2053" s="102"/>
      <c r="W2053" s="102"/>
      <c r="X2053" s="102"/>
      <c r="Y2053" s="102"/>
      <c r="Z2053" s="102"/>
      <c r="AA2053" s="102"/>
      <c r="AB2053" s="102"/>
    </row>
    <row r="2054">
      <c r="A2054" s="119"/>
      <c r="C2054" s="110"/>
      <c r="D2054" s="111"/>
      <c r="E2054" s="117"/>
      <c r="G2054" s="120"/>
      <c r="H2054" s="120"/>
      <c r="I2054" s="120"/>
      <c r="J2054" s="102"/>
      <c r="K2054" s="102"/>
      <c r="L2054" s="120"/>
      <c r="M2054" s="116"/>
      <c r="N2054" s="116"/>
      <c r="O2054" s="102"/>
      <c r="P2054" s="102"/>
      <c r="Q2054" s="102"/>
      <c r="R2054" s="102"/>
      <c r="S2054" s="102"/>
      <c r="T2054" s="102"/>
      <c r="U2054" s="102"/>
      <c r="V2054" s="102"/>
      <c r="W2054" s="102"/>
      <c r="X2054" s="102"/>
      <c r="Y2054" s="102"/>
      <c r="Z2054" s="102"/>
      <c r="AA2054" s="102"/>
      <c r="AB2054" s="102"/>
    </row>
    <row r="2055">
      <c r="A2055" s="119"/>
      <c r="C2055" s="110"/>
      <c r="D2055" s="111"/>
      <c r="E2055" s="117"/>
      <c r="G2055" s="120"/>
      <c r="H2055" s="120"/>
      <c r="I2055" s="120"/>
      <c r="J2055" s="102"/>
      <c r="K2055" s="102"/>
      <c r="L2055" s="120"/>
      <c r="M2055" s="116"/>
      <c r="N2055" s="116"/>
      <c r="O2055" s="102"/>
      <c r="P2055" s="102"/>
      <c r="Q2055" s="102"/>
      <c r="R2055" s="102"/>
      <c r="S2055" s="102"/>
      <c r="T2055" s="102"/>
      <c r="U2055" s="102"/>
      <c r="V2055" s="102"/>
      <c r="W2055" s="102"/>
      <c r="X2055" s="102"/>
      <c r="Y2055" s="102"/>
      <c r="Z2055" s="102"/>
      <c r="AA2055" s="102"/>
      <c r="AB2055" s="102"/>
    </row>
    <row r="2056">
      <c r="A2056" s="119"/>
      <c r="C2056" s="110"/>
      <c r="D2056" s="111"/>
      <c r="E2056" s="117"/>
      <c r="G2056" s="120"/>
      <c r="H2056" s="120"/>
      <c r="I2056" s="120"/>
      <c r="J2056" s="102"/>
      <c r="K2056" s="102"/>
      <c r="L2056" s="120"/>
      <c r="M2056" s="116"/>
      <c r="N2056" s="116"/>
      <c r="O2056" s="102"/>
      <c r="P2056" s="102"/>
      <c r="Q2056" s="102"/>
      <c r="R2056" s="102"/>
      <c r="S2056" s="102"/>
      <c r="T2056" s="102"/>
      <c r="U2056" s="102"/>
      <c r="V2056" s="102"/>
      <c r="W2056" s="102"/>
      <c r="X2056" s="102"/>
      <c r="Y2056" s="102"/>
      <c r="Z2056" s="102"/>
      <c r="AA2056" s="102"/>
      <c r="AB2056" s="102"/>
    </row>
    <row r="2057">
      <c r="A2057" s="119"/>
      <c r="C2057" s="110"/>
      <c r="D2057" s="111"/>
      <c r="E2057" s="117"/>
      <c r="G2057" s="120"/>
      <c r="H2057" s="120"/>
      <c r="I2057" s="120"/>
      <c r="J2057" s="102"/>
      <c r="K2057" s="102"/>
      <c r="L2057" s="120"/>
      <c r="M2057" s="116"/>
      <c r="N2057" s="116"/>
      <c r="O2057" s="102"/>
      <c r="P2057" s="102"/>
      <c r="Q2057" s="102"/>
      <c r="R2057" s="102"/>
      <c r="S2057" s="102"/>
      <c r="T2057" s="102"/>
      <c r="U2057" s="102"/>
      <c r="V2057" s="102"/>
      <c r="W2057" s="102"/>
      <c r="X2057" s="102"/>
      <c r="Y2057" s="102"/>
      <c r="Z2057" s="102"/>
      <c r="AA2057" s="102"/>
      <c r="AB2057" s="102"/>
    </row>
    <row r="2058">
      <c r="A2058" s="119"/>
      <c r="C2058" s="110"/>
      <c r="D2058" s="111"/>
      <c r="E2058" s="117"/>
      <c r="G2058" s="120"/>
      <c r="H2058" s="120"/>
      <c r="I2058" s="120"/>
      <c r="J2058" s="102"/>
      <c r="K2058" s="102"/>
      <c r="L2058" s="120"/>
      <c r="M2058" s="116"/>
      <c r="N2058" s="116"/>
      <c r="O2058" s="102"/>
      <c r="P2058" s="102"/>
      <c r="Q2058" s="102"/>
      <c r="R2058" s="102"/>
      <c r="S2058" s="102"/>
      <c r="T2058" s="102"/>
      <c r="U2058" s="102"/>
      <c r="V2058" s="102"/>
      <c r="W2058" s="102"/>
      <c r="X2058" s="102"/>
      <c r="Y2058" s="102"/>
      <c r="Z2058" s="102"/>
      <c r="AA2058" s="102"/>
      <c r="AB2058" s="102"/>
    </row>
    <row r="2059">
      <c r="A2059" s="119"/>
      <c r="C2059" s="110"/>
      <c r="D2059" s="111"/>
      <c r="E2059" s="117"/>
      <c r="G2059" s="120"/>
      <c r="H2059" s="120"/>
      <c r="I2059" s="120"/>
      <c r="J2059" s="102"/>
      <c r="K2059" s="102"/>
      <c r="L2059" s="120"/>
      <c r="M2059" s="116"/>
      <c r="N2059" s="116"/>
      <c r="O2059" s="102"/>
      <c r="P2059" s="102"/>
      <c r="Q2059" s="102"/>
      <c r="R2059" s="102"/>
      <c r="S2059" s="102"/>
      <c r="T2059" s="102"/>
      <c r="U2059" s="102"/>
      <c r="V2059" s="102"/>
      <c r="W2059" s="102"/>
      <c r="X2059" s="102"/>
      <c r="Y2059" s="102"/>
      <c r="Z2059" s="102"/>
      <c r="AA2059" s="102"/>
      <c r="AB2059" s="102"/>
    </row>
    <row r="2060">
      <c r="A2060" s="119"/>
      <c r="C2060" s="110"/>
      <c r="D2060" s="111"/>
      <c r="E2060" s="117"/>
      <c r="G2060" s="120"/>
      <c r="H2060" s="120"/>
      <c r="I2060" s="120"/>
      <c r="J2060" s="102"/>
      <c r="K2060" s="102"/>
      <c r="L2060" s="120"/>
      <c r="M2060" s="116"/>
      <c r="N2060" s="116"/>
      <c r="O2060" s="102"/>
      <c r="P2060" s="102"/>
      <c r="Q2060" s="102"/>
      <c r="R2060" s="102"/>
      <c r="S2060" s="102"/>
      <c r="T2060" s="102"/>
      <c r="U2060" s="102"/>
      <c r="V2060" s="102"/>
      <c r="W2060" s="102"/>
      <c r="X2060" s="102"/>
      <c r="Y2060" s="102"/>
      <c r="Z2060" s="102"/>
      <c r="AA2060" s="102"/>
      <c r="AB2060" s="102"/>
    </row>
    <row r="2061">
      <c r="A2061" s="119"/>
      <c r="C2061" s="110"/>
      <c r="D2061" s="111"/>
      <c r="E2061" s="117"/>
      <c r="G2061" s="120"/>
      <c r="H2061" s="120"/>
      <c r="I2061" s="120"/>
      <c r="J2061" s="102"/>
      <c r="K2061" s="102"/>
      <c r="L2061" s="120"/>
      <c r="M2061" s="116"/>
      <c r="N2061" s="116"/>
      <c r="O2061" s="102"/>
      <c r="P2061" s="102"/>
      <c r="Q2061" s="102"/>
      <c r="R2061" s="102"/>
      <c r="S2061" s="102"/>
      <c r="T2061" s="102"/>
      <c r="U2061" s="102"/>
      <c r="V2061" s="102"/>
      <c r="W2061" s="102"/>
      <c r="X2061" s="102"/>
      <c r="Y2061" s="102"/>
      <c r="Z2061" s="102"/>
      <c r="AA2061" s="102"/>
      <c r="AB2061" s="102"/>
    </row>
    <row r="2062">
      <c r="A2062" s="119"/>
      <c r="C2062" s="110"/>
      <c r="D2062" s="111"/>
      <c r="E2062" s="117"/>
      <c r="G2062" s="120"/>
      <c r="H2062" s="120"/>
      <c r="I2062" s="120"/>
      <c r="J2062" s="102"/>
      <c r="K2062" s="102"/>
      <c r="L2062" s="120"/>
      <c r="M2062" s="116"/>
      <c r="N2062" s="116"/>
      <c r="O2062" s="102"/>
      <c r="P2062" s="102"/>
      <c r="Q2062" s="102"/>
      <c r="R2062" s="102"/>
      <c r="S2062" s="102"/>
      <c r="T2062" s="102"/>
      <c r="U2062" s="102"/>
      <c r="V2062" s="102"/>
      <c r="W2062" s="102"/>
      <c r="X2062" s="102"/>
      <c r="Y2062" s="102"/>
      <c r="Z2062" s="102"/>
      <c r="AA2062" s="102"/>
      <c r="AB2062" s="102"/>
    </row>
    <row r="2063">
      <c r="A2063" s="119"/>
      <c r="C2063" s="110"/>
      <c r="D2063" s="111"/>
      <c r="E2063" s="117"/>
      <c r="G2063" s="120"/>
      <c r="H2063" s="120"/>
      <c r="I2063" s="120"/>
      <c r="J2063" s="102"/>
      <c r="K2063" s="102"/>
      <c r="L2063" s="120"/>
      <c r="M2063" s="116"/>
      <c r="N2063" s="116"/>
      <c r="O2063" s="102"/>
      <c r="P2063" s="102"/>
      <c r="Q2063" s="102"/>
      <c r="R2063" s="102"/>
      <c r="S2063" s="102"/>
      <c r="T2063" s="102"/>
      <c r="U2063" s="102"/>
      <c r="V2063" s="102"/>
      <c r="W2063" s="102"/>
      <c r="X2063" s="102"/>
      <c r="Y2063" s="102"/>
      <c r="Z2063" s="102"/>
      <c r="AA2063" s="102"/>
      <c r="AB2063" s="102"/>
    </row>
    <row r="2064">
      <c r="A2064" s="119"/>
      <c r="C2064" s="110"/>
      <c r="D2064" s="111"/>
      <c r="E2064" s="117"/>
      <c r="G2064" s="120"/>
      <c r="H2064" s="120"/>
      <c r="I2064" s="120"/>
      <c r="J2064" s="102"/>
      <c r="K2064" s="102"/>
      <c r="L2064" s="120"/>
      <c r="M2064" s="116"/>
      <c r="N2064" s="116"/>
      <c r="O2064" s="102"/>
      <c r="P2064" s="102"/>
      <c r="Q2064" s="102"/>
      <c r="R2064" s="102"/>
      <c r="S2064" s="102"/>
      <c r="T2064" s="102"/>
      <c r="U2064" s="102"/>
      <c r="V2064" s="102"/>
      <c r="W2064" s="102"/>
      <c r="X2064" s="102"/>
      <c r="Y2064" s="102"/>
      <c r="Z2064" s="102"/>
      <c r="AA2064" s="102"/>
      <c r="AB2064" s="102"/>
    </row>
    <row r="2065">
      <c r="A2065" s="119"/>
      <c r="C2065" s="110"/>
      <c r="D2065" s="111"/>
      <c r="E2065" s="117"/>
      <c r="G2065" s="120"/>
      <c r="H2065" s="120"/>
      <c r="I2065" s="120"/>
      <c r="J2065" s="102"/>
      <c r="K2065" s="102"/>
      <c r="L2065" s="120"/>
      <c r="M2065" s="116"/>
      <c r="N2065" s="116"/>
      <c r="O2065" s="102"/>
      <c r="P2065" s="102"/>
      <c r="Q2065" s="102"/>
      <c r="R2065" s="102"/>
      <c r="S2065" s="102"/>
      <c r="T2065" s="102"/>
      <c r="U2065" s="102"/>
      <c r="V2065" s="102"/>
      <c r="W2065" s="102"/>
      <c r="X2065" s="102"/>
      <c r="Y2065" s="102"/>
      <c r="Z2065" s="102"/>
      <c r="AA2065" s="102"/>
      <c r="AB2065" s="102"/>
    </row>
    <row r="2066">
      <c r="A2066" s="119"/>
      <c r="C2066" s="110"/>
      <c r="D2066" s="111"/>
      <c r="E2066" s="117"/>
      <c r="G2066" s="120"/>
      <c r="H2066" s="120"/>
      <c r="I2066" s="120"/>
      <c r="J2066" s="102"/>
      <c r="K2066" s="102"/>
      <c r="L2066" s="120"/>
      <c r="M2066" s="116"/>
      <c r="N2066" s="116"/>
      <c r="O2066" s="102"/>
      <c r="P2066" s="102"/>
      <c r="Q2066" s="102"/>
      <c r="R2066" s="102"/>
      <c r="S2066" s="102"/>
      <c r="T2066" s="102"/>
      <c r="U2066" s="102"/>
      <c r="V2066" s="102"/>
      <c r="W2066" s="102"/>
      <c r="X2066" s="102"/>
      <c r="Y2066" s="102"/>
      <c r="Z2066" s="102"/>
      <c r="AA2066" s="102"/>
      <c r="AB2066" s="102"/>
    </row>
    <row r="2067">
      <c r="A2067" s="119"/>
      <c r="C2067" s="110"/>
      <c r="D2067" s="111"/>
      <c r="E2067" s="117"/>
      <c r="G2067" s="120"/>
      <c r="H2067" s="120"/>
      <c r="I2067" s="120"/>
      <c r="J2067" s="102"/>
      <c r="K2067" s="102"/>
      <c r="L2067" s="120"/>
      <c r="M2067" s="116"/>
      <c r="N2067" s="116"/>
      <c r="O2067" s="102"/>
      <c r="P2067" s="102"/>
      <c r="Q2067" s="102"/>
      <c r="R2067" s="102"/>
      <c r="S2067" s="102"/>
      <c r="T2067" s="102"/>
      <c r="U2067" s="102"/>
      <c r="V2067" s="102"/>
      <c r="W2067" s="102"/>
      <c r="X2067" s="102"/>
      <c r="Y2067" s="102"/>
      <c r="Z2067" s="102"/>
      <c r="AA2067" s="102"/>
      <c r="AB2067" s="102"/>
    </row>
    <row r="2068">
      <c r="A2068" s="119"/>
      <c r="C2068" s="110"/>
      <c r="D2068" s="111"/>
      <c r="E2068" s="117"/>
      <c r="G2068" s="120"/>
      <c r="H2068" s="120"/>
      <c r="I2068" s="120"/>
      <c r="J2068" s="102"/>
      <c r="K2068" s="102"/>
      <c r="L2068" s="120"/>
      <c r="M2068" s="116"/>
      <c r="N2068" s="116"/>
      <c r="O2068" s="102"/>
      <c r="P2068" s="102"/>
      <c r="Q2068" s="102"/>
      <c r="R2068" s="102"/>
      <c r="S2068" s="102"/>
      <c r="T2068" s="102"/>
      <c r="U2068" s="102"/>
      <c r="V2068" s="102"/>
      <c r="W2068" s="102"/>
      <c r="X2068" s="102"/>
      <c r="Y2068" s="102"/>
      <c r="Z2068" s="102"/>
      <c r="AA2068" s="102"/>
      <c r="AB2068" s="102"/>
    </row>
    <row r="2069">
      <c r="A2069" s="119"/>
      <c r="C2069" s="110"/>
      <c r="D2069" s="111"/>
      <c r="E2069" s="117"/>
      <c r="G2069" s="120"/>
      <c r="H2069" s="120"/>
      <c r="I2069" s="120"/>
      <c r="J2069" s="102"/>
      <c r="K2069" s="102"/>
      <c r="L2069" s="120"/>
      <c r="M2069" s="116"/>
      <c r="N2069" s="116"/>
      <c r="O2069" s="102"/>
      <c r="P2069" s="102"/>
      <c r="Q2069" s="102"/>
      <c r="R2069" s="102"/>
      <c r="S2069" s="102"/>
      <c r="T2069" s="102"/>
      <c r="U2069" s="102"/>
      <c r="V2069" s="102"/>
      <c r="W2069" s="102"/>
      <c r="X2069" s="102"/>
      <c r="Y2069" s="102"/>
      <c r="Z2069" s="102"/>
      <c r="AA2069" s="102"/>
      <c r="AB2069" s="102"/>
    </row>
    <row r="2070">
      <c r="A2070" s="119"/>
      <c r="C2070" s="110"/>
      <c r="D2070" s="111"/>
      <c r="E2070" s="117"/>
      <c r="G2070" s="120"/>
      <c r="H2070" s="120"/>
      <c r="I2070" s="120"/>
      <c r="J2070" s="102"/>
      <c r="K2070" s="102"/>
      <c r="L2070" s="120"/>
      <c r="M2070" s="116"/>
      <c r="N2070" s="116"/>
      <c r="O2070" s="102"/>
      <c r="P2070" s="102"/>
      <c r="Q2070" s="102"/>
      <c r="R2070" s="102"/>
      <c r="S2070" s="102"/>
      <c r="T2070" s="102"/>
      <c r="U2070" s="102"/>
      <c r="V2070" s="102"/>
      <c r="W2070" s="102"/>
      <c r="X2070" s="102"/>
      <c r="Y2070" s="102"/>
      <c r="Z2070" s="102"/>
      <c r="AA2070" s="102"/>
      <c r="AB2070" s="102"/>
    </row>
    <row r="2071">
      <c r="A2071" s="119"/>
      <c r="C2071" s="110"/>
      <c r="D2071" s="111"/>
      <c r="E2071" s="117"/>
      <c r="G2071" s="120"/>
      <c r="H2071" s="120"/>
      <c r="I2071" s="120"/>
      <c r="J2071" s="102"/>
      <c r="K2071" s="102"/>
      <c r="L2071" s="120"/>
      <c r="M2071" s="116"/>
      <c r="N2071" s="116"/>
      <c r="O2071" s="102"/>
      <c r="P2071" s="102"/>
      <c r="Q2071" s="102"/>
      <c r="R2071" s="102"/>
      <c r="S2071" s="102"/>
      <c r="T2071" s="102"/>
      <c r="U2071" s="102"/>
      <c r="V2071" s="102"/>
      <c r="W2071" s="102"/>
      <c r="X2071" s="102"/>
      <c r="Y2071" s="102"/>
      <c r="Z2071" s="102"/>
      <c r="AA2071" s="102"/>
      <c r="AB2071" s="102"/>
    </row>
    <row r="2072">
      <c r="A2072" s="119"/>
      <c r="C2072" s="110"/>
      <c r="D2072" s="111"/>
      <c r="E2072" s="117"/>
      <c r="G2072" s="120"/>
      <c r="H2072" s="120"/>
      <c r="I2072" s="120"/>
      <c r="J2072" s="102"/>
      <c r="K2072" s="102"/>
      <c r="L2072" s="120"/>
      <c r="M2072" s="116"/>
      <c r="N2072" s="116"/>
      <c r="O2072" s="102"/>
      <c r="P2072" s="102"/>
      <c r="Q2072" s="102"/>
      <c r="R2072" s="102"/>
      <c r="S2072" s="102"/>
      <c r="T2072" s="102"/>
      <c r="U2072" s="102"/>
      <c r="V2072" s="102"/>
      <c r="W2072" s="102"/>
      <c r="X2072" s="102"/>
      <c r="Y2072" s="102"/>
      <c r="Z2072" s="102"/>
      <c r="AA2072" s="102"/>
      <c r="AB2072" s="102"/>
    </row>
    <row r="2073">
      <c r="A2073" s="119"/>
      <c r="C2073" s="110"/>
      <c r="D2073" s="111"/>
      <c r="E2073" s="117"/>
      <c r="G2073" s="120"/>
      <c r="H2073" s="120"/>
      <c r="I2073" s="120"/>
      <c r="J2073" s="102"/>
      <c r="K2073" s="102"/>
      <c r="L2073" s="120"/>
      <c r="M2073" s="116"/>
      <c r="N2073" s="116"/>
      <c r="O2073" s="102"/>
      <c r="P2073" s="102"/>
      <c r="Q2073" s="102"/>
      <c r="R2073" s="102"/>
      <c r="S2073" s="102"/>
      <c r="T2073" s="102"/>
      <c r="U2073" s="102"/>
      <c r="V2073" s="102"/>
      <c r="W2073" s="102"/>
      <c r="X2073" s="102"/>
      <c r="Y2073" s="102"/>
      <c r="Z2073" s="102"/>
      <c r="AA2073" s="102"/>
      <c r="AB2073" s="102"/>
    </row>
    <row r="2074">
      <c r="A2074" s="119"/>
      <c r="C2074" s="110"/>
      <c r="D2074" s="111"/>
      <c r="E2074" s="117"/>
      <c r="G2074" s="120"/>
      <c r="H2074" s="120"/>
      <c r="I2074" s="120"/>
      <c r="J2074" s="102"/>
      <c r="K2074" s="102"/>
      <c r="L2074" s="120"/>
      <c r="M2074" s="116"/>
      <c r="N2074" s="116"/>
      <c r="O2074" s="102"/>
      <c r="P2074" s="102"/>
      <c r="Q2074" s="102"/>
      <c r="R2074" s="102"/>
      <c r="S2074" s="102"/>
      <c r="T2074" s="102"/>
      <c r="U2074" s="102"/>
      <c r="V2074" s="102"/>
      <c r="W2074" s="102"/>
      <c r="X2074" s="102"/>
      <c r="Y2074" s="102"/>
      <c r="Z2074" s="102"/>
      <c r="AA2074" s="102"/>
      <c r="AB2074" s="102"/>
    </row>
    <row r="2075">
      <c r="A2075" s="119"/>
      <c r="C2075" s="110"/>
      <c r="D2075" s="111"/>
      <c r="E2075" s="117"/>
      <c r="G2075" s="120"/>
      <c r="H2075" s="120"/>
      <c r="I2075" s="120"/>
      <c r="J2075" s="102"/>
      <c r="K2075" s="102"/>
      <c r="L2075" s="120"/>
      <c r="M2075" s="116"/>
      <c r="N2075" s="116"/>
      <c r="O2075" s="102"/>
      <c r="P2075" s="102"/>
      <c r="Q2075" s="102"/>
      <c r="R2075" s="102"/>
      <c r="S2075" s="102"/>
      <c r="T2075" s="102"/>
      <c r="U2075" s="102"/>
      <c r="V2075" s="102"/>
      <c r="W2075" s="102"/>
      <c r="X2075" s="102"/>
      <c r="Y2075" s="102"/>
      <c r="Z2075" s="102"/>
      <c r="AA2075" s="102"/>
      <c r="AB2075" s="102"/>
    </row>
    <row r="2076">
      <c r="A2076" s="119"/>
      <c r="C2076" s="110"/>
      <c r="D2076" s="111"/>
      <c r="E2076" s="117"/>
      <c r="G2076" s="120"/>
      <c r="H2076" s="120"/>
      <c r="I2076" s="120"/>
      <c r="J2076" s="102"/>
      <c r="K2076" s="102"/>
      <c r="L2076" s="120"/>
      <c r="M2076" s="116"/>
      <c r="N2076" s="116"/>
      <c r="O2076" s="102"/>
      <c r="P2076" s="102"/>
      <c r="Q2076" s="102"/>
      <c r="R2076" s="102"/>
      <c r="S2076" s="102"/>
      <c r="T2076" s="102"/>
      <c r="U2076" s="102"/>
      <c r="V2076" s="102"/>
      <c r="W2076" s="102"/>
      <c r="X2076" s="102"/>
      <c r="Y2076" s="102"/>
      <c r="Z2076" s="102"/>
      <c r="AA2076" s="102"/>
      <c r="AB2076" s="102"/>
    </row>
    <row r="2077">
      <c r="A2077" s="119"/>
      <c r="C2077" s="110"/>
      <c r="D2077" s="111"/>
      <c r="E2077" s="117"/>
      <c r="G2077" s="120"/>
      <c r="H2077" s="120"/>
      <c r="I2077" s="120"/>
      <c r="J2077" s="102"/>
      <c r="K2077" s="102"/>
      <c r="L2077" s="120"/>
      <c r="M2077" s="116"/>
      <c r="N2077" s="116"/>
      <c r="O2077" s="102"/>
      <c r="P2077" s="102"/>
      <c r="Q2077" s="102"/>
      <c r="R2077" s="102"/>
      <c r="S2077" s="102"/>
      <c r="T2077" s="102"/>
      <c r="U2077" s="102"/>
      <c r="V2077" s="102"/>
      <c r="W2077" s="102"/>
      <c r="X2077" s="102"/>
      <c r="Y2077" s="102"/>
      <c r="Z2077" s="102"/>
      <c r="AA2077" s="102"/>
      <c r="AB2077" s="102"/>
    </row>
    <row r="2078">
      <c r="A2078" s="119"/>
      <c r="C2078" s="110"/>
      <c r="D2078" s="111"/>
      <c r="E2078" s="117"/>
      <c r="G2078" s="120"/>
      <c r="H2078" s="120"/>
      <c r="I2078" s="120"/>
      <c r="J2078" s="102"/>
      <c r="K2078" s="102"/>
      <c r="L2078" s="120"/>
      <c r="M2078" s="116"/>
      <c r="N2078" s="116"/>
      <c r="O2078" s="102"/>
      <c r="P2078" s="102"/>
      <c r="Q2078" s="102"/>
      <c r="R2078" s="102"/>
      <c r="S2078" s="102"/>
      <c r="T2078" s="102"/>
      <c r="U2078" s="102"/>
      <c r="V2078" s="102"/>
      <c r="W2078" s="102"/>
      <c r="X2078" s="102"/>
      <c r="Y2078" s="102"/>
      <c r="Z2078" s="102"/>
      <c r="AA2078" s="102"/>
      <c r="AB2078" s="102"/>
    </row>
    <row r="2079">
      <c r="A2079" s="119"/>
      <c r="C2079" s="110"/>
      <c r="D2079" s="111"/>
      <c r="E2079" s="117"/>
      <c r="G2079" s="120"/>
      <c r="H2079" s="120"/>
      <c r="I2079" s="120"/>
      <c r="J2079" s="102"/>
      <c r="K2079" s="102"/>
      <c r="L2079" s="120"/>
      <c r="M2079" s="116"/>
      <c r="N2079" s="116"/>
      <c r="O2079" s="102"/>
      <c r="P2079" s="102"/>
      <c r="Q2079" s="102"/>
      <c r="R2079" s="102"/>
      <c r="S2079" s="102"/>
      <c r="T2079" s="102"/>
      <c r="U2079" s="102"/>
      <c r="V2079" s="102"/>
      <c r="W2079" s="102"/>
      <c r="X2079" s="102"/>
      <c r="Y2079" s="102"/>
      <c r="Z2079" s="102"/>
      <c r="AA2079" s="102"/>
      <c r="AB2079" s="102"/>
    </row>
    <row r="2080">
      <c r="A2080" s="119"/>
      <c r="C2080" s="110"/>
      <c r="D2080" s="111"/>
      <c r="E2080" s="117"/>
      <c r="G2080" s="120"/>
      <c r="H2080" s="120"/>
      <c r="I2080" s="120"/>
      <c r="J2080" s="102"/>
      <c r="K2080" s="102"/>
      <c r="L2080" s="120"/>
      <c r="M2080" s="116"/>
      <c r="N2080" s="116"/>
      <c r="O2080" s="102"/>
      <c r="P2080" s="102"/>
      <c r="Q2080" s="102"/>
      <c r="R2080" s="102"/>
      <c r="S2080" s="102"/>
      <c r="T2080" s="102"/>
      <c r="U2080" s="102"/>
      <c r="V2080" s="102"/>
      <c r="W2080" s="102"/>
      <c r="X2080" s="102"/>
      <c r="Y2080" s="102"/>
      <c r="Z2080" s="102"/>
      <c r="AA2080" s="102"/>
      <c r="AB2080" s="102"/>
    </row>
    <row r="2081">
      <c r="A2081" s="119"/>
      <c r="C2081" s="110"/>
      <c r="D2081" s="111"/>
      <c r="E2081" s="117"/>
      <c r="G2081" s="120"/>
      <c r="H2081" s="120"/>
      <c r="I2081" s="120"/>
      <c r="J2081" s="102"/>
      <c r="K2081" s="102"/>
      <c r="L2081" s="120"/>
      <c r="M2081" s="116"/>
      <c r="N2081" s="116"/>
      <c r="O2081" s="102"/>
      <c r="P2081" s="102"/>
      <c r="Q2081" s="102"/>
      <c r="R2081" s="102"/>
      <c r="S2081" s="102"/>
      <c r="T2081" s="102"/>
      <c r="U2081" s="102"/>
      <c r="V2081" s="102"/>
      <c r="W2081" s="102"/>
      <c r="X2081" s="102"/>
      <c r="Y2081" s="102"/>
      <c r="Z2081" s="102"/>
      <c r="AA2081" s="102"/>
      <c r="AB2081" s="102"/>
    </row>
    <row r="2082">
      <c r="A2082" s="119"/>
      <c r="C2082" s="110"/>
      <c r="D2082" s="111"/>
      <c r="E2082" s="117"/>
      <c r="G2082" s="120"/>
      <c r="H2082" s="120"/>
      <c r="I2082" s="120"/>
      <c r="J2082" s="102"/>
      <c r="K2082" s="102"/>
      <c r="L2082" s="120"/>
      <c r="M2082" s="116"/>
      <c r="N2082" s="116"/>
      <c r="O2082" s="102"/>
      <c r="P2082" s="102"/>
      <c r="Q2082" s="102"/>
      <c r="R2082" s="102"/>
      <c r="S2082" s="102"/>
      <c r="T2082" s="102"/>
      <c r="U2082" s="102"/>
      <c r="V2082" s="102"/>
      <c r="W2082" s="102"/>
      <c r="X2082" s="102"/>
      <c r="Y2082" s="102"/>
      <c r="Z2082" s="102"/>
      <c r="AA2082" s="102"/>
      <c r="AB2082" s="102"/>
    </row>
    <row r="2083">
      <c r="A2083" s="119"/>
      <c r="C2083" s="110"/>
      <c r="D2083" s="111"/>
      <c r="E2083" s="117"/>
      <c r="G2083" s="120"/>
      <c r="H2083" s="120"/>
      <c r="I2083" s="120"/>
      <c r="J2083" s="102"/>
      <c r="K2083" s="102"/>
      <c r="L2083" s="120"/>
      <c r="M2083" s="116"/>
      <c r="N2083" s="116"/>
      <c r="O2083" s="102"/>
      <c r="P2083" s="102"/>
      <c r="Q2083" s="102"/>
      <c r="R2083" s="102"/>
      <c r="S2083" s="102"/>
      <c r="T2083" s="102"/>
      <c r="U2083" s="102"/>
      <c r="V2083" s="102"/>
      <c r="W2083" s="102"/>
      <c r="X2083" s="102"/>
      <c r="Y2083" s="102"/>
      <c r="Z2083" s="102"/>
      <c r="AA2083" s="102"/>
      <c r="AB2083" s="102"/>
    </row>
    <row r="2084">
      <c r="A2084" s="119"/>
      <c r="C2084" s="110"/>
      <c r="D2084" s="111"/>
      <c r="E2084" s="117"/>
      <c r="G2084" s="120"/>
      <c r="H2084" s="120"/>
      <c r="I2084" s="120"/>
      <c r="J2084" s="102"/>
      <c r="K2084" s="102"/>
      <c r="L2084" s="120"/>
      <c r="M2084" s="116"/>
      <c r="N2084" s="116"/>
      <c r="O2084" s="102"/>
      <c r="P2084" s="102"/>
      <c r="Q2084" s="102"/>
      <c r="R2084" s="102"/>
      <c r="S2084" s="102"/>
      <c r="T2084" s="102"/>
      <c r="U2084" s="102"/>
      <c r="V2084" s="102"/>
      <c r="W2084" s="102"/>
      <c r="X2084" s="102"/>
      <c r="Y2084" s="102"/>
      <c r="Z2084" s="102"/>
      <c r="AA2084" s="102"/>
      <c r="AB2084" s="102"/>
    </row>
    <row r="2085">
      <c r="A2085" s="119"/>
      <c r="C2085" s="110"/>
      <c r="D2085" s="111"/>
      <c r="E2085" s="117"/>
      <c r="G2085" s="120"/>
      <c r="H2085" s="120"/>
      <c r="I2085" s="120"/>
      <c r="J2085" s="102"/>
      <c r="K2085" s="102"/>
      <c r="L2085" s="120"/>
      <c r="M2085" s="116"/>
      <c r="N2085" s="116"/>
      <c r="O2085" s="102"/>
      <c r="P2085" s="102"/>
      <c r="Q2085" s="102"/>
      <c r="R2085" s="102"/>
      <c r="S2085" s="102"/>
      <c r="T2085" s="102"/>
      <c r="U2085" s="102"/>
      <c r="V2085" s="102"/>
      <c r="W2085" s="102"/>
      <c r="X2085" s="102"/>
      <c r="Y2085" s="102"/>
      <c r="Z2085" s="102"/>
      <c r="AA2085" s="102"/>
      <c r="AB2085" s="102"/>
    </row>
    <row r="2086">
      <c r="A2086" s="119"/>
      <c r="C2086" s="110"/>
      <c r="D2086" s="111"/>
      <c r="E2086" s="117"/>
      <c r="G2086" s="120"/>
      <c r="H2086" s="120"/>
      <c r="I2086" s="120"/>
      <c r="J2086" s="102"/>
      <c r="K2086" s="102"/>
      <c r="L2086" s="120"/>
      <c r="M2086" s="116"/>
      <c r="N2086" s="116"/>
      <c r="O2086" s="102"/>
      <c r="P2086" s="102"/>
      <c r="Q2086" s="102"/>
      <c r="R2086" s="102"/>
      <c r="S2086" s="102"/>
      <c r="T2086" s="102"/>
      <c r="U2086" s="102"/>
      <c r="V2086" s="102"/>
      <c r="W2086" s="102"/>
      <c r="X2086" s="102"/>
      <c r="Y2086" s="102"/>
      <c r="Z2086" s="102"/>
      <c r="AA2086" s="102"/>
      <c r="AB2086" s="102"/>
    </row>
    <row r="2087">
      <c r="A2087" s="119"/>
      <c r="C2087" s="110"/>
      <c r="D2087" s="111"/>
      <c r="E2087" s="117"/>
      <c r="G2087" s="120"/>
      <c r="H2087" s="120"/>
      <c r="I2087" s="120"/>
      <c r="J2087" s="102"/>
      <c r="K2087" s="102"/>
      <c r="L2087" s="120"/>
      <c r="M2087" s="116"/>
      <c r="N2087" s="116"/>
      <c r="O2087" s="102"/>
      <c r="P2087" s="102"/>
      <c r="Q2087" s="102"/>
      <c r="R2087" s="102"/>
      <c r="S2087" s="102"/>
      <c r="T2087" s="102"/>
      <c r="U2087" s="102"/>
      <c r="V2087" s="102"/>
      <c r="W2087" s="102"/>
      <c r="X2087" s="102"/>
      <c r="Y2087" s="102"/>
      <c r="Z2087" s="102"/>
      <c r="AA2087" s="102"/>
      <c r="AB2087" s="102"/>
    </row>
    <row r="2088">
      <c r="A2088" s="119"/>
      <c r="C2088" s="110"/>
      <c r="D2088" s="111"/>
      <c r="E2088" s="117"/>
      <c r="G2088" s="120"/>
      <c r="H2088" s="120"/>
      <c r="I2088" s="120"/>
      <c r="J2088" s="102"/>
      <c r="K2088" s="102"/>
      <c r="L2088" s="120"/>
      <c r="M2088" s="116"/>
      <c r="N2088" s="116"/>
      <c r="O2088" s="102"/>
      <c r="P2088" s="102"/>
      <c r="Q2088" s="102"/>
      <c r="R2088" s="102"/>
      <c r="S2088" s="102"/>
      <c r="T2088" s="102"/>
      <c r="U2088" s="102"/>
      <c r="V2088" s="102"/>
      <c r="W2088" s="102"/>
      <c r="X2088" s="102"/>
      <c r="Y2088" s="102"/>
      <c r="Z2088" s="102"/>
      <c r="AA2088" s="102"/>
      <c r="AB2088" s="102"/>
    </row>
    <row r="2089">
      <c r="A2089" s="119"/>
      <c r="C2089" s="110"/>
      <c r="D2089" s="111"/>
      <c r="E2089" s="117"/>
      <c r="G2089" s="120"/>
      <c r="H2089" s="120"/>
      <c r="I2089" s="120"/>
      <c r="J2089" s="102"/>
      <c r="K2089" s="102"/>
      <c r="L2089" s="120"/>
      <c r="M2089" s="116"/>
      <c r="N2089" s="116"/>
      <c r="O2089" s="102"/>
      <c r="P2089" s="102"/>
      <c r="Q2089" s="102"/>
      <c r="R2089" s="102"/>
      <c r="S2089" s="102"/>
      <c r="T2089" s="102"/>
      <c r="U2089" s="102"/>
      <c r="V2089" s="102"/>
      <c r="W2089" s="102"/>
      <c r="X2089" s="102"/>
      <c r="Y2089" s="102"/>
      <c r="Z2089" s="102"/>
      <c r="AA2089" s="102"/>
      <c r="AB2089" s="102"/>
    </row>
    <row r="2090">
      <c r="A2090" s="119"/>
      <c r="C2090" s="110"/>
      <c r="D2090" s="111"/>
      <c r="E2090" s="117"/>
      <c r="G2090" s="120"/>
      <c r="H2090" s="120"/>
      <c r="I2090" s="120"/>
      <c r="J2090" s="102"/>
      <c r="K2090" s="102"/>
      <c r="L2090" s="120"/>
      <c r="M2090" s="116"/>
      <c r="N2090" s="116"/>
      <c r="O2090" s="102"/>
      <c r="P2090" s="102"/>
      <c r="Q2090" s="102"/>
      <c r="R2090" s="102"/>
      <c r="S2090" s="102"/>
      <c r="T2090" s="102"/>
      <c r="U2090" s="102"/>
      <c r="V2090" s="102"/>
      <c r="W2090" s="102"/>
      <c r="X2090" s="102"/>
      <c r="Y2090" s="102"/>
      <c r="Z2090" s="102"/>
      <c r="AA2090" s="102"/>
      <c r="AB2090" s="102"/>
    </row>
    <row r="2091">
      <c r="A2091" s="119"/>
      <c r="C2091" s="110"/>
      <c r="D2091" s="111"/>
      <c r="E2091" s="117"/>
      <c r="G2091" s="120"/>
      <c r="H2091" s="120"/>
      <c r="I2091" s="120"/>
      <c r="J2091" s="102"/>
      <c r="K2091" s="102"/>
      <c r="L2091" s="120"/>
      <c r="M2091" s="116"/>
      <c r="N2091" s="116"/>
      <c r="O2091" s="102"/>
      <c r="P2091" s="102"/>
      <c r="Q2091" s="102"/>
      <c r="R2091" s="102"/>
      <c r="S2091" s="102"/>
      <c r="T2091" s="102"/>
      <c r="U2091" s="102"/>
      <c r="V2091" s="102"/>
      <c r="W2091" s="102"/>
      <c r="X2091" s="102"/>
      <c r="Y2091" s="102"/>
      <c r="Z2091" s="102"/>
      <c r="AA2091" s="102"/>
      <c r="AB2091" s="102"/>
    </row>
    <row r="2092">
      <c r="A2092" s="119"/>
      <c r="C2092" s="110"/>
      <c r="D2092" s="111"/>
      <c r="E2092" s="117"/>
      <c r="G2092" s="120"/>
      <c r="H2092" s="120"/>
      <c r="I2092" s="120"/>
      <c r="J2092" s="102"/>
      <c r="K2092" s="102"/>
      <c r="L2092" s="120"/>
      <c r="M2092" s="116"/>
      <c r="N2092" s="116"/>
      <c r="O2092" s="102"/>
      <c r="P2092" s="102"/>
      <c r="Q2092" s="102"/>
      <c r="R2092" s="102"/>
      <c r="S2092" s="102"/>
      <c r="T2092" s="102"/>
      <c r="U2092" s="102"/>
      <c r="V2092" s="102"/>
      <c r="W2092" s="102"/>
      <c r="X2092" s="102"/>
      <c r="Y2092" s="102"/>
      <c r="Z2092" s="102"/>
      <c r="AA2092" s="102"/>
      <c r="AB2092" s="102"/>
    </row>
    <row r="2093">
      <c r="A2093" s="119"/>
      <c r="C2093" s="110"/>
      <c r="D2093" s="111"/>
      <c r="E2093" s="117"/>
      <c r="G2093" s="120"/>
      <c r="H2093" s="120"/>
      <c r="I2093" s="120"/>
      <c r="J2093" s="102"/>
      <c r="K2093" s="102"/>
      <c r="L2093" s="120"/>
      <c r="M2093" s="116"/>
      <c r="N2093" s="116"/>
      <c r="O2093" s="102"/>
      <c r="P2093" s="102"/>
      <c r="Q2093" s="102"/>
      <c r="R2093" s="102"/>
      <c r="S2093" s="102"/>
      <c r="T2093" s="102"/>
      <c r="U2093" s="102"/>
      <c r="V2093" s="102"/>
      <c r="W2093" s="102"/>
      <c r="X2093" s="102"/>
      <c r="Y2093" s="102"/>
      <c r="Z2093" s="102"/>
      <c r="AA2093" s="102"/>
      <c r="AB2093" s="102"/>
    </row>
    <row r="2094">
      <c r="A2094" s="119"/>
      <c r="C2094" s="110"/>
      <c r="D2094" s="111"/>
      <c r="E2094" s="117"/>
      <c r="G2094" s="120"/>
      <c r="H2094" s="120"/>
      <c r="I2094" s="120"/>
      <c r="J2094" s="102"/>
      <c r="K2094" s="102"/>
      <c r="L2094" s="120"/>
      <c r="M2094" s="116"/>
      <c r="N2094" s="116"/>
      <c r="O2094" s="102"/>
      <c r="P2094" s="102"/>
      <c r="Q2094" s="102"/>
      <c r="R2094" s="102"/>
      <c r="S2094" s="102"/>
      <c r="T2094" s="102"/>
      <c r="U2094" s="102"/>
      <c r="V2094" s="102"/>
      <c r="W2094" s="102"/>
      <c r="X2094" s="102"/>
      <c r="Y2094" s="102"/>
      <c r="Z2094" s="102"/>
      <c r="AA2094" s="102"/>
      <c r="AB2094" s="102"/>
    </row>
    <row r="2095">
      <c r="A2095" s="119"/>
      <c r="C2095" s="110"/>
      <c r="D2095" s="111"/>
      <c r="E2095" s="117"/>
      <c r="G2095" s="120"/>
      <c r="H2095" s="120"/>
      <c r="I2095" s="120"/>
      <c r="J2095" s="102"/>
      <c r="K2095" s="102"/>
      <c r="L2095" s="120"/>
      <c r="M2095" s="116"/>
      <c r="N2095" s="116"/>
      <c r="O2095" s="102"/>
      <c r="P2095" s="102"/>
      <c r="Q2095" s="102"/>
      <c r="R2095" s="102"/>
      <c r="S2095" s="102"/>
      <c r="T2095" s="102"/>
      <c r="U2095" s="102"/>
      <c r="V2095" s="102"/>
      <c r="W2095" s="102"/>
      <c r="X2095" s="102"/>
      <c r="Y2095" s="102"/>
      <c r="Z2095" s="102"/>
      <c r="AA2095" s="102"/>
      <c r="AB2095" s="102"/>
    </row>
    <row r="2096">
      <c r="A2096" s="119"/>
      <c r="C2096" s="110"/>
      <c r="D2096" s="111"/>
      <c r="E2096" s="117"/>
      <c r="G2096" s="120"/>
      <c r="H2096" s="120"/>
      <c r="I2096" s="120"/>
      <c r="J2096" s="102"/>
      <c r="K2096" s="102"/>
      <c r="L2096" s="120"/>
      <c r="M2096" s="116"/>
      <c r="N2096" s="116"/>
      <c r="O2096" s="102"/>
      <c r="P2096" s="102"/>
      <c r="Q2096" s="102"/>
      <c r="R2096" s="102"/>
      <c r="S2096" s="102"/>
      <c r="T2096" s="102"/>
      <c r="U2096" s="102"/>
      <c r="V2096" s="102"/>
      <c r="W2096" s="102"/>
      <c r="X2096" s="102"/>
      <c r="Y2096" s="102"/>
      <c r="Z2096" s="102"/>
      <c r="AA2096" s="102"/>
      <c r="AB2096" s="102"/>
    </row>
    <row r="2097">
      <c r="A2097" s="119"/>
      <c r="C2097" s="110"/>
      <c r="D2097" s="111"/>
      <c r="E2097" s="117"/>
      <c r="G2097" s="120"/>
      <c r="H2097" s="120"/>
      <c r="I2097" s="120"/>
      <c r="J2097" s="102"/>
      <c r="K2097" s="102"/>
      <c r="L2097" s="120"/>
      <c r="M2097" s="116"/>
      <c r="N2097" s="116"/>
      <c r="O2097" s="102"/>
      <c r="P2097" s="102"/>
      <c r="Q2097" s="102"/>
      <c r="R2097" s="102"/>
      <c r="S2097" s="102"/>
      <c r="T2097" s="102"/>
      <c r="U2097" s="102"/>
      <c r="V2097" s="102"/>
      <c r="W2097" s="102"/>
      <c r="X2097" s="102"/>
      <c r="Y2097" s="102"/>
      <c r="Z2097" s="102"/>
      <c r="AA2097" s="102"/>
      <c r="AB2097" s="102"/>
    </row>
    <row r="2098">
      <c r="A2098" s="119"/>
      <c r="C2098" s="110"/>
      <c r="D2098" s="111"/>
      <c r="E2098" s="117"/>
      <c r="G2098" s="120"/>
      <c r="H2098" s="120"/>
      <c r="I2098" s="120"/>
      <c r="J2098" s="102"/>
      <c r="K2098" s="102"/>
      <c r="L2098" s="120"/>
      <c r="M2098" s="116"/>
      <c r="N2098" s="116"/>
      <c r="O2098" s="102"/>
      <c r="P2098" s="102"/>
      <c r="Q2098" s="102"/>
      <c r="R2098" s="102"/>
      <c r="S2098" s="102"/>
      <c r="T2098" s="102"/>
      <c r="U2098" s="102"/>
      <c r="V2098" s="102"/>
      <c r="W2098" s="102"/>
      <c r="X2098" s="102"/>
      <c r="Y2098" s="102"/>
      <c r="Z2098" s="102"/>
      <c r="AA2098" s="102"/>
      <c r="AB2098" s="102"/>
    </row>
    <row r="2099">
      <c r="A2099" s="119"/>
      <c r="C2099" s="110"/>
      <c r="D2099" s="111"/>
      <c r="E2099" s="117"/>
      <c r="G2099" s="120"/>
      <c r="H2099" s="120"/>
      <c r="I2099" s="120"/>
      <c r="J2099" s="102"/>
      <c r="K2099" s="102"/>
      <c r="L2099" s="120"/>
      <c r="M2099" s="116"/>
      <c r="N2099" s="116"/>
      <c r="O2099" s="102"/>
      <c r="P2099" s="102"/>
      <c r="Q2099" s="102"/>
      <c r="R2099" s="102"/>
      <c r="S2099" s="102"/>
      <c r="T2099" s="102"/>
      <c r="U2099" s="102"/>
      <c r="V2099" s="102"/>
      <c r="W2099" s="102"/>
      <c r="X2099" s="102"/>
      <c r="Y2099" s="102"/>
      <c r="Z2099" s="102"/>
      <c r="AA2099" s="102"/>
      <c r="AB2099" s="102"/>
    </row>
    <row r="2100">
      <c r="A2100" s="119"/>
      <c r="C2100" s="110"/>
      <c r="D2100" s="111"/>
      <c r="E2100" s="117"/>
      <c r="G2100" s="120"/>
      <c r="H2100" s="120"/>
      <c r="I2100" s="120"/>
      <c r="J2100" s="102"/>
      <c r="K2100" s="102"/>
      <c r="L2100" s="120"/>
      <c r="M2100" s="116"/>
      <c r="N2100" s="116"/>
      <c r="O2100" s="102"/>
      <c r="P2100" s="102"/>
      <c r="Q2100" s="102"/>
      <c r="R2100" s="102"/>
      <c r="S2100" s="102"/>
      <c r="T2100" s="102"/>
      <c r="U2100" s="102"/>
      <c r="V2100" s="102"/>
      <c r="W2100" s="102"/>
      <c r="X2100" s="102"/>
      <c r="Y2100" s="102"/>
      <c r="Z2100" s="102"/>
      <c r="AA2100" s="102"/>
      <c r="AB2100" s="102"/>
    </row>
    <row r="2101">
      <c r="A2101" s="119"/>
      <c r="C2101" s="110"/>
      <c r="D2101" s="111"/>
      <c r="E2101" s="117"/>
      <c r="G2101" s="120"/>
      <c r="H2101" s="120"/>
      <c r="I2101" s="120"/>
      <c r="J2101" s="102"/>
      <c r="K2101" s="102"/>
      <c r="L2101" s="120"/>
      <c r="M2101" s="116"/>
      <c r="N2101" s="116"/>
      <c r="O2101" s="102"/>
      <c r="P2101" s="102"/>
      <c r="Q2101" s="102"/>
      <c r="R2101" s="102"/>
      <c r="S2101" s="102"/>
      <c r="T2101" s="102"/>
      <c r="U2101" s="102"/>
      <c r="V2101" s="102"/>
      <c r="W2101" s="102"/>
      <c r="X2101" s="102"/>
      <c r="Y2101" s="102"/>
      <c r="Z2101" s="102"/>
      <c r="AA2101" s="102"/>
      <c r="AB2101" s="102"/>
    </row>
    <row r="2102">
      <c r="A2102" s="119"/>
      <c r="C2102" s="110"/>
      <c r="D2102" s="111"/>
      <c r="E2102" s="117"/>
      <c r="G2102" s="120"/>
      <c r="H2102" s="120"/>
      <c r="I2102" s="120"/>
      <c r="J2102" s="102"/>
      <c r="K2102" s="102"/>
      <c r="L2102" s="120"/>
      <c r="M2102" s="116"/>
      <c r="N2102" s="116"/>
      <c r="O2102" s="102"/>
      <c r="P2102" s="102"/>
      <c r="Q2102" s="102"/>
      <c r="R2102" s="102"/>
      <c r="S2102" s="102"/>
      <c r="T2102" s="102"/>
      <c r="U2102" s="102"/>
      <c r="V2102" s="102"/>
      <c r="W2102" s="102"/>
      <c r="X2102" s="102"/>
      <c r="Y2102" s="102"/>
      <c r="Z2102" s="102"/>
      <c r="AA2102" s="102"/>
      <c r="AB2102" s="102"/>
    </row>
    <row r="2103">
      <c r="A2103" s="119"/>
      <c r="C2103" s="110"/>
      <c r="D2103" s="111"/>
      <c r="E2103" s="117"/>
      <c r="G2103" s="120"/>
      <c r="H2103" s="120"/>
      <c r="I2103" s="120"/>
      <c r="J2103" s="102"/>
      <c r="K2103" s="102"/>
      <c r="L2103" s="120"/>
      <c r="M2103" s="116"/>
      <c r="N2103" s="116"/>
      <c r="O2103" s="102"/>
      <c r="P2103" s="102"/>
      <c r="Q2103" s="102"/>
      <c r="R2103" s="102"/>
      <c r="S2103" s="102"/>
      <c r="T2103" s="102"/>
      <c r="U2103" s="102"/>
      <c r="V2103" s="102"/>
      <c r="W2103" s="102"/>
      <c r="X2103" s="102"/>
      <c r="Y2103" s="102"/>
      <c r="Z2103" s="102"/>
      <c r="AA2103" s="102"/>
      <c r="AB2103" s="102"/>
    </row>
    <row r="2104">
      <c r="A2104" s="119"/>
      <c r="C2104" s="110"/>
      <c r="D2104" s="111"/>
      <c r="E2104" s="117"/>
      <c r="G2104" s="120"/>
      <c r="H2104" s="120"/>
      <c r="I2104" s="120"/>
      <c r="J2104" s="102"/>
      <c r="K2104" s="102"/>
      <c r="L2104" s="120"/>
      <c r="M2104" s="116"/>
      <c r="N2104" s="116"/>
      <c r="O2104" s="102"/>
      <c r="P2104" s="102"/>
      <c r="Q2104" s="102"/>
      <c r="R2104" s="102"/>
      <c r="S2104" s="102"/>
      <c r="T2104" s="102"/>
      <c r="U2104" s="102"/>
      <c r="V2104" s="102"/>
      <c r="W2104" s="102"/>
      <c r="X2104" s="102"/>
      <c r="Y2104" s="102"/>
      <c r="Z2104" s="102"/>
      <c r="AA2104" s="102"/>
      <c r="AB2104" s="102"/>
    </row>
    <row r="2105">
      <c r="A2105" s="119"/>
      <c r="C2105" s="110"/>
      <c r="D2105" s="111"/>
      <c r="E2105" s="117"/>
      <c r="G2105" s="120"/>
      <c r="H2105" s="120"/>
      <c r="I2105" s="120"/>
      <c r="J2105" s="102"/>
      <c r="K2105" s="102"/>
      <c r="L2105" s="120"/>
      <c r="M2105" s="116"/>
      <c r="N2105" s="116"/>
      <c r="O2105" s="102"/>
      <c r="P2105" s="102"/>
      <c r="Q2105" s="102"/>
      <c r="R2105" s="102"/>
      <c r="S2105" s="102"/>
      <c r="T2105" s="102"/>
      <c r="U2105" s="102"/>
      <c r="V2105" s="102"/>
      <c r="W2105" s="102"/>
      <c r="X2105" s="102"/>
      <c r="Y2105" s="102"/>
      <c r="Z2105" s="102"/>
      <c r="AA2105" s="102"/>
      <c r="AB2105" s="102"/>
    </row>
    <row r="2106">
      <c r="A2106" s="119"/>
      <c r="C2106" s="110"/>
      <c r="D2106" s="111"/>
      <c r="E2106" s="117"/>
      <c r="G2106" s="120"/>
      <c r="H2106" s="120"/>
      <c r="I2106" s="120"/>
      <c r="J2106" s="102"/>
      <c r="K2106" s="102"/>
      <c r="L2106" s="120"/>
      <c r="M2106" s="116"/>
      <c r="N2106" s="116"/>
      <c r="O2106" s="102"/>
      <c r="P2106" s="102"/>
      <c r="Q2106" s="102"/>
      <c r="R2106" s="102"/>
      <c r="S2106" s="102"/>
      <c r="T2106" s="102"/>
      <c r="U2106" s="102"/>
      <c r="V2106" s="102"/>
      <c r="W2106" s="102"/>
      <c r="X2106" s="102"/>
      <c r="Y2106" s="102"/>
      <c r="Z2106" s="102"/>
      <c r="AA2106" s="102"/>
      <c r="AB2106" s="102"/>
    </row>
    <row r="2107">
      <c r="A2107" s="119"/>
      <c r="C2107" s="110"/>
      <c r="D2107" s="111"/>
      <c r="E2107" s="117"/>
      <c r="G2107" s="120"/>
      <c r="H2107" s="120"/>
      <c r="I2107" s="120"/>
      <c r="J2107" s="102"/>
      <c r="K2107" s="102"/>
      <c r="L2107" s="120"/>
      <c r="M2107" s="116"/>
      <c r="N2107" s="116"/>
      <c r="O2107" s="102"/>
      <c r="P2107" s="102"/>
      <c r="Q2107" s="102"/>
      <c r="R2107" s="102"/>
      <c r="S2107" s="102"/>
      <c r="T2107" s="102"/>
      <c r="U2107" s="102"/>
      <c r="V2107" s="102"/>
      <c r="W2107" s="102"/>
      <c r="X2107" s="102"/>
      <c r="Y2107" s="102"/>
      <c r="Z2107" s="102"/>
      <c r="AA2107" s="102"/>
      <c r="AB2107" s="102"/>
    </row>
    <row r="2108">
      <c r="A2108" s="119"/>
      <c r="C2108" s="110"/>
      <c r="D2108" s="111"/>
      <c r="E2108" s="117"/>
      <c r="G2108" s="120"/>
      <c r="H2108" s="120"/>
      <c r="I2108" s="120"/>
      <c r="J2108" s="102"/>
      <c r="K2108" s="102"/>
      <c r="L2108" s="120"/>
      <c r="M2108" s="116"/>
      <c r="N2108" s="116"/>
      <c r="O2108" s="102"/>
      <c r="P2108" s="102"/>
      <c r="Q2108" s="102"/>
      <c r="R2108" s="102"/>
      <c r="S2108" s="102"/>
      <c r="T2108" s="102"/>
      <c r="U2108" s="102"/>
      <c r="V2108" s="102"/>
      <c r="W2108" s="102"/>
      <c r="X2108" s="102"/>
      <c r="Y2108" s="102"/>
      <c r="Z2108" s="102"/>
      <c r="AA2108" s="102"/>
      <c r="AB2108" s="102"/>
    </row>
    <row r="2109">
      <c r="A2109" s="119"/>
      <c r="C2109" s="110"/>
      <c r="D2109" s="111"/>
      <c r="E2109" s="117"/>
      <c r="G2109" s="120"/>
      <c r="H2109" s="120"/>
      <c r="I2109" s="120"/>
      <c r="J2109" s="102"/>
      <c r="K2109" s="102"/>
      <c r="L2109" s="120"/>
      <c r="M2109" s="116"/>
      <c r="N2109" s="116"/>
      <c r="O2109" s="102"/>
      <c r="P2109" s="102"/>
      <c r="Q2109" s="102"/>
      <c r="R2109" s="102"/>
      <c r="S2109" s="102"/>
      <c r="T2109" s="102"/>
      <c r="U2109" s="102"/>
      <c r="V2109" s="102"/>
      <c r="W2109" s="102"/>
      <c r="X2109" s="102"/>
      <c r="Y2109" s="102"/>
      <c r="Z2109" s="102"/>
      <c r="AA2109" s="102"/>
      <c r="AB2109" s="102"/>
    </row>
    <row r="2110">
      <c r="A2110" s="119"/>
      <c r="C2110" s="110"/>
      <c r="D2110" s="111"/>
      <c r="E2110" s="117"/>
      <c r="G2110" s="120"/>
      <c r="H2110" s="120"/>
      <c r="I2110" s="120"/>
      <c r="J2110" s="102"/>
      <c r="K2110" s="102"/>
      <c r="L2110" s="120"/>
      <c r="M2110" s="116"/>
      <c r="N2110" s="116"/>
      <c r="O2110" s="102"/>
      <c r="P2110" s="102"/>
      <c r="Q2110" s="102"/>
      <c r="R2110" s="102"/>
      <c r="S2110" s="102"/>
      <c r="T2110" s="102"/>
      <c r="U2110" s="102"/>
      <c r="V2110" s="102"/>
      <c r="W2110" s="102"/>
      <c r="X2110" s="102"/>
      <c r="Y2110" s="102"/>
      <c r="Z2110" s="102"/>
      <c r="AA2110" s="102"/>
      <c r="AB2110" s="102"/>
    </row>
    <row r="2111">
      <c r="A2111" s="119"/>
      <c r="C2111" s="110"/>
      <c r="D2111" s="111"/>
      <c r="E2111" s="117"/>
      <c r="G2111" s="120"/>
      <c r="H2111" s="120"/>
      <c r="I2111" s="120"/>
      <c r="J2111" s="102"/>
      <c r="K2111" s="102"/>
      <c r="L2111" s="120"/>
      <c r="M2111" s="116"/>
      <c r="N2111" s="116"/>
      <c r="O2111" s="102"/>
      <c r="P2111" s="102"/>
      <c r="Q2111" s="102"/>
      <c r="R2111" s="102"/>
      <c r="S2111" s="102"/>
      <c r="T2111" s="102"/>
      <c r="U2111" s="102"/>
      <c r="V2111" s="102"/>
      <c r="W2111" s="102"/>
      <c r="X2111" s="102"/>
      <c r="Y2111" s="102"/>
      <c r="Z2111" s="102"/>
      <c r="AA2111" s="102"/>
      <c r="AB2111" s="102"/>
    </row>
    <row r="2112">
      <c r="A2112" s="119"/>
      <c r="C2112" s="110"/>
      <c r="D2112" s="111"/>
      <c r="E2112" s="117"/>
      <c r="G2112" s="120"/>
      <c r="H2112" s="120"/>
      <c r="I2112" s="120"/>
      <c r="J2112" s="102"/>
      <c r="K2112" s="102"/>
      <c r="L2112" s="120"/>
      <c r="M2112" s="116"/>
      <c r="N2112" s="116"/>
      <c r="O2112" s="102"/>
      <c r="P2112" s="102"/>
      <c r="Q2112" s="102"/>
      <c r="R2112" s="102"/>
      <c r="S2112" s="102"/>
      <c r="T2112" s="102"/>
      <c r="U2112" s="102"/>
      <c r="V2112" s="102"/>
      <c r="W2112" s="102"/>
      <c r="X2112" s="102"/>
      <c r="Y2112" s="102"/>
      <c r="Z2112" s="102"/>
      <c r="AA2112" s="102"/>
      <c r="AB2112" s="102"/>
    </row>
    <row r="2113">
      <c r="A2113" s="119"/>
      <c r="C2113" s="110"/>
      <c r="D2113" s="111"/>
      <c r="E2113" s="117"/>
      <c r="G2113" s="120"/>
      <c r="H2113" s="120"/>
      <c r="I2113" s="120"/>
      <c r="J2113" s="102"/>
      <c r="K2113" s="102"/>
      <c r="L2113" s="120"/>
      <c r="M2113" s="116"/>
      <c r="N2113" s="116"/>
      <c r="O2113" s="102"/>
      <c r="P2113" s="102"/>
      <c r="Q2113" s="102"/>
      <c r="R2113" s="102"/>
      <c r="S2113" s="102"/>
      <c r="T2113" s="102"/>
      <c r="U2113" s="102"/>
      <c r="V2113" s="102"/>
      <c r="W2113" s="102"/>
      <c r="X2113" s="102"/>
      <c r="Y2113" s="102"/>
      <c r="Z2113" s="102"/>
      <c r="AA2113" s="102"/>
      <c r="AB2113" s="102"/>
    </row>
    <row r="2114">
      <c r="A2114" s="119"/>
      <c r="C2114" s="110"/>
      <c r="D2114" s="111"/>
      <c r="E2114" s="117"/>
      <c r="G2114" s="120"/>
      <c r="H2114" s="120"/>
      <c r="I2114" s="120"/>
      <c r="J2114" s="102"/>
      <c r="K2114" s="102"/>
      <c r="L2114" s="120"/>
      <c r="M2114" s="116"/>
      <c r="N2114" s="116"/>
      <c r="O2114" s="102"/>
      <c r="P2114" s="102"/>
      <c r="Q2114" s="102"/>
      <c r="R2114" s="102"/>
      <c r="S2114" s="102"/>
      <c r="T2114" s="102"/>
      <c r="U2114" s="102"/>
      <c r="V2114" s="102"/>
      <c r="W2114" s="102"/>
      <c r="X2114" s="102"/>
      <c r="Y2114" s="102"/>
      <c r="Z2114" s="102"/>
      <c r="AA2114" s="102"/>
      <c r="AB2114" s="102"/>
    </row>
    <row r="2115">
      <c r="A2115" s="119"/>
      <c r="C2115" s="110"/>
      <c r="D2115" s="111"/>
      <c r="E2115" s="117"/>
      <c r="G2115" s="120"/>
      <c r="H2115" s="120"/>
      <c r="I2115" s="120"/>
      <c r="J2115" s="102"/>
      <c r="K2115" s="102"/>
      <c r="L2115" s="120"/>
      <c r="M2115" s="116"/>
      <c r="N2115" s="116"/>
      <c r="O2115" s="102"/>
      <c r="P2115" s="102"/>
      <c r="Q2115" s="102"/>
      <c r="R2115" s="102"/>
      <c r="S2115" s="102"/>
      <c r="T2115" s="102"/>
      <c r="U2115" s="102"/>
      <c r="V2115" s="102"/>
      <c r="W2115" s="102"/>
      <c r="X2115" s="102"/>
      <c r="Y2115" s="102"/>
      <c r="Z2115" s="102"/>
      <c r="AA2115" s="102"/>
      <c r="AB2115" s="102"/>
    </row>
    <row r="2116">
      <c r="A2116" s="119"/>
      <c r="C2116" s="110"/>
      <c r="D2116" s="111"/>
      <c r="E2116" s="117"/>
      <c r="G2116" s="120"/>
      <c r="H2116" s="120"/>
      <c r="I2116" s="120"/>
      <c r="J2116" s="102"/>
      <c r="K2116" s="102"/>
      <c r="L2116" s="120"/>
      <c r="M2116" s="116"/>
      <c r="N2116" s="116"/>
      <c r="O2116" s="102"/>
      <c r="P2116" s="102"/>
      <c r="Q2116" s="102"/>
      <c r="R2116" s="102"/>
      <c r="S2116" s="102"/>
      <c r="T2116" s="102"/>
      <c r="U2116" s="102"/>
      <c r="V2116" s="102"/>
      <c r="W2116" s="102"/>
      <c r="X2116" s="102"/>
      <c r="Y2116" s="102"/>
      <c r="Z2116" s="102"/>
      <c r="AA2116" s="102"/>
      <c r="AB2116" s="102"/>
    </row>
    <row r="2117">
      <c r="A2117" s="119"/>
      <c r="C2117" s="110"/>
      <c r="D2117" s="111"/>
      <c r="E2117" s="117"/>
      <c r="G2117" s="120"/>
      <c r="H2117" s="120"/>
      <c r="I2117" s="120"/>
      <c r="J2117" s="102"/>
      <c r="K2117" s="102"/>
      <c r="L2117" s="120"/>
      <c r="M2117" s="116"/>
      <c r="N2117" s="116"/>
      <c r="O2117" s="102"/>
      <c r="P2117" s="102"/>
      <c r="Q2117" s="102"/>
      <c r="R2117" s="102"/>
      <c r="S2117" s="102"/>
      <c r="T2117" s="102"/>
      <c r="U2117" s="102"/>
      <c r="V2117" s="102"/>
      <c r="W2117" s="102"/>
      <c r="X2117" s="102"/>
      <c r="Y2117" s="102"/>
      <c r="Z2117" s="102"/>
      <c r="AA2117" s="102"/>
      <c r="AB2117" s="102"/>
    </row>
    <row r="2118">
      <c r="A2118" s="119"/>
      <c r="C2118" s="110"/>
      <c r="D2118" s="111"/>
      <c r="E2118" s="117"/>
      <c r="G2118" s="120"/>
      <c r="H2118" s="120"/>
      <c r="I2118" s="120"/>
      <c r="J2118" s="102"/>
      <c r="K2118" s="102"/>
      <c r="L2118" s="120"/>
      <c r="M2118" s="116"/>
      <c r="N2118" s="116"/>
      <c r="O2118" s="102"/>
      <c r="P2118" s="102"/>
      <c r="Q2118" s="102"/>
      <c r="R2118" s="102"/>
      <c r="S2118" s="102"/>
      <c r="T2118" s="102"/>
      <c r="U2118" s="102"/>
      <c r="V2118" s="102"/>
      <c r="W2118" s="102"/>
      <c r="X2118" s="102"/>
      <c r="Y2118" s="102"/>
      <c r="Z2118" s="102"/>
      <c r="AA2118" s="102"/>
      <c r="AB2118" s="102"/>
    </row>
    <row r="2119">
      <c r="A2119" s="119"/>
      <c r="C2119" s="110"/>
      <c r="D2119" s="111"/>
      <c r="E2119" s="117"/>
      <c r="G2119" s="120"/>
      <c r="H2119" s="120"/>
      <c r="I2119" s="120"/>
      <c r="J2119" s="102"/>
      <c r="K2119" s="102"/>
      <c r="L2119" s="120"/>
      <c r="M2119" s="116"/>
      <c r="N2119" s="116"/>
      <c r="O2119" s="102"/>
      <c r="P2119" s="102"/>
      <c r="Q2119" s="102"/>
      <c r="R2119" s="102"/>
      <c r="S2119" s="102"/>
      <c r="T2119" s="102"/>
      <c r="U2119" s="102"/>
      <c r="V2119" s="102"/>
      <c r="W2119" s="102"/>
      <c r="X2119" s="102"/>
      <c r="Y2119" s="102"/>
      <c r="Z2119" s="102"/>
      <c r="AA2119" s="102"/>
      <c r="AB2119" s="102"/>
    </row>
    <row r="2120">
      <c r="A2120" s="119"/>
      <c r="C2120" s="110"/>
      <c r="D2120" s="111"/>
      <c r="E2120" s="117"/>
      <c r="G2120" s="120"/>
      <c r="H2120" s="120"/>
      <c r="I2120" s="120"/>
      <c r="J2120" s="102"/>
      <c r="K2120" s="102"/>
      <c r="L2120" s="120"/>
      <c r="M2120" s="116"/>
      <c r="N2120" s="116"/>
      <c r="O2120" s="102"/>
      <c r="P2120" s="102"/>
      <c r="Q2120" s="102"/>
      <c r="R2120" s="102"/>
      <c r="S2120" s="102"/>
      <c r="T2120" s="102"/>
      <c r="U2120" s="102"/>
      <c r="V2120" s="102"/>
      <c r="W2120" s="102"/>
      <c r="X2120" s="102"/>
      <c r="Y2120" s="102"/>
      <c r="Z2120" s="102"/>
      <c r="AA2120" s="102"/>
      <c r="AB2120" s="102"/>
    </row>
    <row r="2121">
      <c r="A2121" s="119"/>
      <c r="C2121" s="110"/>
      <c r="D2121" s="111"/>
      <c r="E2121" s="117"/>
      <c r="G2121" s="120"/>
      <c r="H2121" s="120"/>
      <c r="I2121" s="120"/>
      <c r="J2121" s="102"/>
      <c r="K2121" s="102"/>
      <c r="L2121" s="120"/>
      <c r="M2121" s="116"/>
      <c r="N2121" s="116"/>
      <c r="O2121" s="102"/>
      <c r="P2121" s="102"/>
      <c r="Q2121" s="102"/>
      <c r="R2121" s="102"/>
      <c r="S2121" s="102"/>
      <c r="T2121" s="102"/>
      <c r="U2121" s="102"/>
      <c r="V2121" s="102"/>
      <c r="W2121" s="102"/>
      <c r="X2121" s="102"/>
      <c r="Y2121" s="102"/>
      <c r="Z2121" s="102"/>
      <c r="AA2121" s="102"/>
      <c r="AB2121" s="102"/>
    </row>
    <row r="2122">
      <c r="A2122" s="119"/>
      <c r="C2122" s="110"/>
      <c r="D2122" s="111"/>
      <c r="E2122" s="117"/>
      <c r="G2122" s="120"/>
      <c r="H2122" s="120"/>
      <c r="I2122" s="120"/>
      <c r="J2122" s="102"/>
      <c r="K2122" s="102"/>
      <c r="L2122" s="120"/>
      <c r="M2122" s="116"/>
      <c r="N2122" s="116"/>
      <c r="O2122" s="102"/>
      <c r="P2122" s="102"/>
      <c r="Q2122" s="102"/>
      <c r="R2122" s="102"/>
      <c r="S2122" s="102"/>
      <c r="T2122" s="102"/>
      <c r="U2122" s="102"/>
      <c r="V2122" s="102"/>
      <c r="W2122" s="102"/>
      <c r="X2122" s="102"/>
      <c r="Y2122" s="102"/>
      <c r="Z2122" s="102"/>
      <c r="AA2122" s="102"/>
      <c r="AB2122" s="102"/>
    </row>
    <row r="2123">
      <c r="A2123" s="119"/>
      <c r="C2123" s="110"/>
      <c r="D2123" s="111"/>
      <c r="E2123" s="117"/>
      <c r="G2123" s="120"/>
      <c r="H2123" s="120"/>
      <c r="I2123" s="120"/>
      <c r="J2123" s="102"/>
      <c r="K2123" s="102"/>
      <c r="L2123" s="120"/>
      <c r="M2123" s="116"/>
      <c r="N2123" s="116"/>
      <c r="O2123" s="102"/>
      <c r="P2123" s="102"/>
      <c r="Q2123" s="102"/>
      <c r="R2123" s="102"/>
      <c r="S2123" s="102"/>
      <c r="T2123" s="102"/>
      <c r="U2123" s="102"/>
      <c r="V2123" s="102"/>
      <c r="W2123" s="102"/>
      <c r="X2123" s="102"/>
      <c r="Y2123" s="102"/>
      <c r="Z2123" s="102"/>
      <c r="AA2123" s="102"/>
      <c r="AB2123" s="102"/>
    </row>
    <row r="2124">
      <c r="A2124" s="119"/>
      <c r="C2124" s="110"/>
      <c r="D2124" s="111"/>
      <c r="E2124" s="117"/>
      <c r="G2124" s="120"/>
      <c r="H2124" s="120"/>
      <c r="I2124" s="120"/>
      <c r="J2124" s="102"/>
      <c r="K2124" s="102"/>
      <c r="L2124" s="120"/>
      <c r="M2124" s="116"/>
      <c r="N2124" s="116"/>
      <c r="O2124" s="102"/>
      <c r="P2124" s="102"/>
      <c r="Q2124" s="102"/>
      <c r="R2124" s="102"/>
      <c r="S2124" s="102"/>
      <c r="T2124" s="102"/>
      <c r="U2124" s="102"/>
      <c r="V2124" s="102"/>
      <c r="W2124" s="102"/>
      <c r="X2124" s="102"/>
      <c r="Y2124" s="102"/>
      <c r="Z2124" s="102"/>
      <c r="AA2124" s="102"/>
      <c r="AB2124" s="102"/>
    </row>
    <row r="2125">
      <c r="A2125" s="119"/>
      <c r="C2125" s="110"/>
      <c r="D2125" s="111"/>
      <c r="E2125" s="117"/>
      <c r="G2125" s="120"/>
      <c r="H2125" s="120"/>
      <c r="I2125" s="120"/>
      <c r="J2125" s="102"/>
      <c r="K2125" s="102"/>
      <c r="L2125" s="120"/>
      <c r="M2125" s="116"/>
      <c r="N2125" s="116"/>
      <c r="O2125" s="102"/>
      <c r="P2125" s="102"/>
      <c r="Q2125" s="102"/>
      <c r="R2125" s="102"/>
      <c r="S2125" s="102"/>
      <c r="T2125" s="102"/>
      <c r="U2125" s="102"/>
      <c r="V2125" s="102"/>
      <c r="W2125" s="102"/>
      <c r="X2125" s="102"/>
      <c r="Y2125" s="102"/>
      <c r="Z2125" s="102"/>
      <c r="AA2125" s="102"/>
      <c r="AB2125" s="102"/>
    </row>
    <row r="2126">
      <c r="A2126" s="119"/>
      <c r="C2126" s="110"/>
      <c r="D2126" s="111"/>
      <c r="E2126" s="117"/>
      <c r="G2126" s="120"/>
      <c r="H2126" s="120"/>
      <c r="I2126" s="120"/>
      <c r="J2126" s="102"/>
      <c r="K2126" s="102"/>
      <c r="L2126" s="120"/>
      <c r="M2126" s="116"/>
      <c r="N2126" s="116"/>
      <c r="O2126" s="102"/>
      <c r="P2126" s="102"/>
      <c r="Q2126" s="102"/>
      <c r="R2126" s="102"/>
      <c r="S2126" s="102"/>
      <c r="T2126" s="102"/>
      <c r="U2126" s="102"/>
      <c r="V2126" s="102"/>
      <c r="W2126" s="102"/>
      <c r="X2126" s="102"/>
      <c r="Y2126" s="102"/>
      <c r="Z2126" s="102"/>
      <c r="AA2126" s="102"/>
      <c r="AB2126" s="102"/>
    </row>
    <row r="2127">
      <c r="A2127" s="119"/>
      <c r="C2127" s="110"/>
      <c r="D2127" s="111"/>
      <c r="E2127" s="117"/>
      <c r="G2127" s="120"/>
      <c r="H2127" s="120"/>
      <c r="I2127" s="120"/>
      <c r="J2127" s="102"/>
      <c r="K2127" s="102"/>
      <c r="L2127" s="120"/>
      <c r="M2127" s="116"/>
      <c r="N2127" s="116"/>
      <c r="O2127" s="102"/>
      <c r="P2127" s="102"/>
      <c r="Q2127" s="102"/>
      <c r="R2127" s="102"/>
      <c r="S2127" s="102"/>
      <c r="T2127" s="102"/>
      <c r="U2127" s="102"/>
      <c r="V2127" s="102"/>
      <c r="W2127" s="102"/>
      <c r="X2127" s="102"/>
      <c r="Y2127" s="102"/>
      <c r="Z2127" s="102"/>
      <c r="AA2127" s="102"/>
      <c r="AB2127" s="102"/>
    </row>
    <row r="2128">
      <c r="A2128" s="119"/>
      <c r="C2128" s="110"/>
      <c r="D2128" s="111"/>
      <c r="E2128" s="117"/>
      <c r="G2128" s="120"/>
      <c r="H2128" s="120"/>
      <c r="I2128" s="120"/>
      <c r="J2128" s="102"/>
      <c r="K2128" s="102"/>
      <c r="L2128" s="120"/>
      <c r="M2128" s="116"/>
      <c r="N2128" s="116"/>
      <c r="O2128" s="102"/>
      <c r="P2128" s="102"/>
      <c r="Q2128" s="102"/>
      <c r="R2128" s="102"/>
      <c r="S2128" s="102"/>
      <c r="T2128" s="102"/>
      <c r="U2128" s="102"/>
      <c r="V2128" s="102"/>
      <c r="W2128" s="102"/>
      <c r="X2128" s="102"/>
      <c r="Y2128" s="102"/>
      <c r="Z2128" s="102"/>
      <c r="AA2128" s="102"/>
      <c r="AB2128" s="102"/>
    </row>
    <row r="2129">
      <c r="A2129" s="119"/>
      <c r="C2129" s="110"/>
      <c r="D2129" s="111"/>
      <c r="E2129" s="117"/>
      <c r="G2129" s="120"/>
      <c r="H2129" s="120"/>
      <c r="I2129" s="120"/>
      <c r="J2129" s="102"/>
      <c r="K2129" s="102"/>
      <c r="L2129" s="120"/>
      <c r="M2129" s="116"/>
      <c r="N2129" s="116"/>
      <c r="O2129" s="102"/>
      <c r="P2129" s="102"/>
      <c r="Q2129" s="102"/>
      <c r="R2129" s="102"/>
      <c r="S2129" s="102"/>
      <c r="T2129" s="102"/>
      <c r="U2129" s="102"/>
      <c r="V2129" s="102"/>
      <c r="W2129" s="102"/>
      <c r="X2129" s="102"/>
      <c r="Y2129" s="102"/>
      <c r="Z2129" s="102"/>
      <c r="AA2129" s="102"/>
      <c r="AB2129" s="102"/>
    </row>
    <row r="2130">
      <c r="A2130" s="119"/>
      <c r="C2130" s="110"/>
      <c r="D2130" s="111"/>
      <c r="E2130" s="117"/>
      <c r="G2130" s="120"/>
      <c r="H2130" s="120"/>
      <c r="I2130" s="120"/>
      <c r="J2130" s="102"/>
      <c r="K2130" s="102"/>
      <c r="L2130" s="120"/>
      <c r="M2130" s="116"/>
      <c r="N2130" s="116"/>
      <c r="O2130" s="102"/>
      <c r="P2130" s="102"/>
      <c r="Q2130" s="102"/>
      <c r="R2130" s="102"/>
      <c r="S2130" s="102"/>
      <c r="T2130" s="102"/>
      <c r="U2130" s="102"/>
      <c r="V2130" s="102"/>
      <c r="W2130" s="102"/>
      <c r="X2130" s="102"/>
      <c r="Y2130" s="102"/>
      <c r="Z2130" s="102"/>
      <c r="AA2130" s="102"/>
      <c r="AB2130" s="102"/>
    </row>
    <row r="2131">
      <c r="A2131" s="119"/>
      <c r="C2131" s="110"/>
      <c r="D2131" s="111"/>
      <c r="E2131" s="117"/>
      <c r="G2131" s="120"/>
      <c r="H2131" s="120"/>
      <c r="I2131" s="120"/>
      <c r="J2131" s="102"/>
      <c r="K2131" s="102"/>
      <c r="L2131" s="120"/>
      <c r="M2131" s="116"/>
      <c r="N2131" s="116"/>
      <c r="O2131" s="102"/>
      <c r="P2131" s="102"/>
      <c r="Q2131" s="102"/>
      <c r="R2131" s="102"/>
      <c r="S2131" s="102"/>
      <c r="T2131" s="102"/>
      <c r="U2131" s="102"/>
      <c r="V2131" s="102"/>
      <c r="W2131" s="102"/>
      <c r="X2131" s="102"/>
      <c r="Y2131" s="102"/>
      <c r="Z2131" s="102"/>
      <c r="AA2131" s="102"/>
      <c r="AB2131" s="102"/>
    </row>
    <row r="2132">
      <c r="A2132" s="119"/>
      <c r="C2132" s="110"/>
      <c r="D2132" s="111"/>
      <c r="E2132" s="117"/>
      <c r="G2132" s="120"/>
      <c r="H2132" s="120"/>
      <c r="I2132" s="120"/>
      <c r="J2132" s="102"/>
      <c r="K2132" s="102"/>
      <c r="L2132" s="120"/>
      <c r="M2132" s="116"/>
      <c r="N2132" s="116"/>
      <c r="O2132" s="102"/>
      <c r="P2132" s="102"/>
      <c r="Q2132" s="102"/>
      <c r="R2132" s="102"/>
      <c r="S2132" s="102"/>
      <c r="T2132" s="102"/>
      <c r="U2132" s="102"/>
      <c r="V2132" s="102"/>
      <c r="W2132" s="102"/>
      <c r="X2132" s="102"/>
      <c r="Y2132" s="102"/>
      <c r="Z2132" s="102"/>
      <c r="AA2132" s="102"/>
      <c r="AB2132" s="102"/>
    </row>
    <row r="2133">
      <c r="A2133" s="119"/>
      <c r="C2133" s="110"/>
      <c r="D2133" s="111"/>
      <c r="E2133" s="117"/>
      <c r="G2133" s="120"/>
      <c r="H2133" s="120"/>
      <c r="I2133" s="120"/>
      <c r="J2133" s="102"/>
      <c r="K2133" s="102"/>
      <c r="L2133" s="120"/>
      <c r="M2133" s="116"/>
      <c r="N2133" s="116"/>
      <c r="O2133" s="102"/>
      <c r="P2133" s="102"/>
      <c r="Q2133" s="102"/>
      <c r="R2133" s="102"/>
      <c r="S2133" s="102"/>
      <c r="T2133" s="102"/>
      <c r="U2133" s="102"/>
      <c r="V2133" s="102"/>
      <c r="W2133" s="102"/>
      <c r="X2133" s="102"/>
      <c r="Y2133" s="102"/>
      <c r="Z2133" s="102"/>
      <c r="AA2133" s="102"/>
      <c r="AB2133" s="102"/>
    </row>
    <row r="2134">
      <c r="A2134" s="119"/>
      <c r="C2134" s="110"/>
      <c r="D2134" s="111"/>
      <c r="E2134" s="117"/>
      <c r="G2134" s="120"/>
      <c r="H2134" s="120"/>
      <c r="I2134" s="120"/>
      <c r="J2134" s="102"/>
      <c r="K2134" s="102"/>
      <c r="L2134" s="120"/>
      <c r="M2134" s="116"/>
      <c r="N2134" s="116"/>
      <c r="O2134" s="102"/>
      <c r="P2134" s="102"/>
      <c r="Q2134" s="102"/>
      <c r="R2134" s="102"/>
      <c r="S2134" s="102"/>
      <c r="T2134" s="102"/>
      <c r="U2134" s="102"/>
      <c r="V2134" s="102"/>
      <c r="W2134" s="102"/>
      <c r="X2134" s="102"/>
      <c r="Y2134" s="102"/>
      <c r="Z2134" s="102"/>
      <c r="AA2134" s="102"/>
      <c r="AB2134" s="102"/>
    </row>
    <row r="2135">
      <c r="A2135" s="119"/>
      <c r="C2135" s="110"/>
      <c r="D2135" s="111"/>
      <c r="E2135" s="117"/>
      <c r="G2135" s="120"/>
      <c r="H2135" s="120"/>
      <c r="I2135" s="120"/>
      <c r="J2135" s="102"/>
      <c r="K2135" s="102"/>
      <c r="L2135" s="120"/>
      <c r="M2135" s="116"/>
      <c r="N2135" s="116"/>
      <c r="O2135" s="102"/>
      <c r="P2135" s="102"/>
      <c r="Q2135" s="102"/>
      <c r="R2135" s="102"/>
      <c r="S2135" s="102"/>
      <c r="T2135" s="102"/>
      <c r="U2135" s="102"/>
      <c r="V2135" s="102"/>
      <c r="W2135" s="102"/>
      <c r="X2135" s="102"/>
      <c r="Y2135" s="102"/>
      <c r="Z2135" s="102"/>
      <c r="AA2135" s="102"/>
      <c r="AB2135" s="102"/>
    </row>
    <row r="2136">
      <c r="A2136" s="119"/>
      <c r="C2136" s="110"/>
      <c r="D2136" s="111"/>
      <c r="E2136" s="117"/>
      <c r="G2136" s="120"/>
      <c r="H2136" s="120"/>
      <c r="I2136" s="120"/>
      <c r="J2136" s="102"/>
      <c r="K2136" s="102"/>
      <c r="L2136" s="120"/>
      <c r="M2136" s="116"/>
      <c r="N2136" s="116"/>
      <c r="O2136" s="102"/>
      <c r="P2136" s="102"/>
      <c r="Q2136" s="102"/>
      <c r="R2136" s="102"/>
      <c r="S2136" s="102"/>
      <c r="T2136" s="102"/>
      <c r="U2136" s="102"/>
      <c r="V2136" s="102"/>
      <c r="W2136" s="102"/>
      <c r="X2136" s="102"/>
      <c r="Y2136" s="102"/>
      <c r="Z2136" s="102"/>
      <c r="AA2136" s="102"/>
      <c r="AB2136" s="102"/>
    </row>
    <row r="2137">
      <c r="A2137" s="119"/>
      <c r="C2137" s="110"/>
      <c r="D2137" s="111"/>
      <c r="E2137" s="117"/>
      <c r="G2137" s="120"/>
      <c r="H2137" s="120"/>
      <c r="I2137" s="120"/>
      <c r="J2137" s="102"/>
      <c r="K2137" s="102"/>
      <c r="L2137" s="120"/>
      <c r="M2137" s="116"/>
      <c r="N2137" s="116"/>
      <c r="O2137" s="102"/>
      <c r="P2137" s="102"/>
      <c r="Q2137" s="102"/>
      <c r="R2137" s="102"/>
      <c r="S2137" s="102"/>
      <c r="T2137" s="102"/>
      <c r="U2137" s="102"/>
      <c r="V2137" s="102"/>
      <c r="W2137" s="102"/>
      <c r="X2137" s="102"/>
      <c r="Y2137" s="102"/>
      <c r="Z2137" s="102"/>
      <c r="AA2137" s="102"/>
      <c r="AB2137" s="102"/>
    </row>
    <row r="2138">
      <c r="A2138" s="119"/>
      <c r="C2138" s="110"/>
      <c r="D2138" s="111"/>
      <c r="E2138" s="117"/>
      <c r="G2138" s="120"/>
      <c r="H2138" s="120"/>
      <c r="I2138" s="120"/>
      <c r="J2138" s="102"/>
      <c r="K2138" s="102"/>
      <c r="L2138" s="120"/>
      <c r="M2138" s="116"/>
      <c r="N2138" s="116"/>
      <c r="O2138" s="102"/>
      <c r="P2138" s="102"/>
      <c r="Q2138" s="102"/>
      <c r="R2138" s="102"/>
      <c r="S2138" s="102"/>
      <c r="T2138" s="102"/>
      <c r="U2138" s="102"/>
      <c r="V2138" s="102"/>
      <c r="W2138" s="102"/>
      <c r="X2138" s="102"/>
      <c r="Y2138" s="102"/>
      <c r="Z2138" s="102"/>
      <c r="AA2138" s="102"/>
      <c r="AB2138" s="102"/>
    </row>
    <row r="2139">
      <c r="A2139" s="119"/>
      <c r="C2139" s="110"/>
      <c r="D2139" s="111"/>
      <c r="E2139" s="117"/>
      <c r="G2139" s="120"/>
      <c r="H2139" s="120"/>
      <c r="I2139" s="120"/>
      <c r="J2139" s="102"/>
      <c r="K2139" s="102"/>
      <c r="L2139" s="120"/>
      <c r="M2139" s="116"/>
      <c r="N2139" s="116"/>
      <c r="O2139" s="102"/>
      <c r="P2139" s="102"/>
      <c r="Q2139" s="102"/>
      <c r="R2139" s="102"/>
      <c r="S2139" s="102"/>
      <c r="T2139" s="102"/>
      <c r="U2139" s="102"/>
      <c r="V2139" s="102"/>
      <c r="W2139" s="102"/>
      <c r="X2139" s="102"/>
      <c r="Y2139" s="102"/>
      <c r="Z2139" s="102"/>
      <c r="AA2139" s="102"/>
      <c r="AB2139" s="102"/>
    </row>
    <row r="2140">
      <c r="A2140" s="119"/>
      <c r="C2140" s="110"/>
      <c r="D2140" s="111"/>
      <c r="E2140" s="117"/>
      <c r="G2140" s="120"/>
      <c r="H2140" s="120"/>
      <c r="I2140" s="120"/>
      <c r="J2140" s="102"/>
      <c r="K2140" s="102"/>
      <c r="L2140" s="120"/>
      <c r="M2140" s="116"/>
      <c r="N2140" s="116"/>
      <c r="O2140" s="102"/>
      <c r="P2140" s="102"/>
      <c r="Q2140" s="102"/>
      <c r="R2140" s="102"/>
      <c r="S2140" s="102"/>
      <c r="T2140" s="102"/>
      <c r="U2140" s="102"/>
      <c r="V2140" s="102"/>
      <c r="W2140" s="102"/>
      <c r="X2140" s="102"/>
      <c r="Y2140" s="102"/>
      <c r="Z2140" s="102"/>
      <c r="AA2140" s="102"/>
      <c r="AB2140" s="102"/>
    </row>
    <row r="2141">
      <c r="A2141" s="119"/>
      <c r="C2141" s="110"/>
      <c r="D2141" s="111"/>
      <c r="E2141" s="117"/>
      <c r="G2141" s="120"/>
      <c r="H2141" s="120"/>
      <c r="I2141" s="120"/>
      <c r="J2141" s="102"/>
      <c r="K2141" s="102"/>
      <c r="L2141" s="120"/>
      <c r="M2141" s="116"/>
      <c r="N2141" s="116"/>
      <c r="O2141" s="102"/>
      <c r="P2141" s="102"/>
      <c r="Q2141" s="102"/>
      <c r="R2141" s="102"/>
      <c r="S2141" s="102"/>
      <c r="T2141" s="102"/>
      <c r="U2141" s="102"/>
      <c r="V2141" s="102"/>
      <c r="W2141" s="102"/>
      <c r="X2141" s="102"/>
      <c r="Y2141" s="102"/>
      <c r="Z2141" s="102"/>
      <c r="AA2141" s="102"/>
      <c r="AB2141" s="102"/>
    </row>
    <row r="2142">
      <c r="A2142" s="119"/>
      <c r="C2142" s="110"/>
      <c r="D2142" s="111"/>
      <c r="E2142" s="117"/>
      <c r="G2142" s="120"/>
      <c r="H2142" s="120"/>
      <c r="I2142" s="120"/>
      <c r="J2142" s="102"/>
      <c r="K2142" s="102"/>
      <c r="L2142" s="120"/>
      <c r="M2142" s="116"/>
      <c r="N2142" s="116"/>
      <c r="O2142" s="102"/>
      <c r="P2142" s="102"/>
      <c r="Q2142" s="102"/>
      <c r="R2142" s="102"/>
      <c r="S2142" s="102"/>
      <c r="T2142" s="102"/>
      <c r="U2142" s="102"/>
      <c r="V2142" s="102"/>
      <c r="W2142" s="102"/>
      <c r="X2142" s="102"/>
      <c r="Y2142" s="102"/>
      <c r="Z2142" s="102"/>
      <c r="AA2142" s="102"/>
      <c r="AB2142" s="102"/>
    </row>
    <row r="2143">
      <c r="A2143" s="119"/>
      <c r="C2143" s="110"/>
      <c r="D2143" s="111"/>
      <c r="E2143" s="117"/>
      <c r="G2143" s="120"/>
      <c r="H2143" s="120"/>
      <c r="I2143" s="120"/>
      <c r="J2143" s="102"/>
      <c r="K2143" s="102"/>
      <c r="L2143" s="120"/>
      <c r="M2143" s="116"/>
      <c r="N2143" s="116"/>
      <c r="O2143" s="102"/>
      <c r="P2143" s="102"/>
      <c r="Q2143" s="102"/>
      <c r="R2143" s="102"/>
      <c r="S2143" s="102"/>
      <c r="T2143" s="102"/>
      <c r="U2143" s="102"/>
      <c r="V2143" s="102"/>
      <c r="W2143" s="102"/>
      <c r="X2143" s="102"/>
      <c r="Y2143" s="102"/>
      <c r="Z2143" s="102"/>
      <c r="AA2143" s="102"/>
      <c r="AB2143" s="102"/>
    </row>
    <row r="2144">
      <c r="A2144" s="119"/>
      <c r="C2144" s="110"/>
      <c r="D2144" s="111"/>
      <c r="E2144" s="117"/>
      <c r="G2144" s="120"/>
      <c r="H2144" s="120"/>
      <c r="I2144" s="120"/>
      <c r="J2144" s="102"/>
      <c r="K2144" s="102"/>
      <c r="L2144" s="120"/>
      <c r="M2144" s="116"/>
      <c r="N2144" s="116"/>
      <c r="O2144" s="102"/>
      <c r="P2144" s="102"/>
      <c r="Q2144" s="102"/>
      <c r="R2144" s="102"/>
      <c r="S2144" s="102"/>
      <c r="T2144" s="102"/>
      <c r="U2144" s="102"/>
      <c r="V2144" s="102"/>
      <c r="W2144" s="102"/>
      <c r="X2144" s="102"/>
      <c r="Y2144" s="102"/>
      <c r="Z2144" s="102"/>
      <c r="AA2144" s="102"/>
      <c r="AB2144" s="102"/>
    </row>
    <row r="2145">
      <c r="A2145" s="119"/>
      <c r="C2145" s="110"/>
      <c r="D2145" s="111"/>
      <c r="E2145" s="117"/>
      <c r="G2145" s="120"/>
      <c r="H2145" s="120"/>
      <c r="I2145" s="120"/>
      <c r="J2145" s="102"/>
      <c r="K2145" s="102"/>
      <c r="L2145" s="120"/>
      <c r="M2145" s="116"/>
      <c r="N2145" s="116"/>
      <c r="O2145" s="102"/>
      <c r="P2145" s="102"/>
      <c r="Q2145" s="102"/>
      <c r="R2145" s="102"/>
      <c r="S2145" s="102"/>
      <c r="T2145" s="102"/>
      <c r="U2145" s="102"/>
      <c r="V2145" s="102"/>
      <c r="W2145" s="102"/>
      <c r="X2145" s="102"/>
      <c r="Y2145" s="102"/>
      <c r="Z2145" s="102"/>
      <c r="AA2145" s="102"/>
      <c r="AB2145" s="102"/>
    </row>
    <row r="2146">
      <c r="A2146" s="119"/>
      <c r="C2146" s="110"/>
      <c r="D2146" s="111"/>
      <c r="E2146" s="117"/>
      <c r="G2146" s="120"/>
      <c r="H2146" s="120"/>
      <c r="I2146" s="120"/>
      <c r="J2146" s="102"/>
      <c r="K2146" s="102"/>
      <c r="L2146" s="120"/>
      <c r="M2146" s="116"/>
      <c r="N2146" s="116"/>
      <c r="O2146" s="102"/>
      <c r="P2146" s="102"/>
      <c r="Q2146" s="102"/>
      <c r="R2146" s="102"/>
      <c r="S2146" s="102"/>
      <c r="T2146" s="102"/>
      <c r="U2146" s="102"/>
      <c r="V2146" s="102"/>
      <c r="W2146" s="102"/>
      <c r="X2146" s="102"/>
      <c r="Y2146" s="102"/>
      <c r="Z2146" s="102"/>
      <c r="AA2146" s="102"/>
      <c r="AB2146" s="102"/>
    </row>
    <row r="2147">
      <c r="A2147" s="119"/>
      <c r="C2147" s="110"/>
      <c r="D2147" s="111"/>
      <c r="E2147" s="117"/>
      <c r="G2147" s="120"/>
      <c r="H2147" s="120"/>
      <c r="I2147" s="120"/>
      <c r="J2147" s="102"/>
      <c r="K2147" s="102"/>
      <c r="L2147" s="120"/>
      <c r="M2147" s="116"/>
      <c r="N2147" s="116"/>
      <c r="O2147" s="102"/>
      <c r="P2147" s="102"/>
      <c r="Q2147" s="102"/>
      <c r="R2147" s="102"/>
      <c r="S2147" s="102"/>
      <c r="T2147" s="102"/>
      <c r="U2147" s="102"/>
      <c r="V2147" s="102"/>
      <c r="W2147" s="102"/>
      <c r="X2147" s="102"/>
      <c r="Y2147" s="102"/>
      <c r="Z2147" s="102"/>
      <c r="AA2147" s="102"/>
      <c r="AB2147" s="102"/>
    </row>
    <row r="2148">
      <c r="A2148" s="119"/>
      <c r="C2148" s="110"/>
      <c r="D2148" s="111"/>
      <c r="E2148" s="117"/>
      <c r="G2148" s="120"/>
      <c r="H2148" s="120"/>
      <c r="I2148" s="120"/>
      <c r="J2148" s="102"/>
      <c r="K2148" s="102"/>
      <c r="L2148" s="120"/>
      <c r="M2148" s="116"/>
      <c r="N2148" s="116"/>
      <c r="O2148" s="102"/>
      <c r="P2148" s="102"/>
      <c r="Q2148" s="102"/>
      <c r="R2148" s="102"/>
      <c r="S2148" s="102"/>
      <c r="T2148" s="102"/>
      <c r="U2148" s="102"/>
      <c r="V2148" s="102"/>
      <c r="W2148" s="102"/>
      <c r="X2148" s="102"/>
      <c r="Y2148" s="102"/>
      <c r="Z2148" s="102"/>
      <c r="AA2148" s="102"/>
      <c r="AB2148" s="102"/>
    </row>
    <row r="2149">
      <c r="A2149" s="119"/>
      <c r="C2149" s="110"/>
      <c r="D2149" s="111"/>
      <c r="E2149" s="117"/>
      <c r="G2149" s="120"/>
      <c r="H2149" s="120"/>
      <c r="I2149" s="120"/>
      <c r="J2149" s="102"/>
      <c r="K2149" s="102"/>
      <c r="L2149" s="120"/>
      <c r="M2149" s="116"/>
      <c r="N2149" s="116"/>
      <c r="O2149" s="102"/>
      <c r="P2149" s="102"/>
      <c r="Q2149" s="102"/>
      <c r="R2149" s="102"/>
      <c r="S2149" s="102"/>
      <c r="T2149" s="102"/>
      <c r="U2149" s="102"/>
      <c r="V2149" s="102"/>
      <c r="W2149" s="102"/>
      <c r="X2149" s="102"/>
      <c r="Y2149" s="102"/>
      <c r="Z2149" s="102"/>
      <c r="AA2149" s="102"/>
      <c r="AB2149" s="102"/>
    </row>
    <row r="2150">
      <c r="A2150" s="119"/>
      <c r="C2150" s="110"/>
      <c r="D2150" s="111"/>
      <c r="E2150" s="117"/>
      <c r="G2150" s="120"/>
      <c r="H2150" s="120"/>
      <c r="I2150" s="120"/>
      <c r="J2150" s="102"/>
      <c r="K2150" s="102"/>
      <c r="L2150" s="120"/>
      <c r="M2150" s="116"/>
      <c r="N2150" s="116"/>
      <c r="O2150" s="102"/>
      <c r="P2150" s="102"/>
      <c r="Q2150" s="102"/>
      <c r="R2150" s="102"/>
      <c r="S2150" s="102"/>
      <c r="T2150" s="102"/>
      <c r="U2150" s="102"/>
      <c r="V2150" s="102"/>
      <c r="W2150" s="102"/>
      <c r="X2150" s="102"/>
      <c r="Y2150" s="102"/>
      <c r="Z2150" s="102"/>
      <c r="AA2150" s="102"/>
      <c r="AB2150" s="102"/>
    </row>
    <row r="2151">
      <c r="A2151" s="119"/>
      <c r="C2151" s="110"/>
      <c r="D2151" s="111"/>
      <c r="E2151" s="117"/>
      <c r="G2151" s="120"/>
      <c r="H2151" s="120"/>
      <c r="I2151" s="120"/>
      <c r="J2151" s="102"/>
      <c r="K2151" s="102"/>
      <c r="L2151" s="120"/>
      <c r="M2151" s="116"/>
      <c r="N2151" s="116"/>
      <c r="O2151" s="102"/>
      <c r="P2151" s="102"/>
      <c r="Q2151" s="102"/>
      <c r="R2151" s="102"/>
      <c r="S2151" s="102"/>
      <c r="T2151" s="102"/>
      <c r="U2151" s="102"/>
      <c r="V2151" s="102"/>
      <c r="W2151" s="102"/>
      <c r="X2151" s="102"/>
      <c r="Y2151" s="102"/>
      <c r="Z2151" s="102"/>
      <c r="AA2151" s="102"/>
      <c r="AB2151" s="102"/>
    </row>
    <row r="2152">
      <c r="A2152" s="119"/>
      <c r="C2152" s="110"/>
      <c r="D2152" s="111"/>
      <c r="E2152" s="117"/>
      <c r="G2152" s="120"/>
      <c r="H2152" s="120"/>
      <c r="I2152" s="120"/>
      <c r="J2152" s="102"/>
      <c r="K2152" s="102"/>
      <c r="L2152" s="120"/>
      <c r="M2152" s="116"/>
      <c r="N2152" s="116"/>
      <c r="O2152" s="102"/>
      <c r="P2152" s="102"/>
      <c r="Q2152" s="102"/>
      <c r="R2152" s="102"/>
      <c r="S2152" s="102"/>
      <c r="T2152" s="102"/>
      <c r="U2152" s="102"/>
      <c r="V2152" s="102"/>
      <c r="W2152" s="102"/>
      <c r="X2152" s="102"/>
      <c r="Y2152" s="102"/>
      <c r="Z2152" s="102"/>
      <c r="AA2152" s="102"/>
      <c r="AB2152" s="102"/>
    </row>
    <row r="2153">
      <c r="A2153" s="119"/>
      <c r="C2153" s="110"/>
      <c r="D2153" s="111"/>
      <c r="E2153" s="117"/>
      <c r="G2153" s="120"/>
      <c r="H2153" s="120"/>
      <c r="I2153" s="120"/>
      <c r="J2153" s="102"/>
      <c r="K2153" s="102"/>
      <c r="L2153" s="120"/>
      <c r="M2153" s="116"/>
      <c r="N2153" s="116"/>
      <c r="O2153" s="102"/>
      <c r="P2153" s="102"/>
      <c r="Q2153" s="102"/>
      <c r="R2153" s="102"/>
      <c r="S2153" s="102"/>
      <c r="T2153" s="102"/>
      <c r="U2153" s="102"/>
      <c r="V2153" s="102"/>
      <c r="W2153" s="102"/>
      <c r="X2153" s="102"/>
      <c r="Y2153" s="102"/>
      <c r="Z2153" s="102"/>
      <c r="AA2153" s="102"/>
      <c r="AB2153" s="102"/>
    </row>
    <row r="2154">
      <c r="A2154" s="119"/>
      <c r="C2154" s="110"/>
      <c r="D2154" s="111"/>
      <c r="E2154" s="117"/>
      <c r="G2154" s="120"/>
      <c r="H2154" s="120"/>
      <c r="I2154" s="120"/>
      <c r="J2154" s="102"/>
      <c r="K2154" s="102"/>
      <c r="L2154" s="120"/>
      <c r="M2154" s="116"/>
      <c r="N2154" s="116"/>
      <c r="O2154" s="102"/>
      <c r="P2154" s="102"/>
      <c r="Q2154" s="102"/>
      <c r="R2154" s="102"/>
      <c r="S2154" s="102"/>
      <c r="T2154" s="102"/>
      <c r="U2154" s="102"/>
      <c r="V2154" s="102"/>
      <c r="W2154" s="102"/>
      <c r="X2154" s="102"/>
      <c r="Y2154" s="102"/>
      <c r="Z2154" s="102"/>
      <c r="AA2154" s="102"/>
      <c r="AB2154" s="102"/>
    </row>
    <row r="2155">
      <c r="A2155" s="119"/>
      <c r="C2155" s="110"/>
      <c r="D2155" s="111"/>
      <c r="E2155" s="117"/>
      <c r="G2155" s="120"/>
      <c r="H2155" s="120"/>
      <c r="I2155" s="120"/>
      <c r="J2155" s="102"/>
      <c r="K2155" s="102"/>
      <c r="L2155" s="120"/>
      <c r="M2155" s="116"/>
      <c r="N2155" s="116"/>
      <c r="O2155" s="102"/>
      <c r="P2155" s="102"/>
      <c r="Q2155" s="102"/>
      <c r="R2155" s="102"/>
      <c r="S2155" s="102"/>
      <c r="T2155" s="102"/>
      <c r="U2155" s="102"/>
      <c r="V2155" s="102"/>
      <c r="W2155" s="102"/>
      <c r="X2155" s="102"/>
      <c r="Y2155" s="102"/>
      <c r="Z2155" s="102"/>
      <c r="AA2155" s="102"/>
      <c r="AB2155" s="102"/>
    </row>
    <row r="2156">
      <c r="A2156" s="119"/>
      <c r="C2156" s="110"/>
      <c r="D2156" s="111"/>
      <c r="E2156" s="117"/>
      <c r="G2156" s="120"/>
      <c r="H2156" s="120"/>
      <c r="I2156" s="120"/>
      <c r="J2156" s="102"/>
      <c r="K2156" s="102"/>
      <c r="L2156" s="120"/>
      <c r="M2156" s="116"/>
      <c r="N2156" s="116"/>
      <c r="O2156" s="102"/>
      <c r="P2156" s="102"/>
      <c r="Q2156" s="102"/>
      <c r="R2156" s="102"/>
      <c r="S2156" s="102"/>
      <c r="T2156" s="102"/>
      <c r="U2156" s="102"/>
      <c r="V2156" s="102"/>
      <c r="W2156" s="102"/>
      <c r="X2156" s="102"/>
      <c r="Y2156" s="102"/>
      <c r="Z2156" s="102"/>
      <c r="AA2156" s="102"/>
      <c r="AB2156" s="102"/>
    </row>
    <row r="2157">
      <c r="A2157" s="119"/>
      <c r="C2157" s="110"/>
      <c r="D2157" s="111"/>
      <c r="E2157" s="117"/>
      <c r="G2157" s="120"/>
      <c r="H2157" s="120"/>
      <c r="I2157" s="120"/>
      <c r="J2157" s="102"/>
      <c r="K2157" s="102"/>
      <c r="L2157" s="120"/>
      <c r="M2157" s="116"/>
      <c r="N2157" s="116"/>
      <c r="O2157" s="102"/>
      <c r="P2157" s="102"/>
      <c r="Q2157" s="102"/>
      <c r="R2157" s="102"/>
      <c r="S2157" s="102"/>
      <c r="T2157" s="102"/>
      <c r="U2157" s="102"/>
      <c r="V2157" s="102"/>
      <c r="W2157" s="102"/>
      <c r="X2157" s="102"/>
      <c r="Y2157" s="102"/>
      <c r="Z2157" s="102"/>
      <c r="AA2157" s="102"/>
      <c r="AB2157" s="102"/>
    </row>
    <row r="2158">
      <c r="A2158" s="119"/>
      <c r="C2158" s="110"/>
      <c r="D2158" s="111"/>
      <c r="E2158" s="117"/>
      <c r="G2158" s="120"/>
      <c r="H2158" s="120"/>
      <c r="I2158" s="120"/>
      <c r="J2158" s="102"/>
      <c r="K2158" s="102"/>
      <c r="L2158" s="120"/>
      <c r="M2158" s="116"/>
      <c r="N2158" s="116"/>
      <c r="O2158" s="102"/>
      <c r="P2158" s="102"/>
      <c r="Q2158" s="102"/>
      <c r="R2158" s="102"/>
      <c r="S2158" s="102"/>
      <c r="T2158" s="102"/>
      <c r="U2158" s="102"/>
      <c r="V2158" s="102"/>
      <c r="W2158" s="102"/>
      <c r="X2158" s="102"/>
      <c r="Y2158" s="102"/>
      <c r="Z2158" s="102"/>
      <c r="AA2158" s="102"/>
      <c r="AB2158" s="102"/>
    </row>
    <row r="2159">
      <c r="A2159" s="119"/>
      <c r="C2159" s="110"/>
      <c r="D2159" s="111"/>
      <c r="E2159" s="117"/>
      <c r="G2159" s="120"/>
      <c r="H2159" s="120"/>
      <c r="I2159" s="120"/>
      <c r="J2159" s="102"/>
      <c r="K2159" s="102"/>
      <c r="L2159" s="120"/>
      <c r="M2159" s="116"/>
      <c r="N2159" s="116"/>
      <c r="O2159" s="102"/>
      <c r="P2159" s="102"/>
      <c r="Q2159" s="102"/>
      <c r="R2159" s="102"/>
      <c r="S2159" s="102"/>
      <c r="T2159" s="102"/>
      <c r="U2159" s="102"/>
      <c r="V2159" s="102"/>
      <c r="W2159" s="102"/>
      <c r="X2159" s="102"/>
      <c r="Y2159" s="102"/>
      <c r="Z2159" s="102"/>
      <c r="AA2159" s="102"/>
      <c r="AB2159" s="102"/>
    </row>
    <row r="2160">
      <c r="A2160" s="119"/>
      <c r="C2160" s="110"/>
      <c r="D2160" s="111"/>
      <c r="E2160" s="117"/>
      <c r="G2160" s="120"/>
      <c r="H2160" s="120"/>
      <c r="I2160" s="120"/>
      <c r="J2160" s="102"/>
      <c r="K2160" s="102"/>
      <c r="L2160" s="120"/>
      <c r="M2160" s="116"/>
      <c r="N2160" s="116"/>
      <c r="O2160" s="102"/>
      <c r="P2160" s="102"/>
      <c r="Q2160" s="102"/>
      <c r="R2160" s="102"/>
      <c r="S2160" s="102"/>
      <c r="T2160" s="102"/>
      <c r="U2160" s="102"/>
      <c r="V2160" s="102"/>
      <c r="W2160" s="102"/>
      <c r="X2160" s="102"/>
      <c r="Y2160" s="102"/>
      <c r="Z2160" s="102"/>
      <c r="AA2160" s="102"/>
      <c r="AB2160" s="102"/>
    </row>
    <row r="2161">
      <c r="A2161" s="119"/>
      <c r="C2161" s="110"/>
      <c r="D2161" s="111"/>
      <c r="E2161" s="117"/>
      <c r="G2161" s="120"/>
      <c r="H2161" s="120"/>
      <c r="I2161" s="120"/>
      <c r="J2161" s="102"/>
      <c r="K2161" s="102"/>
      <c r="L2161" s="120"/>
      <c r="M2161" s="116"/>
      <c r="N2161" s="116"/>
      <c r="O2161" s="102"/>
      <c r="P2161" s="102"/>
      <c r="Q2161" s="102"/>
      <c r="R2161" s="102"/>
      <c r="S2161" s="102"/>
      <c r="T2161" s="102"/>
      <c r="U2161" s="102"/>
      <c r="V2161" s="102"/>
      <c r="W2161" s="102"/>
      <c r="X2161" s="102"/>
      <c r="Y2161" s="102"/>
      <c r="Z2161" s="102"/>
      <c r="AA2161" s="102"/>
      <c r="AB2161" s="102"/>
    </row>
    <row r="2162">
      <c r="A2162" s="119"/>
      <c r="C2162" s="110"/>
      <c r="D2162" s="111"/>
      <c r="E2162" s="117"/>
      <c r="G2162" s="120"/>
      <c r="H2162" s="120"/>
      <c r="I2162" s="120"/>
      <c r="J2162" s="102"/>
      <c r="K2162" s="102"/>
      <c r="L2162" s="120"/>
      <c r="M2162" s="116"/>
      <c r="N2162" s="116"/>
      <c r="O2162" s="102"/>
      <c r="P2162" s="102"/>
      <c r="Q2162" s="102"/>
      <c r="R2162" s="102"/>
      <c r="S2162" s="102"/>
      <c r="T2162" s="102"/>
      <c r="U2162" s="102"/>
      <c r="V2162" s="102"/>
      <c r="W2162" s="102"/>
      <c r="X2162" s="102"/>
      <c r="Y2162" s="102"/>
      <c r="Z2162" s="102"/>
      <c r="AA2162" s="102"/>
      <c r="AB2162" s="102"/>
    </row>
    <row r="2163">
      <c r="A2163" s="119"/>
      <c r="C2163" s="110"/>
      <c r="D2163" s="111"/>
      <c r="E2163" s="117"/>
      <c r="G2163" s="120"/>
      <c r="H2163" s="120"/>
      <c r="I2163" s="120"/>
      <c r="J2163" s="102"/>
      <c r="K2163" s="102"/>
      <c r="L2163" s="120"/>
      <c r="M2163" s="116"/>
      <c r="N2163" s="116"/>
      <c r="O2163" s="102"/>
      <c r="P2163" s="102"/>
      <c r="Q2163" s="102"/>
      <c r="R2163" s="102"/>
      <c r="S2163" s="102"/>
      <c r="T2163" s="102"/>
      <c r="U2163" s="102"/>
      <c r="V2163" s="102"/>
      <c r="W2163" s="102"/>
      <c r="X2163" s="102"/>
      <c r="Y2163" s="102"/>
      <c r="Z2163" s="102"/>
      <c r="AA2163" s="102"/>
      <c r="AB2163" s="102"/>
    </row>
    <row r="2164">
      <c r="A2164" s="119"/>
      <c r="C2164" s="110"/>
      <c r="D2164" s="111"/>
      <c r="E2164" s="117"/>
      <c r="G2164" s="120"/>
      <c r="H2164" s="120"/>
      <c r="I2164" s="120"/>
      <c r="J2164" s="102"/>
      <c r="K2164" s="102"/>
      <c r="L2164" s="120"/>
      <c r="M2164" s="116"/>
      <c r="N2164" s="116"/>
      <c r="O2164" s="102"/>
      <c r="P2164" s="102"/>
      <c r="Q2164" s="102"/>
      <c r="R2164" s="102"/>
      <c r="S2164" s="102"/>
      <c r="T2164" s="102"/>
      <c r="U2164" s="102"/>
      <c r="V2164" s="102"/>
      <c r="W2164" s="102"/>
      <c r="X2164" s="102"/>
      <c r="Y2164" s="102"/>
      <c r="Z2164" s="102"/>
      <c r="AA2164" s="102"/>
      <c r="AB2164" s="102"/>
    </row>
    <row r="2165">
      <c r="A2165" s="119"/>
      <c r="C2165" s="110"/>
      <c r="D2165" s="111"/>
      <c r="E2165" s="117"/>
      <c r="G2165" s="120"/>
      <c r="H2165" s="120"/>
      <c r="I2165" s="120"/>
      <c r="J2165" s="102"/>
      <c r="K2165" s="102"/>
      <c r="L2165" s="120"/>
      <c r="M2165" s="116"/>
      <c r="N2165" s="116"/>
      <c r="O2165" s="102"/>
      <c r="P2165" s="102"/>
      <c r="Q2165" s="102"/>
      <c r="R2165" s="102"/>
      <c r="S2165" s="102"/>
      <c r="T2165" s="102"/>
      <c r="U2165" s="102"/>
      <c r="V2165" s="102"/>
      <c r="W2165" s="102"/>
      <c r="X2165" s="102"/>
      <c r="Y2165" s="102"/>
      <c r="Z2165" s="102"/>
      <c r="AA2165" s="102"/>
      <c r="AB2165" s="102"/>
    </row>
    <row r="2166">
      <c r="A2166" s="119"/>
      <c r="C2166" s="110"/>
      <c r="D2166" s="111"/>
      <c r="E2166" s="117"/>
      <c r="G2166" s="120"/>
      <c r="H2166" s="120"/>
      <c r="I2166" s="120"/>
      <c r="J2166" s="102"/>
      <c r="K2166" s="102"/>
      <c r="L2166" s="120"/>
      <c r="M2166" s="116"/>
      <c r="N2166" s="116"/>
      <c r="O2166" s="102"/>
      <c r="P2166" s="102"/>
      <c r="Q2166" s="102"/>
      <c r="R2166" s="102"/>
      <c r="S2166" s="102"/>
      <c r="T2166" s="102"/>
      <c r="U2166" s="102"/>
      <c r="V2166" s="102"/>
      <c r="W2166" s="102"/>
      <c r="X2166" s="102"/>
      <c r="Y2166" s="102"/>
      <c r="Z2166" s="102"/>
      <c r="AA2166" s="102"/>
      <c r="AB2166" s="102"/>
    </row>
    <row r="2167">
      <c r="A2167" s="119"/>
      <c r="C2167" s="110"/>
      <c r="D2167" s="111"/>
      <c r="E2167" s="117"/>
      <c r="G2167" s="120"/>
      <c r="H2167" s="120"/>
      <c r="I2167" s="120"/>
      <c r="J2167" s="102"/>
      <c r="K2167" s="102"/>
      <c r="L2167" s="120"/>
      <c r="M2167" s="116"/>
      <c r="N2167" s="116"/>
      <c r="O2167" s="102"/>
      <c r="P2167" s="102"/>
      <c r="Q2167" s="102"/>
      <c r="R2167" s="102"/>
      <c r="S2167" s="102"/>
      <c r="T2167" s="102"/>
      <c r="U2167" s="102"/>
      <c r="V2167" s="102"/>
      <c r="W2167" s="102"/>
      <c r="X2167" s="102"/>
      <c r="Y2167" s="102"/>
      <c r="Z2167" s="102"/>
      <c r="AA2167" s="102"/>
      <c r="AB2167" s="102"/>
    </row>
    <row r="2168">
      <c r="A2168" s="119"/>
      <c r="C2168" s="110"/>
      <c r="D2168" s="111"/>
      <c r="E2168" s="117"/>
      <c r="G2168" s="120"/>
      <c r="H2168" s="120"/>
      <c r="I2168" s="120"/>
      <c r="J2168" s="102"/>
      <c r="K2168" s="102"/>
      <c r="L2168" s="120"/>
      <c r="M2168" s="116"/>
      <c r="N2168" s="116"/>
      <c r="O2168" s="102"/>
      <c r="P2168" s="102"/>
      <c r="Q2168" s="102"/>
      <c r="R2168" s="102"/>
      <c r="S2168" s="102"/>
      <c r="T2168" s="102"/>
      <c r="U2168" s="102"/>
      <c r="V2168" s="102"/>
      <c r="W2168" s="102"/>
      <c r="X2168" s="102"/>
      <c r="Y2168" s="102"/>
      <c r="Z2168" s="102"/>
      <c r="AA2168" s="102"/>
      <c r="AB2168" s="102"/>
    </row>
    <row r="2169">
      <c r="A2169" s="119"/>
      <c r="C2169" s="110"/>
      <c r="D2169" s="111"/>
      <c r="E2169" s="117"/>
      <c r="G2169" s="120"/>
      <c r="H2169" s="120"/>
      <c r="I2169" s="120"/>
      <c r="J2169" s="102"/>
      <c r="K2169" s="102"/>
      <c r="L2169" s="120"/>
      <c r="M2169" s="116"/>
      <c r="N2169" s="116"/>
      <c r="O2169" s="102"/>
      <c r="P2169" s="102"/>
      <c r="Q2169" s="102"/>
      <c r="R2169" s="102"/>
      <c r="S2169" s="102"/>
      <c r="T2169" s="102"/>
      <c r="U2169" s="102"/>
      <c r="V2169" s="102"/>
      <c r="W2169" s="102"/>
      <c r="X2169" s="102"/>
      <c r="Y2169" s="102"/>
      <c r="Z2169" s="102"/>
      <c r="AA2169" s="102"/>
      <c r="AB2169" s="102"/>
    </row>
    <row r="2170">
      <c r="A2170" s="119"/>
      <c r="C2170" s="110"/>
      <c r="D2170" s="111"/>
      <c r="E2170" s="117"/>
      <c r="G2170" s="120"/>
      <c r="H2170" s="120"/>
      <c r="I2170" s="120"/>
      <c r="J2170" s="102"/>
      <c r="K2170" s="102"/>
      <c r="L2170" s="120"/>
      <c r="M2170" s="116"/>
      <c r="N2170" s="116"/>
      <c r="O2170" s="102"/>
      <c r="P2170" s="102"/>
      <c r="Q2170" s="102"/>
      <c r="R2170" s="102"/>
      <c r="S2170" s="102"/>
      <c r="T2170" s="102"/>
      <c r="U2170" s="102"/>
      <c r="V2170" s="102"/>
      <c r="W2170" s="102"/>
      <c r="X2170" s="102"/>
      <c r="Y2170" s="102"/>
      <c r="Z2170" s="102"/>
      <c r="AA2170" s="102"/>
      <c r="AB2170" s="102"/>
    </row>
    <row r="2171">
      <c r="A2171" s="119"/>
      <c r="C2171" s="110"/>
      <c r="D2171" s="111"/>
      <c r="E2171" s="117"/>
      <c r="G2171" s="120"/>
      <c r="H2171" s="120"/>
      <c r="I2171" s="120"/>
      <c r="J2171" s="102"/>
      <c r="K2171" s="102"/>
      <c r="L2171" s="120"/>
      <c r="M2171" s="116"/>
      <c r="N2171" s="116"/>
      <c r="O2171" s="102"/>
      <c r="P2171" s="102"/>
      <c r="Q2171" s="102"/>
      <c r="R2171" s="102"/>
      <c r="S2171" s="102"/>
      <c r="T2171" s="102"/>
      <c r="U2171" s="102"/>
      <c r="V2171" s="102"/>
      <c r="W2171" s="102"/>
      <c r="X2171" s="102"/>
      <c r="Y2171" s="102"/>
      <c r="Z2171" s="102"/>
      <c r="AA2171" s="102"/>
      <c r="AB2171" s="102"/>
    </row>
    <row r="2172">
      <c r="A2172" s="119"/>
      <c r="C2172" s="110"/>
      <c r="D2172" s="111"/>
      <c r="E2172" s="117"/>
      <c r="G2172" s="120"/>
      <c r="H2172" s="120"/>
      <c r="I2172" s="120"/>
      <c r="J2172" s="102"/>
      <c r="K2172" s="102"/>
      <c r="L2172" s="120"/>
      <c r="M2172" s="116"/>
      <c r="N2172" s="116"/>
      <c r="O2172" s="102"/>
      <c r="P2172" s="102"/>
      <c r="Q2172" s="102"/>
      <c r="R2172" s="102"/>
      <c r="S2172" s="102"/>
      <c r="T2172" s="102"/>
      <c r="U2172" s="102"/>
      <c r="V2172" s="102"/>
      <c r="W2172" s="102"/>
      <c r="X2172" s="102"/>
      <c r="Y2172" s="102"/>
      <c r="Z2172" s="102"/>
      <c r="AA2172" s="102"/>
      <c r="AB2172" s="102"/>
    </row>
    <row r="2173">
      <c r="A2173" s="119"/>
      <c r="C2173" s="110"/>
      <c r="D2173" s="111"/>
      <c r="E2173" s="117"/>
      <c r="G2173" s="120"/>
      <c r="H2173" s="120"/>
      <c r="I2173" s="120"/>
      <c r="J2173" s="102"/>
      <c r="K2173" s="102"/>
      <c r="L2173" s="120"/>
      <c r="M2173" s="116"/>
      <c r="N2173" s="116"/>
      <c r="O2173" s="102"/>
      <c r="P2173" s="102"/>
      <c r="Q2173" s="102"/>
      <c r="R2173" s="102"/>
      <c r="S2173" s="102"/>
      <c r="T2173" s="102"/>
      <c r="U2173" s="102"/>
      <c r="V2173" s="102"/>
      <c r="W2173" s="102"/>
      <c r="X2173" s="102"/>
      <c r="Y2173" s="102"/>
      <c r="Z2173" s="102"/>
      <c r="AA2173" s="102"/>
      <c r="AB2173" s="102"/>
    </row>
    <row r="2174">
      <c r="A2174" s="119"/>
      <c r="C2174" s="110"/>
      <c r="D2174" s="111"/>
      <c r="E2174" s="117"/>
      <c r="G2174" s="120"/>
      <c r="H2174" s="120"/>
      <c r="I2174" s="120"/>
      <c r="J2174" s="102"/>
      <c r="K2174" s="102"/>
      <c r="L2174" s="120"/>
      <c r="M2174" s="116"/>
      <c r="N2174" s="116"/>
      <c r="O2174" s="102"/>
      <c r="P2174" s="102"/>
      <c r="Q2174" s="102"/>
      <c r="R2174" s="102"/>
      <c r="S2174" s="102"/>
      <c r="T2174" s="102"/>
      <c r="U2174" s="102"/>
      <c r="V2174" s="102"/>
      <c r="W2174" s="102"/>
      <c r="X2174" s="102"/>
      <c r="Y2174" s="102"/>
      <c r="Z2174" s="102"/>
      <c r="AA2174" s="102"/>
      <c r="AB2174" s="102"/>
    </row>
    <row r="2175">
      <c r="A2175" s="119"/>
      <c r="C2175" s="110"/>
      <c r="D2175" s="111"/>
      <c r="E2175" s="117"/>
      <c r="G2175" s="120"/>
      <c r="H2175" s="120"/>
      <c r="I2175" s="120"/>
      <c r="J2175" s="102"/>
      <c r="K2175" s="102"/>
      <c r="L2175" s="120"/>
      <c r="M2175" s="116"/>
      <c r="N2175" s="116"/>
      <c r="O2175" s="102"/>
      <c r="P2175" s="102"/>
      <c r="Q2175" s="102"/>
      <c r="R2175" s="102"/>
      <c r="S2175" s="102"/>
      <c r="T2175" s="102"/>
      <c r="U2175" s="102"/>
      <c r="V2175" s="102"/>
      <c r="W2175" s="102"/>
      <c r="X2175" s="102"/>
      <c r="Y2175" s="102"/>
      <c r="Z2175" s="102"/>
      <c r="AA2175" s="102"/>
      <c r="AB2175" s="102"/>
    </row>
    <row r="2176">
      <c r="A2176" s="119"/>
      <c r="C2176" s="110"/>
      <c r="D2176" s="111"/>
      <c r="E2176" s="117"/>
      <c r="G2176" s="120"/>
      <c r="H2176" s="120"/>
      <c r="I2176" s="120"/>
      <c r="J2176" s="102"/>
      <c r="K2176" s="102"/>
      <c r="L2176" s="120"/>
      <c r="M2176" s="116"/>
      <c r="N2176" s="116"/>
      <c r="O2176" s="102"/>
      <c r="P2176" s="102"/>
      <c r="Q2176" s="102"/>
      <c r="R2176" s="102"/>
      <c r="S2176" s="102"/>
      <c r="T2176" s="102"/>
      <c r="U2176" s="102"/>
      <c r="V2176" s="102"/>
      <c r="W2176" s="102"/>
      <c r="X2176" s="102"/>
      <c r="Y2176" s="102"/>
      <c r="Z2176" s="102"/>
      <c r="AA2176" s="102"/>
      <c r="AB2176" s="102"/>
    </row>
    <row r="2177">
      <c r="A2177" s="119"/>
      <c r="C2177" s="110"/>
      <c r="D2177" s="111"/>
      <c r="E2177" s="117"/>
      <c r="G2177" s="120"/>
      <c r="H2177" s="120"/>
      <c r="I2177" s="120"/>
      <c r="J2177" s="102"/>
      <c r="K2177" s="102"/>
      <c r="L2177" s="120"/>
      <c r="M2177" s="116"/>
      <c r="N2177" s="116"/>
      <c r="O2177" s="102"/>
      <c r="P2177" s="102"/>
      <c r="Q2177" s="102"/>
      <c r="R2177" s="102"/>
      <c r="S2177" s="102"/>
      <c r="T2177" s="102"/>
      <c r="U2177" s="102"/>
      <c r="V2177" s="102"/>
      <c r="W2177" s="102"/>
      <c r="X2177" s="102"/>
      <c r="Y2177" s="102"/>
      <c r="Z2177" s="102"/>
      <c r="AA2177" s="102"/>
      <c r="AB2177" s="102"/>
    </row>
    <row r="2178">
      <c r="A2178" s="119"/>
      <c r="C2178" s="110"/>
      <c r="D2178" s="111"/>
      <c r="E2178" s="117"/>
      <c r="G2178" s="120"/>
      <c r="H2178" s="120"/>
      <c r="I2178" s="120"/>
      <c r="J2178" s="102"/>
      <c r="K2178" s="102"/>
      <c r="L2178" s="120"/>
      <c r="M2178" s="116"/>
      <c r="N2178" s="116"/>
      <c r="O2178" s="102"/>
      <c r="P2178" s="102"/>
      <c r="Q2178" s="102"/>
      <c r="R2178" s="102"/>
      <c r="S2178" s="102"/>
      <c r="T2178" s="102"/>
      <c r="U2178" s="102"/>
      <c r="V2178" s="102"/>
      <c r="W2178" s="102"/>
      <c r="X2178" s="102"/>
      <c r="Y2178" s="102"/>
      <c r="Z2178" s="102"/>
      <c r="AA2178" s="102"/>
      <c r="AB2178" s="102"/>
    </row>
    <row r="2179">
      <c r="A2179" s="119"/>
      <c r="C2179" s="110"/>
      <c r="D2179" s="111"/>
      <c r="E2179" s="117"/>
      <c r="G2179" s="120"/>
      <c r="H2179" s="120"/>
      <c r="I2179" s="120"/>
      <c r="J2179" s="102"/>
      <c r="K2179" s="102"/>
      <c r="L2179" s="120"/>
      <c r="M2179" s="116"/>
      <c r="N2179" s="116"/>
      <c r="O2179" s="102"/>
      <c r="P2179" s="102"/>
      <c r="Q2179" s="102"/>
      <c r="R2179" s="102"/>
      <c r="S2179" s="102"/>
      <c r="T2179" s="102"/>
      <c r="U2179" s="102"/>
      <c r="V2179" s="102"/>
      <c r="W2179" s="102"/>
      <c r="X2179" s="102"/>
      <c r="Y2179" s="102"/>
      <c r="Z2179" s="102"/>
      <c r="AA2179" s="102"/>
      <c r="AB2179" s="102"/>
    </row>
    <row r="2180">
      <c r="A2180" s="119"/>
      <c r="C2180" s="110"/>
      <c r="D2180" s="111"/>
      <c r="E2180" s="117"/>
      <c r="G2180" s="120"/>
      <c r="H2180" s="120"/>
      <c r="I2180" s="120"/>
      <c r="J2180" s="102"/>
      <c r="K2180" s="102"/>
      <c r="L2180" s="120"/>
      <c r="M2180" s="116"/>
      <c r="N2180" s="116"/>
      <c r="O2180" s="102"/>
      <c r="P2180" s="102"/>
      <c r="Q2180" s="102"/>
      <c r="R2180" s="102"/>
      <c r="S2180" s="102"/>
      <c r="T2180" s="102"/>
      <c r="U2180" s="102"/>
      <c r="V2180" s="102"/>
      <c r="W2180" s="102"/>
      <c r="X2180" s="102"/>
      <c r="Y2180" s="102"/>
      <c r="Z2180" s="102"/>
      <c r="AA2180" s="102"/>
      <c r="AB2180" s="102"/>
    </row>
    <row r="2181">
      <c r="A2181" s="119"/>
      <c r="C2181" s="110"/>
      <c r="D2181" s="111"/>
      <c r="E2181" s="117"/>
      <c r="G2181" s="120"/>
      <c r="H2181" s="120"/>
      <c r="I2181" s="120"/>
      <c r="J2181" s="102"/>
      <c r="K2181" s="102"/>
      <c r="L2181" s="120"/>
      <c r="M2181" s="116"/>
      <c r="N2181" s="116"/>
      <c r="O2181" s="102"/>
      <c r="P2181" s="102"/>
      <c r="Q2181" s="102"/>
      <c r="R2181" s="102"/>
      <c r="S2181" s="102"/>
      <c r="T2181" s="102"/>
      <c r="U2181" s="102"/>
      <c r="V2181" s="102"/>
      <c r="W2181" s="102"/>
      <c r="X2181" s="102"/>
      <c r="Y2181" s="102"/>
      <c r="Z2181" s="102"/>
      <c r="AA2181" s="102"/>
      <c r="AB2181" s="102"/>
    </row>
    <row r="2182">
      <c r="A2182" s="119"/>
      <c r="C2182" s="110"/>
      <c r="D2182" s="111"/>
      <c r="E2182" s="117"/>
      <c r="G2182" s="120"/>
      <c r="H2182" s="120"/>
      <c r="I2182" s="120"/>
      <c r="J2182" s="102"/>
      <c r="K2182" s="102"/>
      <c r="L2182" s="120"/>
      <c r="M2182" s="116"/>
      <c r="N2182" s="116"/>
      <c r="O2182" s="102"/>
      <c r="P2182" s="102"/>
      <c r="Q2182" s="102"/>
      <c r="R2182" s="102"/>
      <c r="S2182" s="102"/>
      <c r="T2182" s="102"/>
      <c r="U2182" s="102"/>
      <c r="V2182" s="102"/>
      <c r="W2182" s="102"/>
      <c r="X2182" s="102"/>
      <c r="Y2182" s="102"/>
      <c r="Z2182" s="102"/>
      <c r="AA2182" s="102"/>
      <c r="AB2182" s="102"/>
    </row>
    <row r="2183">
      <c r="A2183" s="119"/>
      <c r="C2183" s="110"/>
      <c r="D2183" s="111"/>
      <c r="E2183" s="117"/>
      <c r="G2183" s="120"/>
      <c r="H2183" s="120"/>
      <c r="I2183" s="120"/>
      <c r="J2183" s="102"/>
      <c r="K2183" s="102"/>
      <c r="L2183" s="120"/>
      <c r="M2183" s="116"/>
      <c r="N2183" s="116"/>
      <c r="O2183" s="102"/>
      <c r="P2183" s="102"/>
      <c r="Q2183" s="102"/>
      <c r="R2183" s="102"/>
      <c r="S2183" s="102"/>
      <c r="T2183" s="102"/>
      <c r="U2183" s="102"/>
      <c r="V2183" s="102"/>
      <c r="W2183" s="102"/>
      <c r="X2183" s="102"/>
      <c r="Y2183" s="102"/>
      <c r="Z2183" s="102"/>
      <c r="AA2183" s="102"/>
      <c r="AB2183" s="102"/>
    </row>
    <row r="2184">
      <c r="A2184" s="119"/>
      <c r="C2184" s="110"/>
      <c r="D2184" s="111"/>
      <c r="E2184" s="117"/>
      <c r="G2184" s="120"/>
      <c r="H2184" s="120"/>
      <c r="I2184" s="120"/>
      <c r="J2184" s="102"/>
      <c r="K2184" s="102"/>
      <c r="L2184" s="120"/>
      <c r="M2184" s="116"/>
      <c r="N2184" s="116"/>
      <c r="O2184" s="102"/>
      <c r="P2184" s="102"/>
      <c r="Q2184" s="102"/>
      <c r="R2184" s="102"/>
      <c r="S2184" s="102"/>
      <c r="T2184" s="102"/>
      <c r="U2184" s="102"/>
      <c r="V2184" s="102"/>
      <c r="W2184" s="102"/>
      <c r="X2184" s="102"/>
      <c r="Y2184" s="102"/>
      <c r="Z2184" s="102"/>
      <c r="AA2184" s="102"/>
      <c r="AB2184" s="102"/>
    </row>
    <row r="2185">
      <c r="A2185" s="119"/>
      <c r="C2185" s="110"/>
      <c r="D2185" s="111"/>
      <c r="E2185" s="117"/>
      <c r="G2185" s="120"/>
      <c r="H2185" s="120"/>
      <c r="I2185" s="120"/>
      <c r="J2185" s="102"/>
      <c r="K2185" s="102"/>
      <c r="L2185" s="120"/>
      <c r="M2185" s="116"/>
      <c r="N2185" s="116"/>
      <c r="O2185" s="102"/>
      <c r="P2185" s="102"/>
      <c r="Q2185" s="102"/>
      <c r="R2185" s="102"/>
      <c r="S2185" s="102"/>
      <c r="T2185" s="102"/>
      <c r="U2185" s="102"/>
      <c r="V2185" s="102"/>
      <c r="W2185" s="102"/>
      <c r="X2185" s="102"/>
      <c r="Y2185" s="102"/>
      <c r="Z2185" s="102"/>
      <c r="AA2185" s="102"/>
      <c r="AB2185" s="102"/>
    </row>
    <row r="2186">
      <c r="A2186" s="119"/>
      <c r="C2186" s="110"/>
      <c r="D2186" s="111"/>
      <c r="E2186" s="117"/>
      <c r="G2186" s="120"/>
      <c r="H2186" s="120"/>
      <c r="I2186" s="120"/>
      <c r="J2186" s="102"/>
      <c r="K2186" s="102"/>
      <c r="L2186" s="120"/>
      <c r="M2186" s="116"/>
      <c r="N2186" s="116"/>
      <c r="O2186" s="102"/>
      <c r="P2186" s="102"/>
      <c r="Q2186" s="102"/>
      <c r="R2186" s="102"/>
      <c r="S2186" s="102"/>
      <c r="T2186" s="102"/>
      <c r="U2186" s="102"/>
      <c r="V2186" s="102"/>
      <c r="W2186" s="102"/>
      <c r="X2186" s="102"/>
      <c r="Y2186" s="102"/>
      <c r="Z2186" s="102"/>
      <c r="AA2186" s="102"/>
      <c r="AB2186" s="102"/>
    </row>
    <row r="2187">
      <c r="A2187" s="119"/>
      <c r="C2187" s="110"/>
      <c r="D2187" s="111"/>
      <c r="E2187" s="117"/>
      <c r="G2187" s="120"/>
      <c r="H2187" s="120"/>
      <c r="I2187" s="120"/>
      <c r="J2187" s="102"/>
      <c r="K2187" s="102"/>
      <c r="L2187" s="120"/>
      <c r="M2187" s="116"/>
      <c r="N2187" s="116"/>
      <c r="O2187" s="102"/>
      <c r="P2187" s="102"/>
      <c r="Q2187" s="102"/>
      <c r="R2187" s="102"/>
      <c r="S2187" s="102"/>
      <c r="T2187" s="102"/>
      <c r="U2187" s="102"/>
      <c r="V2187" s="102"/>
      <c r="W2187" s="102"/>
      <c r="X2187" s="102"/>
      <c r="Y2187" s="102"/>
      <c r="Z2187" s="102"/>
      <c r="AA2187" s="102"/>
      <c r="AB2187" s="102"/>
    </row>
    <row r="2188">
      <c r="A2188" s="119"/>
      <c r="C2188" s="110"/>
      <c r="D2188" s="111"/>
      <c r="E2188" s="117"/>
      <c r="G2188" s="120"/>
      <c r="H2188" s="120"/>
      <c r="I2188" s="120"/>
      <c r="J2188" s="102"/>
      <c r="K2188" s="102"/>
      <c r="L2188" s="120"/>
      <c r="M2188" s="116"/>
      <c r="N2188" s="116"/>
      <c r="O2188" s="102"/>
      <c r="P2188" s="102"/>
      <c r="Q2188" s="102"/>
      <c r="R2188" s="102"/>
      <c r="S2188" s="102"/>
      <c r="T2188" s="102"/>
      <c r="U2188" s="102"/>
      <c r="V2188" s="102"/>
      <c r="W2188" s="102"/>
      <c r="X2188" s="102"/>
      <c r="Y2188" s="102"/>
      <c r="Z2188" s="102"/>
      <c r="AA2188" s="102"/>
      <c r="AB2188" s="102"/>
    </row>
    <row r="2189">
      <c r="A2189" s="119"/>
      <c r="C2189" s="110"/>
      <c r="D2189" s="111"/>
      <c r="E2189" s="117"/>
      <c r="G2189" s="120"/>
      <c r="H2189" s="120"/>
      <c r="I2189" s="120"/>
      <c r="J2189" s="102"/>
      <c r="K2189" s="102"/>
      <c r="L2189" s="120"/>
      <c r="M2189" s="116"/>
      <c r="N2189" s="116"/>
      <c r="O2189" s="102"/>
      <c r="P2189" s="102"/>
      <c r="Q2189" s="102"/>
      <c r="R2189" s="102"/>
      <c r="S2189" s="102"/>
      <c r="T2189" s="102"/>
      <c r="U2189" s="102"/>
      <c r="V2189" s="102"/>
      <c r="W2189" s="102"/>
      <c r="X2189" s="102"/>
      <c r="Y2189" s="102"/>
      <c r="Z2189" s="102"/>
      <c r="AA2189" s="102"/>
      <c r="AB2189" s="102"/>
    </row>
    <row r="2190">
      <c r="A2190" s="119"/>
      <c r="C2190" s="110"/>
      <c r="D2190" s="111"/>
      <c r="E2190" s="117"/>
      <c r="G2190" s="120"/>
      <c r="H2190" s="120"/>
      <c r="I2190" s="120"/>
      <c r="J2190" s="102"/>
      <c r="K2190" s="102"/>
      <c r="L2190" s="120"/>
      <c r="M2190" s="116"/>
      <c r="N2190" s="116"/>
      <c r="O2190" s="102"/>
      <c r="P2190" s="102"/>
      <c r="Q2190" s="102"/>
      <c r="R2190" s="102"/>
      <c r="S2190" s="102"/>
      <c r="T2190" s="102"/>
      <c r="U2190" s="102"/>
      <c r="V2190" s="102"/>
      <c r="W2190" s="102"/>
      <c r="X2190" s="102"/>
      <c r="Y2190" s="102"/>
      <c r="Z2190" s="102"/>
      <c r="AA2190" s="102"/>
      <c r="AB2190" s="102"/>
    </row>
    <row r="2191">
      <c r="A2191" s="119"/>
      <c r="C2191" s="110"/>
      <c r="D2191" s="111"/>
      <c r="E2191" s="117"/>
      <c r="G2191" s="120"/>
      <c r="H2191" s="120"/>
      <c r="I2191" s="120"/>
      <c r="J2191" s="102"/>
      <c r="K2191" s="102"/>
      <c r="L2191" s="120"/>
      <c r="M2191" s="116"/>
      <c r="N2191" s="116"/>
      <c r="O2191" s="102"/>
      <c r="P2191" s="102"/>
      <c r="Q2191" s="102"/>
      <c r="R2191" s="102"/>
      <c r="S2191" s="102"/>
      <c r="T2191" s="102"/>
      <c r="U2191" s="102"/>
      <c r="V2191" s="102"/>
      <c r="W2191" s="102"/>
      <c r="X2191" s="102"/>
      <c r="Y2191" s="102"/>
      <c r="Z2191" s="102"/>
      <c r="AA2191" s="102"/>
      <c r="AB2191" s="102"/>
    </row>
    <row r="2192">
      <c r="A2192" s="119"/>
      <c r="C2192" s="110"/>
      <c r="D2192" s="111"/>
      <c r="E2192" s="117"/>
      <c r="G2192" s="120"/>
      <c r="H2192" s="120"/>
      <c r="I2192" s="120"/>
      <c r="J2192" s="102"/>
      <c r="K2192" s="102"/>
      <c r="L2192" s="120"/>
      <c r="M2192" s="116"/>
      <c r="N2192" s="116"/>
      <c r="O2192" s="102"/>
      <c r="P2192" s="102"/>
      <c r="Q2192" s="102"/>
      <c r="R2192" s="102"/>
      <c r="S2192" s="102"/>
      <c r="T2192" s="102"/>
      <c r="U2192" s="102"/>
      <c r="V2192" s="102"/>
      <c r="W2192" s="102"/>
      <c r="X2192" s="102"/>
      <c r="Y2192" s="102"/>
      <c r="Z2192" s="102"/>
      <c r="AA2192" s="102"/>
      <c r="AB2192" s="102"/>
    </row>
    <row r="2193">
      <c r="A2193" s="119"/>
      <c r="C2193" s="110"/>
      <c r="D2193" s="111"/>
      <c r="E2193" s="117"/>
      <c r="G2193" s="120"/>
      <c r="H2193" s="120"/>
      <c r="I2193" s="120"/>
      <c r="J2193" s="102"/>
      <c r="K2193" s="102"/>
      <c r="L2193" s="120"/>
      <c r="M2193" s="116"/>
      <c r="N2193" s="116"/>
      <c r="O2193" s="102"/>
      <c r="P2193" s="102"/>
      <c r="Q2193" s="102"/>
      <c r="R2193" s="102"/>
      <c r="S2193" s="102"/>
      <c r="T2193" s="102"/>
      <c r="U2193" s="102"/>
      <c r="V2193" s="102"/>
      <c r="W2193" s="102"/>
      <c r="X2193" s="102"/>
      <c r="Y2193" s="102"/>
      <c r="Z2193" s="102"/>
      <c r="AA2193" s="102"/>
      <c r="AB2193" s="102"/>
    </row>
    <row r="2194">
      <c r="A2194" s="119"/>
      <c r="C2194" s="110"/>
      <c r="D2194" s="111"/>
      <c r="E2194" s="117"/>
      <c r="G2194" s="120"/>
      <c r="H2194" s="120"/>
      <c r="I2194" s="120"/>
      <c r="J2194" s="102"/>
      <c r="K2194" s="102"/>
      <c r="L2194" s="120"/>
      <c r="M2194" s="116"/>
      <c r="N2194" s="116"/>
      <c r="O2194" s="102"/>
      <c r="P2194" s="102"/>
      <c r="Q2194" s="102"/>
      <c r="R2194" s="102"/>
      <c r="S2194" s="102"/>
      <c r="T2194" s="102"/>
      <c r="U2194" s="102"/>
      <c r="V2194" s="102"/>
      <c r="W2194" s="102"/>
      <c r="X2194" s="102"/>
      <c r="Y2194" s="102"/>
      <c r="Z2194" s="102"/>
      <c r="AA2194" s="102"/>
      <c r="AB2194" s="102"/>
    </row>
    <row r="2195">
      <c r="A2195" s="119"/>
      <c r="C2195" s="110"/>
      <c r="D2195" s="111"/>
      <c r="E2195" s="117"/>
      <c r="G2195" s="120"/>
      <c r="H2195" s="120"/>
      <c r="I2195" s="120"/>
      <c r="J2195" s="102"/>
      <c r="K2195" s="102"/>
      <c r="L2195" s="120"/>
      <c r="M2195" s="116"/>
      <c r="N2195" s="116"/>
      <c r="O2195" s="102"/>
      <c r="P2195" s="102"/>
      <c r="Q2195" s="102"/>
      <c r="R2195" s="102"/>
      <c r="S2195" s="102"/>
      <c r="T2195" s="102"/>
      <c r="U2195" s="102"/>
      <c r="V2195" s="102"/>
      <c r="W2195" s="102"/>
      <c r="X2195" s="102"/>
      <c r="Y2195" s="102"/>
      <c r="Z2195" s="102"/>
      <c r="AA2195" s="102"/>
      <c r="AB2195" s="102"/>
    </row>
    <row r="2196">
      <c r="A2196" s="119"/>
      <c r="C2196" s="110"/>
      <c r="D2196" s="111"/>
      <c r="E2196" s="117"/>
      <c r="G2196" s="120"/>
      <c r="H2196" s="120"/>
      <c r="I2196" s="120"/>
      <c r="J2196" s="102"/>
      <c r="K2196" s="102"/>
      <c r="L2196" s="120"/>
      <c r="M2196" s="116"/>
      <c r="N2196" s="116"/>
      <c r="O2196" s="102"/>
      <c r="P2196" s="102"/>
      <c r="Q2196" s="102"/>
      <c r="R2196" s="102"/>
      <c r="S2196" s="102"/>
      <c r="T2196" s="102"/>
      <c r="U2196" s="102"/>
      <c r="V2196" s="102"/>
      <c r="W2196" s="102"/>
      <c r="X2196" s="102"/>
      <c r="Y2196" s="102"/>
      <c r="Z2196" s="102"/>
      <c r="AA2196" s="102"/>
      <c r="AB2196" s="102"/>
    </row>
    <row r="2197">
      <c r="A2197" s="119"/>
      <c r="C2197" s="110"/>
      <c r="D2197" s="111"/>
      <c r="E2197" s="117"/>
      <c r="G2197" s="120"/>
      <c r="H2197" s="120"/>
      <c r="I2197" s="120"/>
      <c r="J2197" s="102"/>
      <c r="K2197" s="102"/>
      <c r="L2197" s="120"/>
      <c r="M2197" s="116"/>
      <c r="N2197" s="116"/>
      <c r="O2197" s="102"/>
      <c r="P2197" s="102"/>
      <c r="Q2197" s="102"/>
      <c r="R2197" s="102"/>
      <c r="S2197" s="102"/>
      <c r="T2197" s="102"/>
      <c r="U2197" s="102"/>
      <c r="V2197" s="102"/>
      <c r="W2197" s="102"/>
      <c r="X2197" s="102"/>
      <c r="Y2197" s="102"/>
      <c r="Z2197" s="102"/>
      <c r="AA2197" s="102"/>
      <c r="AB2197" s="102"/>
    </row>
    <row r="2198">
      <c r="A2198" s="119"/>
      <c r="C2198" s="110"/>
      <c r="D2198" s="111"/>
      <c r="E2198" s="117"/>
      <c r="G2198" s="120"/>
      <c r="H2198" s="120"/>
      <c r="I2198" s="120"/>
      <c r="J2198" s="102"/>
      <c r="K2198" s="102"/>
      <c r="L2198" s="120"/>
      <c r="M2198" s="116"/>
      <c r="N2198" s="116"/>
      <c r="O2198" s="102"/>
      <c r="P2198" s="102"/>
      <c r="Q2198" s="102"/>
      <c r="R2198" s="102"/>
      <c r="S2198" s="102"/>
      <c r="T2198" s="102"/>
      <c r="U2198" s="102"/>
      <c r="V2198" s="102"/>
      <c r="W2198" s="102"/>
      <c r="X2198" s="102"/>
      <c r="Y2198" s="102"/>
      <c r="Z2198" s="102"/>
      <c r="AA2198" s="102"/>
      <c r="AB2198" s="102"/>
    </row>
    <row r="2199">
      <c r="A2199" s="119"/>
      <c r="C2199" s="110"/>
      <c r="D2199" s="111"/>
      <c r="E2199" s="117"/>
      <c r="G2199" s="120"/>
      <c r="H2199" s="120"/>
      <c r="I2199" s="120"/>
      <c r="J2199" s="102"/>
      <c r="K2199" s="102"/>
      <c r="L2199" s="120"/>
      <c r="M2199" s="116"/>
      <c r="N2199" s="116"/>
      <c r="O2199" s="102"/>
      <c r="P2199" s="102"/>
      <c r="Q2199" s="102"/>
      <c r="R2199" s="102"/>
      <c r="S2199" s="102"/>
      <c r="T2199" s="102"/>
      <c r="U2199" s="102"/>
      <c r="V2199" s="102"/>
      <c r="W2199" s="102"/>
      <c r="X2199" s="102"/>
      <c r="Y2199" s="102"/>
      <c r="Z2199" s="102"/>
      <c r="AA2199" s="102"/>
      <c r="AB2199" s="102"/>
    </row>
    <row r="2200">
      <c r="A2200" s="119"/>
      <c r="C2200" s="110"/>
      <c r="D2200" s="111"/>
      <c r="E2200" s="117"/>
      <c r="G2200" s="120"/>
      <c r="H2200" s="120"/>
      <c r="I2200" s="120"/>
      <c r="J2200" s="102"/>
      <c r="K2200" s="102"/>
      <c r="L2200" s="120"/>
      <c r="M2200" s="116"/>
      <c r="N2200" s="116"/>
      <c r="O2200" s="102"/>
      <c r="P2200" s="102"/>
      <c r="Q2200" s="102"/>
      <c r="R2200" s="102"/>
      <c r="S2200" s="102"/>
      <c r="T2200" s="102"/>
      <c r="U2200" s="102"/>
      <c r="V2200" s="102"/>
      <c r="W2200" s="102"/>
      <c r="X2200" s="102"/>
      <c r="Y2200" s="102"/>
      <c r="Z2200" s="102"/>
      <c r="AA2200" s="102"/>
      <c r="AB2200" s="102"/>
    </row>
    <row r="2201">
      <c r="A2201" s="119"/>
      <c r="C2201" s="110"/>
      <c r="D2201" s="111"/>
      <c r="E2201" s="117"/>
      <c r="G2201" s="120"/>
      <c r="H2201" s="120"/>
      <c r="I2201" s="120"/>
      <c r="J2201" s="102"/>
      <c r="K2201" s="102"/>
      <c r="L2201" s="120"/>
      <c r="M2201" s="116"/>
      <c r="N2201" s="116"/>
      <c r="O2201" s="102"/>
      <c r="P2201" s="102"/>
      <c r="Q2201" s="102"/>
      <c r="R2201" s="102"/>
      <c r="S2201" s="102"/>
      <c r="T2201" s="102"/>
      <c r="U2201" s="102"/>
      <c r="V2201" s="102"/>
      <c r="W2201" s="102"/>
      <c r="X2201" s="102"/>
      <c r="Y2201" s="102"/>
      <c r="Z2201" s="102"/>
      <c r="AA2201" s="102"/>
      <c r="AB2201" s="102"/>
    </row>
    <row r="2202">
      <c r="A2202" s="119"/>
      <c r="C2202" s="110"/>
      <c r="D2202" s="111"/>
      <c r="E2202" s="117"/>
      <c r="G2202" s="120"/>
      <c r="H2202" s="120"/>
      <c r="I2202" s="120"/>
      <c r="J2202" s="102"/>
      <c r="K2202" s="102"/>
      <c r="L2202" s="120"/>
      <c r="M2202" s="116"/>
      <c r="N2202" s="116"/>
      <c r="O2202" s="102"/>
      <c r="P2202" s="102"/>
      <c r="Q2202" s="102"/>
      <c r="R2202" s="102"/>
      <c r="S2202" s="102"/>
      <c r="T2202" s="102"/>
      <c r="U2202" s="102"/>
      <c r="V2202" s="102"/>
      <c r="W2202" s="102"/>
      <c r="X2202" s="102"/>
      <c r="Y2202" s="102"/>
      <c r="Z2202" s="102"/>
      <c r="AA2202" s="102"/>
      <c r="AB2202" s="102"/>
    </row>
    <row r="2203">
      <c r="A2203" s="119"/>
      <c r="C2203" s="110"/>
      <c r="D2203" s="111"/>
      <c r="E2203" s="117"/>
      <c r="G2203" s="120"/>
      <c r="H2203" s="120"/>
      <c r="I2203" s="120"/>
      <c r="J2203" s="102"/>
      <c r="K2203" s="102"/>
      <c r="L2203" s="120"/>
      <c r="M2203" s="116"/>
      <c r="N2203" s="116"/>
      <c r="O2203" s="102"/>
      <c r="P2203" s="102"/>
      <c r="Q2203" s="102"/>
      <c r="R2203" s="102"/>
      <c r="S2203" s="102"/>
      <c r="T2203" s="102"/>
      <c r="U2203" s="102"/>
      <c r="V2203" s="102"/>
      <c r="W2203" s="102"/>
      <c r="X2203" s="102"/>
      <c r="Y2203" s="102"/>
      <c r="Z2203" s="102"/>
      <c r="AA2203" s="102"/>
      <c r="AB2203" s="102"/>
    </row>
    <row r="2204">
      <c r="A2204" s="119"/>
      <c r="C2204" s="110"/>
      <c r="D2204" s="111"/>
      <c r="E2204" s="117"/>
      <c r="G2204" s="120"/>
      <c r="H2204" s="120"/>
      <c r="I2204" s="120"/>
      <c r="J2204" s="102"/>
      <c r="K2204" s="102"/>
      <c r="L2204" s="120"/>
      <c r="M2204" s="116"/>
      <c r="N2204" s="116"/>
      <c r="O2204" s="102"/>
      <c r="P2204" s="102"/>
      <c r="Q2204" s="102"/>
      <c r="R2204" s="102"/>
      <c r="S2204" s="102"/>
      <c r="T2204" s="102"/>
      <c r="U2204" s="102"/>
      <c r="V2204" s="102"/>
      <c r="W2204" s="102"/>
      <c r="X2204" s="102"/>
      <c r="Y2204" s="102"/>
      <c r="Z2204" s="102"/>
      <c r="AA2204" s="102"/>
      <c r="AB2204" s="102"/>
    </row>
    <row r="2205">
      <c r="A2205" s="119"/>
      <c r="C2205" s="110"/>
      <c r="D2205" s="111"/>
      <c r="E2205" s="117"/>
      <c r="G2205" s="120"/>
      <c r="H2205" s="120"/>
      <c r="I2205" s="120"/>
      <c r="J2205" s="102"/>
      <c r="K2205" s="102"/>
      <c r="L2205" s="120"/>
      <c r="M2205" s="116"/>
      <c r="N2205" s="116"/>
      <c r="O2205" s="102"/>
      <c r="P2205" s="102"/>
      <c r="Q2205" s="102"/>
      <c r="R2205" s="102"/>
      <c r="S2205" s="102"/>
      <c r="T2205" s="102"/>
      <c r="U2205" s="102"/>
      <c r="V2205" s="102"/>
      <c r="W2205" s="102"/>
      <c r="X2205" s="102"/>
      <c r="Y2205" s="102"/>
      <c r="Z2205" s="102"/>
      <c r="AA2205" s="102"/>
      <c r="AB2205" s="102"/>
    </row>
    <row r="2206">
      <c r="A2206" s="119"/>
      <c r="C2206" s="110"/>
      <c r="D2206" s="111"/>
      <c r="E2206" s="117"/>
      <c r="G2206" s="120"/>
      <c r="H2206" s="120"/>
      <c r="I2206" s="120"/>
      <c r="J2206" s="102"/>
      <c r="K2206" s="102"/>
      <c r="L2206" s="120"/>
      <c r="M2206" s="116"/>
      <c r="N2206" s="116"/>
      <c r="O2206" s="102"/>
      <c r="P2206" s="102"/>
      <c r="Q2206" s="102"/>
      <c r="R2206" s="102"/>
      <c r="S2206" s="102"/>
      <c r="T2206" s="102"/>
      <c r="U2206" s="102"/>
      <c r="V2206" s="102"/>
      <c r="W2206" s="102"/>
      <c r="X2206" s="102"/>
      <c r="Y2206" s="102"/>
      <c r="Z2206" s="102"/>
      <c r="AA2206" s="102"/>
      <c r="AB2206" s="102"/>
    </row>
    <row r="2207">
      <c r="A2207" s="119"/>
      <c r="C2207" s="110"/>
      <c r="D2207" s="111"/>
      <c r="E2207" s="117"/>
      <c r="G2207" s="120"/>
      <c r="H2207" s="120"/>
      <c r="I2207" s="120"/>
      <c r="J2207" s="102"/>
      <c r="K2207" s="102"/>
      <c r="L2207" s="120"/>
      <c r="M2207" s="116"/>
      <c r="N2207" s="116"/>
      <c r="O2207" s="102"/>
      <c r="P2207" s="102"/>
      <c r="Q2207" s="102"/>
      <c r="R2207" s="102"/>
      <c r="S2207" s="102"/>
      <c r="T2207" s="102"/>
      <c r="U2207" s="102"/>
      <c r="V2207" s="102"/>
      <c r="W2207" s="102"/>
      <c r="X2207" s="102"/>
      <c r="Y2207" s="102"/>
      <c r="Z2207" s="102"/>
      <c r="AA2207" s="102"/>
      <c r="AB2207" s="102"/>
    </row>
    <row r="2208">
      <c r="A2208" s="119"/>
      <c r="C2208" s="110"/>
      <c r="D2208" s="111"/>
      <c r="E2208" s="117"/>
      <c r="G2208" s="120"/>
      <c r="H2208" s="120"/>
      <c r="I2208" s="120"/>
      <c r="J2208" s="102"/>
      <c r="K2208" s="102"/>
      <c r="L2208" s="120"/>
      <c r="M2208" s="116"/>
      <c r="N2208" s="116"/>
      <c r="O2208" s="102"/>
      <c r="P2208" s="102"/>
      <c r="Q2208" s="102"/>
      <c r="R2208" s="102"/>
      <c r="S2208" s="102"/>
      <c r="T2208" s="102"/>
      <c r="U2208" s="102"/>
      <c r="V2208" s="102"/>
      <c r="W2208" s="102"/>
      <c r="X2208" s="102"/>
      <c r="Y2208" s="102"/>
      <c r="Z2208" s="102"/>
      <c r="AA2208" s="102"/>
      <c r="AB2208" s="102"/>
    </row>
    <row r="2209">
      <c r="A2209" s="119"/>
      <c r="C2209" s="110"/>
      <c r="D2209" s="111"/>
      <c r="E2209" s="117"/>
      <c r="G2209" s="120"/>
      <c r="H2209" s="120"/>
      <c r="I2209" s="120"/>
      <c r="J2209" s="102"/>
      <c r="K2209" s="102"/>
      <c r="L2209" s="120"/>
      <c r="M2209" s="116"/>
      <c r="N2209" s="116"/>
      <c r="O2209" s="102"/>
      <c r="P2209" s="102"/>
      <c r="Q2209" s="102"/>
      <c r="R2209" s="102"/>
      <c r="S2209" s="102"/>
      <c r="T2209" s="102"/>
      <c r="U2209" s="102"/>
      <c r="V2209" s="102"/>
      <c r="W2209" s="102"/>
      <c r="X2209" s="102"/>
      <c r="Y2209" s="102"/>
      <c r="Z2209" s="102"/>
      <c r="AA2209" s="102"/>
      <c r="AB2209" s="102"/>
    </row>
    <row r="2210">
      <c r="A2210" s="119"/>
      <c r="C2210" s="110"/>
      <c r="D2210" s="111"/>
      <c r="E2210" s="117"/>
      <c r="G2210" s="120"/>
      <c r="H2210" s="120"/>
      <c r="I2210" s="120"/>
      <c r="J2210" s="102"/>
      <c r="K2210" s="102"/>
      <c r="L2210" s="120"/>
      <c r="M2210" s="116"/>
      <c r="N2210" s="116"/>
      <c r="O2210" s="102"/>
      <c r="P2210" s="102"/>
      <c r="Q2210" s="102"/>
      <c r="R2210" s="102"/>
      <c r="S2210" s="102"/>
      <c r="T2210" s="102"/>
      <c r="U2210" s="102"/>
      <c r="V2210" s="102"/>
      <c r="W2210" s="102"/>
      <c r="X2210" s="102"/>
      <c r="Y2210" s="102"/>
      <c r="Z2210" s="102"/>
      <c r="AA2210" s="102"/>
      <c r="AB2210" s="102"/>
    </row>
    <row r="2211">
      <c r="A2211" s="119"/>
      <c r="C2211" s="110"/>
      <c r="D2211" s="111"/>
      <c r="E2211" s="117"/>
      <c r="G2211" s="120"/>
      <c r="H2211" s="120"/>
      <c r="I2211" s="120"/>
      <c r="J2211" s="102"/>
      <c r="K2211" s="102"/>
      <c r="L2211" s="120"/>
      <c r="M2211" s="116"/>
      <c r="N2211" s="116"/>
      <c r="O2211" s="102"/>
      <c r="P2211" s="102"/>
      <c r="Q2211" s="102"/>
      <c r="R2211" s="102"/>
      <c r="S2211" s="102"/>
      <c r="T2211" s="102"/>
      <c r="U2211" s="102"/>
      <c r="V2211" s="102"/>
      <c r="W2211" s="102"/>
      <c r="X2211" s="102"/>
      <c r="Y2211" s="102"/>
      <c r="Z2211" s="102"/>
      <c r="AA2211" s="102"/>
      <c r="AB2211" s="102"/>
    </row>
    <row r="2212">
      <c r="A2212" s="119"/>
      <c r="C2212" s="110"/>
      <c r="D2212" s="111"/>
      <c r="E2212" s="117"/>
      <c r="G2212" s="120"/>
      <c r="H2212" s="120"/>
      <c r="I2212" s="120"/>
      <c r="J2212" s="102"/>
      <c r="K2212" s="102"/>
      <c r="L2212" s="120"/>
      <c r="M2212" s="116"/>
      <c r="N2212" s="116"/>
      <c r="O2212" s="102"/>
      <c r="P2212" s="102"/>
      <c r="Q2212" s="102"/>
      <c r="R2212" s="102"/>
      <c r="S2212" s="102"/>
      <c r="T2212" s="102"/>
      <c r="U2212" s="102"/>
      <c r="V2212" s="102"/>
      <c r="W2212" s="102"/>
      <c r="X2212" s="102"/>
      <c r="Y2212" s="102"/>
      <c r="Z2212" s="102"/>
      <c r="AA2212" s="102"/>
      <c r="AB2212" s="102"/>
    </row>
    <row r="2213">
      <c r="A2213" s="119"/>
      <c r="C2213" s="110"/>
      <c r="D2213" s="111"/>
      <c r="E2213" s="117"/>
      <c r="G2213" s="120"/>
      <c r="H2213" s="120"/>
      <c r="I2213" s="120"/>
      <c r="J2213" s="102"/>
      <c r="K2213" s="102"/>
      <c r="L2213" s="120"/>
      <c r="M2213" s="116"/>
      <c r="N2213" s="116"/>
      <c r="O2213" s="102"/>
      <c r="P2213" s="102"/>
      <c r="Q2213" s="102"/>
      <c r="R2213" s="102"/>
      <c r="S2213" s="102"/>
      <c r="T2213" s="102"/>
      <c r="U2213" s="102"/>
      <c r="V2213" s="102"/>
      <c r="W2213" s="102"/>
      <c r="X2213" s="102"/>
      <c r="Y2213" s="102"/>
      <c r="Z2213" s="102"/>
      <c r="AA2213" s="102"/>
      <c r="AB2213" s="102"/>
    </row>
    <row r="2214">
      <c r="A2214" s="119"/>
      <c r="C2214" s="110"/>
      <c r="D2214" s="111"/>
      <c r="E2214" s="117"/>
      <c r="G2214" s="120"/>
      <c r="H2214" s="120"/>
      <c r="I2214" s="120"/>
      <c r="J2214" s="102"/>
      <c r="K2214" s="102"/>
      <c r="L2214" s="120"/>
      <c r="M2214" s="116"/>
      <c r="N2214" s="116"/>
      <c r="O2214" s="102"/>
      <c r="P2214" s="102"/>
      <c r="Q2214" s="102"/>
      <c r="R2214" s="102"/>
      <c r="S2214" s="102"/>
      <c r="T2214" s="102"/>
      <c r="U2214" s="102"/>
      <c r="V2214" s="102"/>
      <c r="W2214" s="102"/>
      <c r="X2214" s="102"/>
      <c r="Y2214" s="102"/>
      <c r="Z2214" s="102"/>
      <c r="AA2214" s="102"/>
      <c r="AB2214" s="102"/>
    </row>
    <row r="2215">
      <c r="A2215" s="119"/>
      <c r="C2215" s="110"/>
      <c r="D2215" s="111"/>
      <c r="E2215" s="117"/>
      <c r="G2215" s="120"/>
      <c r="H2215" s="120"/>
      <c r="I2215" s="120"/>
      <c r="J2215" s="102"/>
      <c r="K2215" s="102"/>
      <c r="L2215" s="120"/>
      <c r="M2215" s="116"/>
      <c r="N2215" s="116"/>
      <c r="O2215" s="102"/>
      <c r="P2215" s="102"/>
      <c r="Q2215" s="102"/>
      <c r="R2215" s="102"/>
      <c r="S2215" s="102"/>
      <c r="T2215" s="102"/>
      <c r="U2215" s="102"/>
      <c r="V2215" s="102"/>
      <c r="W2215" s="102"/>
      <c r="X2215" s="102"/>
      <c r="Y2215" s="102"/>
      <c r="Z2215" s="102"/>
      <c r="AA2215" s="102"/>
      <c r="AB2215" s="102"/>
    </row>
    <row r="2216">
      <c r="A2216" s="119"/>
      <c r="C2216" s="110"/>
      <c r="D2216" s="111"/>
      <c r="E2216" s="117"/>
      <c r="G2216" s="120"/>
      <c r="H2216" s="120"/>
      <c r="I2216" s="120"/>
      <c r="J2216" s="102"/>
      <c r="K2216" s="102"/>
      <c r="L2216" s="120"/>
      <c r="M2216" s="116"/>
      <c r="N2216" s="116"/>
      <c r="O2216" s="102"/>
      <c r="P2216" s="102"/>
      <c r="Q2216" s="102"/>
      <c r="R2216" s="102"/>
      <c r="S2216" s="102"/>
      <c r="T2216" s="102"/>
      <c r="U2216" s="102"/>
      <c r="V2216" s="102"/>
      <c r="W2216" s="102"/>
      <c r="X2216" s="102"/>
      <c r="Y2216" s="102"/>
      <c r="Z2216" s="102"/>
      <c r="AA2216" s="102"/>
      <c r="AB2216" s="102"/>
    </row>
    <row r="2217">
      <c r="A2217" s="119"/>
      <c r="C2217" s="110"/>
      <c r="D2217" s="111"/>
      <c r="E2217" s="117"/>
      <c r="G2217" s="120"/>
      <c r="H2217" s="120"/>
      <c r="I2217" s="120"/>
      <c r="J2217" s="102"/>
      <c r="K2217" s="102"/>
      <c r="L2217" s="120"/>
      <c r="M2217" s="116"/>
      <c r="N2217" s="116"/>
      <c r="O2217" s="102"/>
      <c r="P2217" s="102"/>
      <c r="Q2217" s="102"/>
      <c r="R2217" s="102"/>
      <c r="S2217" s="102"/>
      <c r="T2217" s="102"/>
      <c r="U2217" s="102"/>
      <c r="V2217" s="102"/>
      <c r="W2217" s="102"/>
      <c r="X2217" s="102"/>
      <c r="Y2217" s="102"/>
      <c r="Z2217" s="102"/>
      <c r="AA2217" s="102"/>
      <c r="AB2217" s="102"/>
    </row>
    <row r="2218">
      <c r="A2218" s="119"/>
      <c r="C2218" s="110"/>
      <c r="D2218" s="111"/>
      <c r="E2218" s="117"/>
      <c r="G2218" s="120"/>
      <c r="H2218" s="120"/>
      <c r="I2218" s="120"/>
      <c r="J2218" s="102"/>
      <c r="K2218" s="102"/>
      <c r="L2218" s="120"/>
      <c r="M2218" s="116"/>
      <c r="N2218" s="116"/>
      <c r="O2218" s="102"/>
      <c r="P2218" s="102"/>
      <c r="Q2218" s="102"/>
      <c r="R2218" s="102"/>
      <c r="S2218" s="102"/>
      <c r="T2218" s="102"/>
      <c r="U2218" s="102"/>
      <c r="V2218" s="102"/>
      <c r="W2218" s="102"/>
      <c r="X2218" s="102"/>
      <c r="Y2218" s="102"/>
      <c r="Z2218" s="102"/>
      <c r="AA2218" s="102"/>
      <c r="AB2218" s="102"/>
    </row>
    <row r="2219">
      <c r="A2219" s="119"/>
      <c r="C2219" s="110"/>
      <c r="D2219" s="111"/>
      <c r="E2219" s="117"/>
      <c r="G2219" s="120"/>
      <c r="H2219" s="120"/>
      <c r="I2219" s="120"/>
      <c r="J2219" s="102"/>
      <c r="K2219" s="102"/>
      <c r="L2219" s="120"/>
      <c r="M2219" s="116"/>
      <c r="N2219" s="116"/>
      <c r="O2219" s="102"/>
      <c r="P2219" s="102"/>
      <c r="Q2219" s="102"/>
      <c r="R2219" s="102"/>
      <c r="S2219" s="102"/>
      <c r="T2219" s="102"/>
      <c r="U2219" s="102"/>
      <c r="V2219" s="102"/>
      <c r="W2219" s="102"/>
      <c r="X2219" s="102"/>
      <c r="Y2219" s="102"/>
      <c r="Z2219" s="102"/>
      <c r="AA2219" s="102"/>
      <c r="AB2219" s="102"/>
    </row>
    <row r="2220">
      <c r="A2220" s="119"/>
      <c r="C2220" s="110"/>
      <c r="D2220" s="111"/>
      <c r="E2220" s="117"/>
      <c r="G2220" s="120"/>
      <c r="H2220" s="120"/>
      <c r="I2220" s="120"/>
      <c r="J2220" s="102"/>
      <c r="K2220" s="102"/>
      <c r="L2220" s="120"/>
      <c r="M2220" s="116"/>
      <c r="N2220" s="116"/>
      <c r="O2220" s="102"/>
      <c r="P2220" s="102"/>
      <c r="Q2220" s="102"/>
      <c r="R2220" s="102"/>
      <c r="S2220" s="102"/>
      <c r="T2220" s="102"/>
      <c r="U2220" s="102"/>
      <c r="V2220" s="102"/>
      <c r="W2220" s="102"/>
      <c r="X2220" s="102"/>
      <c r="Y2220" s="102"/>
      <c r="Z2220" s="102"/>
      <c r="AA2220" s="102"/>
      <c r="AB2220" s="102"/>
    </row>
    <row r="2221">
      <c r="A2221" s="119"/>
      <c r="C2221" s="110"/>
      <c r="D2221" s="111"/>
      <c r="E2221" s="117"/>
      <c r="G2221" s="120"/>
      <c r="H2221" s="120"/>
      <c r="I2221" s="120"/>
      <c r="J2221" s="102"/>
      <c r="K2221" s="102"/>
      <c r="L2221" s="120"/>
      <c r="M2221" s="116"/>
      <c r="N2221" s="116"/>
      <c r="O2221" s="102"/>
      <c r="P2221" s="102"/>
      <c r="Q2221" s="102"/>
      <c r="R2221" s="102"/>
      <c r="S2221" s="102"/>
      <c r="T2221" s="102"/>
      <c r="U2221" s="102"/>
      <c r="V2221" s="102"/>
      <c r="W2221" s="102"/>
      <c r="X2221" s="102"/>
      <c r="Y2221" s="102"/>
      <c r="Z2221" s="102"/>
      <c r="AA2221" s="102"/>
      <c r="AB2221" s="102"/>
    </row>
    <row r="2222">
      <c r="A2222" s="119"/>
      <c r="C2222" s="110"/>
      <c r="D2222" s="111"/>
      <c r="E2222" s="117"/>
      <c r="G2222" s="120"/>
      <c r="H2222" s="120"/>
      <c r="I2222" s="120"/>
      <c r="J2222" s="102"/>
      <c r="K2222" s="102"/>
      <c r="L2222" s="120"/>
      <c r="M2222" s="116"/>
      <c r="N2222" s="116"/>
      <c r="O2222" s="102"/>
      <c r="P2222" s="102"/>
      <c r="Q2222" s="102"/>
      <c r="R2222" s="102"/>
      <c r="S2222" s="102"/>
      <c r="T2222" s="102"/>
      <c r="U2222" s="102"/>
      <c r="V2222" s="102"/>
      <c r="W2222" s="102"/>
      <c r="X2222" s="102"/>
      <c r="Y2222" s="102"/>
      <c r="Z2222" s="102"/>
      <c r="AA2222" s="102"/>
      <c r="AB2222" s="102"/>
    </row>
    <row r="2223">
      <c r="A2223" s="119"/>
      <c r="C2223" s="110"/>
      <c r="D2223" s="111"/>
      <c r="E2223" s="117"/>
      <c r="G2223" s="120"/>
      <c r="H2223" s="120"/>
      <c r="I2223" s="120"/>
      <c r="J2223" s="102"/>
      <c r="K2223" s="102"/>
      <c r="L2223" s="120"/>
      <c r="M2223" s="116"/>
      <c r="N2223" s="116"/>
      <c r="O2223" s="102"/>
      <c r="P2223" s="102"/>
      <c r="Q2223" s="102"/>
      <c r="R2223" s="102"/>
      <c r="S2223" s="102"/>
      <c r="T2223" s="102"/>
      <c r="U2223" s="102"/>
      <c r="V2223" s="102"/>
      <c r="W2223" s="102"/>
      <c r="X2223" s="102"/>
      <c r="Y2223" s="102"/>
      <c r="Z2223" s="102"/>
      <c r="AA2223" s="102"/>
      <c r="AB2223" s="102"/>
    </row>
    <row r="2224">
      <c r="A2224" s="119"/>
      <c r="C2224" s="110"/>
      <c r="D2224" s="111"/>
      <c r="E2224" s="117"/>
      <c r="G2224" s="120"/>
      <c r="H2224" s="120"/>
      <c r="I2224" s="120"/>
      <c r="J2224" s="102"/>
      <c r="K2224" s="102"/>
      <c r="L2224" s="120"/>
      <c r="M2224" s="116"/>
      <c r="N2224" s="116"/>
      <c r="O2224" s="102"/>
      <c r="P2224" s="102"/>
      <c r="Q2224" s="102"/>
      <c r="R2224" s="102"/>
      <c r="S2224" s="102"/>
      <c r="T2224" s="102"/>
      <c r="U2224" s="102"/>
      <c r="V2224" s="102"/>
      <c r="W2224" s="102"/>
      <c r="X2224" s="102"/>
      <c r="Y2224" s="102"/>
      <c r="Z2224" s="102"/>
      <c r="AA2224" s="102"/>
      <c r="AB2224" s="102"/>
    </row>
    <row r="2225">
      <c r="A2225" s="119"/>
      <c r="C2225" s="110"/>
      <c r="D2225" s="111"/>
      <c r="E2225" s="117"/>
      <c r="G2225" s="120"/>
      <c r="H2225" s="120"/>
      <c r="I2225" s="120"/>
      <c r="J2225" s="102"/>
      <c r="K2225" s="102"/>
      <c r="L2225" s="120"/>
      <c r="M2225" s="116"/>
      <c r="N2225" s="116"/>
      <c r="O2225" s="102"/>
      <c r="P2225" s="102"/>
      <c r="Q2225" s="102"/>
      <c r="R2225" s="102"/>
      <c r="S2225" s="102"/>
      <c r="T2225" s="102"/>
      <c r="U2225" s="102"/>
      <c r="V2225" s="102"/>
      <c r="W2225" s="102"/>
      <c r="X2225" s="102"/>
      <c r="Y2225" s="102"/>
      <c r="Z2225" s="102"/>
      <c r="AA2225" s="102"/>
      <c r="AB2225" s="102"/>
    </row>
    <row r="2226">
      <c r="A2226" s="119"/>
      <c r="C2226" s="110"/>
      <c r="D2226" s="111"/>
      <c r="E2226" s="117"/>
      <c r="G2226" s="120"/>
      <c r="H2226" s="120"/>
      <c r="I2226" s="120"/>
      <c r="J2226" s="102"/>
      <c r="K2226" s="102"/>
      <c r="L2226" s="120"/>
      <c r="M2226" s="116"/>
      <c r="N2226" s="116"/>
      <c r="O2226" s="102"/>
      <c r="P2226" s="102"/>
      <c r="Q2226" s="102"/>
      <c r="R2226" s="102"/>
      <c r="S2226" s="102"/>
      <c r="T2226" s="102"/>
      <c r="U2226" s="102"/>
      <c r="V2226" s="102"/>
      <c r="W2226" s="102"/>
      <c r="X2226" s="102"/>
      <c r="Y2226" s="102"/>
      <c r="Z2226" s="102"/>
      <c r="AA2226" s="102"/>
      <c r="AB2226" s="102"/>
    </row>
    <row r="2227">
      <c r="A2227" s="119"/>
      <c r="C2227" s="110"/>
      <c r="D2227" s="111"/>
      <c r="E2227" s="117"/>
      <c r="G2227" s="120"/>
      <c r="H2227" s="120"/>
      <c r="I2227" s="120"/>
      <c r="J2227" s="102"/>
      <c r="K2227" s="102"/>
      <c r="L2227" s="120"/>
      <c r="M2227" s="116"/>
      <c r="N2227" s="116"/>
      <c r="O2227" s="102"/>
      <c r="P2227" s="102"/>
      <c r="Q2227" s="102"/>
      <c r="R2227" s="102"/>
      <c r="S2227" s="102"/>
      <c r="T2227" s="102"/>
      <c r="U2227" s="102"/>
      <c r="V2227" s="102"/>
      <c r="W2227" s="102"/>
      <c r="X2227" s="102"/>
      <c r="Y2227" s="102"/>
      <c r="Z2227" s="102"/>
      <c r="AA2227" s="102"/>
      <c r="AB2227" s="102"/>
    </row>
    <row r="2228">
      <c r="A2228" s="119"/>
      <c r="C2228" s="110"/>
      <c r="D2228" s="111"/>
      <c r="E2228" s="117"/>
      <c r="G2228" s="120"/>
      <c r="H2228" s="120"/>
      <c r="I2228" s="120"/>
      <c r="J2228" s="102"/>
      <c r="K2228" s="102"/>
      <c r="L2228" s="120"/>
      <c r="M2228" s="116"/>
      <c r="N2228" s="116"/>
      <c r="O2228" s="102"/>
      <c r="P2228" s="102"/>
      <c r="Q2228" s="102"/>
      <c r="R2228" s="102"/>
      <c r="S2228" s="102"/>
      <c r="T2228" s="102"/>
      <c r="U2228" s="102"/>
      <c r="V2228" s="102"/>
      <c r="W2228" s="102"/>
      <c r="X2228" s="102"/>
      <c r="Y2228" s="102"/>
      <c r="Z2228" s="102"/>
      <c r="AA2228" s="102"/>
      <c r="AB2228" s="102"/>
    </row>
    <row r="2229">
      <c r="A2229" s="119"/>
      <c r="C2229" s="110"/>
      <c r="D2229" s="111"/>
      <c r="E2229" s="117"/>
      <c r="G2229" s="120"/>
      <c r="H2229" s="120"/>
      <c r="I2229" s="120"/>
      <c r="J2229" s="102"/>
      <c r="K2229" s="102"/>
      <c r="L2229" s="120"/>
      <c r="M2229" s="116"/>
      <c r="N2229" s="116"/>
      <c r="O2229" s="102"/>
      <c r="P2229" s="102"/>
      <c r="Q2229" s="102"/>
      <c r="R2229" s="102"/>
      <c r="S2229" s="102"/>
      <c r="T2229" s="102"/>
      <c r="U2229" s="102"/>
      <c r="V2229" s="102"/>
      <c r="W2229" s="102"/>
      <c r="X2229" s="102"/>
      <c r="Y2229" s="102"/>
      <c r="Z2229" s="102"/>
      <c r="AA2229" s="102"/>
      <c r="AB2229" s="102"/>
    </row>
    <row r="2230">
      <c r="A2230" s="119"/>
      <c r="C2230" s="110"/>
      <c r="D2230" s="111"/>
      <c r="E2230" s="117"/>
      <c r="G2230" s="120"/>
      <c r="H2230" s="120"/>
      <c r="I2230" s="120"/>
      <c r="J2230" s="102"/>
      <c r="K2230" s="102"/>
      <c r="L2230" s="120"/>
      <c r="M2230" s="116"/>
      <c r="N2230" s="116"/>
      <c r="O2230" s="102"/>
      <c r="P2230" s="102"/>
      <c r="Q2230" s="102"/>
      <c r="R2230" s="102"/>
      <c r="S2230" s="102"/>
      <c r="T2230" s="102"/>
      <c r="U2230" s="102"/>
      <c r="V2230" s="102"/>
      <c r="W2230" s="102"/>
      <c r="X2230" s="102"/>
      <c r="Y2230" s="102"/>
      <c r="Z2230" s="102"/>
      <c r="AA2230" s="102"/>
      <c r="AB2230" s="102"/>
    </row>
    <row r="2231">
      <c r="A2231" s="119"/>
      <c r="C2231" s="110"/>
      <c r="D2231" s="111"/>
      <c r="E2231" s="117"/>
      <c r="G2231" s="120"/>
      <c r="H2231" s="120"/>
      <c r="I2231" s="120"/>
      <c r="J2231" s="102"/>
      <c r="K2231" s="102"/>
      <c r="L2231" s="120"/>
      <c r="M2231" s="116"/>
      <c r="N2231" s="116"/>
      <c r="O2231" s="102"/>
      <c r="P2231" s="102"/>
      <c r="Q2231" s="102"/>
      <c r="R2231" s="102"/>
      <c r="S2231" s="102"/>
      <c r="T2231" s="102"/>
      <c r="U2231" s="102"/>
      <c r="V2231" s="102"/>
      <c r="W2231" s="102"/>
      <c r="X2231" s="102"/>
      <c r="Y2231" s="102"/>
      <c r="Z2231" s="102"/>
      <c r="AA2231" s="102"/>
      <c r="AB2231" s="102"/>
    </row>
    <row r="2232">
      <c r="A2232" s="119"/>
      <c r="C2232" s="110"/>
      <c r="D2232" s="111"/>
      <c r="E2232" s="117"/>
      <c r="G2232" s="120"/>
      <c r="H2232" s="120"/>
      <c r="I2232" s="120"/>
      <c r="J2232" s="102"/>
      <c r="K2232" s="102"/>
      <c r="L2232" s="120"/>
      <c r="M2232" s="116"/>
      <c r="N2232" s="116"/>
      <c r="O2232" s="102"/>
      <c r="P2232" s="102"/>
      <c r="Q2232" s="102"/>
      <c r="R2232" s="102"/>
      <c r="S2232" s="102"/>
      <c r="T2232" s="102"/>
      <c r="U2232" s="102"/>
      <c r="V2232" s="102"/>
      <c r="W2232" s="102"/>
      <c r="X2232" s="102"/>
      <c r="Y2232" s="102"/>
      <c r="Z2232" s="102"/>
      <c r="AA2232" s="102"/>
      <c r="AB2232" s="102"/>
    </row>
    <row r="2233">
      <c r="A2233" s="119"/>
      <c r="C2233" s="110"/>
      <c r="D2233" s="111"/>
      <c r="E2233" s="117"/>
      <c r="G2233" s="120"/>
      <c r="H2233" s="120"/>
      <c r="I2233" s="120"/>
      <c r="J2233" s="102"/>
      <c r="K2233" s="102"/>
      <c r="L2233" s="120"/>
      <c r="M2233" s="116"/>
      <c r="N2233" s="116"/>
      <c r="O2233" s="102"/>
      <c r="P2233" s="102"/>
      <c r="Q2233" s="102"/>
      <c r="R2233" s="102"/>
      <c r="S2233" s="102"/>
      <c r="T2233" s="102"/>
      <c r="U2233" s="102"/>
      <c r="V2233" s="102"/>
      <c r="W2233" s="102"/>
      <c r="X2233" s="102"/>
      <c r="Y2233" s="102"/>
      <c r="Z2233" s="102"/>
      <c r="AA2233" s="102"/>
      <c r="AB2233" s="102"/>
    </row>
    <row r="2234">
      <c r="A2234" s="119"/>
      <c r="C2234" s="110"/>
      <c r="D2234" s="111"/>
      <c r="E2234" s="117"/>
      <c r="G2234" s="120"/>
      <c r="H2234" s="120"/>
      <c r="I2234" s="120"/>
      <c r="J2234" s="102"/>
      <c r="K2234" s="102"/>
      <c r="L2234" s="120"/>
      <c r="M2234" s="116"/>
      <c r="N2234" s="116"/>
      <c r="O2234" s="102"/>
      <c r="P2234" s="102"/>
      <c r="Q2234" s="102"/>
      <c r="R2234" s="102"/>
      <c r="S2234" s="102"/>
      <c r="T2234" s="102"/>
      <c r="U2234" s="102"/>
      <c r="V2234" s="102"/>
      <c r="W2234" s="102"/>
      <c r="X2234" s="102"/>
      <c r="Y2234" s="102"/>
      <c r="Z2234" s="102"/>
      <c r="AA2234" s="102"/>
      <c r="AB2234" s="102"/>
    </row>
    <row r="2235">
      <c r="A2235" s="119"/>
      <c r="C2235" s="110"/>
      <c r="D2235" s="111"/>
      <c r="E2235" s="117"/>
      <c r="G2235" s="120"/>
      <c r="H2235" s="120"/>
      <c r="I2235" s="120"/>
      <c r="J2235" s="102"/>
      <c r="K2235" s="102"/>
      <c r="L2235" s="120"/>
      <c r="M2235" s="116"/>
      <c r="N2235" s="116"/>
      <c r="O2235" s="102"/>
      <c r="P2235" s="102"/>
      <c r="Q2235" s="102"/>
      <c r="R2235" s="102"/>
      <c r="S2235" s="102"/>
      <c r="T2235" s="102"/>
      <c r="U2235" s="102"/>
      <c r="V2235" s="102"/>
      <c r="W2235" s="102"/>
      <c r="X2235" s="102"/>
      <c r="Y2235" s="102"/>
      <c r="Z2235" s="102"/>
      <c r="AA2235" s="102"/>
      <c r="AB2235" s="102"/>
    </row>
    <row r="2236">
      <c r="A2236" s="119"/>
      <c r="C2236" s="110"/>
      <c r="D2236" s="111"/>
      <c r="E2236" s="117"/>
      <c r="G2236" s="120"/>
      <c r="H2236" s="120"/>
      <c r="I2236" s="120"/>
      <c r="J2236" s="102"/>
      <c r="K2236" s="102"/>
      <c r="L2236" s="120"/>
      <c r="M2236" s="116"/>
      <c r="N2236" s="116"/>
      <c r="O2236" s="102"/>
      <c r="P2236" s="102"/>
      <c r="Q2236" s="102"/>
      <c r="R2236" s="102"/>
      <c r="S2236" s="102"/>
      <c r="T2236" s="102"/>
      <c r="U2236" s="102"/>
      <c r="V2236" s="102"/>
      <c r="W2236" s="102"/>
      <c r="X2236" s="102"/>
      <c r="Y2236" s="102"/>
      <c r="Z2236" s="102"/>
      <c r="AA2236" s="102"/>
      <c r="AB2236" s="102"/>
    </row>
    <row r="2237">
      <c r="A2237" s="119"/>
      <c r="C2237" s="110"/>
      <c r="D2237" s="111"/>
      <c r="E2237" s="117"/>
      <c r="G2237" s="120"/>
      <c r="H2237" s="120"/>
      <c r="I2237" s="120"/>
      <c r="J2237" s="102"/>
      <c r="K2237" s="102"/>
      <c r="L2237" s="120"/>
      <c r="M2237" s="116"/>
      <c r="N2237" s="116"/>
      <c r="O2237" s="102"/>
      <c r="P2237" s="102"/>
      <c r="Q2237" s="102"/>
      <c r="R2237" s="102"/>
      <c r="S2237" s="102"/>
      <c r="T2237" s="102"/>
      <c r="U2237" s="102"/>
      <c r="V2237" s="102"/>
      <c r="W2237" s="102"/>
      <c r="X2237" s="102"/>
      <c r="Y2237" s="102"/>
      <c r="Z2237" s="102"/>
      <c r="AA2237" s="102"/>
      <c r="AB2237" s="102"/>
    </row>
    <row r="2238">
      <c r="A2238" s="119"/>
      <c r="C2238" s="110"/>
      <c r="D2238" s="111"/>
      <c r="E2238" s="117"/>
      <c r="G2238" s="120"/>
      <c r="H2238" s="120"/>
      <c r="I2238" s="120"/>
      <c r="J2238" s="102"/>
      <c r="K2238" s="102"/>
      <c r="L2238" s="120"/>
      <c r="M2238" s="116"/>
      <c r="N2238" s="116"/>
      <c r="O2238" s="102"/>
      <c r="P2238" s="102"/>
      <c r="Q2238" s="102"/>
      <c r="R2238" s="102"/>
      <c r="S2238" s="102"/>
      <c r="T2238" s="102"/>
      <c r="U2238" s="102"/>
      <c r="V2238" s="102"/>
      <c r="W2238" s="102"/>
      <c r="X2238" s="102"/>
      <c r="Y2238" s="102"/>
      <c r="Z2238" s="102"/>
      <c r="AA2238" s="102"/>
      <c r="AB2238" s="102"/>
    </row>
    <row r="2239">
      <c r="A2239" s="119"/>
      <c r="C2239" s="110"/>
      <c r="D2239" s="111"/>
      <c r="E2239" s="117"/>
      <c r="G2239" s="120"/>
      <c r="H2239" s="120"/>
      <c r="I2239" s="120"/>
      <c r="J2239" s="102"/>
      <c r="K2239" s="102"/>
      <c r="L2239" s="120"/>
      <c r="M2239" s="116"/>
      <c r="N2239" s="116"/>
      <c r="O2239" s="102"/>
      <c r="P2239" s="102"/>
      <c r="Q2239" s="102"/>
      <c r="R2239" s="102"/>
      <c r="S2239" s="102"/>
      <c r="T2239" s="102"/>
      <c r="U2239" s="102"/>
      <c r="V2239" s="102"/>
      <c r="W2239" s="102"/>
      <c r="X2239" s="102"/>
      <c r="Y2239" s="102"/>
      <c r="Z2239" s="102"/>
      <c r="AA2239" s="102"/>
      <c r="AB2239" s="102"/>
    </row>
    <row r="2240">
      <c r="A2240" s="119"/>
      <c r="C2240" s="110"/>
      <c r="D2240" s="111"/>
      <c r="E2240" s="117"/>
      <c r="G2240" s="120"/>
      <c r="H2240" s="120"/>
      <c r="I2240" s="120"/>
      <c r="J2240" s="102"/>
      <c r="K2240" s="102"/>
      <c r="L2240" s="120"/>
      <c r="M2240" s="116"/>
      <c r="N2240" s="116"/>
      <c r="O2240" s="102"/>
      <c r="P2240" s="102"/>
      <c r="Q2240" s="102"/>
      <c r="R2240" s="102"/>
      <c r="S2240" s="102"/>
      <c r="T2240" s="102"/>
      <c r="U2240" s="102"/>
      <c r="V2240" s="102"/>
      <c r="W2240" s="102"/>
      <c r="X2240" s="102"/>
      <c r="Y2240" s="102"/>
      <c r="Z2240" s="102"/>
      <c r="AA2240" s="102"/>
      <c r="AB2240" s="102"/>
    </row>
    <row r="2241">
      <c r="A2241" s="119"/>
      <c r="C2241" s="110"/>
      <c r="D2241" s="111"/>
      <c r="E2241" s="117"/>
      <c r="G2241" s="120"/>
      <c r="H2241" s="120"/>
      <c r="I2241" s="120"/>
      <c r="J2241" s="102"/>
      <c r="K2241" s="102"/>
      <c r="L2241" s="120"/>
      <c r="M2241" s="116"/>
      <c r="N2241" s="116"/>
      <c r="O2241" s="102"/>
      <c r="P2241" s="102"/>
      <c r="Q2241" s="102"/>
      <c r="R2241" s="102"/>
      <c r="S2241" s="102"/>
      <c r="T2241" s="102"/>
      <c r="U2241" s="102"/>
      <c r="V2241" s="102"/>
      <c r="W2241" s="102"/>
      <c r="X2241" s="102"/>
      <c r="Y2241" s="102"/>
      <c r="Z2241" s="102"/>
      <c r="AA2241" s="102"/>
      <c r="AB2241" s="102"/>
    </row>
    <row r="2242">
      <c r="A2242" s="119"/>
      <c r="C2242" s="110"/>
      <c r="D2242" s="111"/>
      <c r="E2242" s="117"/>
      <c r="G2242" s="120"/>
      <c r="H2242" s="120"/>
      <c r="I2242" s="120"/>
      <c r="J2242" s="102"/>
      <c r="K2242" s="102"/>
      <c r="L2242" s="120"/>
      <c r="M2242" s="116"/>
      <c r="N2242" s="116"/>
      <c r="O2242" s="102"/>
      <c r="P2242" s="102"/>
      <c r="Q2242" s="102"/>
      <c r="R2242" s="102"/>
      <c r="S2242" s="102"/>
      <c r="T2242" s="102"/>
      <c r="U2242" s="102"/>
      <c r="V2242" s="102"/>
      <c r="W2242" s="102"/>
      <c r="X2242" s="102"/>
      <c r="Y2242" s="102"/>
      <c r="Z2242" s="102"/>
      <c r="AA2242" s="102"/>
      <c r="AB2242" s="102"/>
    </row>
    <row r="2243">
      <c r="A2243" s="119"/>
      <c r="C2243" s="110"/>
      <c r="D2243" s="111"/>
      <c r="E2243" s="117"/>
      <c r="G2243" s="120"/>
      <c r="H2243" s="120"/>
      <c r="I2243" s="120"/>
      <c r="J2243" s="102"/>
      <c r="K2243" s="102"/>
      <c r="L2243" s="120"/>
      <c r="M2243" s="116"/>
      <c r="N2243" s="116"/>
      <c r="O2243" s="102"/>
      <c r="P2243" s="102"/>
      <c r="Q2243" s="102"/>
      <c r="R2243" s="102"/>
      <c r="S2243" s="102"/>
      <c r="T2243" s="102"/>
      <c r="U2243" s="102"/>
      <c r="V2243" s="102"/>
      <c r="W2243" s="102"/>
      <c r="X2243" s="102"/>
      <c r="Y2243" s="102"/>
      <c r="Z2243" s="102"/>
      <c r="AA2243" s="102"/>
      <c r="AB2243" s="102"/>
    </row>
    <row r="2244">
      <c r="A2244" s="119"/>
      <c r="C2244" s="110"/>
      <c r="D2244" s="111"/>
      <c r="E2244" s="117"/>
      <c r="G2244" s="120"/>
      <c r="H2244" s="120"/>
      <c r="I2244" s="120"/>
      <c r="J2244" s="102"/>
      <c r="K2244" s="102"/>
      <c r="L2244" s="120"/>
      <c r="M2244" s="116"/>
      <c r="N2244" s="116"/>
      <c r="O2244" s="102"/>
      <c r="P2244" s="102"/>
      <c r="Q2244" s="102"/>
      <c r="R2244" s="102"/>
      <c r="S2244" s="102"/>
      <c r="T2244" s="102"/>
      <c r="U2244" s="102"/>
      <c r="V2244" s="102"/>
      <c r="W2244" s="102"/>
      <c r="X2244" s="102"/>
      <c r="Y2244" s="102"/>
      <c r="Z2244" s="102"/>
      <c r="AA2244" s="102"/>
      <c r="AB2244" s="102"/>
    </row>
    <row r="2245">
      <c r="A2245" s="119"/>
      <c r="C2245" s="110"/>
      <c r="D2245" s="111"/>
      <c r="E2245" s="117"/>
      <c r="G2245" s="120"/>
      <c r="H2245" s="120"/>
      <c r="I2245" s="120"/>
      <c r="J2245" s="102"/>
      <c r="K2245" s="102"/>
      <c r="L2245" s="120"/>
      <c r="M2245" s="116"/>
      <c r="N2245" s="116"/>
      <c r="O2245" s="102"/>
      <c r="P2245" s="102"/>
      <c r="Q2245" s="102"/>
      <c r="R2245" s="102"/>
      <c r="S2245" s="102"/>
      <c r="T2245" s="102"/>
      <c r="U2245" s="102"/>
      <c r="V2245" s="102"/>
      <c r="W2245" s="102"/>
      <c r="X2245" s="102"/>
      <c r="Y2245" s="102"/>
      <c r="Z2245" s="102"/>
      <c r="AA2245" s="102"/>
      <c r="AB2245" s="102"/>
    </row>
    <row r="2246">
      <c r="A2246" s="119"/>
      <c r="C2246" s="110"/>
      <c r="D2246" s="111"/>
      <c r="E2246" s="117"/>
      <c r="G2246" s="120"/>
      <c r="H2246" s="120"/>
      <c r="I2246" s="120"/>
      <c r="J2246" s="102"/>
      <c r="K2246" s="102"/>
      <c r="L2246" s="120"/>
      <c r="M2246" s="116"/>
      <c r="N2246" s="116"/>
      <c r="O2246" s="102"/>
      <c r="P2246" s="102"/>
      <c r="Q2246" s="102"/>
      <c r="R2246" s="102"/>
      <c r="S2246" s="102"/>
      <c r="T2246" s="102"/>
      <c r="U2246" s="102"/>
      <c r="V2246" s="102"/>
      <c r="W2246" s="102"/>
      <c r="X2246" s="102"/>
      <c r="Y2246" s="102"/>
      <c r="Z2246" s="102"/>
      <c r="AA2246" s="102"/>
      <c r="AB2246" s="102"/>
    </row>
    <row r="2247">
      <c r="A2247" s="119"/>
      <c r="C2247" s="110"/>
      <c r="D2247" s="111"/>
      <c r="E2247" s="117"/>
      <c r="G2247" s="120"/>
      <c r="H2247" s="120"/>
      <c r="I2247" s="120"/>
      <c r="J2247" s="102"/>
      <c r="K2247" s="102"/>
      <c r="L2247" s="120"/>
      <c r="M2247" s="116"/>
      <c r="N2247" s="116"/>
      <c r="O2247" s="102"/>
      <c r="P2247" s="102"/>
      <c r="Q2247" s="102"/>
      <c r="R2247" s="102"/>
      <c r="S2247" s="102"/>
      <c r="T2247" s="102"/>
      <c r="U2247" s="102"/>
      <c r="V2247" s="102"/>
      <c r="W2247" s="102"/>
      <c r="X2247" s="102"/>
      <c r="Y2247" s="102"/>
      <c r="Z2247" s="102"/>
      <c r="AA2247" s="102"/>
      <c r="AB2247" s="102"/>
    </row>
    <row r="2248">
      <c r="A2248" s="119"/>
      <c r="C2248" s="110"/>
      <c r="D2248" s="111"/>
      <c r="E2248" s="117"/>
      <c r="G2248" s="120"/>
      <c r="H2248" s="120"/>
      <c r="I2248" s="120"/>
      <c r="J2248" s="102"/>
      <c r="K2248" s="102"/>
      <c r="L2248" s="120"/>
      <c r="M2248" s="116"/>
      <c r="N2248" s="116"/>
      <c r="O2248" s="102"/>
      <c r="P2248" s="102"/>
      <c r="Q2248" s="102"/>
      <c r="R2248" s="102"/>
      <c r="S2248" s="102"/>
      <c r="T2248" s="102"/>
      <c r="U2248" s="102"/>
      <c r="V2248" s="102"/>
      <c r="W2248" s="102"/>
      <c r="X2248" s="102"/>
      <c r="Y2248" s="102"/>
      <c r="Z2248" s="102"/>
      <c r="AA2248" s="102"/>
      <c r="AB2248" s="102"/>
    </row>
    <row r="2249">
      <c r="A2249" s="119"/>
      <c r="C2249" s="110"/>
      <c r="D2249" s="111"/>
      <c r="E2249" s="117"/>
      <c r="G2249" s="120"/>
      <c r="H2249" s="120"/>
      <c r="I2249" s="120"/>
      <c r="J2249" s="102"/>
      <c r="K2249" s="102"/>
      <c r="L2249" s="120"/>
      <c r="M2249" s="116"/>
      <c r="N2249" s="116"/>
      <c r="O2249" s="102"/>
      <c r="P2249" s="102"/>
      <c r="Q2249" s="102"/>
      <c r="R2249" s="102"/>
      <c r="S2249" s="102"/>
      <c r="T2249" s="102"/>
      <c r="U2249" s="102"/>
      <c r="V2249" s="102"/>
      <c r="W2249" s="102"/>
      <c r="X2249" s="102"/>
      <c r="Y2249" s="102"/>
      <c r="Z2249" s="102"/>
      <c r="AA2249" s="102"/>
      <c r="AB2249" s="102"/>
    </row>
    <row r="2250">
      <c r="A2250" s="119"/>
      <c r="C2250" s="110"/>
      <c r="D2250" s="111"/>
      <c r="E2250" s="117"/>
      <c r="G2250" s="120"/>
      <c r="H2250" s="120"/>
      <c r="I2250" s="120"/>
      <c r="J2250" s="102"/>
      <c r="K2250" s="102"/>
      <c r="L2250" s="120"/>
      <c r="M2250" s="116"/>
      <c r="N2250" s="116"/>
      <c r="O2250" s="102"/>
      <c r="P2250" s="102"/>
      <c r="Q2250" s="102"/>
      <c r="R2250" s="102"/>
      <c r="S2250" s="102"/>
      <c r="T2250" s="102"/>
      <c r="U2250" s="102"/>
      <c r="V2250" s="102"/>
      <c r="W2250" s="102"/>
      <c r="X2250" s="102"/>
      <c r="Y2250" s="102"/>
      <c r="Z2250" s="102"/>
      <c r="AA2250" s="102"/>
      <c r="AB2250" s="102"/>
    </row>
    <row r="2251">
      <c r="A2251" s="119"/>
      <c r="C2251" s="110"/>
      <c r="D2251" s="111"/>
      <c r="E2251" s="117"/>
      <c r="G2251" s="120"/>
      <c r="H2251" s="120"/>
      <c r="I2251" s="120"/>
      <c r="J2251" s="102"/>
      <c r="K2251" s="102"/>
      <c r="L2251" s="120"/>
      <c r="M2251" s="116"/>
      <c r="N2251" s="116"/>
      <c r="O2251" s="102"/>
      <c r="P2251" s="102"/>
      <c r="Q2251" s="102"/>
      <c r="R2251" s="102"/>
      <c r="S2251" s="102"/>
      <c r="T2251" s="102"/>
      <c r="U2251" s="102"/>
      <c r="V2251" s="102"/>
      <c r="W2251" s="102"/>
      <c r="X2251" s="102"/>
      <c r="Y2251" s="102"/>
      <c r="Z2251" s="102"/>
      <c r="AA2251" s="102"/>
      <c r="AB2251" s="102"/>
    </row>
    <row r="2252">
      <c r="A2252" s="119"/>
      <c r="C2252" s="110"/>
      <c r="D2252" s="111"/>
      <c r="E2252" s="117"/>
      <c r="G2252" s="120"/>
      <c r="H2252" s="120"/>
      <c r="I2252" s="120"/>
      <c r="J2252" s="102"/>
      <c r="K2252" s="102"/>
      <c r="L2252" s="120"/>
      <c r="M2252" s="116"/>
      <c r="N2252" s="116"/>
      <c r="O2252" s="102"/>
      <c r="P2252" s="102"/>
      <c r="Q2252" s="102"/>
      <c r="R2252" s="102"/>
      <c r="S2252" s="102"/>
      <c r="T2252" s="102"/>
      <c r="U2252" s="102"/>
      <c r="V2252" s="102"/>
      <c r="W2252" s="102"/>
      <c r="X2252" s="102"/>
      <c r="Y2252" s="102"/>
      <c r="Z2252" s="102"/>
      <c r="AA2252" s="102"/>
      <c r="AB2252" s="102"/>
    </row>
    <row r="2253">
      <c r="A2253" s="119"/>
      <c r="C2253" s="110"/>
      <c r="D2253" s="111"/>
      <c r="E2253" s="117"/>
      <c r="G2253" s="120"/>
      <c r="H2253" s="120"/>
      <c r="I2253" s="120"/>
      <c r="J2253" s="102"/>
      <c r="K2253" s="102"/>
      <c r="L2253" s="120"/>
      <c r="M2253" s="116"/>
      <c r="N2253" s="116"/>
      <c r="O2253" s="102"/>
      <c r="P2253" s="102"/>
      <c r="Q2253" s="102"/>
      <c r="R2253" s="102"/>
      <c r="S2253" s="102"/>
      <c r="T2253" s="102"/>
      <c r="U2253" s="102"/>
      <c r="V2253" s="102"/>
      <c r="W2253" s="102"/>
      <c r="X2253" s="102"/>
      <c r="Y2253" s="102"/>
      <c r="Z2253" s="102"/>
      <c r="AA2253" s="102"/>
      <c r="AB2253" s="102"/>
    </row>
    <row r="2254">
      <c r="A2254" s="119"/>
      <c r="C2254" s="110"/>
      <c r="D2254" s="111"/>
      <c r="E2254" s="117"/>
      <c r="G2254" s="120"/>
      <c r="H2254" s="120"/>
      <c r="I2254" s="120"/>
      <c r="J2254" s="102"/>
      <c r="K2254" s="102"/>
      <c r="L2254" s="120"/>
      <c r="M2254" s="116"/>
      <c r="N2254" s="116"/>
      <c r="O2254" s="102"/>
      <c r="P2254" s="102"/>
      <c r="Q2254" s="102"/>
      <c r="R2254" s="102"/>
      <c r="S2254" s="102"/>
      <c r="T2254" s="102"/>
      <c r="U2254" s="102"/>
      <c r="V2254" s="102"/>
      <c r="W2254" s="102"/>
      <c r="X2254" s="102"/>
      <c r="Y2254" s="102"/>
      <c r="Z2254" s="102"/>
      <c r="AA2254" s="102"/>
      <c r="AB2254" s="102"/>
    </row>
    <row r="2255">
      <c r="A2255" s="119"/>
      <c r="C2255" s="110"/>
      <c r="D2255" s="111"/>
      <c r="E2255" s="117"/>
      <c r="G2255" s="120"/>
      <c r="H2255" s="120"/>
      <c r="I2255" s="120"/>
      <c r="J2255" s="102"/>
      <c r="K2255" s="102"/>
      <c r="L2255" s="120"/>
      <c r="M2255" s="116"/>
      <c r="N2255" s="116"/>
      <c r="O2255" s="102"/>
      <c r="P2255" s="102"/>
      <c r="Q2255" s="102"/>
      <c r="R2255" s="102"/>
      <c r="S2255" s="102"/>
      <c r="T2255" s="102"/>
      <c r="U2255" s="102"/>
      <c r="V2255" s="102"/>
      <c r="W2255" s="102"/>
      <c r="X2255" s="102"/>
      <c r="Y2255" s="102"/>
      <c r="Z2255" s="102"/>
      <c r="AA2255" s="102"/>
      <c r="AB2255" s="102"/>
    </row>
    <row r="2256">
      <c r="A2256" s="119"/>
      <c r="C2256" s="110"/>
      <c r="D2256" s="111"/>
      <c r="E2256" s="117"/>
      <c r="G2256" s="120"/>
      <c r="H2256" s="120"/>
      <c r="I2256" s="120"/>
      <c r="J2256" s="102"/>
      <c r="K2256" s="102"/>
      <c r="L2256" s="120"/>
      <c r="M2256" s="116"/>
      <c r="N2256" s="116"/>
      <c r="O2256" s="102"/>
      <c r="P2256" s="102"/>
      <c r="Q2256" s="102"/>
      <c r="R2256" s="102"/>
      <c r="S2256" s="102"/>
      <c r="T2256" s="102"/>
      <c r="U2256" s="102"/>
      <c r="V2256" s="102"/>
      <c r="W2256" s="102"/>
      <c r="X2256" s="102"/>
      <c r="Y2256" s="102"/>
      <c r="Z2256" s="102"/>
      <c r="AA2256" s="102"/>
      <c r="AB2256" s="102"/>
    </row>
    <row r="2257">
      <c r="A2257" s="119"/>
      <c r="C2257" s="110"/>
      <c r="D2257" s="111"/>
      <c r="E2257" s="117"/>
      <c r="G2257" s="120"/>
      <c r="H2257" s="120"/>
      <c r="I2257" s="120"/>
      <c r="J2257" s="102"/>
      <c r="K2257" s="102"/>
      <c r="L2257" s="120"/>
      <c r="M2257" s="116"/>
      <c r="N2257" s="116"/>
      <c r="O2257" s="102"/>
      <c r="P2257" s="102"/>
      <c r="Q2257" s="102"/>
      <c r="R2257" s="102"/>
      <c r="S2257" s="102"/>
      <c r="T2257" s="102"/>
      <c r="U2257" s="102"/>
      <c r="V2257" s="102"/>
      <c r="W2257" s="102"/>
      <c r="X2257" s="102"/>
      <c r="Y2257" s="102"/>
      <c r="Z2257" s="102"/>
      <c r="AA2257" s="102"/>
      <c r="AB2257" s="102"/>
    </row>
    <row r="2258">
      <c r="A2258" s="119"/>
      <c r="C2258" s="110"/>
      <c r="D2258" s="111"/>
      <c r="E2258" s="117"/>
      <c r="G2258" s="120"/>
      <c r="H2258" s="120"/>
      <c r="I2258" s="120"/>
      <c r="J2258" s="102"/>
      <c r="K2258" s="102"/>
      <c r="L2258" s="120"/>
      <c r="M2258" s="116"/>
      <c r="N2258" s="116"/>
      <c r="O2258" s="102"/>
      <c r="P2258" s="102"/>
      <c r="Q2258" s="102"/>
      <c r="R2258" s="102"/>
      <c r="S2258" s="102"/>
      <c r="T2258" s="102"/>
      <c r="U2258" s="102"/>
      <c r="V2258" s="102"/>
      <c r="W2258" s="102"/>
      <c r="X2258" s="102"/>
      <c r="Y2258" s="102"/>
      <c r="Z2258" s="102"/>
      <c r="AA2258" s="102"/>
      <c r="AB2258" s="102"/>
    </row>
    <row r="2259">
      <c r="A2259" s="119"/>
      <c r="C2259" s="110"/>
      <c r="D2259" s="111"/>
      <c r="E2259" s="117"/>
      <c r="G2259" s="120"/>
      <c r="H2259" s="120"/>
      <c r="I2259" s="120"/>
      <c r="J2259" s="102"/>
      <c r="K2259" s="102"/>
      <c r="L2259" s="120"/>
      <c r="M2259" s="116"/>
      <c r="N2259" s="116"/>
      <c r="O2259" s="102"/>
      <c r="P2259" s="102"/>
      <c r="Q2259" s="102"/>
      <c r="R2259" s="102"/>
      <c r="S2259" s="102"/>
      <c r="T2259" s="102"/>
      <c r="U2259" s="102"/>
      <c r="V2259" s="102"/>
      <c r="W2259" s="102"/>
      <c r="X2259" s="102"/>
      <c r="Y2259" s="102"/>
      <c r="Z2259" s="102"/>
      <c r="AA2259" s="102"/>
      <c r="AB2259" s="102"/>
    </row>
    <row r="2260">
      <c r="A2260" s="119"/>
      <c r="C2260" s="110"/>
      <c r="D2260" s="111"/>
      <c r="E2260" s="117"/>
      <c r="G2260" s="120"/>
      <c r="H2260" s="120"/>
      <c r="I2260" s="120"/>
      <c r="J2260" s="102"/>
      <c r="K2260" s="102"/>
      <c r="L2260" s="120"/>
      <c r="M2260" s="116"/>
      <c r="N2260" s="116"/>
      <c r="O2260" s="102"/>
      <c r="P2260" s="102"/>
      <c r="Q2260" s="102"/>
      <c r="R2260" s="102"/>
      <c r="S2260" s="102"/>
      <c r="T2260" s="102"/>
      <c r="U2260" s="102"/>
      <c r="V2260" s="102"/>
      <c r="W2260" s="102"/>
      <c r="X2260" s="102"/>
      <c r="Y2260" s="102"/>
      <c r="Z2260" s="102"/>
      <c r="AA2260" s="102"/>
      <c r="AB2260" s="102"/>
    </row>
    <row r="2261">
      <c r="A2261" s="119"/>
      <c r="C2261" s="110"/>
      <c r="D2261" s="111"/>
      <c r="E2261" s="117"/>
      <c r="G2261" s="120"/>
      <c r="H2261" s="120"/>
      <c r="I2261" s="120"/>
      <c r="J2261" s="102"/>
      <c r="K2261" s="102"/>
      <c r="L2261" s="120"/>
      <c r="M2261" s="116"/>
      <c r="N2261" s="116"/>
      <c r="O2261" s="102"/>
      <c r="P2261" s="102"/>
      <c r="Q2261" s="102"/>
      <c r="R2261" s="102"/>
      <c r="S2261" s="102"/>
      <c r="T2261" s="102"/>
      <c r="U2261" s="102"/>
      <c r="V2261" s="102"/>
      <c r="W2261" s="102"/>
      <c r="X2261" s="102"/>
      <c r="Y2261" s="102"/>
      <c r="Z2261" s="102"/>
      <c r="AA2261" s="102"/>
      <c r="AB2261" s="102"/>
    </row>
    <row r="2262">
      <c r="A2262" s="119"/>
      <c r="C2262" s="110"/>
      <c r="D2262" s="111"/>
      <c r="E2262" s="117"/>
      <c r="G2262" s="120"/>
      <c r="H2262" s="120"/>
      <c r="I2262" s="120"/>
      <c r="J2262" s="102"/>
      <c r="K2262" s="102"/>
      <c r="L2262" s="120"/>
      <c r="M2262" s="116"/>
      <c r="N2262" s="116"/>
      <c r="O2262" s="102"/>
      <c r="P2262" s="102"/>
      <c r="Q2262" s="102"/>
      <c r="R2262" s="102"/>
      <c r="S2262" s="102"/>
      <c r="T2262" s="102"/>
      <c r="U2262" s="102"/>
      <c r="V2262" s="102"/>
      <c r="W2262" s="102"/>
      <c r="X2262" s="102"/>
      <c r="Y2262" s="102"/>
      <c r="Z2262" s="102"/>
      <c r="AA2262" s="102"/>
      <c r="AB2262" s="102"/>
    </row>
    <row r="2263">
      <c r="A2263" s="119"/>
      <c r="C2263" s="110"/>
      <c r="D2263" s="111"/>
      <c r="E2263" s="117"/>
      <c r="G2263" s="120"/>
      <c r="H2263" s="120"/>
      <c r="I2263" s="120"/>
      <c r="J2263" s="102"/>
      <c r="K2263" s="102"/>
      <c r="L2263" s="120"/>
      <c r="M2263" s="116"/>
      <c r="N2263" s="116"/>
      <c r="O2263" s="102"/>
      <c r="P2263" s="102"/>
      <c r="Q2263" s="102"/>
      <c r="R2263" s="102"/>
      <c r="S2263" s="102"/>
      <c r="T2263" s="102"/>
      <c r="U2263" s="102"/>
      <c r="V2263" s="102"/>
      <c r="W2263" s="102"/>
      <c r="X2263" s="102"/>
      <c r="Y2263" s="102"/>
      <c r="Z2263" s="102"/>
      <c r="AA2263" s="102"/>
      <c r="AB2263" s="102"/>
    </row>
    <row r="2264">
      <c r="A2264" s="119"/>
      <c r="C2264" s="110"/>
      <c r="D2264" s="111"/>
      <c r="E2264" s="117"/>
      <c r="G2264" s="120"/>
      <c r="H2264" s="120"/>
      <c r="I2264" s="120"/>
      <c r="J2264" s="102"/>
      <c r="K2264" s="102"/>
      <c r="L2264" s="120"/>
      <c r="M2264" s="116"/>
      <c r="N2264" s="116"/>
      <c r="O2264" s="102"/>
      <c r="P2264" s="102"/>
      <c r="Q2264" s="102"/>
      <c r="R2264" s="102"/>
      <c r="S2264" s="102"/>
      <c r="T2264" s="102"/>
      <c r="U2264" s="102"/>
      <c r="V2264" s="102"/>
      <c r="W2264" s="102"/>
      <c r="X2264" s="102"/>
      <c r="Y2264" s="102"/>
      <c r="Z2264" s="102"/>
      <c r="AA2264" s="102"/>
      <c r="AB2264" s="102"/>
    </row>
    <row r="2265">
      <c r="A2265" s="119"/>
      <c r="C2265" s="110"/>
      <c r="D2265" s="111"/>
      <c r="E2265" s="117"/>
      <c r="G2265" s="120"/>
      <c r="H2265" s="120"/>
      <c r="I2265" s="120"/>
      <c r="J2265" s="102"/>
      <c r="K2265" s="102"/>
      <c r="L2265" s="120"/>
      <c r="M2265" s="116"/>
      <c r="N2265" s="116"/>
      <c r="O2265" s="102"/>
      <c r="P2265" s="102"/>
      <c r="Q2265" s="102"/>
      <c r="R2265" s="102"/>
      <c r="S2265" s="102"/>
      <c r="T2265" s="102"/>
      <c r="U2265" s="102"/>
      <c r="V2265" s="102"/>
      <c r="W2265" s="102"/>
      <c r="X2265" s="102"/>
      <c r="Y2265" s="102"/>
      <c r="Z2265" s="102"/>
      <c r="AA2265" s="102"/>
      <c r="AB2265" s="102"/>
    </row>
    <row r="2266">
      <c r="A2266" s="119"/>
      <c r="C2266" s="110"/>
      <c r="D2266" s="111"/>
      <c r="E2266" s="117"/>
      <c r="G2266" s="120"/>
      <c r="H2266" s="120"/>
      <c r="I2266" s="120"/>
      <c r="J2266" s="102"/>
      <c r="K2266" s="102"/>
      <c r="L2266" s="120"/>
      <c r="M2266" s="116"/>
      <c r="N2266" s="116"/>
      <c r="O2266" s="102"/>
      <c r="P2266" s="102"/>
      <c r="Q2266" s="102"/>
      <c r="R2266" s="102"/>
      <c r="S2266" s="102"/>
      <c r="T2266" s="102"/>
      <c r="U2266" s="102"/>
      <c r="V2266" s="102"/>
      <c r="W2266" s="102"/>
      <c r="X2266" s="102"/>
      <c r="Y2266" s="102"/>
      <c r="Z2266" s="102"/>
      <c r="AA2266" s="102"/>
      <c r="AB2266" s="102"/>
    </row>
    <row r="2267">
      <c r="A2267" s="119"/>
      <c r="C2267" s="110"/>
      <c r="D2267" s="111"/>
      <c r="E2267" s="117"/>
      <c r="G2267" s="120"/>
      <c r="H2267" s="120"/>
      <c r="I2267" s="120"/>
      <c r="J2267" s="102"/>
      <c r="K2267" s="102"/>
      <c r="L2267" s="120"/>
      <c r="M2267" s="116"/>
      <c r="N2267" s="116"/>
      <c r="O2267" s="102"/>
      <c r="P2267" s="102"/>
      <c r="Q2267" s="102"/>
      <c r="R2267" s="102"/>
      <c r="S2267" s="102"/>
      <c r="T2267" s="102"/>
      <c r="U2267" s="102"/>
      <c r="V2267" s="102"/>
      <c r="W2267" s="102"/>
      <c r="X2267" s="102"/>
      <c r="Y2267" s="102"/>
      <c r="Z2267" s="102"/>
      <c r="AA2267" s="102"/>
      <c r="AB2267" s="102"/>
    </row>
    <row r="2268">
      <c r="A2268" s="119"/>
      <c r="C2268" s="110"/>
      <c r="D2268" s="111"/>
      <c r="E2268" s="117"/>
      <c r="G2268" s="120"/>
      <c r="H2268" s="120"/>
      <c r="I2268" s="120"/>
      <c r="J2268" s="102"/>
      <c r="K2268" s="102"/>
      <c r="L2268" s="120"/>
      <c r="M2268" s="116"/>
      <c r="N2268" s="116"/>
      <c r="O2268" s="102"/>
      <c r="P2268" s="102"/>
      <c r="Q2268" s="102"/>
      <c r="R2268" s="102"/>
      <c r="S2268" s="102"/>
      <c r="T2268" s="102"/>
      <c r="U2268" s="102"/>
      <c r="V2268" s="102"/>
      <c r="W2268" s="102"/>
      <c r="X2268" s="102"/>
      <c r="Y2268" s="102"/>
      <c r="Z2268" s="102"/>
      <c r="AA2268" s="102"/>
      <c r="AB2268" s="102"/>
    </row>
    <row r="2269">
      <c r="A2269" s="119"/>
      <c r="C2269" s="110"/>
      <c r="D2269" s="111"/>
      <c r="E2269" s="117"/>
      <c r="G2269" s="120"/>
      <c r="H2269" s="120"/>
      <c r="I2269" s="120"/>
      <c r="J2269" s="102"/>
      <c r="K2269" s="102"/>
      <c r="L2269" s="120"/>
      <c r="M2269" s="116"/>
      <c r="N2269" s="116"/>
      <c r="O2269" s="102"/>
      <c r="P2269" s="102"/>
      <c r="Q2269" s="102"/>
      <c r="R2269" s="102"/>
      <c r="S2269" s="102"/>
      <c r="T2269" s="102"/>
      <c r="U2269" s="102"/>
      <c r="V2269" s="102"/>
      <c r="W2269" s="102"/>
      <c r="X2269" s="102"/>
      <c r="Y2269" s="102"/>
      <c r="Z2269" s="102"/>
      <c r="AA2269" s="102"/>
      <c r="AB2269" s="102"/>
    </row>
    <row r="2270">
      <c r="A2270" s="119"/>
      <c r="C2270" s="110"/>
      <c r="D2270" s="111"/>
      <c r="E2270" s="117"/>
      <c r="G2270" s="120"/>
      <c r="H2270" s="120"/>
      <c r="I2270" s="120"/>
      <c r="J2270" s="102"/>
      <c r="K2270" s="102"/>
      <c r="L2270" s="120"/>
      <c r="M2270" s="116"/>
      <c r="N2270" s="116"/>
      <c r="O2270" s="102"/>
      <c r="P2270" s="102"/>
      <c r="Q2270" s="102"/>
      <c r="R2270" s="102"/>
      <c r="S2270" s="102"/>
      <c r="T2270" s="102"/>
      <c r="U2270" s="102"/>
      <c r="V2270" s="102"/>
      <c r="W2270" s="102"/>
      <c r="X2270" s="102"/>
      <c r="Y2270" s="102"/>
      <c r="Z2270" s="102"/>
      <c r="AA2270" s="102"/>
      <c r="AB2270" s="102"/>
    </row>
    <row r="2271">
      <c r="A2271" s="119"/>
      <c r="C2271" s="110"/>
      <c r="D2271" s="111"/>
      <c r="E2271" s="117"/>
      <c r="G2271" s="120"/>
      <c r="H2271" s="120"/>
      <c r="I2271" s="120"/>
      <c r="J2271" s="102"/>
      <c r="K2271" s="102"/>
      <c r="L2271" s="120"/>
      <c r="M2271" s="116"/>
      <c r="N2271" s="116"/>
      <c r="O2271" s="102"/>
      <c r="P2271" s="102"/>
      <c r="Q2271" s="102"/>
      <c r="R2271" s="102"/>
      <c r="S2271" s="102"/>
      <c r="T2271" s="102"/>
      <c r="U2271" s="102"/>
      <c r="V2271" s="102"/>
      <c r="W2271" s="102"/>
      <c r="X2271" s="102"/>
      <c r="Y2271" s="102"/>
      <c r="Z2271" s="102"/>
      <c r="AA2271" s="102"/>
      <c r="AB2271" s="102"/>
    </row>
    <row r="2272">
      <c r="A2272" s="119"/>
      <c r="C2272" s="110"/>
      <c r="D2272" s="111"/>
      <c r="E2272" s="117"/>
      <c r="G2272" s="120"/>
      <c r="H2272" s="120"/>
      <c r="I2272" s="120"/>
      <c r="J2272" s="102"/>
      <c r="K2272" s="102"/>
      <c r="L2272" s="120"/>
      <c r="M2272" s="116"/>
      <c r="N2272" s="116"/>
      <c r="O2272" s="102"/>
      <c r="P2272" s="102"/>
      <c r="Q2272" s="102"/>
      <c r="R2272" s="102"/>
      <c r="S2272" s="102"/>
      <c r="T2272" s="102"/>
      <c r="U2272" s="102"/>
      <c r="V2272" s="102"/>
      <c r="W2272" s="102"/>
      <c r="X2272" s="102"/>
      <c r="Y2272" s="102"/>
      <c r="Z2272" s="102"/>
      <c r="AA2272" s="102"/>
      <c r="AB2272" s="102"/>
    </row>
    <row r="2273">
      <c r="A2273" s="119"/>
      <c r="C2273" s="110"/>
      <c r="D2273" s="111"/>
      <c r="E2273" s="117"/>
      <c r="G2273" s="120"/>
      <c r="H2273" s="120"/>
      <c r="I2273" s="120"/>
      <c r="J2273" s="102"/>
      <c r="K2273" s="102"/>
      <c r="L2273" s="120"/>
      <c r="M2273" s="116"/>
      <c r="N2273" s="116"/>
      <c r="O2273" s="102"/>
      <c r="P2273" s="102"/>
      <c r="Q2273" s="102"/>
      <c r="R2273" s="102"/>
      <c r="S2273" s="102"/>
      <c r="T2273" s="102"/>
      <c r="U2273" s="102"/>
      <c r="V2273" s="102"/>
      <c r="W2273" s="102"/>
      <c r="X2273" s="102"/>
      <c r="Y2273" s="102"/>
      <c r="Z2273" s="102"/>
      <c r="AA2273" s="102"/>
      <c r="AB2273" s="102"/>
    </row>
    <row r="2274">
      <c r="A2274" s="119"/>
      <c r="C2274" s="110"/>
      <c r="D2274" s="111"/>
      <c r="E2274" s="117"/>
      <c r="G2274" s="120"/>
      <c r="H2274" s="120"/>
      <c r="I2274" s="120"/>
      <c r="J2274" s="102"/>
      <c r="K2274" s="102"/>
      <c r="L2274" s="120"/>
      <c r="M2274" s="116"/>
      <c r="N2274" s="116"/>
      <c r="O2274" s="102"/>
      <c r="P2274" s="102"/>
      <c r="Q2274" s="102"/>
      <c r="R2274" s="102"/>
      <c r="S2274" s="102"/>
      <c r="T2274" s="102"/>
      <c r="U2274" s="102"/>
      <c r="V2274" s="102"/>
      <c r="W2274" s="102"/>
      <c r="X2274" s="102"/>
      <c r="Y2274" s="102"/>
      <c r="Z2274" s="102"/>
      <c r="AA2274" s="102"/>
      <c r="AB2274" s="102"/>
    </row>
    <row r="2275">
      <c r="A2275" s="119"/>
      <c r="C2275" s="110"/>
      <c r="D2275" s="111"/>
      <c r="E2275" s="117"/>
      <c r="G2275" s="120"/>
      <c r="H2275" s="120"/>
      <c r="I2275" s="120"/>
      <c r="J2275" s="102"/>
      <c r="K2275" s="102"/>
      <c r="L2275" s="120"/>
      <c r="M2275" s="116"/>
      <c r="N2275" s="116"/>
      <c r="O2275" s="102"/>
      <c r="P2275" s="102"/>
      <c r="Q2275" s="102"/>
      <c r="R2275" s="102"/>
      <c r="S2275" s="102"/>
      <c r="T2275" s="102"/>
      <c r="U2275" s="102"/>
      <c r="V2275" s="102"/>
      <c r="W2275" s="102"/>
      <c r="X2275" s="102"/>
      <c r="Y2275" s="102"/>
      <c r="Z2275" s="102"/>
      <c r="AA2275" s="102"/>
      <c r="AB2275" s="102"/>
    </row>
    <row r="2276">
      <c r="A2276" s="119"/>
      <c r="C2276" s="110"/>
      <c r="D2276" s="111"/>
      <c r="E2276" s="117"/>
      <c r="G2276" s="120"/>
      <c r="H2276" s="120"/>
      <c r="I2276" s="120"/>
      <c r="J2276" s="102"/>
      <c r="K2276" s="102"/>
      <c r="L2276" s="120"/>
      <c r="M2276" s="116"/>
      <c r="N2276" s="116"/>
      <c r="O2276" s="102"/>
      <c r="P2276" s="102"/>
      <c r="Q2276" s="102"/>
      <c r="R2276" s="102"/>
      <c r="S2276" s="102"/>
      <c r="T2276" s="102"/>
      <c r="U2276" s="102"/>
      <c r="V2276" s="102"/>
      <c r="W2276" s="102"/>
      <c r="X2276" s="102"/>
      <c r="Y2276" s="102"/>
      <c r="Z2276" s="102"/>
      <c r="AA2276" s="102"/>
      <c r="AB2276" s="102"/>
    </row>
    <row r="2277">
      <c r="A2277" s="119"/>
      <c r="C2277" s="110"/>
      <c r="D2277" s="111"/>
      <c r="E2277" s="117"/>
      <c r="G2277" s="120"/>
      <c r="H2277" s="120"/>
      <c r="I2277" s="120"/>
      <c r="J2277" s="102"/>
      <c r="K2277" s="102"/>
      <c r="L2277" s="120"/>
      <c r="M2277" s="116"/>
      <c r="N2277" s="116"/>
      <c r="O2277" s="102"/>
      <c r="P2277" s="102"/>
      <c r="Q2277" s="102"/>
      <c r="R2277" s="102"/>
      <c r="S2277" s="102"/>
      <c r="T2277" s="102"/>
      <c r="U2277" s="102"/>
      <c r="V2277" s="102"/>
      <c r="W2277" s="102"/>
      <c r="X2277" s="102"/>
      <c r="Y2277" s="102"/>
      <c r="Z2277" s="102"/>
      <c r="AA2277" s="102"/>
      <c r="AB2277" s="102"/>
    </row>
    <row r="2278">
      <c r="A2278" s="119"/>
      <c r="C2278" s="110"/>
      <c r="D2278" s="111"/>
      <c r="E2278" s="117"/>
      <c r="G2278" s="120"/>
      <c r="H2278" s="120"/>
      <c r="I2278" s="120"/>
      <c r="J2278" s="102"/>
      <c r="K2278" s="102"/>
      <c r="L2278" s="120"/>
      <c r="M2278" s="116"/>
      <c r="N2278" s="116"/>
      <c r="O2278" s="102"/>
      <c r="P2278" s="102"/>
      <c r="Q2278" s="102"/>
      <c r="R2278" s="102"/>
      <c r="S2278" s="102"/>
      <c r="T2278" s="102"/>
      <c r="U2278" s="102"/>
      <c r="V2278" s="102"/>
      <c r="W2278" s="102"/>
      <c r="X2278" s="102"/>
      <c r="Y2278" s="102"/>
      <c r="Z2278" s="102"/>
      <c r="AA2278" s="102"/>
      <c r="AB2278" s="102"/>
    </row>
    <row r="2279">
      <c r="A2279" s="119"/>
      <c r="C2279" s="110"/>
      <c r="D2279" s="111"/>
      <c r="E2279" s="117"/>
      <c r="G2279" s="120"/>
      <c r="H2279" s="120"/>
      <c r="I2279" s="120"/>
      <c r="J2279" s="102"/>
      <c r="K2279" s="102"/>
      <c r="L2279" s="120"/>
      <c r="M2279" s="116"/>
      <c r="N2279" s="116"/>
      <c r="O2279" s="102"/>
      <c r="P2279" s="102"/>
      <c r="Q2279" s="102"/>
      <c r="R2279" s="102"/>
      <c r="S2279" s="102"/>
      <c r="T2279" s="102"/>
      <c r="U2279" s="102"/>
      <c r="V2279" s="102"/>
      <c r="W2279" s="102"/>
      <c r="X2279" s="102"/>
      <c r="Y2279" s="102"/>
      <c r="Z2279" s="102"/>
      <c r="AA2279" s="102"/>
      <c r="AB2279" s="102"/>
    </row>
    <row r="2280">
      <c r="A2280" s="119"/>
      <c r="C2280" s="110"/>
      <c r="D2280" s="111"/>
      <c r="E2280" s="117"/>
      <c r="G2280" s="120"/>
      <c r="H2280" s="120"/>
      <c r="I2280" s="120"/>
      <c r="J2280" s="102"/>
      <c r="K2280" s="102"/>
      <c r="L2280" s="120"/>
      <c r="M2280" s="116"/>
      <c r="N2280" s="116"/>
      <c r="O2280" s="102"/>
      <c r="P2280" s="102"/>
      <c r="Q2280" s="102"/>
      <c r="R2280" s="102"/>
      <c r="S2280" s="102"/>
      <c r="T2280" s="102"/>
      <c r="U2280" s="102"/>
      <c r="V2280" s="102"/>
      <c r="W2280" s="102"/>
      <c r="X2280" s="102"/>
      <c r="Y2280" s="102"/>
      <c r="Z2280" s="102"/>
      <c r="AA2280" s="102"/>
      <c r="AB2280" s="102"/>
    </row>
    <row r="2281">
      <c r="A2281" s="119"/>
      <c r="C2281" s="110"/>
      <c r="D2281" s="111"/>
      <c r="E2281" s="117"/>
      <c r="G2281" s="120"/>
      <c r="H2281" s="120"/>
      <c r="I2281" s="120"/>
      <c r="J2281" s="102"/>
      <c r="K2281" s="102"/>
      <c r="L2281" s="120"/>
      <c r="M2281" s="116"/>
      <c r="N2281" s="116"/>
      <c r="O2281" s="102"/>
      <c r="P2281" s="102"/>
      <c r="Q2281" s="102"/>
      <c r="R2281" s="102"/>
      <c r="S2281" s="102"/>
      <c r="T2281" s="102"/>
      <c r="U2281" s="102"/>
      <c r="V2281" s="102"/>
      <c r="W2281" s="102"/>
      <c r="X2281" s="102"/>
      <c r="Y2281" s="102"/>
      <c r="Z2281" s="102"/>
      <c r="AA2281" s="102"/>
      <c r="AB2281" s="102"/>
    </row>
    <row r="2282">
      <c r="A2282" s="119"/>
      <c r="C2282" s="110"/>
      <c r="D2282" s="111"/>
      <c r="E2282" s="117"/>
      <c r="G2282" s="120"/>
      <c r="H2282" s="120"/>
      <c r="I2282" s="120"/>
      <c r="J2282" s="102"/>
      <c r="K2282" s="102"/>
      <c r="L2282" s="120"/>
      <c r="M2282" s="116"/>
      <c r="N2282" s="116"/>
      <c r="O2282" s="102"/>
      <c r="P2282" s="102"/>
      <c r="Q2282" s="102"/>
      <c r="R2282" s="102"/>
      <c r="S2282" s="102"/>
      <c r="T2282" s="102"/>
      <c r="U2282" s="102"/>
      <c r="V2282" s="102"/>
      <c r="W2282" s="102"/>
      <c r="X2282" s="102"/>
      <c r="Y2282" s="102"/>
      <c r="Z2282" s="102"/>
      <c r="AA2282" s="102"/>
      <c r="AB2282" s="102"/>
    </row>
    <row r="2283">
      <c r="A2283" s="119"/>
      <c r="C2283" s="110"/>
      <c r="D2283" s="111"/>
      <c r="E2283" s="117"/>
      <c r="G2283" s="120"/>
      <c r="H2283" s="120"/>
      <c r="I2283" s="120"/>
      <c r="J2283" s="102"/>
      <c r="K2283" s="102"/>
      <c r="L2283" s="120"/>
      <c r="M2283" s="116"/>
      <c r="N2283" s="116"/>
      <c r="O2283" s="102"/>
      <c r="P2283" s="102"/>
      <c r="Q2283" s="102"/>
      <c r="R2283" s="102"/>
      <c r="S2283" s="102"/>
      <c r="T2283" s="102"/>
      <c r="U2283" s="102"/>
      <c r="V2283" s="102"/>
      <c r="W2283" s="102"/>
      <c r="X2283" s="102"/>
      <c r="Y2283" s="102"/>
      <c r="Z2283" s="102"/>
      <c r="AA2283" s="102"/>
      <c r="AB2283" s="102"/>
    </row>
    <row r="2284">
      <c r="A2284" s="119"/>
      <c r="C2284" s="110"/>
      <c r="D2284" s="111"/>
      <c r="E2284" s="117"/>
      <c r="G2284" s="120"/>
      <c r="H2284" s="120"/>
      <c r="I2284" s="120"/>
      <c r="J2284" s="102"/>
      <c r="K2284" s="102"/>
      <c r="L2284" s="120"/>
      <c r="M2284" s="116"/>
      <c r="N2284" s="116"/>
      <c r="O2284" s="102"/>
      <c r="P2284" s="102"/>
      <c r="Q2284" s="102"/>
      <c r="R2284" s="102"/>
      <c r="S2284" s="102"/>
      <c r="T2284" s="102"/>
      <c r="U2284" s="102"/>
      <c r="V2284" s="102"/>
      <c r="W2284" s="102"/>
      <c r="X2284" s="102"/>
      <c r="Y2284" s="102"/>
      <c r="Z2284" s="102"/>
      <c r="AA2284" s="102"/>
      <c r="AB2284" s="102"/>
    </row>
    <row r="2285">
      <c r="A2285" s="119"/>
      <c r="C2285" s="110"/>
      <c r="D2285" s="111"/>
      <c r="E2285" s="117"/>
      <c r="G2285" s="120"/>
      <c r="H2285" s="120"/>
      <c r="I2285" s="120"/>
      <c r="J2285" s="102"/>
      <c r="K2285" s="102"/>
      <c r="L2285" s="120"/>
      <c r="M2285" s="116"/>
      <c r="N2285" s="116"/>
      <c r="O2285" s="102"/>
      <c r="P2285" s="102"/>
      <c r="Q2285" s="102"/>
      <c r="R2285" s="102"/>
      <c r="S2285" s="102"/>
      <c r="T2285" s="102"/>
      <c r="U2285" s="102"/>
      <c r="V2285" s="102"/>
      <c r="W2285" s="102"/>
      <c r="X2285" s="102"/>
      <c r="Y2285" s="102"/>
      <c r="Z2285" s="102"/>
      <c r="AA2285" s="102"/>
      <c r="AB2285" s="102"/>
    </row>
    <row r="2286">
      <c r="A2286" s="119"/>
      <c r="C2286" s="110"/>
      <c r="D2286" s="111"/>
      <c r="E2286" s="117"/>
      <c r="G2286" s="120"/>
      <c r="H2286" s="120"/>
      <c r="I2286" s="120"/>
      <c r="J2286" s="102"/>
      <c r="K2286" s="102"/>
      <c r="L2286" s="120"/>
      <c r="M2286" s="116"/>
      <c r="N2286" s="116"/>
      <c r="O2286" s="102"/>
      <c r="P2286" s="102"/>
      <c r="Q2286" s="102"/>
      <c r="R2286" s="102"/>
      <c r="S2286" s="102"/>
      <c r="T2286" s="102"/>
      <c r="U2286" s="102"/>
      <c r="V2286" s="102"/>
      <c r="W2286" s="102"/>
      <c r="X2286" s="102"/>
      <c r="Y2286" s="102"/>
      <c r="Z2286" s="102"/>
      <c r="AA2286" s="102"/>
      <c r="AB2286" s="102"/>
    </row>
    <row r="2287">
      <c r="A2287" s="119"/>
      <c r="C2287" s="110"/>
      <c r="D2287" s="111"/>
      <c r="E2287" s="117"/>
      <c r="G2287" s="120"/>
      <c r="H2287" s="120"/>
      <c r="I2287" s="120"/>
      <c r="J2287" s="102"/>
      <c r="K2287" s="102"/>
      <c r="L2287" s="120"/>
      <c r="M2287" s="116"/>
      <c r="N2287" s="116"/>
      <c r="O2287" s="102"/>
      <c r="P2287" s="102"/>
      <c r="Q2287" s="102"/>
      <c r="R2287" s="102"/>
      <c r="S2287" s="102"/>
      <c r="T2287" s="102"/>
      <c r="U2287" s="102"/>
      <c r="V2287" s="102"/>
      <c r="W2287" s="102"/>
      <c r="X2287" s="102"/>
      <c r="Y2287" s="102"/>
      <c r="Z2287" s="102"/>
      <c r="AA2287" s="102"/>
      <c r="AB2287" s="102"/>
    </row>
    <row r="2288">
      <c r="A2288" s="119"/>
      <c r="C2288" s="110"/>
      <c r="D2288" s="111"/>
      <c r="E2288" s="117"/>
      <c r="G2288" s="120"/>
      <c r="H2288" s="120"/>
      <c r="I2288" s="120"/>
      <c r="J2288" s="102"/>
      <c r="K2288" s="102"/>
      <c r="L2288" s="120"/>
      <c r="M2288" s="116"/>
      <c r="N2288" s="116"/>
      <c r="O2288" s="102"/>
      <c r="P2288" s="102"/>
      <c r="Q2288" s="102"/>
      <c r="R2288" s="102"/>
      <c r="S2288" s="102"/>
      <c r="T2288" s="102"/>
      <c r="U2288" s="102"/>
      <c r="V2288" s="102"/>
      <c r="W2288" s="102"/>
      <c r="X2288" s="102"/>
      <c r="Y2288" s="102"/>
      <c r="Z2288" s="102"/>
      <c r="AA2288" s="102"/>
      <c r="AB2288" s="102"/>
    </row>
    <row r="2289">
      <c r="A2289" s="119"/>
      <c r="C2289" s="110"/>
      <c r="D2289" s="111"/>
      <c r="E2289" s="117"/>
      <c r="G2289" s="120"/>
      <c r="H2289" s="120"/>
      <c r="I2289" s="120"/>
      <c r="J2289" s="102"/>
      <c r="K2289" s="102"/>
      <c r="L2289" s="120"/>
      <c r="M2289" s="116"/>
      <c r="N2289" s="116"/>
      <c r="O2289" s="102"/>
      <c r="P2289" s="102"/>
      <c r="Q2289" s="102"/>
      <c r="R2289" s="102"/>
      <c r="S2289" s="102"/>
      <c r="T2289" s="102"/>
      <c r="U2289" s="102"/>
      <c r="V2289" s="102"/>
      <c r="W2289" s="102"/>
      <c r="X2289" s="102"/>
      <c r="Y2289" s="102"/>
      <c r="Z2289" s="102"/>
      <c r="AA2289" s="102"/>
      <c r="AB2289" s="102"/>
    </row>
    <row r="2290">
      <c r="A2290" s="119"/>
      <c r="C2290" s="110"/>
      <c r="D2290" s="111"/>
      <c r="E2290" s="117"/>
      <c r="G2290" s="120"/>
      <c r="H2290" s="120"/>
      <c r="I2290" s="120"/>
      <c r="J2290" s="102"/>
      <c r="K2290" s="102"/>
      <c r="L2290" s="120"/>
      <c r="M2290" s="116"/>
      <c r="N2290" s="116"/>
      <c r="O2290" s="102"/>
      <c r="P2290" s="102"/>
      <c r="Q2290" s="102"/>
      <c r="R2290" s="102"/>
      <c r="S2290" s="102"/>
      <c r="T2290" s="102"/>
      <c r="U2290" s="102"/>
      <c r="V2290" s="102"/>
      <c r="W2290" s="102"/>
      <c r="X2290" s="102"/>
      <c r="Y2290" s="102"/>
      <c r="Z2290" s="102"/>
      <c r="AA2290" s="102"/>
      <c r="AB2290" s="102"/>
    </row>
    <row r="2291">
      <c r="A2291" s="119"/>
      <c r="C2291" s="110"/>
      <c r="D2291" s="111"/>
      <c r="E2291" s="117"/>
      <c r="G2291" s="120"/>
      <c r="H2291" s="120"/>
      <c r="I2291" s="120"/>
      <c r="J2291" s="102"/>
      <c r="K2291" s="102"/>
      <c r="L2291" s="120"/>
      <c r="M2291" s="116"/>
      <c r="N2291" s="116"/>
      <c r="O2291" s="102"/>
      <c r="P2291" s="102"/>
      <c r="Q2291" s="102"/>
      <c r="R2291" s="102"/>
      <c r="S2291" s="102"/>
      <c r="T2291" s="102"/>
      <c r="U2291" s="102"/>
      <c r="V2291" s="102"/>
      <c r="W2291" s="102"/>
      <c r="X2291" s="102"/>
      <c r="Y2291" s="102"/>
      <c r="Z2291" s="102"/>
      <c r="AA2291" s="102"/>
      <c r="AB2291" s="102"/>
    </row>
    <row r="2292">
      <c r="A2292" s="119"/>
      <c r="C2292" s="110"/>
      <c r="D2292" s="111"/>
      <c r="E2292" s="117"/>
      <c r="G2292" s="120"/>
      <c r="H2292" s="120"/>
      <c r="I2292" s="120"/>
      <c r="J2292" s="102"/>
      <c r="K2292" s="102"/>
      <c r="L2292" s="120"/>
      <c r="M2292" s="116"/>
      <c r="N2292" s="116"/>
      <c r="O2292" s="102"/>
      <c r="P2292" s="102"/>
      <c r="Q2292" s="102"/>
      <c r="R2292" s="102"/>
      <c r="S2292" s="102"/>
      <c r="T2292" s="102"/>
      <c r="U2292" s="102"/>
      <c r="V2292" s="102"/>
      <c r="W2292" s="102"/>
      <c r="X2292" s="102"/>
      <c r="Y2292" s="102"/>
      <c r="Z2292" s="102"/>
      <c r="AA2292" s="102"/>
      <c r="AB2292" s="102"/>
    </row>
    <row r="2293">
      <c r="A2293" s="119"/>
      <c r="C2293" s="110"/>
      <c r="D2293" s="111"/>
      <c r="E2293" s="117"/>
      <c r="G2293" s="120"/>
      <c r="H2293" s="120"/>
      <c r="I2293" s="120"/>
      <c r="J2293" s="102"/>
      <c r="K2293" s="102"/>
      <c r="L2293" s="120"/>
      <c r="M2293" s="116"/>
      <c r="N2293" s="116"/>
      <c r="O2293" s="102"/>
      <c r="P2293" s="102"/>
      <c r="Q2293" s="102"/>
      <c r="R2293" s="102"/>
      <c r="S2293" s="102"/>
      <c r="T2293" s="102"/>
      <c r="U2293" s="102"/>
      <c r="V2293" s="102"/>
      <c r="W2293" s="102"/>
      <c r="X2293" s="102"/>
      <c r="Y2293" s="102"/>
      <c r="Z2293" s="102"/>
      <c r="AA2293" s="102"/>
      <c r="AB2293" s="102"/>
    </row>
    <row r="2294">
      <c r="A2294" s="119"/>
      <c r="C2294" s="110"/>
      <c r="D2294" s="111"/>
      <c r="E2294" s="117"/>
      <c r="G2294" s="120"/>
      <c r="H2294" s="120"/>
      <c r="I2294" s="120"/>
      <c r="J2294" s="102"/>
      <c r="K2294" s="102"/>
      <c r="L2294" s="120"/>
      <c r="M2294" s="116"/>
      <c r="N2294" s="116"/>
      <c r="O2294" s="102"/>
      <c r="P2294" s="102"/>
      <c r="Q2294" s="102"/>
      <c r="R2294" s="102"/>
      <c r="S2294" s="102"/>
      <c r="T2294" s="102"/>
      <c r="U2294" s="102"/>
      <c r="V2294" s="102"/>
      <c r="W2294" s="102"/>
      <c r="X2294" s="102"/>
      <c r="Y2294" s="102"/>
      <c r="Z2294" s="102"/>
      <c r="AA2294" s="102"/>
      <c r="AB2294" s="102"/>
    </row>
    <row r="2295">
      <c r="A2295" s="119"/>
      <c r="C2295" s="110"/>
      <c r="D2295" s="111"/>
      <c r="E2295" s="117"/>
      <c r="G2295" s="120"/>
      <c r="H2295" s="120"/>
      <c r="I2295" s="120"/>
      <c r="J2295" s="102"/>
      <c r="K2295" s="102"/>
      <c r="L2295" s="120"/>
      <c r="M2295" s="116"/>
      <c r="N2295" s="116"/>
      <c r="O2295" s="102"/>
      <c r="P2295" s="102"/>
      <c r="Q2295" s="102"/>
      <c r="R2295" s="102"/>
      <c r="S2295" s="102"/>
      <c r="T2295" s="102"/>
      <c r="U2295" s="102"/>
      <c r="V2295" s="102"/>
      <c r="W2295" s="102"/>
      <c r="X2295" s="102"/>
      <c r="Y2295" s="102"/>
      <c r="Z2295" s="102"/>
      <c r="AA2295" s="102"/>
      <c r="AB2295" s="102"/>
    </row>
    <row r="2296">
      <c r="A2296" s="119"/>
      <c r="C2296" s="110"/>
      <c r="D2296" s="111"/>
      <c r="E2296" s="117"/>
      <c r="G2296" s="120"/>
      <c r="H2296" s="120"/>
      <c r="I2296" s="120"/>
      <c r="J2296" s="102"/>
      <c r="K2296" s="102"/>
      <c r="L2296" s="120"/>
      <c r="M2296" s="116"/>
      <c r="N2296" s="116"/>
      <c r="O2296" s="102"/>
      <c r="P2296" s="102"/>
      <c r="Q2296" s="102"/>
      <c r="R2296" s="102"/>
      <c r="S2296" s="102"/>
      <c r="T2296" s="102"/>
      <c r="U2296" s="102"/>
      <c r="V2296" s="102"/>
      <c r="W2296" s="102"/>
      <c r="X2296" s="102"/>
      <c r="Y2296" s="102"/>
      <c r="Z2296" s="102"/>
      <c r="AA2296" s="102"/>
      <c r="AB2296" s="102"/>
    </row>
    <row r="2297">
      <c r="A2297" s="119"/>
      <c r="C2297" s="110"/>
      <c r="D2297" s="111"/>
      <c r="E2297" s="117"/>
      <c r="G2297" s="120"/>
      <c r="H2297" s="120"/>
      <c r="I2297" s="120"/>
      <c r="J2297" s="102"/>
      <c r="K2297" s="102"/>
      <c r="L2297" s="120"/>
      <c r="M2297" s="116"/>
      <c r="N2297" s="116"/>
      <c r="O2297" s="102"/>
      <c r="P2297" s="102"/>
      <c r="Q2297" s="102"/>
      <c r="R2297" s="102"/>
      <c r="S2297" s="102"/>
      <c r="T2297" s="102"/>
      <c r="U2297" s="102"/>
      <c r="V2297" s="102"/>
      <c r="W2297" s="102"/>
      <c r="X2297" s="102"/>
      <c r="Y2297" s="102"/>
      <c r="Z2297" s="102"/>
      <c r="AA2297" s="102"/>
      <c r="AB2297" s="102"/>
    </row>
    <row r="2298">
      <c r="A2298" s="119"/>
      <c r="C2298" s="110"/>
      <c r="D2298" s="111"/>
      <c r="E2298" s="117"/>
      <c r="G2298" s="120"/>
      <c r="H2298" s="120"/>
      <c r="I2298" s="120"/>
      <c r="J2298" s="102"/>
      <c r="K2298" s="102"/>
      <c r="L2298" s="120"/>
      <c r="M2298" s="116"/>
      <c r="N2298" s="116"/>
      <c r="O2298" s="102"/>
      <c r="P2298" s="102"/>
      <c r="Q2298" s="102"/>
      <c r="R2298" s="102"/>
      <c r="S2298" s="102"/>
      <c r="T2298" s="102"/>
      <c r="U2298" s="102"/>
      <c r="V2298" s="102"/>
      <c r="W2298" s="102"/>
      <c r="X2298" s="102"/>
      <c r="Y2298" s="102"/>
      <c r="Z2298" s="102"/>
      <c r="AA2298" s="102"/>
      <c r="AB2298" s="102"/>
    </row>
    <row r="2299">
      <c r="A2299" s="119"/>
      <c r="C2299" s="110"/>
      <c r="D2299" s="111"/>
      <c r="E2299" s="117"/>
      <c r="G2299" s="120"/>
      <c r="H2299" s="120"/>
      <c r="I2299" s="120"/>
      <c r="J2299" s="102"/>
      <c r="K2299" s="102"/>
      <c r="L2299" s="120"/>
      <c r="M2299" s="116"/>
      <c r="N2299" s="116"/>
      <c r="O2299" s="102"/>
      <c r="P2299" s="102"/>
      <c r="Q2299" s="102"/>
      <c r="R2299" s="102"/>
      <c r="S2299" s="102"/>
      <c r="T2299" s="102"/>
      <c r="U2299" s="102"/>
      <c r="V2299" s="102"/>
      <c r="W2299" s="102"/>
      <c r="X2299" s="102"/>
      <c r="Y2299" s="102"/>
      <c r="Z2299" s="102"/>
      <c r="AA2299" s="102"/>
      <c r="AB2299" s="102"/>
    </row>
    <row r="2300">
      <c r="A2300" s="119"/>
      <c r="C2300" s="110"/>
      <c r="D2300" s="111"/>
      <c r="E2300" s="117"/>
      <c r="G2300" s="120"/>
      <c r="H2300" s="120"/>
      <c r="I2300" s="120"/>
      <c r="J2300" s="102"/>
      <c r="K2300" s="102"/>
      <c r="L2300" s="120"/>
      <c r="M2300" s="116"/>
      <c r="N2300" s="116"/>
      <c r="O2300" s="102"/>
      <c r="P2300" s="102"/>
      <c r="Q2300" s="102"/>
      <c r="R2300" s="102"/>
      <c r="S2300" s="102"/>
      <c r="T2300" s="102"/>
      <c r="U2300" s="102"/>
      <c r="V2300" s="102"/>
      <c r="W2300" s="102"/>
      <c r="X2300" s="102"/>
      <c r="Y2300" s="102"/>
      <c r="Z2300" s="102"/>
      <c r="AA2300" s="102"/>
      <c r="AB2300" s="102"/>
    </row>
    <row r="2301">
      <c r="A2301" s="119"/>
      <c r="C2301" s="110"/>
      <c r="D2301" s="111"/>
      <c r="E2301" s="117"/>
      <c r="G2301" s="120"/>
      <c r="H2301" s="120"/>
      <c r="I2301" s="120"/>
      <c r="J2301" s="102"/>
      <c r="K2301" s="102"/>
      <c r="L2301" s="120"/>
      <c r="M2301" s="116"/>
      <c r="N2301" s="116"/>
      <c r="O2301" s="102"/>
      <c r="P2301" s="102"/>
      <c r="Q2301" s="102"/>
      <c r="R2301" s="102"/>
      <c r="S2301" s="102"/>
      <c r="T2301" s="102"/>
      <c r="U2301" s="102"/>
      <c r="V2301" s="102"/>
      <c r="W2301" s="102"/>
      <c r="X2301" s="102"/>
      <c r="Y2301" s="102"/>
      <c r="Z2301" s="102"/>
      <c r="AA2301" s="102"/>
      <c r="AB2301" s="102"/>
    </row>
    <row r="2302">
      <c r="A2302" s="119"/>
      <c r="C2302" s="110"/>
      <c r="D2302" s="111"/>
      <c r="E2302" s="117"/>
      <c r="G2302" s="120"/>
      <c r="H2302" s="120"/>
      <c r="I2302" s="120"/>
      <c r="J2302" s="102"/>
      <c r="K2302" s="102"/>
      <c r="L2302" s="120"/>
      <c r="M2302" s="116"/>
      <c r="N2302" s="116"/>
      <c r="O2302" s="102"/>
      <c r="P2302" s="102"/>
      <c r="Q2302" s="102"/>
      <c r="R2302" s="102"/>
      <c r="S2302" s="102"/>
      <c r="T2302" s="102"/>
      <c r="U2302" s="102"/>
      <c r="V2302" s="102"/>
      <c r="W2302" s="102"/>
      <c r="X2302" s="102"/>
      <c r="Y2302" s="102"/>
      <c r="Z2302" s="102"/>
      <c r="AA2302" s="102"/>
      <c r="AB2302" s="102"/>
    </row>
    <row r="2303">
      <c r="A2303" s="119"/>
      <c r="C2303" s="110"/>
      <c r="D2303" s="111"/>
      <c r="E2303" s="117"/>
      <c r="G2303" s="120"/>
      <c r="H2303" s="120"/>
      <c r="I2303" s="120"/>
      <c r="J2303" s="102"/>
      <c r="K2303" s="102"/>
      <c r="L2303" s="120"/>
      <c r="M2303" s="116"/>
      <c r="N2303" s="116"/>
      <c r="O2303" s="102"/>
      <c r="P2303" s="102"/>
      <c r="Q2303" s="102"/>
      <c r="R2303" s="102"/>
      <c r="S2303" s="102"/>
      <c r="T2303" s="102"/>
      <c r="U2303" s="102"/>
      <c r="V2303" s="102"/>
      <c r="W2303" s="102"/>
      <c r="X2303" s="102"/>
      <c r="Y2303" s="102"/>
      <c r="Z2303" s="102"/>
      <c r="AA2303" s="102"/>
      <c r="AB2303" s="102"/>
    </row>
    <row r="2304">
      <c r="A2304" s="119"/>
      <c r="C2304" s="110"/>
      <c r="D2304" s="111"/>
      <c r="E2304" s="117"/>
      <c r="G2304" s="120"/>
      <c r="H2304" s="120"/>
      <c r="I2304" s="120"/>
      <c r="J2304" s="102"/>
      <c r="K2304" s="102"/>
      <c r="L2304" s="120"/>
      <c r="M2304" s="116"/>
      <c r="N2304" s="116"/>
      <c r="O2304" s="102"/>
      <c r="P2304" s="102"/>
      <c r="Q2304" s="102"/>
      <c r="R2304" s="102"/>
      <c r="S2304" s="102"/>
      <c r="T2304" s="102"/>
      <c r="U2304" s="102"/>
      <c r="V2304" s="102"/>
      <c r="W2304" s="102"/>
      <c r="X2304" s="102"/>
      <c r="Y2304" s="102"/>
      <c r="Z2304" s="102"/>
      <c r="AA2304" s="102"/>
      <c r="AB2304" s="102"/>
    </row>
    <row r="2305">
      <c r="A2305" s="119"/>
      <c r="C2305" s="110"/>
      <c r="D2305" s="111"/>
      <c r="E2305" s="117"/>
      <c r="G2305" s="120"/>
      <c r="H2305" s="120"/>
      <c r="I2305" s="120"/>
      <c r="J2305" s="102"/>
      <c r="K2305" s="102"/>
      <c r="L2305" s="120"/>
      <c r="M2305" s="116"/>
      <c r="N2305" s="116"/>
      <c r="O2305" s="102"/>
      <c r="P2305" s="102"/>
      <c r="Q2305" s="102"/>
      <c r="R2305" s="102"/>
      <c r="S2305" s="102"/>
      <c r="T2305" s="102"/>
      <c r="U2305" s="102"/>
      <c r="V2305" s="102"/>
      <c r="W2305" s="102"/>
      <c r="X2305" s="102"/>
      <c r="Y2305" s="102"/>
      <c r="Z2305" s="102"/>
      <c r="AA2305" s="102"/>
      <c r="AB2305" s="102"/>
    </row>
    <row r="2306">
      <c r="A2306" s="119"/>
      <c r="C2306" s="110"/>
      <c r="D2306" s="111"/>
      <c r="E2306" s="117"/>
      <c r="G2306" s="120"/>
      <c r="H2306" s="120"/>
      <c r="I2306" s="120"/>
      <c r="J2306" s="102"/>
      <c r="K2306" s="102"/>
      <c r="L2306" s="120"/>
      <c r="M2306" s="116"/>
      <c r="N2306" s="116"/>
      <c r="O2306" s="102"/>
      <c r="P2306" s="102"/>
      <c r="Q2306" s="102"/>
      <c r="R2306" s="102"/>
      <c r="S2306" s="102"/>
      <c r="T2306" s="102"/>
      <c r="U2306" s="102"/>
      <c r="V2306" s="102"/>
      <c r="W2306" s="102"/>
      <c r="X2306" s="102"/>
      <c r="Y2306" s="102"/>
      <c r="Z2306" s="102"/>
      <c r="AA2306" s="102"/>
      <c r="AB2306" s="102"/>
    </row>
    <row r="2307">
      <c r="A2307" s="119"/>
      <c r="C2307" s="110"/>
      <c r="D2307" s="111"/>
      <c r="E2307" s="117"/>
      <c r="G2307" s="120"/>
      <c r="H2307" s="120"/>
      <c r="I2307" s="120"/>
      <c r="J2307" s="102"/>
      <c r="K2307" s="102"/>
      <c r="L2307" s="120"/>
      <c r="M2307" s="116"/>
      <c r="N2307" s="116"/>
      <c r="O2307" s="102"/>
      <c r="P2307" s="102"/>
      <c r="Q2307" s="102"/>
      <c r="R2307" s="102"/>
      <c r="S2307" s="102"/>
      <c r="T2307" s="102"/>
      <c r="U2307" s="102"/>
      <c r="V2307" s="102"/>
      <c r="W2307" s="102"/>
      <c r="X2307" s="102"/>
      <c r="Y2307" s="102"/>
      <c r="Z2307" s="102"/>
      <c r="AA2307" s="102"/>
      <c r="AB2307" s="102"/>
    </row>
    <row r="2308">
      <c r="A2308" s="119"/>
      <c r="C2308" s="110"/>
      <c r="D2308" s="111"/>
      <c r="E2308" s="117"/>
      <c r="G2308" s="120"/>
      <c r="H2308" s="120"/>
      <c r="I2308" s="120"/>
      <c r="J2308" s="102"/>
      <c r="K2308" s="102"/>
      <c r="L2308" s="120"/>
      <c r="M2308" s="116"/>
      <c r="N2308" s="116"/>
      <c r="O2308" s="102"/>
      <c r="P2308" s="102"/>
      <c r="Q2308" s="102"/>
      <c r="R2308" s="102"/>
      <c r="S2308" s="102"/>
      <c r="T2308" s="102"/>
      <c r="U2308" s="102"/>
      <c r="V2308" s="102"/>
      <c r="W2308" s="102"/>
      <c r="X2308" s="102"/>
      <c r="Y2308" s="102"/>
      <c r="Z2308" s="102"/>
      <c r="AA2308" s="102"/>
      <c r="AB2308" s="102"/>
    </row>
    <row r="2309">
      <c r="A2309" s="119"/>
      <c r="C2309" s="110"/>
      <c r="D2309" s="111"/>
      <c r="E2309" s="117"/>
      <c r="G2309" s="120"/>
      <c r="H2309" s="120"/>
      <c r="I2309" s="120"/>
      <c r="J2309" s="102"/>
      <c r="K2309" s="102"/>
      <c r="L2309" s="120"/>
      <c r="M2309" s="116"/>
      <c r="N2309" s="116"/>
      <c r="O2309" s="102"/>
      <c r="P2309" s="102"/>
      <c r="Q2309" s="102"/>
      <c r="R2309" s="102"/>
      <c r="S2309" s="102"/>
      <c r="T2309" s="102"/>
      <c r="U2309" s="102"/>
      <c r="V2309" s="102"/>
      <c r="W2309" s="102"/>
      <c r="X2309" s="102"/>
      <c r="Y2309" s="102"/>
      <c r="Z2309" s="102"/>
      <c r="AA2309" s="102"/>
      <c r="AB2309" s="102"/>
    </row>
    <row r="2310">
      <c r="A2310" s="119"/>
      <c r="C2310" s="110"/>
      <c r="D2310" s="111"/>
      <c r="E2310" s="117"/>
      <c r="G2310" s="120"/>
      <c r="H2310" s="120"/>
      <c r="I2310" s="120"/>
      <c r="J2310" s="102"/>
      <c r="K2310" s="102"/>
      <c r="L2310" s="120"/>
      <c r="M2310" s="116"/>
      <c r="N2310" s="116"/>
      <c r="O2310" s="102"/>
      <c r="P2310" s="102"/>
      <c r="Q2310" s="102"/>
      <c r="R2310" s="102"/>
      <c r="S2310" s="102"/>
      <c r="T2310" s="102"/>
      <c r="U2310" s="102"/>
      <c r="V2310" s="102"/>
      <c r="W2310" s="102"/>
      <c r="X2310" s="102"/>
      <c r="Y2310" s="102"/>
      <c r="Z2310" s="102"/>
      <c r="AA2310" s="102"/>
      <c r="AB2310" s="102"/>
    </row>
    <row r="2311">
      <c r="A2311" s="119"/>
      <c r="C2311" s="110"/>
      <c r="D2311" s="111"/>
      <c r="E2311" s="117"/>
      <c r="G2311" s="120"/>
      <c r="H2311" s="120"/>
      <c r="I2311" s="120"/>
      <c r="J2311" s="102"/>
      <c r="K2311" s="102"/>
      <c r="L2311" s="120"/>
      <c r="M2311" s="116"/>
      <c r="N2311" s="116"/>
      <c r="O2311" s="102"/>
      <c r="P2311" s="102"/>
      <c r="Q2311" s="102"/>
      <c r="R2311" s="102"/>
      <c r="S2311" s="102"/>
      <c r="T2311" s="102"/>
      <c r="U2311" s="102"/>
      <c r="V2311" s="102"/>
      <c r="W2311" s="102"/>
      <c r="X2311" s="102"/>
      <c r="Y2311" s="102"/>
      <c r="Z2311" s="102"/>
      <c r="AA2311" s="102"/>
      <c r="AB2311" s="102"/>
    </row>
    <row r="2312">
      <c r="A2312" s="119"/>
      <c r="C2312" s="110"/>
      <c r="D2312" s="111"/>
      <c r="E2312" s="117"/>
      <c r="G2312" s="120"/>
      <c r="H2312" s="120"/>
      <c r="I2312" s="120"/>
      <c r="J2312" s="102"/>
      <c r="K2312" s="102"/>
      <c r="L2312" s="120"/>
      <c r="M2312" s="116"/>
      <c r="N2312" s="116"/>
      <c r="O2312" s="102"/>
      <c r="P2312" s="102"/>
      <c r="Q2312" s="102"/>
      <c r="R2312" s="102"/>
      <c r="S2312" s="102"/>
      <c r="T2312" s="102"/>
      <c r="U2312" s="102"/>
      <c r="V2312" s="102"/>
      <c r="W2312" s="102"/>
      <c r="X2312" s="102"/>
      <c r="Y2312" s="102"/>
      <c r="Z2312" s="102"/>
      <c r="AA2312" s="102"/>
      <c r="AB2312" s="102"/>
    </row>
    <row r="2313">
      <c r="A2313" s="119"/>
      <c r="C2313" s="110"/>
      <c r="D2313" s="111"/>
      <c r="E2313" s="117"/>
      <c r="G2313" s="120"/>
      <c r="H2313" s="120"/>
      <c r="I2313" s="120"/>
      <c r="J2313" s="102"/>
      <c r="K2313" s="102"/>
      <c r="L2313" s="120"/>
      <c r="M2313" s="116"/>
      <c r="N2313" s="116"/>
      <c r="O2313" s="102"/>
      <c r="P2313" s="102"/>
      <c r="Q2313" s="102"/>
      <c r="R2313" s="102"/>
      <c r="S2313" s="102"/>
      <c r="T2313" s="102"/>
      <c r="U2313" s="102"/>
      <c r="V2313" s="102"/>
      <c r="W2313" s="102"/>
      <c r="X2313" s="102"/>
      <c r="Y2313" s="102"/>
      <c r="Z2313" s="102"/>
      <c r="AA2313" s="102"/>
      <c r="AB2313" s="102"/>
    </row>
    <row r="2314">
      <c r="A2314" s="119"/>
      <c r="C2314" s="110"/>
      <c r="D2314" s="111"/>
      <c r="E2314" s="117"/>
      <c r="G2314" s="120"/>
      <c r="H2314" s="120"/>
      <c r="I2314" s="120"/>
      <c r="J2314" s="102"/>
      <c r="K2314" s="102"/>
      <c r="L2314" s="120"/>
      <c r="M2314" s="116"/>
      <c r="N2314" s="116"/>
      <c r="O2314" s="102"/>
      <c r="P2314" s="102"/>
      <c r="Q2314" s="102"/>
      <c r="R2314" s="102"/>
      <c r="S2314" s="102"/>
      <c r="T2314" s="102"/>
      <c r="U2314" s="102"/>
      <c r="V2314" s="102"/>
      <c r="W2314" s="102"/>
      <c r="X2314" s="102"/>
      <c r="Y2314" s="102"/>
      <c r="Z2314" s="102"/>
      <c r="AA2314" s="102"/>
      <c r="AB2314" s="102"/>
    </row>
    <row r="2315">
      <c r="A2315" s="119"/>
      <c r="C2315" s="110"/>
      <c r="D2315" s="111"/>
      <c r="E2315" s="117"/>
      <c r="G2315" s="120"/>
      <c r="H2315" s="120"/>
      <c r="I2315" s="120"/>
      <c r="J2315" s="102"/>
      <c r="K2315" s="102"/>
      <c r="L2315" s="120"/>
      <c r="M2315" s="116"/>
      <c r="N2315" s="116"/>
      <c r="O2315" s="102"/>
      <c r="P2315" s="102"/>
      <c r="Q2315" s="102"/>
      <c r="R2315" s="102"/>
      <c r="S2315" s="102"/>
      <c r="T2315" s="102"/>
      <c r="U2315" s="102"/>
      <c r="V2315" s="102"/>
      <c r="W2315" s="102"/>
      <c r="X2315" s="102"/>
      <c r="Y2315" s="102"/>
      <c r="Z2315" s="102"/>
      <c r="AA2315" s="102"/>
      <c r="AB2315" s="102"/>
    </row>
    <row r="2316">
      <c r="A2316" s="119"/>
      <c r="C2316" s="110"/>
      <c r="D2316" s="111"/>
      <c r="E2316" s="117"/>
      <c r="G2316" s="120"/>
      <c r="H2316" s="120"/>
      <c r="I2316" s="120"/>
      <c r="J2316" s="102"/>
      <c r="K2316" s="102"/>
      <c r="L2316" s="120"/>
      <c r="M2316" s="116"/>
      <c r="N2316" s="116"/>
      <c r="O2316" s="102"/>
      <c r="P2316" s="102"/>
      <c r="Q2316" s="102"/>
      <c r="R2316" s="102"/>
      <c r="S2316" s="102"/>
      <c r="T2316" s="102"/>
      <c r="U2316" s="102"/>
      <c r="V2316" s="102"/>
      <c r="W2316" s="102"/>
      <c r="X2316" s="102"/>
      <c r="Y2316" s="102"/>
      <c r="Z2316" s="102"/>
      <c r="AA2316" s="102"/>
      <c r="AB2316" s="102"/>
    </row>
    <row r="2317">
      <c r="A2317" s="119"/>
      <c r="C2317" s="110"/>
      <c r="D2317" s="111"/>
      <c r="E2317" s="117"/>
      <c r="G2317" s="120"/>
      <c r="H2317" s="120"/>
      <c r="I2317" s="120"/>
      <c r="J2317" s="102"/>
      <c r="K2317" s="102"/>
      <c r="L2317" s="120"/>
      <c r="M2317" s="116"/>
      <c r="N2317" s="116"/>
      <c r="O2317" s="102"/>
      <c r="P2317" s="102"/>
      <c r="Q2317" s="102"/>
      <c r="R2317" s="102"/>
      <c r="S2317" s="102"/>
      <c r="T2317" s="102"/>
      <c r="U2317" s="102"/>
      <c r="V2317" s="102"/>
      <c r="W2317" s="102"/>
      <c r="X2317" s="102"/>
      <c r="Y2317" s="102"/>
      <c r="Z2317" s="102"/>
      <c r="AA2317" s="102"/>
      <c r="AB2317" s="102"/>
    </row>
    <row r="2318">
      <c r="A2318" s="119"/>
      <c r="C2318" s="110"/>
      <c r="D2318" s="111"/>
      <c r="E2318" s="117"/>
      <c r="G2318" s="120"/>
      <c r="H2318" s="120"/>
      <c r="I2318" s="120"/>
      <c r="J2318" s="102"/>
      <c r="K2318" s="102"/>
      <c r="L2318" s="120"/>
      <c r="M2318" s="116"/>
      <c r="N2318" s="116"/>
      <c r="O2318" s="102"/>
      <c r="P2318" s="102"/>
      <c r="Q2318" s="102"/>
      <c r="R2318" s="102"/>
      <c r="S2318" s="102"/>
      <c r="T2318" s="102"/>
      <c r="U2318" s="102"/>
      <c r="V2318" s="102"/>
      <c r="W2318" s="102"/>
      <c r="X2318" s="102"/>
      <c r="Y2318" s="102"/>
      <c r="Z2318" s="102"/>
      <c r="AA2318" s="102"/>
      <c r="AB2318" s="102"/>
    </row>
    <row r="2319">
      <c r="A2319" s="119"/>
      <c r="C2319" s="110"/>
      <c r="D2319" s="111"/>
      <c r="E2319" s="117"/>
      <c r="G2319" s="120"/>
      <c r="H2319" s="120"/>
      <c r="I2319" s="120"/>
      <c r="J2319" s="102"/>
      <c r="K2319" s="102"/>
      <c r="L2319" s="120"/>
      <c r="M2319" s="116"/>
      <c r="N2319" s="116"/>
      <c r="O2319" s="102"/>
      <c r="P2319" s="102"/>
      <c r="Q2319" s="102"/>
      <c r="R2319" s="102"/>
      <c r="S2319" s="102"/>
      <c r="T2319" s="102"/>
      <c r="U2319" s="102"/>
      <c r="V2319" s="102"/>
      <c r="W2319" s="102"/>
      <c r="X2319" s="102"/>
      <c r="Y2319" s="102"/>
      <c r="Z2319" s="102"/>
      <c r="AA2319" s="102"/>
      <c r="AB2319" s="102"/>
    </row>
    <row r="2320">
      <c r="A2320" s="119"/>
      <c r="C2320" s="110"/>
      <c r="D2320" s="111"/>
      <c r="E2320" s="117"/>
      <c r="G2320" s="120"/>
      <c r="H2320" s="120"/>
      <c r="I2320" s="120"/>
      <c r="J2320" s="102"/>
      <c r="K2320" s="102"/>
      <c r="L2320" s="120"/>
      <c r="M2320" s="116"/>
      <c r="N2320" s="116"/>
      <c r="O2320" s="102"/>
      <c r="P2320" s="102"/>
      <c r="Q2320" s="102"/>
      <c r="R2320" s="102"/>
      <c r="S2320" s="102"/>
      <c r="T2320" s="102"/>
      <c r="U2320" s="102"/>
      <c r="V2320" s="102"/>
      <c r="W2320" s="102"/>
      <c r="X2320" s="102"/>
      <c r="Y2320" s="102"/>
      <c r="Z2320" s="102"/>
      <c r="AA2320" s="102"/>
      <c r="AB2320" s="102"/>
    </row>
    <row r="2321">
      <c r="A2321" s="119"/>
      <c r="C2321" s="110"/>
      <c r="D2321" s="111"/>
      <c r="E2321" s="117"/>
      <c r="G2321" s="120"/>
      <c r="H2321" s="120"/>
      <c r="I2321" s="120"/>
      <c r="J2321" s="102"/>
      <c r="K2321" s="102"/>
      <c r="L2321" s="120"/>
      <c r="M2321" s="116"/>
      <c r="N2321" s="116"/>
      <c r="O2321" s="102"/>
      <c r="P2321" s="102"/>
      <c r="Q2321" s="102"/>
      <c r="R2321" s="102"/>
      <c r="S2321" s="102"/>
      <c r="T2321" s="102"/>
      <c r="U2321" s="102"/>
      <c r="V2321" s="102"/>
      <c r="W2321" s="102"/>
      <c r="X2321" s="102"/>
      <c r="Y2321" s="102"/>
      <c r="Z2321" s="102"/>
      <c r="AA2321" s="102"/>
      <c r="AB2321" s="102"/>
    </row>
    <row r="2322">
      <c r="A2322" s="119"/>
      <c r="C2322" s="110"/>
      <c r="D2322" s="111"/>
      <c r="E2322" s="117"/>
      <c r="G2322" s="120"/>
      <c r="H2322" s="120"/>
      <c r="I2322" s="120"/>
      <c r="J2322" s="102"/>
      <c r="K2322" s="102"/>
      <c r="L2322" s="120"/>
      <c r="M2322" s="116"/>
      <c r="N2322" s="116"/>
      <c r="O2322" s="102"/>
      <c r="P2322" s="102"/>
      <c r="Q2322" s="102"/>
      <c r="R2322" s="102"/>
      <c r="S2322" s="102"/>
      <c r="T2322" s="102"/>
      <c r="U2322" s="102"/>
      <c r="V2322" s="102"/>
      <c r="W2322" s="102"/>
      <c r="X2322" s="102"/>
      <c r="Y2322" s="102"/>
      <c r="Z2322" s="102"/>
      <c r="AA2322" s="102"/>
      <c r="AB2322" s="102"/>
    </row>
    <row r="2323">
      <c r="A2323" s="119"/>
      <c r="C2323" s="110"/>
      <c r="D2323" s="111"/>
      <c r="E2323" s="117"/>
      <c r="G2323" s="120"/>
      <c r="H2323" s="120"/>
      <c r="I2323" s="120"/>
      <c r="J2323" s="102"/>
      <c r="K2323" s="102"/>
      <c r="L2323" s="120"/>
      <c r="M2323" s="116"/>
      <c r="N2323" s="116"/>
      <c r="O2323" s="102"/>
      <c r="P2323" s="102"/>
      <c r="Q2323" s="102"/>
      <c r="R2323" s="102"/>
      <c r="S2323" s="102"/>
      <c r="T2323" s="102"/>
      <c r="U2323" s="102"/>
      <c r="V2323" s="102"/>
      <c r="W2323" s="102"/>
      <c r="X2323" s="102"/>
      <c r="Y2323" s="102"/>
      <c r="Z2323" s="102"/>
      <c r="AA2323" s="102"/>
      <c r="AB2323" s="102"/>
    </row>
    <row r="2324">
      <c r="A2324" s="119"/>
      <c r="C2324" s="110"/>
      <c r="D2324" s="111"/>
      <c r="E2324" s="117"/>
      <c r="G2324" s="120"/>
      <c r="H2324" s="120"/>
      <c r="I2324" s="120"/>
      <c r="J2324" s="102"/>
      <c r="K2324" s="102"/>
      <c r="L2324" s="120"/>
      <c r="M2324" s="116"/>
      <c r="N2324" s="116"/>
      <c r="O2324" s="102"/>
      <c r="P2324" s="102"/>
      <c r="Q2324" s="102"/>
      <c r="R2324" s="102"/>
      <c r="S2324" s="102"/>
      <c r="T2324" s="102"/>
      <c r="U2324" s="102"/>
      <c r="V2324" s="102"/>
      <c r="W2324" s="102"/>
      <c r="X2324" s="102"/>
      <c r="Y2324" s="102"/>
      <c r="Z2324" s="102"/>
      <c r="AA2324" s="102"/>
      <c r="AB2324" s="102"/>
    </row>
    <row r="2325">
      <c r="A2325" s="119"/>
      <c r="C2325" s="110"/>
      <c r="D2325" s="111"/>
      <c r="E2325" s="117"/>
      <c r="G2325" s="120"/>
      <c r="H2325" s="120"/>
      <c r="I2325" s="120"/>
      <c r="J2325" s="102"/>
      <c r="K2325" s="102"/>
      <c r="L2325" s="120"/>
      <c r="M2325" s="116"/>
      <c r="N2325" s="116"/>
      <c r="O2325" s="102"/>
      <c r="P2325" s="102"/>
      <c r="Q2325" s="102"/>
      <c r="R2325" s="102"/>
      <c r="S2325" s="102"/>
      <c r="T2325" s="102"/>
      <c r="U2325" s="102"/>
      <c r="V2325" s="102"/>
      <c r="W2325" s="102"/>
      <c r="X2325" s="102"/>
      <c r="Y2325" s="102"/>
      <c r="Z2325" s="102"/>
      <c r="AA2325" s="102"/>
      <c r="AB2325" s="102"/>
    </row>
    <row r="2326">
      <c r="A2326" s="119"/>
      <c r="C2326" s="110"/>
      <c r="D2326" s="111"/>
      <c r="E2326" s="117"/>
      <c r="G2326" s="120"/>
      <c r="H2326" s="120"/>
      <c r="I2326" s="120"/>
      <c r="J2326" s="102"/>
      <c r="K2326" s="102"/>
      <c r="L2326" s="120"/>
      <c r="M2326" s="116"/>
      <c r="N2326" s="116"/>
      <c r="O2326" s="102"/>
      <c r="P2326" s="102"/>
      <c r="Q2326" s="102"/>
      <c r="R2326" s="102"/>
      <c r="S2326" s="102"/>
      <c r="T2326" s="102"/>
      <c r="U2326" s="102"/>
      <c r="V2326" s="102"/>
      <c r="W2326" s="102"/>
      <c r="X2326" s="102"/>
      <c r="Y2326" s="102"/>
      <c r="Z2326" s="102"/>
      <c r="AA2326" s="102"/>
      <c r="AB2326" s="102"/>
    </row>
    <row r="2327">
      <c r="A2327" s="119"/>
      <c r="C2327" s="110"/>
      <c r="D2327" s="111"/>
      <c r="E2327" s="117"/>
      <c r="G2327" s="120"/>
      <c r="H2327" s="120"/>
      <c r="I2327" s="120"/>
      <c r="J2327" s="102"/>
      <c r="K2327" s="102"/>
      <c r="L2327" s="120"/>
      <c r="M2327" s="116"/>
      <c r="N2327" s="116"/>
      <c r="O2327" s="102"/>
      <c r="P2327" s="102"/>
      <c r="Q2327" s="102"/>
      <c r="R2327" s="102"/>
      <c r="S2327" s="102"/>
      <c r="T2327" s="102"/>
      <c r="U2327" s="102"/>
      <c r="V2327" s="102"/>
      <c r="W2327" s="102"/>
      <c r="X2327" s="102"/>
      <c r="Y2327" s="102"/>
      <c r="Z2327" s="102"/>
      <c r="AA2327" s="102"/>
      <c r="AB2327" s="102"/>
    </row>
    <row r="2328">
      <c r="A2328" s="119"/>
      <c r="C2328" s="110"/>
      <c r="D2328" s="111"/>
      <c r="E2328" s="117"/>
      <c r="G2328" s="120"/>
      <c r="H2328" s="120"/>
      <c r="I2328" s="120"/>
      <c r="J2328" s="102"/>
      <c r="K2328" s="102"/>
      <c r="L2328" s="120"/>
      <c r="M2328" s="116"/>
      <c r="N2328" s="116"/>
      <c r="O2328" s="102"/>
      <c r="P2328" s="102"/>
      <c r="Q2328" s="102"/>
      <c r="R2328" s="102"/>
      <c r="S2328" s="102"/>
      <c r="T2328" s="102"/>
      <c r="U2328" s="102"/>
      <c r="V2328" s="102"/>
      <c r="W2328" s="102"/>
      <c r="X2328" s="102"/>
      <c r="Y2328" s="102"/>
      <c r="Z2328" s="102"/>
      <c r="AA2328" s="102"/>
      <c r="AB2328" s="102"/>
    </row>
    <row r="2329">
      <c r="A2329" s="119"/>
      <c r="C2329" s="110"/>
      <c r="D2329" s="111"/>
      <c r="E2329" s="117"/>
      <c r="G2329" s="120"/>
      <c r="H2329" s="120"/>
      <c r="I2329" s="120"/>
      <c r="J2329" s="102"/>
      <c r="K2329" s="102"/>
      <c r="L2329" s="120"/>
      <c r="M2329" s="116"/>
      <c r="N2329" s="116"/>
      <c r="O2329" s="102"/>
      <c r="P2329" s="102"/>
      <c r="Q2329" s="102"/>
      <c r="R2329" s="102"/>
      <c r="S2329" s="102"/>
      <c r="T2329" s="102"/>
      <c r="U2329" s="102"/>
      <c r="V2329" s="102"/>
      <c r="W2329" s="102"/>
      <c r="X2329" s="102"/>
      <c r="Y2329" s="102"/>
      <c r="Z2329" s="102"/>
      <c r="AA2329" s="102"/>
      <c r="AB2329" s="102"/>
    </row>
    <row r="2330">
      <c r="A2330" s="119"/>
      <c r="C2330" s="110"/>
      <c r="D2330" s="111"/>
      <c r="E2330" s="117"/>
      <c r="G2330" s="120"/>
      <c r="H2330" s="120"/>
      <c r="I2330" s="120"/>
      <c r="J2330" s="102"/>
      <c r="K2330" s="102"/>
      <c r="L2330" s="120"/>
      <c r="M2330" s="116"/>
      <c r="N2330" s="116"/>
      <c r="O2330" s="102"/>
      <c r="P2330" s="102"/>
      <c r="Q2330" s="102"/>
      <c r="R2330" s="102"/>
      <c r="S2330" s="102"/>
      <c r="T2330" s="102"/>
      <c r="U2330" s="102"/>
      <c r="V2330" s="102"/>
      <c r="W2330" s="102"/>
      <c r="X2330" s="102"/>
      <c r="Y2330" s="102"/>
      <c r="Z2330" s="102"/>
      <c r="AA2330" s="102"/>
      <c r="AB2330" s="102"/>
    </row>
    <row r="2331">
      <c r="A2331" s="119"/>
      <c r="C2331" s="110"/>
      <c r="D2331" s="111"/>
      <c r="E2331" s="117"/>
      <c r="G2331" s="120"/>
      <c r="H2331" s="120"/>
      <c r="I2331" s="120"/>
      <c r="J2331" s="102"/>
      <c r="K2331" s="102"/>
      <c r="L2331" s="120"/>
      <c r="M2331" s="116"/>
      <c r="N2331" s="116"/>
      <c r="O2331" s="102"/>
      <c r="P2331" s="102"/>
      <c r="Q2331" s="102"/>
      <c r="R2331" s="102"/>
      <c r="S2331" s="102"/>
      <c r="T2331" s="102"/>
      <c r="U2331" s="102"/>
      <c r="V2331" s="102"/>
      <c r="W2331" s="102"/>
      <c r="X2331" s="102"/>
      <c r="Y2331" s="102"/>
      <c r="Z2331" s="102"/>
      <c r="AA2331" s="102"/>
      <c r="AB2331" s="102"/>
    </row>
    <row r="2332">
      <c r="A2332" s="119"/>
      <c r="C2332" s="110"/>
      <c r="D2332" s="111"/>
      <c r="E2332" s="117"/>
      <c r="G2332" s="120"/>
      <c r="H2332" s="120"/>
      <c r="I2332" s="120"/>
      <c r="J2332" s="102"/>
      <c r="K2332" s="102"/>
      <c r="L2332" s="120"/>
      <c r="M2332" s="116"/>
      <c r="N2332" s="116"/>
      <c r="O2332" s="102"/>
      <c r="P2332" s="102"/>
      <c r="Q2332" s="102"/>
      <c r="R2332" s="102"/>
      <c r="S2332" s="102"/>
      <c r="T2332" s="102"/>
      <c r="U2332" s="102"/>
      <c r="V2332" s="102"/>
      <c r="W2332" s="102"/>
      <c r="X2332" s="102"/>
      <c r="Y2332" s="102"/>
      <c r="Z2332" s="102"/>
      <c r="AA2332" s="102"/>
      <c r="AB2332" s="102"/>
    </row>
    <row r="2333">
      <c r="A2333" s="119"/>
      <c r="C2333" s="110"/>
      <c r="D2333" s="111"/>
      <c r="E2333" s="117"/>
      <c r="G2333" s="120"/>
      <c r="H2333" s="120"/>
      <c r="I2333" s="120"/>
      <c r="J2333" s="102"/>
      <c r="K2333" s="102"/>
      <c r="L2333" s="120"/>
      <c r="M2333" s="116"/>
      <c r="N2333" s="116"/>
      <c r="O2333" s="102"/>
      <c r="P2333" s="102"/>
      <c r="Q2333" s="102"/>
      <c r="R2333" s="102"/>
      <c r="S2333" s="102"/>
      <c r="T2333" s="102"/>
      <c r="U2333" s="102"/>
      <c r="V2333" s="102"/>
      <c r="W2333" s="102"/>
      <c r="X2333" s="102"/>
      <c r="Y2333" s="102"/>
      <c r="Z2333" s="102"/>
      <c r="AA2333" s="102"/>
      <c r="AB2333" s="102"/>
    </row>
    <row r="2334">
      <c r="A2334" s="119"/>
      <c r="C2334" s="110"/>
      <c r="D2334" s="111"/>
      <c r="E2334" s="117"/>
      <c r="G2334" s="120"/>
      <c r="H2334" s="120"/>
      <c r="I2334" s="120"/>
      <c r="J2334" s="102"/>
      <c r="K2334" s="102"/>
      <c r="L2334" s="120"/>
      <c r="M2334" s="116"/>
      <c r="N2334" s="116"/>
      <c r="O2334" s="102"/>
      <c r="P2334" s="102"/>
      <c r="Q2334" s="102"/>
      <c r="R2334" s="102"/>
      <c r="S2334" s="102"/>
      <c r="T2334" s="102"/>
      <c r="U2334" s="102"/>
      <c r="V2334" s="102"/>
      <c r="W2334" s="102"/>
      <c r="X2334" s="102"/>
      <c r="Y2334" s="102"/>
      <c r="Z2334" s="102"/>
      <c r="AA2334" s="102"/>
      <c r="AB2334" s="102"/>
    </row>
    <row r="2335">
      <c r="A2335" s="119"/>
      <c r="C2335" s="110"/>
      <c r="D2335" s="111"/>
      <c r="E2335" s="117"/>
      <c r="G2335" s="120"/>
      <c r="H2335" s="120"/>
      <c r="I2335" s="120"/>
      <c r="J2335" s="102"/>
      <c r="K2335" s="102"/>
      <c r="L2335" s="120"/>
      <c r="M2335" s="116"/>
      <c r="N2335" s="116"/>
      <c r="O2335" s="102"/>
      <c r="P2335" s="102"/>
      <c r="Q2335" s="102"/>
      <c r="R2335" s="102"/>
      <c r="S2335" s="102"/>
      <c r="T2335" s="102"/>
      <c r="U2335" s="102"/>
      <c r="V2335" s="102"/>
      <c r="W2335" s="102"/>
      <c r="X2335" s="102"/>
      <c r="Y2335" s="102"/>
      <c r="Z2335" s="102"/>
      <c r="AA2335" s="102"/>
      <c r="AB2335" s="102"/>
    </row>
    <row r="2336">
      <c r="A2336" s="119"/>
      <c r="C2336" s="110"/>
      <c r="D2336" s="111"/>
      <c r="E2336" s="117"/>
      <c r="G2336" s="120"/>
      <c r="H2336" s="120"/>
      <c r="I2336" s="120"/>
      <c r="J2336" s="102"/>
      <c r="K2336" s="102"/>
      <c r="L2336" s="120"/>
      <c r="M2336" s="116"/>
      <c r="N2336" s="116"/>
      <c r="O2336" s="102"/>
      <c r="P2336" s="102"/>
      <c r="Q2336" s="102"/>
      <c r="R2336" s="102"/>
      <c r="S2336" s="102"/>
      <c r="T2336" s="102"/>
      <c r="U2336" s="102"/>
      <c r="V2336" s="102"/>
      <c r="W2336" s="102"/>
      <c r="X2336" s="102"/>
      <c r="Y2336" s="102"/>
      <c r="Z2336" s="102"/>
      <c r="AA2336" s="102"/>
      <c r="AB2336" s="102"/>
    </row>
    <row r="2337">
      <c r="A2337" s="119"/>
      <c r="C2337" s="110"/>
      <c r="D2337" s="111"/>
      <c r="E2337" s="117"/>
      <c r="G2337" s="120"/>
      <c r="H2337" s="120"/>
      <c r="I2337" s="120"/>
      <c r="J2337" s="102"/>
      <c r="K2337" s="102"/>
      <c r="L2337" s="120"/>
      <c r="M2337" s="116"/>
      <c r="N2337" s="116"/>
      <c r="O2337" s="102"/>
      <c r="P2337" s="102"/>
      <c r="Q2337" s="102"/>
      <c r="R2337" s="102"/>
      <c r="S2337" s="102"/>
      <c r="T2337" s="102"/>
      <c r="U2337" s="102"/>
      <c r="V2337" s="102"/>
      <c r="W2337" s="102"/>
      <c r="X2337" s="102"/>
      <c r="Y2337" s="102"/>
      <c r="Z2337" s="102"/>
      <c r="AA2337" s="102"/>
      <c r="AB2337" s="102"/>
    </row>
    <row r="2338">
      <c r="A2338" s="119"/>
      <c r="C2338" s="110"/>
      <c r="D2338" s="111"/>
      <c r="E2338" s="117"/>
      <c r="G2338" s="120"/>
      <c r="H2338" s="120"/>
      <c r="I2338" s="120"/>
      <c r="J2338" s="102"/>
      <c r="K2338" s="102"/>
      <c r="L2338" s="120"/>
      <c r="M2338" s="116"/>
      <c r="N2338" s="116"/>
      <c r="O2338" s="102"/>
      <c r="P2338" s="102"/>
      <c r="Q2338" s="102"/>
      <c r="R2338" s="102"/>
      <c r="S2338" s="102"/>
      <c r="T2338" s="102"/>
      <c r="U2338" s="102"/>
      <c r="V2338" s="102"/>
      <c r="W2338" s="102"/>
      <c r="X2338" s="102"/>
      <c r="Y2338" s="102"/>
      <c r="Z2338" s="102"/>
      <c r="AA2338" s="102"/>
      <c r="AB2338" s="102"/>
    </row>
    <row r="2339">
      <c r="A2339" s="119"/>
      <c r="C2339" s="110"/>
      <c r="D2339" s="111"/>
      <c r="E2339" s="117"/>
      <c r="G2339" s="120"/>
      <c r="H2339" s="120"/>
      <c r="I2339" s="120"/>
      <c r="J2339" s="102"/>
      <c r="K2339" s="102"/>
      <c r="L2339" s="120"/>
      <c r="M2339" s="116"/>
      <c r="N2339" s="116"/>
      <c r="O2339" s="102"/>
      <c r="P2339" s="102"/>
      <c r="Q2339" s="102"/>
      <c r="R2339" s="102"/>
      <c r="S2339" s="102"/>
      <c r="T2339" s="102"/>
      <c r="U2339" s="102"/>
      <c r="V2339" s="102"/>
      <c r="W2339" s="102"/>
      <c r="X2339" s="102"/>
      <c r="Y2339" s="102"/>
      <c r="Z2339" s="102"/>
      <c r="AA2339" s="102"/>
      <c r="AB2339" s="102"/>
    </row>
    <row r="2340">
      <c r="A2340" s="119"/>
      <c r="C2340" s="110"/>
      <c r="D2340" s="111"/>
      <c r="E2340" s="117"/>
      <c r="G2340" s="120"/>
      <c r="H2340" s="120"/>
      <c r="I2340" s="120"/>
      <c r="J2340" s="102"/>
      <c r="K2340" s="102"/>
      <c r="L2340" s="120"/>
      <c r="M2340" s="116"/>
      <c r="N2340" s="116"/>
      <c r="O2340" s="102"/>
      <c r="P2340" s="102"/>
      <c r="Q2340" s="102"/>
      <c r="R2340" s="102"/>
      <c r="S2340" s="102"/>
      <c r="T2340" s="102"/>
      <c r="U2340" s="102"/>
      <c r="V2340" s="102"/>
      <c r="W2340" s="102"/>
      <c r="X2340" s="102"/>
      <c r="Y2340" s="102"/>
      <c r="Z2340" s="102"/>
      <c r="AA2340" s="102"/>
      <c r="AB2340" s="102"/>
    </row>
    <row r="2341">
      <c r="A2341" s="119"/>
      <c r="C2341" s="110"/>
      <c r="D2341" s="111"/>
      <c r="E2341" s="117"/>
      <c r="G2341" s="120"/>
      <c r="H2341" s="120"/>
      <c r="I2341" s="120"/>
      <c r="J2341" s="102"/>
      <c r="K2341" s="102"/>
      <c r="L2341" s="120"/>
      <c r="M2341" s="116"/>
      <c r="N2341" s="116"/>
      <c r="O2341" s="102"/>
      <c r="P2341" s="102"/>
      <c r="Q2341" s="102"/>
      <c r="R2341" s="102"/>
      <c r="S2341" s="102"/>
      <c r="T2341" s="102"/>
      <c r="U2341" s="102"/>
      <c r="V2341" s="102"/>
      <c r="W2341" s="102"/>
      <c r="X2341" s="102"/>
      <c r="Y2341" s="102"/>
      <c r="Z2341" s="102"/>
      <c r="AA2341" s="102"/>
      <c r="AB2341" s="102"/>
    </row>
    <row r="2342">
      <c r="A2342" s="119"/>
      <c r="C2342" s="110"/>
      <c r="D2342" s="111"/>
      <c r="E2342" s="117"/>
      <c r="G2342" s="120"/>
      <c r="H2342" s="120"/>
      <c r="I2342" s="120"/>
      <c r="J2342" s="102"/>
      <c r="K2342" s="102"/>
      <c r="L2342" s="120"/>
      <c r="M2342" s="116"/>
      <c r="N2342" s="116"/>
      <c r="O2342" s="102"/>
      <c r="P2342" s="102"/>
      <c r="Q2342" s="102"/>
      <c r="R2342" s="102"/>
      <c r="S2342" s="102"/>
      <c r="T2342" s="102"/>
      <c r="U2342" s="102"/>
      <c r="V2342" s="102"/>
      <c r="W2342" s="102"/>
      <c r="X2342" s="102"/>
      <c r="Y2342" s="102"/>
      <c r="Z2342" s="102"/>
      <c r="AA2342" s="102"/>
      <c r="AB2342" s="102"/>
    </row>
    <row r="2343">
      <c r="A2343" s="119"/>
      <c r="C2343" s="110"/>
      <c r="D2343" s="111"/>
      <c r="E2343" s="117"/>
      <c r="G2343" s="120"/>
      <c r="H2343" s="120"/>
      <c r="I2343" s="120"/>
      <c r="J2343" s="102"/>
      <c r="K2343" s="102"/>
      <c r="L2343" s="120"/>
      <c r="M2343" s="116"/>
      <c r="N2343" s="116"/>
      <c r="O2343" s="102"/>
      <c r="P2343" s="102"/>
      <c r="Q2343" s="102"/>
      <c r="R2343" s="102"/>
      <c r="S2343" s="102"/>
      <c r="T2343" s="102"/>
      <c r="U2343" s="102"/>
      <c r="V2343" s="102"/>
      <c r="W2343" s="102"/>
      <c r="X2343" s="102"/>
      <c r="Y2343" s="102"/>
      <c r="Z2343" s="102"/>
      <c r="AA2343" s="102"/>
      <c r="AB2343" s="102"/>
    </row>
    <row r="2344">
      <c r="A2344" s="119"/>
      <c r="C2344" s="110"/>
      <c r="D2344" s="111"/>
      <c r="E2344" s="117"/>
      <c r="G2344" s="120"/>
      <c r="H2344" s="120"/>
      <c r="I2344" s="120"/>
      <c r="J2344" s="102"/>
      <c r="K2344" s="102"/>
      <c r="L2344" s="120"/>
      <c r="M2344" s="116"/>
      <c r="N2344" s="116"/>
      <c r="O2344" s="102"/>
      <c r="P2344" s="102"/>
      <c r="Q2344" s="102"/>
      <c r="R2344" s="102"/>
      <c r="S2344" s="102"/>
      <c r="T2344" s="102"/>
      <c r="U2344" s="102"/>
      <c r="V2344" s="102"/>
      <c r="W2344" s="102"/>
      <c r="X2344" s="102"/>
      <c r="Y2344" s="102"/>
      <c r="Z2344" s="102"/>
      <c r="AA2344" s="102"/>
      <c r="AB2344" s="102"/>
    </row>
    <row r="2345">
      <c r="A2345" s="119"/>
      <c r="C2345" s="110"/>
      <c r="D2345" s="111"/>
      <c r="E2345" s="117"/>
      <c r="G2345" s="120"/>
      <c r="H2345" s="120"/>
      <c r="I2345" s="120"/>
      <c r="J2345" s="102"/>
      <c r="K2345" s="102"/>
      <c r="L2345" s="120"/>
      <c r="M2345" s="116"/>
      <c r="N2345" s="116"/>
      <c r="O2345" s="102"/>
      <c r="P2345" s="102"/>
      <c r="Q2345" s="102"/>
      <c r="R2345" s="102"/>
      <c r="S2345" s="102"/>
      <c r="T2345" s="102"/>
      <c r="U2345" s="102"/>
      <c r="V2345" s="102"/>
      <c r="W2345" s="102"/>
      <c r="X2345" s="102"/>
      <c r="Y2345" s="102"/>
      <c r="Z2345" s="102"/>
      <c r="AA2345" s="102"/>
      <c r="AB2345" s="102"/>
    </row>
    <row r="2346">
      <c r="A2346" s="119"/>
      <c r="C2346" s="110"/>
      <c r="D2346" s="111"/>
      <c r="E2346" s="117"/>
      <c r="G2346" s="120"/>
      <c r="H2346" s="120"/>
      <c r="I2346" s="120"/>
      <c r="J2346" s="102"/>
      <c r="K2346" s="102"/>
      <c r="L2346" s="120"/>
      <c r="M2346" s="116"/>
      <c r="N2346" s="116"/>
      <c r="O2346" s="102"/>
      <c r="P2346" s="102"/>
      <c r="Q2346" s="102"/>
      <c r="R2346" s="102"/>
      <c r="S2346" s="102"/>
      <c r="T2346" s="102"/>
      <c r="U2346" s="102"/>
      <c r="V2346" s="102"/>
      <c r="W2346" s="102"/>
      <c r="X2346" s="102"/>
      <c r="Y2346" s="102"/>
      <c r="Z2346" s="102"/>
      <c r="AA2346" s="102"/>
      <c r="AB2346" s="102"/>
    </row>
    <row r="2347">
      <c r="A2347" s="119"/>
      <c r="C2347" s="110"/>
      <c r="D2347" s="111"/>
      <c r="E2347" s="117"/>
      <c r="G2347" s="120"/>
      <c r="H2347" s="120"/>
      <c r="I2347" s="120"/>
      <c r="J2347" s="102"/>
      <c r="K2347" s="102"/>
      <c r="L2347" s="120"/>
      <c r="M2347" s="116"/>
      <c r="N2347" s="116"/>
      <c r="O2347" s="102"/>
      <c r="P2347" s="102"/>
      <c r="Q2347" s="102"/>
      <c r="R2347" s="102"/>
      <c r="S2347" s="102"/>
      <c r="T2347" s="102"/>
      <c r="U2347" s="102"/>
      <c r="V2347" s="102"/>
      <c r="W2347" s="102"/>
      <c r="X2347" s="102"/>
      <c r="Y2347" s="102"/>
      <c r="Z2347" s="102"/>
      <c r="AA2347" s="102"/>
      <c r="AB2347" s="102"/>
    </row>
    <row r="2348">
      <c r="A2348" s="119"/>
      <c r="C2348" s="110"/>
      <c r="D2348" s="111"/>
      <c r="E2348" s="117"/>
      <c r="G2348" s="120"/>
      <c r="H2348" s="120"/>
      <c r="I2348" s="120"/>
      <c r="J2348" s="102"/>
      <c r="K2348" s="102"/>
      <c r="L2348" s="120"/>
      <c r="M2348" s="116"/>
      <c r="N2348" s="116"/>
      <c r="O2348" s="102"/>
      <c r="P2348" s="102"/>
      <c r="Q2348" s="102"/>
      <c r="R2348" s="102"/>
      <c r="S2348" s="102"/>
      <c r="T2348" s="102"/>
      <c r="U2348" s="102"/>
      <c r="V2348" s="102"/>
      <c r="W2348" s="102"/>
      <c r="X2348" s="102"/>
      <c r="Y2348" s="102"/>
      <c r="Z2348" s="102"/>
      <c r="AA2348" s="102"/>
      <c r="AB2348" s="102"/>
    </row>
    <row r="2349">
      <c r="A2349" s="119"/>
      <c r="C2349" s="110"/>
      <c r="D2349" s="111"/>
      <c r="E2349" s="117"/>
      <c r="G2349" s="120"/>
      <c r="H2349" s="120"/>
      <c r="I2349" s="120"/>
      <c r="J2349" s="102"/>
      <c r="K2349" s="102"/>
      <c r="L2349" s="120"/>
      <c r="M2349" s="116"/>
      <c r="N2349" s="116"/>
      <c r="O2349" s="102"/>
      <c r="P2349" s="102"/>
      <c r="Q2349" s="102"/>
      <c r="R2349" s="102"/>
      <c r="S2349" s="102"/>
      <c r="T2349" s="102"/>
      <c r="U2349" s="102"/>
      <c r="V2349" s="102"/>
      <c r="W2349" s="102"/>
      <c r="X2349" s="102"/>
      <c r="Y2349" s="102"/>
      <c r="Z2349" s="102"/>
      <c r="AA2349" s="102"/>
      <c r="AB2349" s="102"/>
    </row>
    <row r="2350">
      <c r="A2350" s="119"/>
      <c r="C2350" s="110"/>
      <c r="D2350" s="111"/>
      <c r="E2350" s="117"/>
      <c r="G2350" s="120"/>
      <c r="H2350" s="120"/>
      <c r="I2350" s="120"/>
      <c r="J2350" s="102"/>
      <c r="K2350" s="102"/>
      <c r="L2350" s="120"/>
      <c r="M2350" s="116"/>
      <c r="N2350" s="116"/>
      <c r="O2350" s="102"/>
      <c r="P2350" s="102"/>
      <c r="Q2350" s="102"/>
      <c r="R2350" s="102"/>
      <c r="S2350" s="102"/>
      <c r="T2350" s="102"/>
      <c r="U2350" s="102"/>
      <c r="V2350" s="102"/>
      <c r="W2350" s="102"/>
      <c r="X2350" s="102"/>
      <c r="Y2350" s="102"/>
      <c r="Z2350" s="102"/>
      <c r="AA2350" s="102"/>
      <c r="AB2350" s="102"/>
    </row>
    <row r="2351">
      <c r="A2351" s="119"/>
      <c r="C2351" s="110"/>
      <c r="D2351" s="111"/>
      <c r="E2351" s="117"/>
      <c r="G2351" s="120"/>
      <c r="H2351" s="120"/>
      <c r="I2351" s="120"/>
      <c r="J2351" s="102"/>
      <c r="K2351" s="102"/>
      <c r="L2351" s="120"/>
      <c r="M2351" s="116"/>
      <c r="N2351" s="116"/>
      <c r="O2351" s="102"/>
      <c r="P2351" s="102"/>
      <c r="Q2351" s="102"/>
      <c r="R2351" s="102"/>
      <c r="S2351" s="102"/>
      <c r="T2351" s="102"/>
      <c r="U2351" s="102"/>
      <c r="V2351" s="102"/>
      <c r="W2351" s="102"/>
      <c r="X2351" s="102"/>
      <c r="Y2351" s="102"/>
      <c r="Z2351" s="102"/>
      <c r="AA2351" s="102"/>
      <c r="AB2351" s="102"/>
    </row>
    <row r="2352">
      <c r="A2352" s="119"/>
      <c r="C2352" s="110"/>
      <c r="D2352" s="111"/>
      <c r="E2352" s="117"/>
      <c r="G2352" s="120"/>
      <c r="H2352" s="120"/>
      <c r="I2352" s="120"/>
      <c r="J2352" s="102"/>
      <c r="K2352" s="102"/>
      <c r="L2352" s="120"/>
      <c r="M2352" s="116"/>
      <c r="N2352" s="116"/>
      <c r="O2352" s="102"/>
      <c r="P2352" s="102"/>
      <c r="Q2352" s="102"/>
      <c r="R2352" s="102"/>
      <c r="S2352" s="102"/>
      <c r="T2352" s="102"/>
      <c r="U2352" s="102"/>
      <c r="V2352" s="102"/>
      <c r="W2352" s="102"/>
      <c r="X2352" s="102"/>
      <c r="Y2352" s="102"/>
      <c r="Z2352" s="102"/>
      <c r="AA2352" s="102"/>
      <c r="AB2352" s="102"/>
    </row>
    <row r="2353">
      <c r="A2353" s="119"/>
      <c r="C2353" s="110"/>
      <c r="D2353" s="111"/>
      <c r="E2353" s="117"/>
      <c r="G2353" s="120"/>
      <c r="H2353" s="120"/>
      <c r="I2353" s="120"/>
      <c r="J2353" s="102"/>
      <c r="K2353" s="102"/>
      <c r="L2353" s="120"/>
      <c r="M2353" s="116"/>
      <c r="N2353" s="116"/>
      <c r="O2353" s="102"/>
      <c r="P2353" s="102"/>
      <c r="Q2353" s="102"/>
      <c r="R2353" s="102"/>
      <c r="S2353" s="102"/>
      <c r="T2353" s="102"/>
      <c r="U2353" s="102"/>
      <c r="V2353" s="102"/>
      <c r="W2353" s="102"/>
      <c r="X2353" s="102"/>
      <c r="Y2353" s="102"/>
      <c r="Z2353" s="102"/>
      <c r="AA2353" s="102"/>
      <c r="AB2353" s="102"/>
    </row>
    <row r="2354">
      <c r="A2354" s="119"/>
      <c r="C2354" s="110"/>
      <c r="D2354" s="111"/>
      <c r="E2354" s="117"/>
      <c r="G2354" s="120"/>
      <c r="H2354" s="120"/>
      <c r="I2354" s="120"/>
      <c r="J2354" s="102"/>
      <c r="K2354" s="102"/>
      <c r="L2354" s="120"/>
      <c r="M2354" s="116"/>
      <c r="N2354" s="116"/>
      <c r="O2354" s="102"/>
      <c r="P2354" s="102"/>
      <c r="Q2354" s="102"/>
      <c r="R2354" s="102"/>
      <c r="S2354" s="102"/>
      <c r="T2354" s="102"/>
      <c r="U2354" s="102"/>
      <c r="V2354" s="102"/>
      <c r="W2354" s="102"/>
      <c r="X2354" s="102"/>
      <c r="Y2354" s="102"/>
      <c r="Z2354" s="102"/>
      <c r="AA2354" s="102"/>
      <c r="AB2354" s="102"/>
    </row>
    <row r="2355">
      <c r="A2355" s="119"/>
      <c r="C2355" s="110"/>
      <c r="D2355" s="111"/>
      <c r="E2355" s="117"/>
      <c r="G2355" s="120"/>
      <c r="H2355" s="120"/>
      <c r="I2355" s="120"/>
      <c r="J2355" s="102"/>
      <c r="K2355" s="102"/>
      <c r="L2355" s="120"/>
      <c r="M2355" s="116"/>
      <c r="N2355" s="116"/>
      <c r="O2355" s="102"/>
      <c r="P2355" s="102"/>
      <c r="Q2355" s="102"/>
      <c r="R2355" s="102"/>
      <c r="S2355" s="102"/>
      <c r="T2355" s="102"/>
      <c r="U2355" s="102"/>
      <c r="V2355" s="102"/>
      <c r="W2355" s="102"/>
      <c r="X2355" s="102"/>
      <c r="Y2355" s="102"/>
      <c r="Z2355" s="102"/>
      <c r="AA2355" s="102"/>
      <c r="AB2355" s="102"/>
    </row>
    <row r="2356">
      <c r="A2356" s="119"/>
      <c r="C2356" s="110"/>
      <c r="D2356" s="111"/>
      <c r="E2356" s="117"/>
      <c r="G2356" s="120"/>
      <c r="H2356" s="120"/>
      <c r="I2356" s="120"/>
      <c r="J2356" s="102"/>
      <c r="K2356" s="102"/>
      <c r="L2356" s="120"/>
      <c r="M2356" s="116"/>
      <c r="N2356" s="116"/>
      <c r="O2356" s="102"/>
      <c r="P2356" s="102"/>
      <c r="Q2356" s="102"/>
      <c r="R2356" s="102"/>
      <c r="S2356" s="102"/>
      <c r="T2356" s="102"/>
      <c r="U2356" s="102"/>
      <c r="V2356" s="102"/>
      <c r="W2356" s="102"/>
      <c r="X2356" s="102"/>
      <c r="Y2356" s="102"/>
      <c r="Z2356" s="102"/>
      <c r="AA2356" s="102"/>
      <c r="AB2356" s="102"/>
    </row>
    <row r="2357">
      <c r="A2357" s="119"/>
      <c r="C2357" s="110"/>
      <c r="D2357" s="111"/>
      <c r="E2357" s="117"/>
      <c r="G2357" s="120"/>
      <c r="H2357" s="120"/>
      <c r="I2357" s="120"/>
      <c r="J2357" s="102"/>
      <c r="K2357" s="102"/>
      <c r="L2357" s="120"/>
      <c r="M2357" s="116"/>
      <c r="N2357" s="116"/>
      <c r="O2357" s="102"/>
      <c r="P2357" s="102"/>
      <c r="Q2357" s="102"/>
      <c r="R2357" s="102"/>
      <c r="S2357" s="102"/>
      <c r="T2357" s="102"/>
      <c r="U2357" s="102"/>
      <c r="V2357" s="102"/>
      <c r="W2357" s="102"/>
      <c r="X2357" s="102"/>
      <c r="Y2357" s="102"/>
      <c r="Z2357" s="102"/>
      <c r="AA2357" s="102"/>
      <c r="AB2357" s="102"/>
    </row>
    <row r="2358">
      <c r="A2358" s="119"/>
      <c r="C2358" s="110"/>
      <c r="D2358" s="111"/>
      <c r="E2358" s="117"/>
      <c r="G2358" s="120"/>
      <c r="H2358" s="120"/>
      <c r="I2358" s="120"/>
      <c r="J2358" s="102"/>
      <c r="K2358" s="102"/>
      <c r="L2358" s="120"/>
      <c r="M2358" s="116"/>
      <c r="N2358" s="116"/>
      <c r="O2358" s="102"/>
      <c r="P2358" s="102"/>
      <c r="Q2358" s="102"/>
      <c r="R2358" s="102"/>
      <c r="S2358" s="102"/>
      <c r="T2358" s="102"/>
      <c r="U2358" s="102"/>
      <c r="V2358" s="102"/>
      <c r="W2358" s="102"/>
      <c r="X2358" s="102"/>
      <c r="Y2358" s="102"/>
      <c r="Z2358" s="102"/>
      <c r="AA2358" s="102"/>
      <c r="AB2358" s="102"/>
    </row>
    <row r="2359">
      <c r="A2359" s="119"/>
      <c r="C2359" s="110"/>
      <c r="D2359" s="111"/>
      <c r="E2359" s="117"/>
      <c r="G2359" s="120"/>
      <c r="H2359" s="120"/>
      <c r="I2359" s="120"/>
      <c r="J2359" s="102"/>
      <c r="K2359" s="102"/>
      <c r="L2359" s="120"/>
      <c r="M2359" s="116"/>
      <c r="N2359" s="116"/>
      <c r="O2359" s="102"/>
      <c r="P2359" s="102"/>
      <c r="Q2359" s="102"/>
      <c r="R2359" s="102"/>
      <c r="S2359" s="102"/>
      <c r="T2359" s="102"/>
      <c r="U2359" s="102"/>
      <c r="V2359" s="102"/>
      <c r="W2359" s="102"/>
      <c r="X2359" s="102"/>
      <c r="Y2359" s="102"/>
      <c r="Z2359" s="102"/>
      <c r="AA2359" s="102"/>
      <c r="AB2359" s="102"/>
    </row>
    <row r="2360">
      <c r="A2360" s="119"/>
      <c r="C2360" s="110"/>
      <c r="D2360" s="111"/>
      <c r="E2360" s="117"/>
      <c r="G2360" s="120"/>
      <c r="H2360" s="120"/>
      <c r="I2360" s="120"/>
      <c r="J2360" s="102"/>
      <c r="K2360" s="102"/>
      <c r="L2360" s="120"/>
      <c r="M2360" s="116"/>
      <c r="N2360" s="116"/>
      <c r="O2360" s="102"/>
      <c r="P2360" s="102"/>
      <c r="Q2360" s="102"/>
      <c r="R2360" s="102"/>
      <c r="S2360" s="102"/>
      <c r="T2360" s="102"/>
      <c r="U2360" s="102"/>
      <c r="V2360" s="102"/>
      <c r="W2360" s="102"/>
      <c r="X2360" s="102"/>
      <c r="Y2360" s="102"/>
      <c r="Z2360" s="102"/>
      <c r="AA2360" s="102"/>
      <c r="AB2360" s="102"/>
    </row>
    <row r="2361">
      <c r="A2361" s="119"/>
      <c r="C2361" s="110"/>
      <c r="D2361" s="111"/>
      <c r="E2361" s="117"/>
      <c r="G2361" s="120"/>
      <c r="H2361" s="120"/>
      <c r="I2361" s="120"/>
      <c r="J2361" s="102"/>
      <c r="K2361" s="102"/>
      <c r="L2361" s="120"/>
      <c r="M2361" s="116"/>
      <c r="N2361" s="116"/>
      <c r="O2361" s="102"/>
      <c r="P2361" s="102"/>
      <c r="Q2361" s="102"/>
      <c r="R2361" s="102"/>
      <c r="S2361" s="102"/>
      <c r="T2361" s="102"/>
      <c r="U2361" s="102"/>
      <c r="V2361" s="102"/>
      <c r="W2361" s="102"/>
      <c r="X2361" s="102"/>
      <c r="Y2361" s="102"/>
      <c r="Z2361" s="102"/>
      <c r="AA2361" s="102"/>
      <c r="AB2361" s="102"/>
    </row>
    <row r="2362">
      <c r="A2362" s="119"/>
      <c r="C2362" s="110"/>
      <c r="D2362" s="111"/>
      <c r="E2362" s="117"/>
      <c r="G2362" s="120"/>
      <c r="H2362" s="120"/>
      <c r="I2362" s="120"/>
      <c r="J2362" s="102"/>
      <c r="K2362" s="102"/>
      <c r="L2362" s="120"/>
      <c r="M2362" s="116"/>
      <c r="N2362" s="116"/>
      <c r="O2362" s="102"/>
      <c r="P2362" s="102"/>
      <c r="Q2362" s="102"/>
      <c r="R2362" s="102"/>
      <c r="S2362" s="102"/>
      <c r="T2362" s="102"/>
      <c r="U2362" s="102"/>
      <c r="V2362" s="102"/>
      <c r="W2362" s="102"/>
      <c r="X2362" s="102"/>
      <c r="Y2362" s="102"/>
      <c r="Z2362" s="102"/>
      <c r="AA2362" s="102"/>
      <c r="AB2362" s="102"/>
    </row>
    <row r="2363">
      <c r="A2363" s="119"/>
      <c r="C2363" s="110"/>
      <c r="D2363" s="111"/>
      <c r="E2363" s="117"/>
      <c r="G2363" s="120"/>
      <c r="H2363" s="120"/>
      <c r="I2363" s="120"/>
      <c r="J2363" s="102"/>
      <c r="K2363" s="102"/>
      <c r="L2363" s="120"/>
      <c r="M2363" s="116"/>
      <c r="N2363" s="116"/>
      <c r="O2363" s="102"/>
      <c r="P2363" s="102"/>
      <c r="Q2363" s="102"/>
      <c r="R2363" s="102"/>
      <c r="S2363" s="102"/>
      <c r="T2363" s="102"/>
      <c r="U2363" s="102"/>
      <c r="V2363" s="102"/>
      <c r="W2363" s="102"/>
      <c r="X2363" s="102"/>
      <c r="Y2363" s="102"/>
      <c r="Z2363" s="102"/>
      <c r="AA2363" s="102"/>
      <c r="AB2363" s="102"/>
    </row>
    <row r="2364">
      <c r="A2364" s="119"/>
      <c r="C2364" s="110"/>
      <c r="D2364" s="111"/>
      <c r="E2364" s="117"/>
      <c r="G2364" s="120"/>
      <c r="H2364" s="120"/>
      <c r="I2364" s="120"/>
      <c r="J2364" s="102"/>
      <c r="K2364" s="102"/>
      <c r="L2364" s="120"/>
      <c r="M2364" s="116"/>
      <c r="N2364" s="116"/>
      <c r="O2364" s="102"/>
      <c r="P2364" s="102"/>
      <c r="Q2364" s="102"/>
      <c r="R2364" s="102"/>
      <c r="S2364" s="102"/>
      <c r="T2364" s="102"/>
      <c r="U2364" s="102"/>
      <c r="V2364" s="102"/>
      <c r="W2364" s="102"/>
      <c r="X2364" s="102"/>
      <c r="Y2364" s="102"/>
      <c r="Z2364" s="102"/>
      <c r="AA2364" s="102"/>
      <c r="AB2364" s="102"/>
    </row>
    <row r="2365">
      <c r="A2365" s="119"/>
      <c r="C2365" s="110"/>
      <c r="D2365" s="111"/>
      <c r="E2365" s="117"/>
      <c r="G2365" s="120"/>
      <c r="H2365" s="120"/>
      <c r="I2365" s="120"/>
      <c r="J2365" s="102"/>
      <c r="K2365" s="102"/>
      <c r="L2365" s="120"/>
      <c r="M2365" s="116"/>
      <c r="N2365" s="116"/>
      <c r="O2365" s="102"/>
      <c r="P2365" s="102"/>
      <c r="Q2365" s="102"/>
      <c r="R2365" s="102"/>
      <c r="S2365" s="102"/>
      <c r="T2365" s="102"/>
      <c r="U2365" s="102"/>
      <c r="V2365" s="102"/>
      <c r="W2365" s="102"/>
      <c r="X2365" s="102"/>
      <c r="Y2365" s="102"/>
      <c r="Z2365" s="102"/>
      <c r="AA2365" s="102"/>
      <c r="AB2365" s="102"/>
    </row>
    <row r="2366">
      <c r="A2366" s="119"/>
      <c r="C2366" s="110"/>
      <c r="D2366" s="111"/>
      <c r="E2366" s="117"/>
      <c r="G2366" s="120"/>
      <c r="H2366" s="120"/>
      <c r="I2366" s="120"/>
      <c r="J2366" s="102"/>
      <c r="K2366" s="102"/>
      <c r="L2366" s="120"/>
      <c r="M2366" s="116"/>
      <c r="N2366" s="116"/>
      <c r="O2366" s="102"/>
      <c r="P2366" s="102"/>
      <c r="Q2366" s="102"/>
      <c r="R2366" s="102"/>
      <c r="S2366" s="102"/>
      <c r="T2366" s="102"/>
      <c r="U2366" s="102"/>
      <c r="V2366" s="102"/>
      <c r="W2366" s="102"/>
      <c r="X2366" s="102"/>
      <c r="Y2366" s="102"/>
      <c r="Z2366" s="102"/>
      <c r="AA2366" s="102"/>
      <c r="AB2366" s="102"/>
    </row>
    <row r="2367">
      <c r="A2367" s="119"/>
      <c r="C2367" s="110"/>
      <c r="D2367" s="111"/>
      <c r="E2367" s="117"/>
      <c r="G2367" s="120"/>
      <c r="H2367" s="120"/>
      <c r="I2367" s="120"/>
      <c r="J2367" s="102"/>
      <c r="K2367" s="102"/>
      <c r="L2367" s="120"/>
      <c r="M2367" s="116"/>
      <c r="N2367" s="116"/>
      <c r="O2367" s="102"/>
      <c r="P2367" s="102"/>
      <c r="Q2367" s="102"/>
      <c r="R2367" s="102"/>
      <c r="S2367" s="102"/>
      <c r="T2367" s="102"/>
      <c r="U2367" s="102"/>
      <c r="V2367" s="102"/>
      <c r="W2367" s="102"/>
      <c r="X2367" s="102"/>
      <c r="Y2367" s="102"/>
      <c r="Z2367" s="102"/>
      <c r="AA2367" s="102"/>
      <c r="AB2367" s="102"/>
    </row>
    <row r="2368">
      <c r="A2368" s="119"/>
      <c r="C2368" s="110"/>
      <c r="D2368" s="111"/>
      <c r="E2368" s="117"/>
      <c r="G2368" s="120"/>
      <c r="H2368" s="120"/>
      <c r="I2368" s="120"/>
      <c r="J2368" s="102"/>
      <c r="K2368" s="102"/>
      <c r="L2368" s="120"/>
      <c r="M2368" s="116"/>
      <c r="N2368" s="116"/>
      <c r="O2368" s="102"/>
      <c r="P2368" s="102"/>
      <c r="Q2368" s="102"/>
      <c r="R2368" s="102"/>
      <c r="S2368" s="102"/>
      <c r="T2368" s="102"/>
      <c r="U2368" s="102"/>
      <c r="V2368" s="102"/>
      <c r="W2368" s="102"/>
      <c r="X2368" s="102"/>
      <c r="Y2368" s="102"/>
      <c r="Z2368" s="102"/>
      <c r="AA2368" s="102"/>
      <c r="AB2368" s="102"/>
    </row>
    <row r="2369">
      <c r="A2369" s="119"/>
      <c r="C2369" s="110"/>
      <c r="D2369" s="111"/>
      <c r="E2369" s="117"/>
      <c r="G2369" s="120"/>
      <c r="H2369" s="120"/>
      <c r="I2369" s="120"/>
      <c r="J2369" s="102"/>
      <c r="K2369" s="102"/>
      <c r="L2369" s="120"/>
      <c r="M2369" s="116"/>
      <c r="N2369" s="116"/>
      <c r="O2369" s="102"/>
      <c r="P2369" s="102"/>
      <c r="Q2369" s="102"/>
      <c r="R2369" s="102"/>
      <c r="S2369" s="102"/>
      <c r="T2369" s="102"/>
      <c r="U2369" s="102"/>
      <c r="V2369" s="102"/>
      <c r="W2369" s="102"/>
      <c r="X2369" s="102"/>
      <c r="Y2369" s="102"/>
      <c r="Z2369" s="102"/>
      <c r="AA2369" s="102"/>
      <c r="AB2369" s="102"/>
    </row>
    <row r="2370">
      <c r="A2370" s="119"/>
      <c r="C2370" s="110"/>
      <c r="D2370" s="111"/>
      <c r="E2370" s="117"/>
      <c r="G2370" s="120"/>
      <c r="H2370" s="120"/>
      <c r="I2370" s="120"/>
      <c r="J2370" s="102"/>
      <c r="K2370" s="102"/>
      <c r="L2370" s="120"/>
      <c r="M2370" s="116"/>
      <c r="N2370" s="116"/>
      <c r="O2370" s="102"/>
      <c r="P2370" s="102"/>
      <c r="Q2370" s="102"/>
      <c r="R2370" s="102"/>
      <c r="S2370" s="102"/>
      <c r="T2370" s="102"/>
      <c r="U2370" s="102"/>
      <c r="V2370" s="102"/>
      <c r="W2370" s="102"/>
      <c r="X2370" s="102"/>
      <c r="Y2370" s="102"/>
      <c r="Z2370" s="102"/>
      <c r="AA2370" s="102"/>
      <c r="AB2370" s="102"/>
    </row>
    <row r="2371">
      <c r="A2371" s="119"/>
      <c r="C2371" s="110"/>
      <c r="D2371" s="111"/>
      <c r="E2371" s="117"/>
      <c r="G2371" s="120"/>
      <c r="H2371" s="120"/>
      <c r="I2371" s="120"/>
      <c r="J2371" s="102"/>
      <c r="K2371" s="102"/>
      <c r="L2371" s="120"/>
      <c r="M2371" s="116"/>
      <c r="N2371" s="116"/>
      <c r="O2371" s="102"/>
      <c r="P2371" s="102"/>
      <c r="Q2371" s="102"/>
      <c r="R2371" s="102"/>
      <c r="S2371" s="102"/>
      <c r="T2371" s="102"/>
      <c r="U2371" s="102"/>
      <c r="V2371" s="102"/>
      <c r="W2371" s="102"/>
      <c r="X2371" s="102"/>
      <c r="Y2371" s="102"/>
      <c r="Z2371" s="102"/>
      <c r="AA2371" s="102"/>
      <c r="AB2371" s="102"/>
    </row>
    <row r="2372">
      <c r="A2372" s="119"/>
      <c r="C2372" s="110"/>
      <c r="D2372" s="111"/>
      <c r="E2372" s="117"/>
      <c r="G2372" s="120"/>
      <c r="H2372" s="120"/>
      <c r="I2372" s="120"/>
      <c r="J2372" s="102"/>
      <c r="K2372" s="102"/>
      <c r="L2372" s="120"/>
      <c r="M2372" s="116"/>
      <c r="N2372" s="116"/>
      <c r="O2372" s="102"/>
      <c r="P2372" s="102"/>
      <c r="Q2372" s="102"/>
      <c r="R2372" s="102"/>
      <c r="S2372" s="102"/>
      <c r="T2372" s="102"/>
      <c r="U2372" s="102"/>
      <c r="V2372" s="102"/>
      <c r="W2372" s="102"/>
      <c r="X2372" s="102"/>
      <c r="Y2372" s="102"/>
      <c r="Z2372" s="102"/>
      <c r="AA2372" s="102"/>
      <c r="AB2372" s="102"/>
    </row>
    <row r="2373">
      <c r="A2373" s="119"/>
      <c r="C2373" s="110"/>
      <c r="D2373" s="111"/>
      <c r="E2373" s="117"/>
      <c r="G2373" s="120"/>
      <c r="H2373" s="120"/>
      <c r="I2373" s="120"/>
      <c r="J2373" s="102"/>
      <c r="K2373" s="102"/>
      <c r="L2373" s="120"/>
      <c r="M2373" s="116"/>
      <c r="N2373" s="116"/>
      <c r="O2373" s="102"/>
      <c r="P2373" s="102"/>
      <c r="Q2373" s="102"/>
      <c r="R2373" s="102"/>
      <c r="S2373" s="102"/>
      <c r="T2373" s="102"/>
      <c r="U2373" s="102"/>
      <c r="V2373" s="102"/>
      <c r="W2373" s="102"/>
      <c r="X2373" s="102"/>
      <c r="Y2373" s="102"/>
      <c r="Z2373" s="102"/>
      <c r="AA2373" s="102"/>
      <c r="AB2373" s="102"/>
    </row>
    <row r="2374">
      <c r="A2374" s="119"/>
      <c r="C2374" s="110"/>
      <c r="D2374" s="111"/>
      <c r="E2374" s="117"/>
      <c r="G2374" s="120"/>
      <c r="H2374" s="120"/>
      <c r="I2374" s="120"/>
      <c r="J2374" s="102"/>
      <c r="K2374" s="102"/>
      <c r="L2374" s="120"/>
      <c r="M2374" s="116"/>
      <c r="N2374" s="116"/>
      <c r="O2374" s="102"/>
      <c r="P2374" s="102"/>
      <c r="Q2374" s="102"/>
      <c r="R2374" s="102"/>
      <c r="S2374" s="102"/>
      <c r="T2374" s="102"/>
      <c r="U2374" s="102"/>
      <c r="V2374" s="102"/>
      <c r="W2374" s="102"/>
      <c r="X2374" s="102"/>
      <c r="Y2374" s="102"/>
      <c r="Z2374" s="102"/>
      <c r="AA2374" s="102"/>
      <c r="AB2374" s="102"/>
    </row>
    <row r="2375">
      <c r="A2375" s="119"/>
      <c r="C2375" s="110"/>
      <c r="D2375" s="111"/>
      <c r="E2375" s="117"/>
      <c r="G2375" s="120"/>
      <c r="H2375" s="120"/>
      <c r="I2375" s="120"/>
      <c r="J2375" s="102"/>
      <c r="K2375" s="102"/>
      <c r="L2375" s="120"/>
      <c r="M2375" s="116"/>
      <c r="N2375" s="116"/>
      <c r="O2375" s="102"/>
      <c r="P2375" s="102"/>
      <c r="Q2375" s="102"/>
      <c r="R2375" s="102"/>
      <c r="S2375" s="102"/>
      <c r="T2375" s="102"/>
      <c r="U2375" s="102"/>
      <c r="V2375" s="102"/>
      <c r="W2375" s="102"/>
      <c r="X2375" s="102"/>
      <c r="Y2375" s="102"/>
      <c r="Z2375" s="102"/>
      <c r="AA2375" s="102"/>
      <c r="AB2375" s="102"/>
    </row>
    <row r="2376">
      <c r="A2376" s="119"/>
      <c r="C2376" s="110"/>
      <c r="D2376" s="111"/>
      <c r="E2376" s="117"/>
      <c r="G2376" s="120"/>
      <c r="H2376" s="120"/>
      <c r="I2376" s="120"/>
      <c r="J2376" s="102"/>
      <c r="K2376" s="102"/>
      <c r="L2376" s="120"/>
      <c r="M2376" s="116"/>
      <c r="N2376" s="116"/>
      <c r="O2376" s="102"/>
      <c r="P2376" s="102"/>
      <c r="Q2376" s="102"/>
      <c r="R2376" s="102"/>
      <c r="S2376" s="102"/>
      <c r="T2376" s="102"/>
      <c r="U2376" s="102"/>
      <c r="V2376" s="102"/>
      <c r="W2376" s="102"/>
      <c r="X2376" s="102"/>
      <c r="Y2376" s="102"/>
      <c r="Z2376" s="102"/>
      <c r="AA2376" s="102"/>
      <c r="AB2376" s="102"/>
    </row>
    <row r="2377">
      <c r="A2377" s="119"/>
      <c r="C2377" s="110"/>
      <c r="D2377" s="111"/>
      <c r="E2377" s="117"/>
      <c r="G2377" s="120"/>
      <c r="H2377" s="120"/>
      <c r="I2377" s="120"/>
      <c r="J2377" s="102"/>
      <c r="K2377" s="102"/>
      <c r="L2377" s="120"/>
      <c r="M2377" s="116"/>
      <c r="N2377" s="116"/>
      <c r="O2377" s="102"/>
      <c r="P2377" s="102"/>
      <c r="Q2377" s="102"/>
      <c r="R2377" s="102"/>
      <c r="S2377" s="102"/>
      <c r="T2377" s="102"/>
      <c r="U2377" s="102"/>
      <c r="V2377" s="102"/>
      <c r="W2377" s="102"/>
      <c r="X2377" s="102"/>
      <c r="Y2377" s="102"/>
      <c r="Z2377" s="102"/>
      <c r="AA2377" s="102"/>
      <c r="AB2377" s="102"/>
    </row>
    <row r="2378">
      <c r="A2378" s="119"/>
      <c r="C2378" s="110"/>
      <c r="D2378" s="111"/>
      <c r="E2378" s="117"/>
      <c r="G2378" s="120"/>
      <c r="H2378" s="120"/>
      <c r="I2378" s="120"/>
      <c r="J2378" s="102"/>
      <c r="K2378" s="102"/>
      <c r="L2378" s="120"/>
      <c r="M2378" s="116"/>
      <c r="N2378" s="116"/>
      <c r="O2378" s="102"/>
      <c r="P2378" s="102"/>
      <c r="Q2378" s="102"/>
      <c r="R2378" s="102"/>
      <c r="S2378" s="102"/>
      <c r="T2378" s="102"/>
      <c r="U2378" s="102"/>
      <c r="V2378" s="102"/>
      <c r="W2378" s="102"/>
      <c r="X2378" s="102"/>
      <c r="Y2378" s="102"/>
      <c r="Z2378" s="102"/>
      <c r="AA2378" s="102"/>
      <c r="AB2378" s="102"/>
    </row>
    <row r="2379">
      <c r="A2379" s="119"/>
      <c r="C2379" s="110"/>
      <c r="D2379" s="111"/>
      <c r="E2379" s="117"/>
      <c r="G2379" s="120"/>
      <c r="H2379" s="120"/>
      <c r="I2379" s="120"/>
      <c r="J2379" s="102"/>
      <c r="K2379" s="102"/>
      <c r="L2379" s="120"/>
      <c r="M2379" s="116"/>
      <c r="N2379" s="116"/>
      <c r="O2379" s="102"/>
      <c r="P2379" s="102"/>
      <c r="Q2379" s="102"/>
      <c r="R2379" s="102"/>
      <c r="S2379" s="102"/>
      <c r="T2379" s="102"/>
      <c r="U2379" s="102"/>
      <c r="V2379" s="102"/>
      <c r="W2379" s="102"/>
      <c r="X2379" s="102"/>
      <c r="Y2379" s="102"/>
      <c r="Z2379" s="102"/>
      <c r="AA2379" s="102"/>
      <c r="AB2379" s="102"/>
    </row>
    <row r="2380">
      <c r="A2380" s="119"/>
      <c r="C2380" s="110"/>
      <c r="D2380" s="111"/>
      <c r="E2380" s="117"/>
      <c r="G2380" s="120"/>
      <c r="H2380" s="120"/>
      <c r="I2380" s="120"/>
      <c r="J2380" s="102"/>
      <c r="K2380" s="102"/>
      <c r="L2380" s="120"/>
      <c r="M2380" s="116"/>
      <c r="N2380" s="116"/>
      <c r="O2380" s="102"/>
      <c r="P2380" s="102"/>
      <c r="Q2380" s="102"/>
      <c r="R2380" s="102"/>
      <c r="S2380" s="102"/>
      <c r="T2380" s="102"/>
      <c r="U2380" s="102"/>
      <c r="V2380" s="102"/>
      <c r="W2380" s="102"/>
      <c r="X2380" s="102"/>
      <c r="Y2380" s="102"/>
      <c r="Z2380" s="102"/>
      <c r="AA2380" s="102"/>
      <c r="AB2380" s="102"/>
    </row>
    <row r="2381">
      <c r="A2381" s="119"/>
      <c r="C2381" s="110"/>
      <c r="D2381" s="111"/>
      <c r="E2381" s="117"/>
      <c r="G2381" s="120"/>
      <c r="H2381" s="120"/>
      <c r="I2381" s="120"/>
      <c r="J2381" s="102"/>
      <c r="K2381" s="102"/>
      <c r="L2381" s="120"/>
      <c r="M2381" s="116"/>
      <c r="N2381" s="116"/>
      <c r="O2381" s="102"/>
      <c r="P2381" s="102"/>
      <c r="Q2381" s="102"/>
      <c r="R2381" s="102"/>
      <c r="S2381" s="102"/>
      <c r="T2381" s="102"/>
      <c r="U2381" s="102"/>
      <c r="V2381" s="102"/>
      <c r="W2381" s="102"/>
      <c r="X2381" s="102"/>
      <c r="Y2381" s="102"/>
      <c r="Z2381" s="102"/>
      <c r="AA2381" s="102"/>
      <c r="AB2381" s="102"/>
    </row>
    <row r="2382">
      <c r="A2382" s="119"/>
      <c r="C2382" s="110"/>
      <c r="D2382" s="111"/>
      <c r="E2382" s="117"/>
      <c r="G2382" s="120"/>
      <c r="H2382" s="120"/>
      <c r="I2382" s="120"/>
      <c r="J2382" s="102"/>
      <c r="K2382" s="102"/>
      <c r="L2382" s="120"/>
      <c r="M2382" s="116"/>
      <c r="N2382" s="116"/>
      <c r="O2382" s="102"/>
      <c r="P2382" s="102"/>
      <c r="Q2382" s="102"/>
      <c r="R2382" s="102"/>
      <c r="S2382" s="102"/>
      <c r="T2382" s="102"/>
      <c r="U2382" s="102"/>
      <c r="V2382" s="102"/>
      <c r="W2382" s="102"/>
      <c r="X2382" s="102"/>
      <c r="Y2382" s="102"/>
      <c r="Z2382" s="102"/>
      <c r="AA2382" s="102"/>
      <c r="AB2382" s="102"/>
    </row>
    <row r="2383">
      <c r="A2383" s="119"/>
      <c r="C2383" s="110"/>
      <c r="D2383" s="111"/>
      <c r="E2383" s="117"/>
      <c r="G2383" s="120"/>
      <c r="H2383" s="120"/>
      <c r="I2383" s="120"/>
      <c r="J2383" s="102"/>
      <c r="K2383" s="102"/>
      <c r="L2383" s="120"/>
      <c r="M2383" s="116"/>
      <c r="N2383" s="116"/>
      <c r="O2383" s="102"/>
      <c r="P2383" s="102"/>
      <c r="Q2383" s="102"/>
      <c r="R2383" s="102"/>
      <c r="S2383" s="102"/>
      <c r="T2383" s="102"/>
      <c r="U2383" s="102"/>
      <c r="V2383" s="102"/>
      <c r="W2383" s="102"/>
      <c r="X2383" s="102"/>
      <c r="Y2383" s="102"/>
      <c r="Z2383" s="102"/>
      <c r="AA2383" s="102"/>
      <c r="AB2383" s="102"/>
    </row>
    <row r="2384">
      <c r="A2384" s="119"/>
      <c r="C2384" s="110"/>
      <c r="D2384" s="111"/>
      <c r="E2384" s="117"/>
      <c r="G2384" s="120"/>
      <c r="H2384" s="120"/>
      <c r="I2384" s="120"/>
      <c r="J2384" s="102"/>
      <c r="K2384" s="102"/>
      <c r="L2384" s="120"/>
      <c r="M2384" s="116"/>
      <c r="N2384" s="116"/>
      <c r="O2384" s="102"/>
      <c r="P2384" s="102"/>
      <c r="Q2384" s="102"/>
      <c r="R2384" s="102"/>
      <c r="S2384" s="102"/>
      <c r="T2384" s="102"/>
      <c r="U2384" s="102"/>
      <c r="V2384" s="102"/>
      <c r="W2384" s="102"/>
      <c r="X2384" s="102"/>
      <c r="Y2384" s="102"/>
      <c r="Z2384" s="102"/>
      <c r="AA2384" s="102"/>
      <c r="AB2384" s="102"/>
    </row>
    <row r="2385">
      <c r="A2385" s="119"/>
      <c r="C2385" s="110"/>
      <c r="D2385" s="111"/>
      <c r="E2385" s="117"/>
      <c r="G2385" s="120"/>
      <c r="H2385" s="120"/>
      <c r="I2385" s="120"/>
      <c r="J2385" s="102"/>
      <c r="K2385" s="102"/>
      <c r="L2385" s="120"/>
      <c r="M2385" s="116"/>
      <c r="N2385" s="116"/>
      <c r="O2385" s="102"/>
      <c r="P2385" s="102"/>
      <c r="Q2385" s="102"/>
      <c r="R2385" s="102"/>
      <c r="S2385" s="102"/>
      <c r="T2385" s="102"/>
      <c r="U2385" s="102"/>
      <c r="V2385" s="102"/>
      <c r="W2385" s="102"/>
      <c r="X2385" s="102"/>
      <c r="Y2385" s="102"/>
      <c r="Z2385" s="102"/>
      <c r="AA2385" s="102"/>
      <c r="AB2385" s="102"/>
    </row>
    <row r="2386">
      <c r="A2386" s="119"/>
      <c r="C2386" s="110"/>
      <c r="D2386" s="111"/>
      <c r="E2386" s="117"/>
      <c r="G2386" s="120"/>
      <c r="H2386" s="120"/>
      <c r="I2386" s="120"/>
      <c r="J2386" s="102"/>
      <c r="K2386" s="102"/>
      <c r="L2386" s="120"/>
      <c r="M2386" s="116"/>
      <c r="N2386" s="116"/>
      <c r="O2386" s="102"/>
      <c r="P2386" s="102"/>
      <c r="Q2386" s="102"/>
      <c r="R2386" s="102"/>
      <c r="S2386" s="102"/>
      <c r="T2386" s="102"/>
      <c r="U2386" s="102"/>
      <c r="V2386" s="102"/>
      <c r="W2386" s="102"/>
      <c r="X2386" s="102"/>
      <c r="Y2386" s="102"/>
      <c r="Z2386" s="102"/>
      <c r="AA2386" s="102"/>
      <c r="AB2386" s="102"/>
    </row>
    <row r="2387">
      <c r="A2387" s="119"/>
      <c r="C2387" s="110"/>
      <c r="D2387" s="111"/>
      <c r="E2387" s="117"/>
      <c r="G2387" s="120"/>
      <c r="H2387" s="120"/>
      <c r="I2387" s="120"/>
      <c r="J2387" s="102"/>
      <c r="K2387" s="102"/>
      <c r="L2387" s="120"/>
      <c r="M2387" s="116"/>
      <c r="N2387" s="116"/>
      <c r="O2387" s="102"/>
      <c r="P2387" s="102"/>
      <c r="Q2387" s="102"/>
      <c r="R2387" s="102"/>
      <c r="S2387" s="102"/>
      <c r="T2387" s="102"/>
      <c r="U2387" s="102"/>
      <c r="V2387" s="102"/>
      <c r="W2387" s="102"/>
      <c r="X2387" s="102"/>
      <c r="Y2387" s="102"/>
      <c r="Z2387" s="102"/>
      <c r="AA2387" s="102"/>
      <c r="AB2387" s="102"/>
    </row>
    <row r="2388">
      <c r="A2388" s="119"/>
      <c r="C2388" s="110"/>
      <c r="D2388" s="111"/>
      <c r="E2388" s="117"/>
      <c r="G2388" s="120"/>
      <c r="H2388" s="120"/>
      <c r="I2388" s="120"/>
      <c r="J2388" s="102"/>
      <c r="K2388" s="102"/>
      <c r="L2388" s="120"/>
      <c r="M2388" s="116"/>
      <c r="N2388" s="116"/>
      <c r="O2388" s="102"/>
      <c r="P2388" s="102"/>
      <c r="Q2388" s="102"/>
      <c r="R2388" s="102"/>
      <c r="S2388" s="102"/>
      <c r="T2388" s="102"/>
      <c r="U2388" s="102"/>
      <c r="V2388" s="102"/>
      <c r="W2388" s="102"/>
      <c r="X2388" s="102"/>
      <c r="Y2388" s="102"/>
      <c r="Z2388" s="102"/>
      <c r="AA2388" s="102"/>
      <c r="AB2388" s="102"/>
    </row>
    <row r="2389">
      <c r="A2389" s="119"/>
      <c r="C2389" s="110"/>
      <c r="D2389" s="111"/>
      <c r="E2389" s="117"/>
      <c r="G2389" s="120"/>
      <c r="H2389" s="120"/>
      <c r="I2389" s="120"/>
      <c r="J2389" s="102"/>
      <c r="K2389" s="102"/>
      <c r="L2389" s="120"/>
      <c r="M2389" s="116"/>
      <c r="N2389" s="116"/>
      <c r="O2389" s="102"/>
      <c r="P2389" s="102"/>
      <c r="Q2389" s="102"/>
      <c r="R2389" s="102"/>
      <c r="S2389" s="102"/>
      <c r="T2389" s="102"/>
      <c r="U2389" s="102"/>
      <c r="V2389" s="102"/>
      <c r="W2389" s="102"/>
      <c r="X2389" s="102"/>
      <c r="Y2389" s="102"/>
      <c r="Z2389" s="102"/>
      <c r="AA2389" s="102"/>
      <c r="AB2389" s="102"/>
    </row>
    <row r="2390">
      <c r="A2390" s="119"/>
      <c r="C2390" s="110"/>
      <c r="D2390" s="111"/>
      <c r="E2390" s="117"/>
      <c r="G2390" s="120"/>
      <c r="H2390" s="120"/>
      <c r="I2390" s="120"/>
      <c r="J2390" s="102"/>
      <c r="K2390" s="102"/>
      <c r="L2390" s="120"/>
      <c r="M2390" s="116"/>
      <c r="N2390" s="116"/>
      <c r="O2390" s="102"/>
      <c r="P2390" s="102"/>
      <c r="Q2390" s="102"/>
      <c r="R2390" s="102"/>
      <c r="S2390" s="102"/>
      <c r="T2390" s="102"/>
      <c r="U2390" s="102"/>
      <c r="V2390" s="102"/>
      <c r="W2390" s="102"/>
      <c r="X2390" s="102"/>
      <c r="Y2390" s="102"/>
      <c r="Z2390" s="102"/>
      <c r="AA2390" s="102"/>
      <c r="AB2390" s="102"/>
    </row>
    <row r="2391">
      <c r="A2391" s="119"/>
      <c r="C2391" s="110"/>
      <c r="D2391" s="111"/>
      <c r="E2391" s="117"/>
      <c r="G2391" s="120"/>
      <c r="H2391" s="120"/>
      <c r="I2391" s="120"/>
      <c r="J2391" s="102"/>
      <c r="K2391" s="102"/>
      <c r="L2391" s="120"/>
      <c r="M2391" s="116"/>
      <c r="N2391" s="116"/>
      <c r="O2391" s="102"/>
      <c r="P2391" s="102"/>
      <c r="Q2391" s="102"/>
      <c r="R2391" s="102"/>
      <c r="S2391" s="102"/>
      <c r="T2391" s="102"/>
      <c r="U2391" s="102"/>
      <c r="V2391" s="102"/>
      <c r="W2391" s="102"/>
      <c r="X2391" s="102"/>
      <c r="Y2391" s="102"/>
      <c r="Z2391" s="102"/>
      <c r="AA2391" s="102"/>
      <c r="AB2391" s="102"/>
    </row>
    <row r="2392">
      <c r="A2392" s="119"/>
      <c r="C2392" s="110"/>
      <c r="D2392" s="111"/>
      <c r="E2392" s="117"/>
      <c r="G2392" s="120"/>
      <c r="H2392" s="120"/>
      <c r="I2392" s="120"/>
      <c r="J2392" s="102"/>
      <c r="K2392" s="102"/>
      <c r="L2392" s="120"/>
      <c r="M2392" s="116"/>
      <c r="N2392" s="116"/>
      <c r="O2392" s="102"/>
      <c r="P2392" s="102"/>
      <c r="Q2392" s="102"/>
      <c r="R2392" s="102"/>
      <c r="S2392" s="102"/>
      <c r="T2392" s="102"/>
      <c r="U2392" s="102"/>
      <c r="V2392" s="102"/>
      <c r="W2392" s="102"/>
      <c r="X2392" s="102"/>
      <c r="Y2392" s="102"/>
      <c r="Z2392" s="102"/>
      <c r="AA2392" s="102"/>
      <c r="AB2392" s="102"/>
    </row>
    <row r="2393">
      <c r="A2393" s="119"/>
      <c r="C2393" s="110"/>
      <c r="D2393" s="111"/>
      <c r="E2393" s="117"/>
      <c r="G2393" s="120"/>
      <c r="H2393" s="120"/>
      <c r="I2393" s="120"/>
      <c r="J2393" s="102"/>
      <c r="K2393" s="102"/>
      <c r="L2393" s="120"/>
      <c r="M2393" s="116"/>
      <c r="N2393" s="116"/>
      <c r="O2393" s="102"/>
      <c r="P2393" s="102"/>
      <c r="Q2393" s="102"/>
      <c r="R2393" s="102"/>
      <c r="S2393" s="102"/>
      <c r="T2393" s="102"/>
      <c r="U2393" s="102"/>
      <c r="V2393" s="102"/>
      <c r="W2393" s="102"/>
      <c r="X2393" s="102"/>
      <c r="Y2393" s="102"/>
      <c r="Z2393" s="102"/>
      <c r="AA2393" s="102"/>
      <c r="AB2393" s="102"/>
    </row>
    <row r="2394">
      <c r="A2394" s="119"/>
      <c r="C2394" s="110"/>
      <c r="D2394" s="111"/>
      <c r="E2394" s="117"/>
      <c r="G2394" s="120"/>
      <c r="H2394" s="120"/>
      <c r="I2394" s="120"/>
      <c r="J2394" s="102"/>
      <c r="K2394" s="102"/>
      <c r="L2394" s="120"/>
      <c r="M2394" s="116"/>
      <c r="N2394" s="116"/>
      <c r="O2394" s="102"/>
      <c r="P2394" s="102"/>
      <c r="Q2394" s="102"/>
      <c r="R2394" s="102"/>
      <c r="S2394" s="102"/>
      <c r="T2394" s="102"/>
      <c r="U2394" s="102"/>
      <c r="V2394" s="102"/>
      <c r="W2394" s="102"/>
      <c r="X2394" s="102"/>
      <c r="Y2394" s="102"/>
      <c r="Z2394" s="102"/>
      <c r="AA2394" s="102"/>
      <c r="AB2394" s="102"/>
    </row>
    <row r="2395">
      <c r="A2395" s="119"/>
      <c r="C2395" s="110"/>
      <c r="D2395" s="111"/>
      <c r="E2395" s="117"/>
      <c r="G2395" s="120"/>
      <c r="H2395" s="120"/>
      <c r="I2395" s="120"/>
      <c r="J2395" s="102"/>
      <c r="K2395" s="102"/>
      <c r="L2395" s="120"/>
      <c r="M2395" s="116"/>
      <c r="N2395" s="116"/>
      <c r="O2395" s="102"/>
      <c r="P2395" s="102"/>
      <c r="Q2395" s="102"/>
      <c r="R2395" s="102"/>
      <c r="S2395" s="102"/>
      <c r="T2395" s="102"/>
      <c r="U2395" s="102"/>
      <c r="V2395" s="102"/>
      <c r="W2395" s="102"/>
      <c r="X2395" s="102"/>
      <c r="Y2395" s="102"/>
      <c r="Z2395" s="102"/>
      <c r="AA2395" s="102"/>
      <c r="AB2395" s="102"/>
    </row>
    <row r="2396">
      <c r="A2396" s="119"/>
      <c r="C2396" s="110"/>
      <c r="D2396" s="111"/>
      <c r="E2396" s="117"/>
      <c r="G2396" s="120"/>
      <c r="H2396" s="120"/>
      <c r="I2396" s="120"/>
      <c r="J2396" s="102"/>
      <c r="K2396" s="102"/>
      <c r="L2396" s="120"/>
      <c r="M2396" s="116"/>
      <c r="N2396" s="116"/>
      <c r="O2396" s="102"/>
      <c r="P2396" s="102"/>
      <c r="Q2396" s="102"/>
      <c r="R2396" s="102"/>
      <c r="S2396" s="102"/>
      <c r="T2396" s="102"/>
      <c r="U2396" s="102"/>
      <c r="V2396" s="102"/>
      <c r="W2396" s="102"/>
      <c r="X2396" s="102"/>
      <c r="Y2396" s="102"/>
      <c r="Z2396" s="102"/>
      <c r="AA2396" s="102"/>
      <c r="AB2396" s="102"/>
    </row>
    <row r="2397">
      <c r="A2397" s="119"/>
      <c r="C2397" s="110"/>
      <c r="D2397" s="111"/>
      <c r="E2397" s="117"/>
      <c r="G2397" s="120"/>
      <c r="H2397" s="120"/>
      <c r="I2397" s="120"/>
      <c r="J2397" s="102"/>
      <c r="K2397" s="102"/>
      <c r="L2397" s="120"/>
      <c r="M2397" s="116"/>
      <c r="N2397" s="116"/>
      <c r="O2397" s="102"/>
      <c r="P2397" s="102"/>
      <c r="Q2397" s="102"/>
      <c r="R2397" s="102"/>
      <c r="S2397" s="102"/>
      <c r="T2397" s="102"/>
      <c r="U2397" s="102"/>
      <c r="V2397" s="102"/>
      <c r="W2397" s="102"/>
      <c r="X2397" s="102"/>
      <c r="Y2397" s="102"/>
      <c r="Z2397" s="102"/>
      <c r="AA2397" s="102"/>
      <c r="AB2397" s="102"/>
    </row>
    <row r="2398">
      <c r="A2398" s="119"/>
      <c r="C2398" s="110"/>
      <c r="D2398" s="111"/>
      <c r="E2398" s="117"/>
      <c r="G2398" s="120"/>
      <c r="H2398" s="120"/>
      <c r="I2398" s="120"/>
      <c r="J2398" s="102"/>
      <c r="K2398" s="102"/>
      <c r="L2398" s="120"/>
      <c r="M2398" s="116"/>
      <c r="N2398" s="116"/>
      <c r="O2398" s="102"/>
      <c r="P2398" s="102"/>
      <c r="Q2398" s="102"/>
      <c r="R2398" s="102"/>
      <c r="S2398" s="102"/>
      <c r="T2398" s="102"/>
      <c r="U2398" s="102"/>
      <c r="V2398" s="102"/>
      <c r="W2398" s="102"/>
      <c r="X2398" s="102"/>
      <c r="Y2398" s="102"/>
      <c r="Z2398" s="102"/>
      <c r="AA2398" s="102"/>
      <c r="AB2398" s="102"/>
    </row>
    <row r="2399">
      <c r="A2399" s="119"/>
      <c r="C2399" s="110"/>
      <c r="D2399" s="111"/>
      <c r="E2399" s="117"/>
      <c r="G2399" s="120"/>
      <c r="H2399" s="120"/>
      <c r="I2399" s="120"/>
      <c r="J2399" s="102"/>
      <c r="K2399" s="102"/>
      <c r="L2399" s="120"/>
      <c r="M2399" s="116"/>
      <c r="N2399" s="116"/>
      <c r="O2399" s="102"/>
      <c r="P2399" s="102"/>
      <c r="Q2399" s="102"/>
      <c r="R2399" s="102"/>
      <c r="S2399" s="102"/>
      <c r="T2399" s="102"/>
      <c r="U2399" s="102"/>
      <c r="V2399" s="102"/>
      <c r="W2399" s="102"/>
      <c r="X2399" s="102"/>
      <c r="Y2399" s="102"/>
      <c r="Z2399" s="102"/>
      <c r="AA2399" s="102"/>
      <c r="AB2399" s="102"/>
    </row>
    <row r="2400">
      <c r="A2400" s="119"/>
      <c r="C2400" s="110"/>
      <c r="D2400" s="111"/>
      <c r="E2400" s="117"/>
      <c r="G2400" s="120"/>
      <c r="H2400" s="120"/>
      <c r="I2400" s="120"/>
      <c r="J2400" s="102"/>
      <c r="K2400" s="102"/>
      <c r="L2400" s="120"/>
      <c r="M2400" s="116"/>
      <c r="N2400" s="116"/>
      <c r="O2400" s="102"/>
      <c r="P2400" s="102"/>
      <c r="Q2400" s="102"/>
      <c r="R2400" s="102"/>
      <c r="S2400" s="102"/>
      <c r="T2400" s="102"/>
      <c r="U2400" s="102"/>
      <c r="V2400" s="102"/>
      <c r="W2400" s="102"/>
      <c r="X2400" s="102"/>
      <c r="Y2400" s="102"/>
      <c r="Z2400" s="102"/>
      <c r="AA2400" s="102"/>
      <c r="AB2400" s="102"/>
    </row>
    <row r="2401">
      <c r="A2401" s="119"/>
      <c r="C2401" s="110"/>
      <c r="D2401" s="111"/>
      <c r="E2401" s="117"/>
      <c r="G2401" s="120"/>
      <c r="H2401" s="120"/>
      <c r="I2401" s="120"/>
      <c r="J2401" s="102"/>
      <c r="K2401" s="102"/>
      <c r="L2401" s="120"/>
      <c r="M2401" s="116"/>
      <c r="N2401" s="116"/>
      <c r="O2401" s="102"/>
      <c r="P2401" s="102"/>
      <c r="Q2401" s="102"/>
      <c r="R2401" s="102"/>
      <c r="S2401" s="102"/>
      <c r="T2401" s="102"/>
      <c r="U2401" s="102"/>
      <c r="V2401" s="102"/>
      <c r="W2401" s="102"/>
      <c r="X2401" s="102"/>
      <c r="Y2401" s="102"/>
      <c r="Z2401" s="102"/>
      <c r="AA2401" s="102"/>
      <c r="AB2401" s="102"/>
    </row>
    <row r="2402">
      <c r="A2402" s="119"/>
      <c r="C2402" s="110"/>
      <c r="D2402" s="111"/>
      <c r="E2402" s="117"/>
      <c r="G2402" s="120"/>
      <c r="H2402" s="120"/>
      <c r="I2402" s="120"/>
      <c r="J2402" s="102"/>
      <c r="K2402" s="102"/>
      <c r="L2402" s="120"/>
      <c r="M2402" s="116"/>
      <c r="N2402" s="116"/>
      <c r="O2402" s="102"/>
      <c r="P2402" s="102"/>
      <c r="Q2402" s="102"/>
      <c r="R2402" s="102"/>
      <c r="S2402" s="102"/>
      <c r="T2402" s="102"/>
      <c r="U2402" s="102"/>
      <c r="V2402" s="102"/>
      <c r="W2402" s="102"/>
      <c r="X2402" s="102"/>
      <c r="Y2402" s="102"/>
      <c r="Z2402" s="102"/>
      <c r="AA2402" s="102"/>
      <c r="AB2402" s="102"/>
    </row>
    <row r="2403">
      <c r="A2403" s="119"/>
      <c r="C2403" s="110"/>
      <c r="D2403" s="111"/>
      <c r="E2403" s="117"/>
      <c r="G2403" s="120"/>
      <c r="H2403" s="120"/>
      <c r="I2403" s="120"/>
      <c r="J2403" s="102"/>
      <c r="K2403" s="102"/>
      <c r="L2403" s="120"/>
      <c r="M2403" s="116"/>
      <c r="N2403" s="116"/>
      <c r="O2403" s="102"/>
      <c r="P2403" s="102"/>
      <c r="Q2403" s="102"/>
      <c r="R2403" s="102"/>
      <c r="S2403" s="102"/>
      <c r="T2403" s="102"/>
      <c r="U2403" s="102"/>
      <c r="V2403" s="102"/>
      <c r="W2403" s="102"/>
      <c r="X2403" s="102"/>
      <c r="Y2403" s="102"/>
      <c r="Z2403" s="102"/>
      <c r="AA2403" s="102"/>
      <c r="AB2403" s="102"/>
    </row>
    <row r="2404">
      <c r="A2404" s="119"/>
      <c r="C2404" s="110"/>
      <c r="D2404" s="111"/>
      <c r="E2404" s="117"/>
      <c r="G2404" s="120"/>
      <c r="H2404" s="120"/>
      <c r="I2404" s="120"/>
      <c r="J2404" s="102"/>
      <c r="K2404" s="102"/>
      <c r="L2404" s="120"/>
      <c r="M2404" s="116"/>
      <c r="N2404" s="116"/>
      <c r="O2404" s="102"/>
      <c r="P2404" s="102"/>
      <c r="Q2404" s="102"/>
      <c r="R2404" s="102"/>
      <c r="S2404" s="102"/>
      <c r="T2404" s="102"/>
      <c r="U2404" s="102"/>
      <c r="V2404" s="102"/>
      <c r="W2404" s="102"/>
      <c r="X2404" s="102"/>
      <c r="Y2404" s="102"/>
      <c r="Z2404" s="102"/>
      <c r="AA2404" s="102"/>
      <c r="AB2404" s="102"/>
    </row>
    <row r="2405">
      <c r="A2405" s="119"/>
      <c r="C2405" s="110"/>
      <c r="D2405" s="111"/>
      <c r="E2405" s="117"/>
      <c r="G2405" s="120"/>
      <c r="H2405" s="120"/>
      <c r="I2405" s="120"/>
      <c r="J2405" s="102"/>
      <c r="K2405" s="102"/>
      <c r="L2405" s="120"/>
      <c r="M2405" s="116"/>
      <c r="N2405" s="116"/>
      <c r="O2405" s="102"/>
      <c r="P2405" s="102"/>
      <c r="Q2405" s="102"/>
      <c r="R2405" s="102"/>
      <c r="S2405" s="102"/>
      <c r="T2405" s="102"/>
      <c r="U2405" s="102"/>
      <c r="V2405" s="102"/>
      <c r="W2405" s="102"/>
      <c r="X2405" s="102"/>
      <c r="Y2405" s="102"/>
      <c r="Z2405" s="102"/>
      <c r="AA2405" s="102"/>
      <c r="AB2405" s="102"/>
    </row>
    <row r="2406">
      <c r="A2406" s="119"/>
      <c r="C2406" s="110"/>
      <c r="D2406" s="111"/>
      <c r="E2406" s="117"/>
      <c r="G2406" s="120"/>
      <c r="H2406" s="120"/>
      <c r="I2406" s="120"/>
      <c r="J2406" s="102"/>
      <c r="K2406" s="102"/>
      <c r="L2406" s="120"/>
      <c r="M2406" s="116"/>
      <c r="N2406" s="116"/>
      <c r="O2406" s="102"/>
      <c r="P2406" s="102"/>
      <c r="Q2406" s="102"/>
      <c r="R2406" s="102"/>
      <c r="S2406" s="102"/>
      <c r="T2406" s="102"/>
      <c r="U2406" s="102"/>
      <c r="V2406" s="102"/>
      <c r="W2406" s="102"/>
      <c r="X2406" s="102"/>
      <c r="Y2406" s="102"/>
      <c r="Z2406" s="102"/>
      <c r="AA2406" s="102"/>
      <c r="AB2406" s="102"/>
    </row>
    <row r="2407">
      <c r="A2407" s="119"/>
      <c r="C2407" s="110"/>
      <c r="D2407" s="111"/>
      <c r="E2407" s="117"/>
      <c r="G2407" s="120"/>
      <c r="H2407" s="120"/>
      <c r="I2407" s="120"/>
      <c r="J2407" s="102"/>
      <c r="K2407" s="102"/>
      <c r="L2407" s="120"/>
      <c r="M2407" s="116"/>
      <c r="N2407" s="116"/>
      <c r="O2407" s="102"/>
      <c r="P2407" s="102"/>
      <c r="Q2407" s="102"/>
      <c r="R2407" s="102"/>
      <c r="S2407" s="102"/>
      <c r="T2407" s="102"/>
      <c r="U2407" s="102"/>
      <c r="V2407" s="102"/>
      <c r="W2407" s="102"/>
      <c r="X2407" s="102"/>
      <c r="Y2407" s="102"/>
      <c r="Z2407" s="102"/>
      <c r="AA2407" s="102"/>
      <c r="AB2407" s="102"/>
    </row>
    <row r="2408">
      <c r="A2408" s="119"/>
      <c r="C2408" s="110"/>
      <c r="D2408" s="111"/>
      <c r="E2408" s="117"/>
      <c r="G2408" s="120"/>
      <c r="H2408" s="120"/>
      <c r="I2408" s="120"/>
      <c r="J2408" s="102"/>
      <c r="K2408" s="102"/>
      <c r="L2408" s="120"/>
      <c r="M2408" s="116"/>
      <c r="N2408" s="116"/>
      <c r="O2408" s="102"/>
      <c r="P2408" s="102"/>
      <c r="Q2408" s="102"/>
      <c r="R2408" s="102"/>
      <c r="S2408" s="102"/>
      <c r="T2408" s="102"/>
      <c r="U2408" s="102"/>
      <c r="V2408" s="102"/>
      <c r="W2408" s="102"/>
      <c r="X2408" s="102"/>
      <c r="Y2408" s="102"/>
      <c r="Z2408" s="102"/>
      <c r="AA2408" s="102"/>
      <c r="AB2408" s="102"/>
    </row>
    <row r="2409">
      <c r="A2409" s="119"/>
      <c r="C2409" s="110"/>
      <c r="D2409" s="111"/>
      <c r="E2409" s="117"/>
      <c r="G2409" s="120"/>
      <c r="H2409" s="120"/>
      <c r="I2409" s="120"/>
      <c r="J2409" s="102"/>
      <c r="K2409" s="102"/>
      <c r="L2409" s="120"/>
      <c r="M2409" s="116"/>
      <c r="N2409" s="116"/>
      <c r="O2409" s="102"/>
      <c r="P2409" s="102"/>
      <c r="Q2409" s="102"/>
      <c r="R2409" s="102"/>
      <c r="S2409" s="102"/>
      <c r="T2409" s="102"/>
      <c r="U2409" s="102"/>
      <c r="V2409" s="102"/>
      <c r="W2409" s="102"/>
      <c r="X2409" s="102"/>
      <c r="Y2409" s="102"/>
      <c r="Z2409" s="102"/>
      <c r="AA2409" s="102"/>
      <c r="AB2409" s="102"/>
    </row>
    <row r="2410">
      <c r="A2410" s="119"/>
      <c r="C2410" s="110"/>
      <c r="D2410" s="111"/>
      <c r="E2410" s="117"/>
      <c r="G2410" s="120"/>
      <c r="H2410" s="120"/>
      <c r="I2410" s="120"/>
      <c r="J2410" s="102"/>
      <c r="K2410" s="102"/>
      <c r="L2410" s="120"/>
      <c r="M2410" s="116"/>
      <c r="N2410" s="116"/>
      <c r="O2410" s="102"/>
      <c r="P2410" s="102"/>
      <c r="Q2410" s="102"/>
      <c r="R2410" s="102"/>
      <c r="S2410" s="102"/>
      <c r="T2410" s="102"/>
      <c r="U2410" s="102"/>
      <c r="V2410" s="102"/>
      <c r="W2410" s="102"/>
      <c r="X2410" s="102"/>
      <c r="Y2410" s="102"/>
      <c r="Z2410" s="102"/>
      <c r="AA2410" s="102"/>
      <c r="AB2410" s="102"/>
    </row>
    <row r="2411">
      <c r="A2411" s="119"/>
      <c r="C2411" s="110"/>
      <c r="D2411" s="111"/>
      <c r="E2411" s="117"/>
      <c r="G2411" s="120"/>
      <c r="H2411" s="120"/>
      <c r="I2411" s="120"/>
      <c r="J2411" s="102"/>
      <c r="K2411" s="102"/>
      <c r="L2411" s="120"/>
      <c r="M2411" s="116"/>
      <c r="N2411" s="116"/>
      <c r="O2411" s="102"/>
      <c r="P2411" s="102"/>
      <c r="Q2411" s="102"/>
      <c r="R2411" s="102"/>
      <c r="S2411" s="102"/>
      <c r="T2411" s="102"/>
      <c r="U2411" s="102"/>
      <c r="V2411" s="102"/>
      <c r="W2411" s="102"/>
      <c r="X2411" s="102"/>
      <c r="Y2411" s="102"/>
      <c r="Z2411" s="102"/>
      <c r="AA2411" s="102"/>
      <c r="AB2411" s="102"/>
    </row>
    <row r="2412">
      <c r="A2412" s="119"/>
      <c r="C2412" s="110"/>
      <c r="D2412" s="111"/>
      <c r="E2412" s="117"/>
      <c r="G2412" s="120"/>
      <c r="H2412" s="120"/>
      <c r="I2412" s="120"/>
      <c r="J2412" s="102"/>
      <c r="K2412" s="102"/>
      <c r="L2412" s="120"/>
      <c r="M2412" s="116"/>
      <c r="N2412" s="116"/>
      <c r="O2412" s="102"/>
      <c r="P2412" s="102"/>
      <c r="Q2412" s="102"/>
      <c r="R2412" s="102"/>
      <c r="S2412" s="102"/>
      <c r="T2412" s="102"/>
      <c r="U2412" s="102"/>
      <c r="V2412" s="102"/>
      <c r="W2412" s="102"/>
      <c r="X2412" s="102"/>
      <c r="Y2412" s="102"/>
      <c r="Z2412" s="102"/>
      <c r="AA2412" s="102"/>
      <c r="AB2412" s="102"/>
    </row>
    <row r="2413">
      <c r="A2413" s="119"/>
      <c r="C2413" s="110"/>
      <c r="D2413" s="111"/>
      <c r="E2413" s="117"/>
      <c r="G2413" s="120"/>
      <c r="H2413" s="120"/>
      <c r="I2413" s="120"/>
      <c r="J2413" s="102"/>
      <c r="K2413" s="102"/>
      <c r="L2413" s="120"/>
      <c r="M2413" s="116"/>
      <c r="N2413" s="116"/>
      <c r="O2413" s="102"/>
      <c r="P2413" s="102"/>
      <c r="Q2413" s="102"/>
      <c r="R2413" s="102"/>
      <c r="S2413" s="102"/>
      <c r="T2413" s="102"/>
      <c r="U2413" s="102"/>
      <c r="V2413" s="102"/>
      <c r="W2413" s="102"/>
      <c r="X2413" s="102"/>
      <c r="Y2413" s="102"/>
      <c r="Z2413" s="102"/>
      <c r="AA2413" s="102"/>
      <c r="AB2413" s="102"/>
    </row>
    <row r="2414">
      <c r="A2414" s="119"/>
      <c r="C2414" s="110"/>
      <c r="D2414" s="111"/>
      <c r="E2414" s="117"/>
      <c r="G2414" s="120"/>
      <c r="H2414" s="120"/>
      <c r="I2414" s="120"/>
      <c r="J2414" s="102"/>
      <c r="K2414" s="102"/>
      <c r="L2414" s="120"/>
      <c r="M2414" s="116"/>
      <c r="N2414" s="116"/>
      <c r="O2414" s="102"/>
      <c r="P2414" s="102"/>
      <c r="Q2414" s="102"/>
      <c r="R2414" s="102"/>
      <c r="S2414" s="102"/>
      <c r="T2414" s="102"/>
      <c r="U2414" s="102"/>
      <c r="V2414" s="102"/>
      <c r="W2414" s="102"/>
      <c r="X2414" s="102"/>
      <c r="Y2414" s="102"/>
      <c r="Z2414" s="102"/>
      <c r="AA2414" s="102"/>
      <c r="AB2414" s="102"/>
    </row>
    <row r="2415">
      <c r="A2415" s="119"/>
      <c r="C2415" s="110"/>
      <c r="D2415" s="111"/>
      <c r="E2415" s="117"/>
      <c r="G2415" s="120"/>
      <c r="H2415" s="120"/>
      <c r="I2415" s="120"/>
      <c r="J2415" s="102"/>
      <c r="K2415" s="102"/>
      <c r="L2415" s="120"/>
      <c r="M2415" s="116"/>
      <c r="N2415" s="116"/>
      <c r="O2415" s="102"/>
      <c r="P2415" s="102"/>
      <c r="Q2415" s="102"/>
      <c r="R2415" s="102"/>
      <c r="S2415" s="102"/>
      <c r="T2415" s="102"/>
      <c r="U2415" s="102"/>
      <c r="V2415" s="102"/>
      <c r="W2415" s="102"/>
      <c r="X2415" s="102"/>
      <c r="Y2415" s="102"/>
      <c r="Z2415" s="102"/>
      <c r="AA2415" s="102"/>
      <c r="AB2415" s="102"/>
    </row>
    <row r="2416">
      <c r="A2416" s="119"/>
      <c r="C2416" s="110"/>
      <c r="D2416" s="111"/>
      <c r="E2416" s="117"/>
      <c r="G2416" s="120"/>
      <c r="H2416" s="120"/>
      <c r="I2416" s="120"/>
      <c r="J2416" s="102"/>
      <c r="K2416" s="102"/>
      <c r="L2416" s="120"/>
      <c r="M2416" s="116"/>
      <c r="N2416" s="116"/>
      <c r="O2416" s="102"/>
      <c r="P2416" s="102"/>
      <c r="Q2416" s="102"/>
      <c r="R2416" s="102"/>
      <c r="S2416" s="102"/>
      <c r="T2416" s="102"/>
      <c r="U2416" s="102"/>
      <c r="V2416" s="102"/>
      <c r="W2416" s="102"/>
      <c r="X2416" s="102"/>
      <c r="Y2416" s="102"/>
      <c r="Z2416" s="102"/>
      <c r="AA2416" s="102"/>
      <c r="AB2416" s="102"/>
    </row>
    <row r="2417">
      <c r="A2417" s="119"/>
      <c r="C2417" s="110"/>
      <c r="D2417" s="111"/>
      <c r="E2417" s="117"/>
      <c r="G2417" s="120"/>
      <c r="H2417" s="120"/>
      <c r="I2417" s="120"/>
      <c r="J2417" s="102"/>
      <c r="K2417" s="102"/>
      <c r="L2417" s="120"/>
      <c r="M2417" s="116"/>
      <c r="N2417" s="116"/>
      <c r="O2417" s="102"/>
      <c r="P2417" s="102"/>
      <c r="Q2417" s="102"/>
      <c r="R2417" s="102"/>
      <c r="S2417" s="102"/>
      <c r="T2417" s="102"/>
      <c r="U2417" s="102"/>
      <c r="V2417" s="102"/>
      <c r="W2417" s="102"/>
      <c r="X2417" s="102"/>
      <c r="Y2417" s="102"/>
      <c r="Z2417" s="102"/>
      <c r="AA2417" s="102"/>
      <c r="AB2417" s="102"/>
    </row>
    <row r="2418">
      <c r="A2418" s="119"/>
      <c r="C2418" s="110"/>
      <c r="D2418" s="111"/>
      <c r="E2418" s="117"/>
      <c r="G2418" s="120"/>
      <c r="H2418" s="120"/>
      <c r="I2418" s="120"/>
      <c r="J2418" s="102"/>
      <c r="K2418" s="102"/>
      <c r="L2418" s="120"/>
      <c r="M2418" s="116"/>
      <c r="N2418" s="116"/>
      <c r="O2418" s="102"/>
      <c r="P2418" s="102"/>
      <c r="Q2418" s="102"/>
      <c r="R2418" s="102"/>
      <c r="S2418" s="102"/>
      <c r="T2418" s="102"/>
      <c r="U2418" s="102"/>
      <c r="V2418" s="102"/>
      <c r="W2418" s="102"/>
      <c r="X2418" s="102"/>
      <c r="Y2418" s="102"/>
      <c r="Z2418" s="102"/>
      <c r="AA2418" s="102"/>
      <c r="AB2418" s="102"/>
    </row>
    <row r="2419">
      <c r="A2419" s="119"/>
      <c r="C2419" s="110"/>
      <c r="D2419" s="111"/>
      <c r="E2419" s="117"/>
      <c r="G2419" s="120"/>
      <c r="H2419" s="120"/>
      <c r="I2419" s="120"/>
      <c r="J2419" s="102"/>
      <c r="K2419" s="102"/>
      <c r="L2419" s="120"/>
      <c r="M2419" s="116"/>
      <c r="N2419" s="116"/>
      <c r="O2419" s="102"/>
      <c r="P2419" s="102"/>
      <c r="Q2419" s="102"/>
      <c r="R2419" s="102"/>
      <c r="S2419" s="102"/>
      <c r="T2419" s="102"/>
      <c r="U2419" s="102"/>
      <c r="V2419" s="102"/>
      <c r="W2419" s="102"/>
      <c r="X2419" s="102"/>
      <c r="Y2419" s="102"/>
      <c r="Z2419" s="102"/>
      <c r="AA2419" s="102"/>
      <c r="AB2419" s="102"/>
    </row>
    <row r="2420">
      <c r="A2420" s="119"/>
      <c r="C2420" s="110"/>
      <c r="D2420" s="111"/>
      <c r="E2420" s="117"/>
      <c r="G2420" s="120"/>
      <c r="H2420" s="120"/>
      <c r="I2420" s="120"/>
      <c r="J2420" s="102"/>
      <c r="K2420" s="102"/>
      <c r="L2420" s="120"/>
      <c r="M2420" s="116"/>
      <c r="N2420" s="116"/>
      <c r="O2420" s="102"/>
      <c r="P2420" s="102"/>
      <c r="Q2420" s="102"/>
      <c r="R2420" s="102"/>
      <c r="S2420" s="102"/>
      <c r="T2420" s="102"/>
      <c r="U2420" s="102"/>
      <c r="V2420" s="102"/>
      <c r="W2420" s="102"/>
      <c r="X2420" s="102"/>
      <c r="Y2420" s="102"/>
      <c r="Z2420" s="102"/>
      <c r="AA2420" s="102"/>
      <c r="AB2420" s="102"/>
    </row>
    <row r="2421">
      <c r="A2421" s="119"/>
      <c r="C2421" s="110"/>
      <c r="D2421" s="111"/>
      <c r="E2421" s="117"/>
      <c r="G2421" s="120"/>
      <c r="H2421" s="120"/>
      <c r="I2421" s="120"/>
      <c r="J2421" s="102"/>
      <c r="K2421" s="102"/>
      <c r="L2421" s="120"/>
      <c r="M2421" s="116"/>
      <c r="N2421" s="116"/>
      <c r="O2421" s="102"/>
      <c r="P2421" s="102"/>
      <c r="Q2421" s="102"/>
      <c r="R2421" s="102"/>
      <c r="S2421" s="102"/>
      <c r="T2421" s="102"/>
      <c r="U2421" s="102"/>
      <c r="V2421" s="102"/>
      <c r="W2421" s="102"/>
      <c r="X2421" s="102"/>
      <c r="Y2421" s="102"/>
      <c r="Z2421" s="102"/>
      <c r="AA2421" s="102"/>
      <c r="AB2421" s="102"/>
    </row>
    <row r="2422">
      <c r="A2422" s="119"/>
      <c r="C2422" s="110"/>
      <c r="D2422" s="111"/>
      <c r="E2422" s="117"/>
      <c r="G2422" s="120"/>
      <c r="H2422" s="120"/>
      <c r="I2422" s="120"/>
      <c r="J2422" s="102"/>
      <c r="K2422" s="102"/>
      <c r="L2422" s="120"/>
      <c r="M2422" s="116"/>
      <c r="N2422" s="116"/>
      <c r="O2422" s="102"/>
      <c r="P2422" s="102"/>
      <c r="Q2422" s="102"/>
      <c r="R2422" s="102"/>
      <c r="S2422" s="102"/>
      <c r="T2422" s="102"/>
      <c r="U2422" s="102"/>
      <c r="V2422" s="102"/>
      <c r="W2422" s="102"/>
      <c r="X2422" s="102"/>
      <c r="Y2422" s="102"/>
      <c r="Z2422" s="102"/>
      <c r="AA2422" s="102"/>
      <c r="AB2422" s="102"/>
    </row>
    <row r="2423">
      <c r="A2423" s="119"/>
      <c r="C2423" s="110"/>
      <c r="D2423" s="111"/>
      <c r="E2423" s="117"/>
      <c r="G2423" s="120"/>
      <c r="H2423" s="120"/>
      <c r="I2423" s="120"/>
      <c r="J2423" s="102"/>
      <c r="K2423" s="102"/>
      <c r="L2423" s="120"/>
      <c r="M2423" s="116"/>
      <c r="N2423" s="116"/>
      <c r="O2423" s="102"/>
      <c r="P2423" s="102"/>
      <c r="Q2423" s="102"/>
      <c r="R2423" s="102"/>
      <c r="S2423" s="102"/>
      <c r="T2423" s="102"/>
      <c r="U2423" s="102"/>
      <c r="V2423" s="102"/>
      <c r="W2423" s="102"/>
      <c r="X2423" s="102"/>
      <c r="Y2423" s="102"/>
      <c r="Z2423" s="102"/>
      <c r="AA2423" s="102"/>
      <c r="AB2423" s="102"/>
    </row>
    <row r="2424">
      <c r="A2424" s="119"/>
      <c r="C2424" s="110"/>
      <c r="D2424" s="111"/>
      <c r="E2424" s="117"/>
      <c r="G2424" s="120"/>
      <c r="H2424" s="120"/>
      <c r="I2424" s="120"/>
      <c r="J2424" s="102"/>
      <c r="K2424" s="102"/>
      <c r="L2424" s="120"/>
      <c r="M2424" s="116"/>
      <c r="N2424" s="116"/>
      <c r="O2424" s="102"/>
      <c r="P2424" s="102"/>
      <c r="Q2424" s="102"/>
      <c r="R2424" s="102"/>
      <c r="S2424" s="102"/>
      <c r="T2424" s="102"/>
      <c r="U2424" s="102"/>
      <c r="V2424" s="102"/>
      <c r="W2424" s="102"/>
      <c r="X2424" s="102"/>
      <c r="Y2424" s="102"/>
      <c r="Z2424" s="102"/>
      <c r="AA2424" s="102"/>
      <c r="AB2424" s="102"/>
    </row>
    <row r="2425">
      <c r="A2425" s="119"/>
      <c r="C2425" s="110"/>
      <c r="D2425" s="111"/>
      <c r="E2425" s="117"/>
      <c r="G2425" s="120"/>
      <c r="H2425" s="120"/>
      <c r="I2425" s="120"/>
      <c r="J2425" s="102"/>
      <c r="K2425" s="102"/>
      <c r="L2425" s="120"/>
      <c r="M2425" s="116"/>
      <c r="N2425" s="116"/>
      <c r="O2425" s="102"/>
      <c r="P2425" s="102"/>
      <c r="Q2425" s="102"/>
      <c r="R2425" s="102"/>
      <c r="S2425" s="102"/>
      <c r="T2425" s="102"/>
      <c r="U2425" s="102"/>
      <c r="V2425" s="102"/>
      <c r="W2425" s="102"/>
      <c r="X2425" s="102"/>
      <c r="Y2425" s="102"/>
      <c r="Z2425" s="102"/>
      <c r="AA2425" s="102"/>
      <c r="AB2425" s="102"/>
    </row>
    <row r="2426">
      <c r="A2426" s="119"/>
      <c r="C2426" s="110"/>
      <c r="D2426" s="111"/>
      <c r="E2426" s="117"/>
      <c r="G2426" s="120"/>
      <c r="H2426" s="120"/>
      <c r="I2426" s="120"/>
      <c r="J2426" s="102"/>
      <c r="K2426" s="102"/>
      <c r="L2426" s="120"/>
      <c r="M2426" s="116"/>
      <c r="N2426" s="116"/>
      <c r="O2426" s="102"/>
      <c r="P2426" s="102"/>
      <c r="Q2426" s="102"/>
      <c r="R2426" s="102"/>
      <c r="S2426" s="102"/>
      <c r="T2426" s="102"/>
      <c r="U2426" s="102"/>
      <c r="V2426" s="102"/>
      <c r="W2426" s="102"/>
      <c r="X2426" s="102"/>
      <c r="Y2426" s="102"/>
      <c r="Z2426" s="102"/>
      <c r="AA2426" s="102"/>
      <c r="AB2426" s="102"/>
    </row>
    <row r="2427">
      <c r="A2427" s="119"/>
      <c r="C2427" s="110"/>
      <c r="D2427" s="111"/>
      <c r="E2427" s="117"/>
      <c r="G2427" s="120"/>
      <c r="H2427" s="120"/>
      <c r="I2427" s="120"/>
      <c r="J2427" s="102"/>
      <c r="K2427" s="102"/>
      <c r="L2427" s="120"/>
      <c r="M2427" s="116"/>
      <c r="N2427" s="116"/>
      <c r="O2427" s="102"/>
      <c r="P2427" s="102"/>
      <c r="Q2427" s="102"/>
      <c r="R2427" s="102"/>
      <c r="S2427" s="102"/>
      <c r="T2427" s="102"/>
      <c r="U2427" s="102"/>
      <c r="V2427" s="102"/>
      <c r="W2427" s="102"/>
      <c r="X2427" s="102"/>
      <c r="Y2427" s="102"/>
      <c r="Z2427" s="102"/>
      <c r="AA2427" s="102"/>
      <c r="AB2427" s="102"/>
    </row>
    <row r="2428">
      <c r="A2428" s="119"/>
      <c r="C2428" s="110"/>
      <c r="D2428" s="111"/>
      <c r="E2428" s="117"/>
      <c r="G2428" s="120"/>
      <c r="H2428" s="120"/>
      <c r="I2428" s="120"/>
      <c r="J2428" s="102"/>
      <c r="K2428" s="102"/>
      <c r="L2428" s="120"/>
      <c r="M2428" s="116"/>
      <c r="N2428" s="116"/>
      <c r="O2428" s="102"/>
      <c r="P2428" s="102"/>
      <c r="Q2428" s="102"/>
      <c r="R2428" s="102"/>
      <c r="S2428" s="102"/>
      <c r="T2428" s="102"/>
      <c r="U2428" s="102"/>
      <c r="V2428" s="102"/>
      <c r="W2428" s="102"/>
      <c r="X2428" s="102"/>
      <c r="Y2428" s="102"/>
      <c r="Z2428" s="102"/>
      <c r="AA2428" s="102"/>
      <c r="AB2428" s="102"/>
    </row>
    <row r="2429">
      <c r="A2429" s="119"/>
      <c r="C2429" s="110"/>
      <c r="D2429" s="111"/>
      <c r="E2429" s="117"/>
      <c r="G2429" s="120"/>
      <c r="H2429" s="120"/>
      <c r="I2429" s="120"/>
      <c r="J2429" s="102"/>
      <c r="K2429" s="102"/>
      <c r="L2429" s="120"/>
      <c r="M2429" s="116"/>
      <c r="N2429" s="116"/>
      <c r="O2429" s="102"/>
      <c r="P2429" s="102"/>
      <c r="Q2429" s="102"/>
      <c r="R2429" s="102"/>
      <c r="S2429" s="102"/>
      <c r="T2429" s="102"/>
      <c r="U2429" s="102"/>
      <c r="V2429" s="102"/>
      <c r="W2429" s="102"/>
      <c r="X2429" s="102"/>
      <c r="Y2429" s="102"/>
      <c r="Z2429" s="102"/>
      <c r="AA2429" s="102"/>
      <c r="AB2429" s="102"/>
    </row>
    <row r="2430">
      <c r="A2430" s="119"/>
      <c r="C2430" s="110"/>
      <c r="D2430" s="111"/>
      <c r="E2430" s="117"/>
      <c r="G2430" s="120"/>
      <c r="H2430" s="120"/>
      <c r="I2430" s="120"/>
      <c r="J2430" s="102"/>
      <c r="K2430" s="102"/>
      <c r="L2430" s="120"/>
      <c r="M2430" s="116"/>
      <c r="N2430" s="116"/>
      <c r="O2430" s="102"/>
      <c r="P2430" s="102"/>
      <c r="Q2430" s="102"/>
      <c r="R2430" s="102"/>
      <c r="S2430" s="102"/>
      <c r="T2430" s="102"/>
      <c r="U2430" s="102"/>
      <c r="V2430" s="102"/>
      <c r="W2430" s="102"/>
      <c r="X2430" s="102"/>
      <c r="Y2430" s="102"/>
      <c r="Z2430" s="102"/>
      <c r="AA2430" s="102"/>
      <c r="AB2430" s="102"/>
    </row>
    <row r="2431">
      <c r="A2431" s="119"/>
      <c r="C2431" s="110"/>
      <c r="D2431" s="111"/>
      <c r="E2431" s="117"/>
      <c r="G2431" s="120"/>
      <c r="H2431" s="120"/>
      <c r="I2431" s="120"/>
      <c r="J2431" s="102"/>
      <c r="K2431" s="102"/>
      <c r="L2431" s="120"/>
      <c r="M2431" s="116"/>
      <c r="N2431" s="116"/>
      <c r="O2431" s="102"/>
      <c r="P2431" s="102"/>
      <c r="Q2431" s="102"/>
      <c r="R2431" s="102"/>
      <c r="S2431" s="102"/>
      <c r="T2431" s="102"/>
      <c r="U2431" s="102"/>
      <c r="V2431" s="102"/>
      <c r="W2431" s="102"/>
      <c r="X2431" s="102"/>
      <c r="Y2431" s="102"/>
      <c r="Z2431" s="102"/>
      <c r="AA2431" s="102"/>
      <c r="AB2431" s="102"/>
    </row>
    <row r="2432">
      <c r="A2432" s="119"/>
      <c r="C2432" s="110"/>
      <c r="D2432" s="111"/>
      <c r="E2432" s="117"/>
      <c r="G2432" s="120"/>
      <c r="H2432" s="120"/>
      <c r="I2432" s="120"/>
      <c r="J2432" s="102"/>
      <c r="K2432" s="102"/>
      <c r="L2432" s="120"/>
      <c r="M2432" s="116"/>
      <c r="N2432" s="116"/>
      <c r="O2432" s="102"/>
      <c r="P2432" s="102"/>
      <c r="Q2432" s="102"/>
      <c r="R2432" s="102"/>
      <c r="S2432" s="102"/>
      <c r="T2432" s="102"/>
      <c r="U2432" s="102"/>
      <c r="V2432" s="102"/>
      <c r="W2432" s="102"/>
      <c r="X2432" s="102"/>
      <c r="Y2432" s="102"/>
      <c r="Z2432" s="102"/>
      <c r="AA2432" s="102"/>
      <c r="AB2432" s="102"/>
    </row>
    <row r="2433">
      <c r="A2433" s="119"/>
      <c r="C2433" s="110"/>
      <c r="D2433" s="111"/>
      <c r="E2433" s="117"/>
      <c r="G2433" s="120"/>
      <c r="H2433" s="120"/>
      <c r="I2433" s="120"/>
      <c r="J2433" s="102"/>
      <c r="K2433" s="102"/>
      <c r="L2433" s="120"/>
      <c r="M2433" s="116"/>
      <c r="N2433" s="116"/>
      <c r="O2433" s="102"/>
      <c r="P2433" s="102"/>
      <c r="Q2433" s="102"/>
      <c r="R2433" s="102"/>
      <c r="S2433" s="102"/>
      <c r="T2433" s="102"/>
      <c r="U2433" s="102"/>
      <c r="V2433" s="102"/>
      <c r="W2433" s="102"/>
      <c r="X2433" s="102"/>
      <c r="Y2433" s="102"/>
      <c r="Z2433" s="102"/>
      <c r="AA2433" s="102"/>
      <c r="AB2433" s="102"/>
    </row>
    <row r="2434">
      <c r="A2434" s="119"/>
      <c r="C2434" s="110"/>
      <c r="D2434" s="111"/>
      <c r="E2434" s="117"/>
      <c r="G2434" s="120"/>
      <c r="H2434" s="120"/>
      <c r="I2434" s="120"/>
      <c r="J2434" s="102"/>
      <c r="K2434" s="102"/>
      <c r="L2434" s="120"/>
      <c r="M2434" s="116"/>
      <c r="N2434" s="116"/>
      <c r="O2434" s="102"/>
      <c r="P2434" s="102"/>
      <c r="Q2434" s="102"/>
      <c r="R2434" s="102"/>
      <c r="S2434" s="102"/>
      <c r="T2434" s="102"/>
      <c r="U2434" s="102"/>
      <c r="V2434" s="102"/>
      <c r="W2434" s="102"/>
      <c r="X2434" s="102"/>
      <c r="Y2434" s="102"/>
      <c r="Z2434" s="102"/>
      <c r="AA2434" s="102"/>
      <c r="AB2434" s="102"/>
    </row>
    <row r="2435">
      <c r="A2435" s="119"/>
      <c r="C2435" s="110"/>
      <c r="D2435" s="111"/>
      <c r="E2435" s="117"/>
      <c r="G2435" s="120"/>
      <c r="H2435" s="120"/>
      <c r="I2435" s="120"/>
      <c r="J2435" s="102"/>
      <c r="K2435" s="102"/>
      <c r="L2435" s="120"/>
      <c r="M2435" s="116"/>
      <c r="N2435" s="116"/>
      <c r="O2435" s="102"/>
      <c r="P2435" s="102"/>
      <c r="Q2435" s="102"/>
      <c r="R2435" s="102"/>
      <c r="S2435" s="102"/>
      <c r="T2435" s="102"/>
      <c r="U2435" s="102"/>
      <c r="V2435" s="102"/>
      <c r="W2435" s="102"/>
      <c r="X2435" s="102"/>
      <c r="Y2435" s="102"/>
      <c r="Z2435" s="102"/>
      <c r="AA2435" s="102"/>
      <c r="AB2435" s="102"/>
    </row>
    <row r="2436">
      <c r="A2436" s="119"/>
      <c r="C2436" s="110"/>
      <c r="D2436" s="111"/>
      <c r="E2436" s="117"/>
      <c r="G2436" s="120"/>
      <c r="H2436" s="120"/>
      <c r="I2436" s="120"/>
      <c r="J2436" s="102"/>
      <c r="K2436" s="102"/>
      <c r="L2436" s="120"/>
      <c r="M2436" s="116"/>
      <c r="N2436" s="116"/>
      <c r="O2436" s="102"/>
      <c r="P2436" s="102"/>
      <c r="Q2436" s="102"/>
      <c r="R2436" s="102"/>
      <c r="S2436" s="102"/>
      <c r="T2436" s="102"/>
      <c r="U2436" s="102"/>
      <c r="V2436" s="102"/>
      <c r="W2436" s="102"/>
      <c r="X2436" s="102"/>
      <c r="Y2436" s="102"/>
      <c r="Z2436" s="102"/>
      <c r="AA2436" s="102"/>
      <c r="AB2436" s="102"/>
    </row>
    <row r="2437">
      <c r="A2437" s="119"/>
      <c r="C2437" s="110"/>
      <c r="D2437" s="111"/>
      <c r="E2437" s="117"/>
      <c r="G2437" s="120"/>
      <c r="H2437" s="120"/>
      <c r="I2437" s="120"/>
      <c r="J2437" s="102"/>
      <c r="K2437" s="102"/>
      <c r="L2437" s="120"/>
      <c r="M2437" s="116"/>
      <c r="N2437" s="116"/>
      <c r="O2437" s="102"/>
      <c r="P2437" s="102"/>
      <c r="Q2437" s="102"/>
      <c r="R2437" s="102"/>
      <c r="S2437" s="102"/>
      <c r="T2437" s="102"/>
      <c r="U2437" s="102"/>
      <c r="V2437" s="102"/>
      <c r="W2437" s="102"/>
      <c r="X2437" s="102"/>
      <c r="Y2437" s="102"/>
      <c r="Z2437" s="102"/>
      <c r="AA2437" s="102"/>
      <c r="AB2437" s="102"/>
    </row>
    <row r="2438">
      <c r="A2438" s="119"/>
      <c r="C2438" s="110"/>
      <c r="D2438" s="111"/>
      <c r="E2438" s="117"/>
      <c r="G2438" s="120"/>
      <c r="H2438" s="120"/>
      <c r="I2438" s="120"/>
      <c r="J2438" s="102"/>
      <c r="K2438" s="102"/>
      <c r="L2438" s="120"/>
      <c r="M2438" s="116"/>
      <c r="N2438" s="116"/>
      <c r="O2438" s="102"/>
      <c r="P2438" s="102"/>
      <c r="Q2438" s="102"/>
      <c r="R2438" s="102"/>
      <c r="S2438" s="102"/>
      <c r="T2438" s="102"/>
      <c r="U2438" s="102"/>
      <c r="V2438" s="102"/>
      <c r="W2438" s="102"/>
      <c r="X2438" s="102"/>
      <c r="Y2438" s="102"/>
      <c r="Z2438" s="102"/>
      <c r="AA2438" s="102"/>
      <c r="AB2438" s="102"/>
    </row>
    <row r="2439">
      <c r="A2439" s="119"/>
      <c r="C2439" s="110"/>
      <c r="D2439" s="111"/>
      <c r="E2439" s="117"/>
      <c r="G2439" s="120"/>
      <c r="H2439" s="120"/>
      <c r="I2439" s="120"/>
      <c r="J2439" s="102"/>
      <c r="K2439" s="102"/>
      <c r="L2439" s="120"/>
      <c r="M2439" s="116"/>
      <c r="N2439" s="116"/>
      <c r="O2439" s="102"/>
      <c r="P2439" s="102"/>
      <c r="Q2439" s="102"/>
      <c r="R2439" s="102"/>
      <c r="S2439" s="102"/>
      <c r="T2439" s="102"/>
      <c r="U2439" s="102"/>
      <c r="V2439" s="102"/>
      <c r="W2439" s="102"/>
      <c r="X2439" s="102"/>
      <c r="Y2439" s="102"/>
      <c r="Z2439" s="102"/>
      <c r="AA2439" s="102"/>
      <c r="AB2439" s="102"/>
    </row>
    <row r="2440">
      <c r="A2440" s="119"/>
      <c r="C2440" s="110"/>
      <c r="D2440" s="111"/>
      <c r="E2440" s="117"/>
      <c r="G2440" s="120"/>
      <c r="H2440" s="120"/>
      <c r="I2440" s="120"/>
      <c r="J2440" s="102"/>
      <c r="K2440" s="102"/>
      <c r="L2440" s="120"/>
      <c r="M2440" s="116"/>
      <c r="N2440" s="116"/>
      <c r="O2440" s="102"/>
      <c r="P2440" s="102"/>
      <c r="Q2440" s="102"/>
      <c r="R2440" s="102"/>
      <c r="S2440" s="102"/>
      <c r="T2440" s="102"/>
      <c r="U2440" s="102"/>
      <c r="V2440" s="102"/>
      <c r="W2440" s="102"/>
      <c r="X2440" s="102"/>
      <c r="Y2440" s="102"/>
      <c r="Z2440" s="102"/>
      <c r="AA2440" s="102"/>
      <c r="AB2440" s="102"/>
    </row>
    <row r="2441">
      <c r="A2441" s="119"/>
      <c r="C2441" s="110"/>
      <c r="D2441" s="111"/>
      <c r="E2441" s="117"/>
      <c r="G2441" s="120"/>
      <c r="H2441" s="120"/>
      <c r="I2441" s="120"/>
      <c r="J2441" s="102"/>
      <c r="K2441" s="102"/>
      <c r="L2441" s="120"/>
      <c r="M2441" s="116"/>
      <c r="N2441" s="116"/>
      <c r="O2441" s="102"/>
      <c r="P2441" s="102"/>
      <c r="Q2441" s="102"/>
      <c r="R2441" s="102"/>
      <c r="S2441" s="102"/>
      <c r="T2441" s="102"/>
      <c r="U2441" s="102"/>
      <c r="V2441" s="102"/>
      <c r="W2441" s="102"/>
      <c r="X2441" s="102"/>
      <c r="Y2441" s="102"/>
      <c r="Z2441" s="102"/>
      <c r="AA2441" s="102"/>
      <c r="AB2441" s="102"/>
    </row>
    <row r="2442">
      <c r="A2442" s="119"/>
      <c r="C2442" s="110"/>
      <c r="D2442" s="111"/>
      <c r="E2442" s="117"/>
      <c r="G2442" s="120"/>
      <c r="H2442" s="120"/>
      <c r="I2442" s="120"/>
      <c r="J2442" s="102"/>
      <c r="K2442" s="102"/>
      <c r="L2442" s="120"/>
      <c r="M2442" s="116"/>
      <c r="N2442" s="116"/>
      <c r="O2442" s="102"/>
      <c r="P2442" s="102"/>
      <c r="Q2442" s="102"/>
      <c r="R2442" s="102"/>
      <c r="S2442" s="102"/>
      <c r="T2442" s="102"/>
      <c r="U2442" s="102"/>
      <c r="V2442" s="102"/>
      <c r="W2442" s="102"/>
      <c r="X2442" s="102"/>
      <c r="Y2442" s="102"/>
      <c r="Z2442" s="102"/>
      <c r="AA2442" s="102"/>
      <c r="AB2442" s="102"/>
    </row>
    <row r="2443">
      <c r="A2443" s="119"/>
      <c r="C2443" s="110"/>
      <c r="D2443" s="111"/>
      <c r="E2443" s="117"/>
      <c r="G2443" s="120"/>
      <c r="H2443" s="120"/>
      <c r="I2443" s="120"/>
      <c r="J2443" s="102"/>
      <c r="K2443" s="102"/>
      <c r="L2443" s="120"/>
      <c r="M2443" s="116"/>
      <c r="N2443" s="116"/>
      <c r="O2443" s="102"/>
      <c r="P2443" s="102"/>
      <c r="Q2443" s="102"/>
      <c r="R2443" s="102"/>
      <c r="S2443" s="102"/>
      <c r="T2443" s="102"/>
      <c r="U2443" s="102"/>
      <c r="V2443" s="102"/>
      <c r="W2443" s="102"/>
      <c r="X2443" s="102"/>
      <c r="Y2443" s="102"/>
      <c r="Z2443" s="102"/>
      <c r="AA2443" s="102"/>
      <c r="AB2443" s="102"/>
    </row>
    <row r="2444">
      <c r="A2444" s="119"/>
      <c r="C2444" s="110"/>
      <c r="D2444" s="111"/>
      <c r="E2444" s="117"/>
      <c r="G2444" s="120"/>
      <c r="H2444" s="120"/>
      <c r="I2444" s="120"/>
      <c r="J2444" s="102"/>
      <c r="K2444" s="102"/>
      <c r="L2444" s="120"/>
      <c r="M2444" s="116"/>
      <c r="N2444" s="116"/>
      <c r="O2444" s="102"/>
      <c r="P2444" s="102"/>
      <c r="Q2444" s="102"/>
      <c r="R2444" s="102"/>
      <c r="S2444" s="102"/>
      <c r="T2444" s="102"/>
      <c r="U2444" s="102"/>
      <c r="V2444" s="102"/>
      <c r="W2444" s="102"/>
      <c r="X2444" s="102"/>
      <c r="Y2444" s="102"/>
      <c r="Z2444" s="102"/>
      <c r="AA2444" s="102"/>
      <c r="AB2444" s="102"/>
    </row>
    <row r="2445">
      <c r="A2445" s="119"/>
      <c r="C2445" s="110"/>
      <c r="D2445" s="111"/>
      <c r="E2445" s="117"/>
      <c r="G2445" s="120"/>
      <c r="H2445" s="120"/>
      <c r="I2445" s="120"/>
      <c r="J2445" s="102"/>
      <c r="K2445" s="102"/>
      <c r="L2445" s="120"/>
      <c r="M2445" s="116"/>
      <c r="N2445" s="116"/>
      <c r="O2445" s="102"/>
      <c r="P2445" s="102"/>
      <c r="Q2445" s="102"/>
      <c r="R2445" s="102"/>
      <c r="S2445" s="102"/>
      <c r="T2445" s="102"/>
      <c r="U2445" s="102"/>
      <c r="V2445" s="102"/>
      <c r="W2445" s="102"/>
      <c r="X2445" s="102"/>
      <c r="Y2445" s="102"/>
      <c r="Z2445" s="102"/>
      <c r="AA2445" s="102"/>
      <c r="AB2445" s="102"/>
    </row>
    <row r="2446">
      <c r="A2446" s="119"/>
      <c r="C2446" s="110"/>
      <c r="D2446" s="111"/>
      <c r="E2446" s="117"/>
      <c r="G2446" s="120"/>
      <c r="H2446" s="120"/>
      <c r="I2446" s="120"/>
      <c r="J2446" s="102"/>
      <c r="K2446" s="102"/>
      <c r="L2446" s="120"/>
      <c r="M2446" s="116"/>
      <c r="N2446" s="116"/>
      <c r="O2446" s="102"/>
      <c r="P2446" s="102"/>
      <c r="Q2446" s="102"/>
      <c r="R2446" s="102"/>
      <c r="S2446" s="102"/>
      <c r="T2446" s="102"/>
      <c r="U2446" s="102"/>
      <c r="V2446" s="102"/>
      <c r="W2446" s="102"/>
      <c r="X2446" s="102"/>
      <c r="Y2446" s="102"/>
      <c r="Z2446" s="102"/>
      <c r="AA2446" s="102"/>
      <c r="AB2446" s="102"/>
    </row>
    <row r="2447">
      <c r="A2447" s="119"/>
      <c r="C2447" s="110"/>
      <c r="D2447" s="111"/>
      <c r="E2447" s="117"/>
      <c r="G2447" s="120"/>
      <c r="H2447" s="120"/>
      <c r="I2447" s="120"/>
      <c r="J2447" s="102"/>
      <c r="K2447" s="102"/>
      <c r="L2447" s="120"/>
      <c r="M2447" s="116"/>
      <c r="N2447" s="116"/>
      <c r="O2447" s="102"/>
      <c r="P2447" s="102"/>
      <c r="Q2447" s="102"/>
      <c r="R2447" s="102"/>
      <c r="S2447" s="102"/>
      <c r="T2447" s="102"/>
      <c r="U2447" s="102"/>
      <c r="V2447" s="102"/>
      <c r="W2447" s="102"/>
      <c r="X2447" s="102"/>
      <c r="Y2447" s="102"/>
      <c r="Z2447" s="102"/>
      <c r="AA2447" s="102"/>
      <c r="AB2447" s="102"/>
    </row>
    <row r="2448">
      <c r="A2448" s="119"/>
      <c r="C2448" s="110"/>
      <c r="D2448" s="111"/>
      <c r="E2448" s="117"/>
      <c r="G2448" s="120"/>
      <c r="H2448" s="120"/>
      <c r="I2448" s="120"/>
      <c r="J2448" s="102"/>
      <c r="K2448" s="102"/>
      <c r="L2448" s="120"/>
      <c r="M2448" s="116"/>
      <c r="N2448" s="116"/>
      <c r="O2448" s="102"/>
      <c r="P2448" s="102"/>
      <c r="Q2448" s="102"/>
      <c r="R2448" s="102"/>
      <c r="S2448" s="102"/>
      <c r="T2448" s="102"/>
      <c r="U2448" s="102"/>
      <c r="V2448" s="102"/>
      <c r="W2448" s="102"/>
      <c r="X2448" s="102"/>
      <c r="Y2448" s="102"/>
      <c r="Z2448" s="102"/>
      <c r="AA2448" s="102"/>
      <c r="AB2448" s="102"/>
    </row>
    <row r="2449">
      <c r="A2449" s="119"/>
      <c r="C2449" s="110"/>
      <c r="D2449" s="111"/>
      <c r="E2449" s="117"/>
      <c r="G2449" s="120"/>
      <c r="H2449" s="120"/>
      <c r="I2449" s="120"/>
      <c r="J2449" s="102"/>
      <c r="K2449" s="102"/>
      <c r="L2449" s="120"/>
      <c r="M2449" s="116"/>
      <c r="N2449" s="116"/>
      <c r="O2449" s="102"/>
      <c r="P2449" s="102"/>
      <c r="Q2449" s="102"/>
      <c r="R2449" s="102"/>
      <c r="S2449" s="102"/>
      <c r="T2449" s="102"/>
      <c r="U2449" s="102"/>
      <c r="V2449" s="102"/>
      <c r="W2449" s="102"/>
      <c r="X2449" s="102"/>
      <c r="Y2449" s="102"/>
      <c r="Z2449" s="102"/>
      <c r="AA2449" s="102"/>
      <c r="AB2449" s="102"/>
    </row>
    <row r="2450">
      <c r="A2450" s="119"/>
      <c r="C2450" s="110"/>
      <c r="D2450" s="111"/>
      <c r="E2450" s="117"/>
      <c r="G2450" s="120"/>
      <c r="H2450" s="120"/>
      <c r="I2450" s="120"/>
      <c r="J2450" s="102"/>
      <c r="K2450" s="102"/>
      <c r="L2450" s="120"/>
      <c r="M2450" s="116"/>
      <c r="N2450" s="116"/>
      <c r="O2450" s="102"/>
      <c r="P2450" s="102"/>
      <c r="Q2450" s="102"/>
      <c r="R2450" s="102"/>
      <c r="S2450" s="102"/>
      <c r="T2450" s="102"/>
      <c r="U2450" s="102"/>
      <c r="V2450" s="102"/>
      <c r="W2450" s="102"/>
      <c r="X2450" s="102"/>
      <c r="Y2450" s="102"/>
      <c r="Z2450" s="102"/>
      <c r="AA2450" s="102"/>
      <c r="AB2450" s="102"/>
    </row>
    <row r="2451">
      <c r="A2451" s="119"/>
      <c r="C2451" s="110"/>
      <c r="D2451" s="111"/>
      <c r="E2451" s="117"/>
      <c r="G2451" s="120"/>
      <c r="H2451" s="120"/>
      <c r="I2451" s="120"/>
      <c r="J2451" s="102"/>
      <c r="K2451" s="102"/>
      <c r="L2451" s="120"/>
      <c r="M2451" s="116"/>
      <c r="N2451" s="116"/>
      <c r="O2451" s="102"/>
      <c r="P2451" s="102"/>
      <c r="Q2451" s="102"/>
      <c r="R2451" s="102"/>
      <c r="S2451" s="102"/>
      <c r="T2451" s="102"/>
      <c r="U2451" s="102"/>
      <c r="V2451" s="102"/>
      <c r="W2451" s="102"/>
      <c r="X2451" s="102"/>
      <c r="Y2451" s="102"/>
      <c r="Z2451" s="102"/>
      <c r="AA2451" s="102"/>
      <c r="AB2451" s="102"/>
    </row>
    <row r="2452">
      <c r="A2452" s="119"/>
      <c r="C2452" s="110"/>
      <c r="D2452" s="111"/>
      <c r="E2452" s="117"/>
      <c r="G2452" s="120"/>
      <c r="H2452" s="120"/>
      <c r="I2452" s="120"/>
      <c r="J2452" s="102"/>
      <c r="K2452" s="102"/>
      <c r="L2452" s="120"/>
      <c r="M2452" s="116"/>
      <c r="N2452" s="116"/>
      <c r="O2452" s="102"/>
      <c r="P2452" s="102"/>
      <c r="Q2452" s="102"/>
      <c r="R2452" s="102"/>
      <c r="S2452" s="102"/>
      <c r="T2452" s="102"/>
      <c r="U2452" s="102"/>
      <c r="V2452" s="102"/>
      <c r="W2452" s="102"/>
      <c r="X2452" s="102"/>
      <c r="Y2452" s="102"/>
      <c r="Z2452" s="102"/>
      <c r="AA2452" s="102"/>
      <c r="AB2452" s="102"/>
    </row>
    <row r="2453">
      <c r="A2453" s="119"/>
      <c r="C2453" s="110"/>
      <c r="D2453" s="111"/>
      <c r="E2453" s="117"/>
      <c r="G2453" s="120"/>
      <c r="H2453" s="120"/>
      <c r="I2453" s="120"/>
      <c r="J2453" s="102"/>
      <c r="K2453" s="102"/>
      <c r="L2453" s="120"/>
      <c r="M2453" s="116"/>
      <c r="N2453" s="116"/>
      <c r="O2453" s="102"/>
      <c r="P2453" s="102"/>
      <c r="Q2453" s="102"/>
      <c r="R2453" s="102"/>
      <c r="S2453" s="102"/>
      <c r="T2453" s="102"/>
      <c r="U2453" s="102"/>
      <c r="V2453" s="102"/>
      <c r="W2453" s="102"/>
      <c r="X2453" s="102"/>
      <c r="Y2453" s="102"/>
      <c r="Z2453" s="102"/>
      <c r="AA2453" s="102"/>
      <c r="AB2453" s="102"/>
    </row>
    <row r="2454">
      <c r="A2454" s="119"/>
      <c r="C2454" s="110"/>
      <c r="D2454" s="111"/>
      <c r="E2454" s="117"/>
      <c r="G2454" s="120"/>
      <c r="H2454" s="120"/>
      <c r="I2454" s="120"/>
      <c r="J2454" s="102"/>
      <c r="K2454" s="102"/>
      <c r="L2454" s="120"/>
      <c r="M2454" s="116"/>
      <c r="N2454" s="116"/>
      <c r="O2454" s="102"/>
      <c r="P2454" s="102"/>
      <c r="Q2454" s="102"/>
      <c r="R2454" s="102"/>
      <c r="S2454" s="102"/>
      <c r="T2454" s="102"/>
      <c r="U2454" s="102"/>
      <c r="V2454" s="102"/>
      <c r="W2454" s="102"/>
      <c r="X2454" s="102"/>
      <c r="Y2454" s="102"/>
      <c r="Z2454" s="102"/>
      <c r="AA2454" s="102"/>
      <c r="AB2454" s="102"/>
    </row>
    <row r="2455">
      <c r="A2455" s="119"/>
      <c r="C2455" s="110"/>
      <c r="D2455" s="111"/>
      <c r="E2455" s="117"/>
      <c r="G2455" s="120"/>
      <c r="H2455" s="120"/>
      <c r="I2455" s="120"/>
      <c r="J2455" s="102"/>
      <c r="K2455" s="102"/>
      <c r="L2455" s="120"/>
      <c r="M2455" s="116"/>
      <c r="N2455" s="116"/>
      <c r="O2455" s="102"/>
      <c r="P2455" s="102"/>
      <c r="Q2455" s="102"/>
      <c r="R2455" s="102"/>
      <c r="S2455" s="102"/>
      <c r="T2455" s="102"/>
      <c r="U2455" s="102"/>
      <c r="V2455" s="102"/>
      <c r="W2455" s="102"/>
      <c r="X2455" s="102"/>
      <c r="Y2455" s="102"/>
      <c r="Z2455" s="102"/>
      <c r="AA2455" s="102"/>
      <c r="AB2455" s="102"/>
    </row>
    <row r="2456">
      <c r="A2456" s="119"/>
      <c r="C2456" s="110"/>
      <c r="D2456" s="111"/>
      <c r="E2456" s="117"/>
      <c r="G2456" s="120"/>
      <c r="H2456" s="120"/>
      <c r="I2456" s="120"/>
      <c r="J2456" s="102"/>
      <c r="K2456" s="102"/>
      <c r="L2456" s="120"/>
      <c r="M2456" s="116"/>
      <c r="N2456" s="116"/>
      <c r="O2456" s="102"/>
      <c r="P2456" s="102"/>
      <c r="Q2456" s="102"/>
      <c r="R2456" s="102"/>
      <c r="S2456" s="102"/>
      <c r="T2456" s="102"/>
      <c r="U2456" s="102"/>
      <c r="V2456" s="102"/>
      <c r="W2456" s="102"/>
      <c r="X2456" s="102"/>
      <c r="Y2456" s="102"/>
      <c r="Z2456" s="102"/>
      <c r="AA2456" s="102"/>
      <c r="AB2456" s="102"/>
    </row>
    <row r="2457">
      <c r="A2457" s="119"/>
      <c r="C2457" s="110"/>
      <c r="D2457" s="111"/>
      <c r="E2457" s="117"/>
      <c r="G2457" s="120"/>
      <c r="H2457" s="120"/>
      <c r="I2457" s="120"/>
      <c r="J2457" s="102"/>
      <c r="K2457" s="102"/>
      <c r="L2457" s="120"/>
      <c r="M2457" s="116"/>
      <c r="N2457" s="116"/>
      <c r="O2457" s="102"/>
      <c r="P2457" s="102"/>
      <c r="Q2457" s="102"/>
      <c r="R2457" s="102"/>
      <c r="S2457" s="102"/>
      <c r="T2457" s="102"/>
      <c r="U2457" s="102"/>
      <c r="V2457" s="102"/>
      <c r="W2457" s="102"/>
      <c r="X2457" s="102"/>
      <c r="Y2457" s="102"/>
      <c r="Z2457" s="102"/>
      <c r="AA2457" s="102"/>
      <c r="AB2457" s="102"/>
    </row>
    <row r="2458">
      <c r="A2458" s="119"/>
      <c r="C2458" s="110"/>
      <c r="D2458" s="111"/>
      <c r="E2458" s="117"/>
      <c r="G2458" s="120"/>
      <c r="H2458" s="120"/>
      <c r="I2458" s="120"/>
      <c r="J2458" s="102"/>
      <c r="K2458" s="102"/>
      <c r="L2458" s="120"/>
      <c r="M2458" s="116"/>
      <c r="N2458" s="116"/>
      <c r="O2458" s="102"/>
      <c r="P2458" s="102"/>
      <c r="Q2458" s="102"/>
      <c r="R2458" s="102"/>
      <c r="S2458" s="102"/>
      <c r="T2458" s="102"/>
      <c r="U2458" s="102"/>
      <c r="V2458" s="102"/>
      <c r="W2458" s="102"/>
      <c r="X2458" s="102"/>
      <c r="Y2458" s="102"/>
      <c r="Z2458" s="102"/>
      <c r="AA2458" s="102"/>
      <c r="AB2458" s="102"/>
    </row>
    <row r="2459">
      <c r="A2459" s="119"/>
      <c r="C2459" s="110"/>
      <c r="D2459" s="111"/>
      <c r="E2459" s="117"/>
      <c r="G2459" s="120"/>
      <c r="H2459" s="120"/>
      <c r="I2459" s="120"/>
      <c r="J2459" s="102"/>
      <c r="K2459" s="102"/>
      <c r="L2459" s="120"/>
      <c r="M2459" s="116"/>
      <c r="N2459" s="116"/>
      <c r="O2459" s="102"/>
      <c r="P2459" s="102"/>
      <c r="Q2459" s="102"/>
      <c r="R2459" s="102"/>
      <c r="S2459" s="102"/>
      <c r="T2459" s="102"/>
      <c r="U2459" s="102"/>
      <c r="V2459" s="102"/>
      <c r="W2459" s="102"/>
      <c r="X2459" s="102"/>
      <c r="Y2459" s="102"/>
      <c r="Z2459" s="102"/>
      <c r="AA2459" s="102"/>
      <c r="AB2459" s="102"/>
    </row>
    <row r="2460">
      <c r="A2460" s="119"/>
      <c r="C2460" s="110"/>
      <c r="D2460" s="111"/>
      <c r="E2460" s="117"/>
      <c r="G2460" s="120"/>
      <c r="H2460" s="120"/>
      <c r="I2460" s="120"/>
      <c r="J2460" s="102"/>
      <c r="K2460" s="102"/>
      <c r="L2460" s="120"/>
      <c r="M2460" s="116"/>
      <c r="N2460" s="116"/>
      <c r="O2460" s="102"/>
      <c r="P2460" s="102"/>
      <c r="Q2460" s="102"/>
      <c r="R2460" s="102"/>
      <c r="S2460" s="102"/>
      <c r="T2460" s="102"/>
      <c r="U2460" s="102"/>
      <c r="V2460" s="102"/>
      <c r="W2460" s="102"/>
      <c r="X2460" s="102"/>
      <c r="Y2460" s="102"/>
      <c r="Z2460" s="102"/>
      <c r="AA2460" s="102"/>
      <c r="AB2460" s="102"/>
    </row>
    <row r="2461">
      <c r="A2461" s="119"/>
      <c r="C2461" s="110"/>
      <c r="D2461" s="111"/>
      <c r="E2461" s="117"/>
      <c r="G2461" s="120"/>
      <c r="H2461" s="120"/>
      <c r="I2461" s="120"/>
      <c r="J2461" s="102"/>
      <c r="K2461" s="102"/>
      <c r="L2461" s="120"/>
      <c r="M2461" s="116"/>
      <c r="N2461" s="116"/>
      <c r="O2461" s="102"/>
      <c r="P2461" s="102"/>
      <c r="Q2461" s="102"/>
      <c r="R2461" s="102"/>
      <c r="S2461" s="102"/>
      <c r="T2461" s="102"/>
      <c r="U2461" s="102"/>
      <c r="V2461" s="102"/>
      <c r="W2461" s="102"/>
      <c r="X2461" s="102"/>
      <c r="Y2461" s="102"/>
      <c r="Z2461" s="102"/>
      <c r="AA2461" s="102"/>
      <c r="AB2461" s="102"/>
    </row>
    <row r="2462">
      <c r="A2462" s="119"/>
      <c r="C2462" s="110"/>
      <c r="D2462" s="111"/>
      <c r="E2462" s="117"/>
      <c r="G2462" s="120"/>
      <c r="H2462" s="120"/>
      <c r="I2462" s="120"/>
      <c r="J2462" s="102"/>
      <c r="K2462" s="102"/>
      <c r="L2462" s="120"/>
      <c r="M2462" s="116"/>
      <c r="N2462" s="116"/>
      <c r="O2462" s="102"/>
      <c r="P2462" s="102"/>
      <c r="Q2462" s="102"/>
      <c r="R2462" s="102"/>
      <c r="S2462" s="102"/>
      <c r="T2462" s="102"/>
      <c r="U2462" s="102"/>
      <c r="V2462" s="102"/>
      <c r="W2462" s="102"/>
      <c r="X2462" s="102"/>
      <c r="Y2462" s="102"/>
      <c r="Z2462" s="102"/>
      <c r="AA2462" s="102"/>
      <c r="AB2462" s="102"/>
    </row>
    <row r="2463">
      <c r="A2463" s="119"/>
      <c r="C2463" s="110"/>
      <c r="D2463" s="111"/>
      <c r="E2463" s="117"/>
      <c r="G2463" s="120"/>
      <c r="H2463" s="120"/>
      <c r="I2463" s="120"/>
      <c r="J2463" s="102"/>
      <c r="K2463" s="102"/>
      <c r="L2463" s="120"/>
      <c r="M2463" s="116"/>
      <c r="N2463" s="116"/>
      <c r="O2463" s="102"/>
      <c r="P2463" s="102"/>
      <c r="Q2463" s="102"/>
      <c r="R2463" s="102"/>
      <c r="S2463" s="102"/>
      <c r="T2463" s="102"/>
      <c r="U2463" s="102"/>
      <c r="V2463" s="102"/>
      <c r="W2463" s="102"/>
      <c r="X2463" s="102"/>
      <c r="Y2463" s="102"/>
      <c r="Z2463" s="102"/>
      <c r="AA2463" s="102"/>
      <c r="AB2463" s="102"/>
    </row>
    <row r="2464">
      <c r="A2464" s="119"/>
      <c r="C2464" s="110"/>
      <c r="D2464" s="111"/>
      <c r="E2464" s="117"/>
      <c r="G2464" s="120"/>
      <c r="H2464" s="120"/>
      <c r="I2464" s="120"/>
      <c r="J2464" s="102"/>
      <c r="K2464" s="102"/>
      <c r="L2464" s="120"/>
      <c r="M2464" s="116"/>
      <c r="N2464" s="116"/>
      <c r="O2464" s="102"/>
      <c r="P2464" s="102"/>
      <c r="Q2464" s="102"/>
      <c r="R2464" s="102"/>
      <c r="S2464" s="102"/>
      <c r="T2464" s="102"/>
      <c r="U2464" s="102"/>
      <c r="V2464" s="102"/>
      <c r="W2464" s="102"/>
      <c r="X2464" s="102"/>
      <c r="Y2464" s="102"/>
      <c r="Z2464" s="102"/>
      <c r="AA2464" s="102"/>
      <c r="AB2464" s="102"/>
    </row>
    <row r="2465">
      <c r="A2465" s="119"/>
      <c r="C2465" s="110"/>
      <c r="D2465" s="111"/>
      <c r="E2465" s="117"/>
      <c r="G2465" s="120"/>
      <c r="H2465" s="120"/>
      <c r="I2465" s="120"/>
      <c r="J2465" s="102"/>
      <c r="K2465" s="102"/>
      <c r="L2465" s="120"/>
      <c r="M2465" s="116"/>
      <c r="N2465" s="116"/>
      <c r="O2465" s="102"/>
      <c r="P2465" s="102"/>
      <c r="Q2465" s="102"/>
      <c r="R2465" s="102"/>
      <c r="S2465" s="102"/>
      <c r="T2465" s="102"/>
      <c r="U2465" s="102"/>
      <c r="V2465" s="102"/>
      <c r="W2465" s="102"/>
      <c r="X2465" s="102"/>
      <c r="Y2465" s="102"/>
      <c r="Z2465" s="102"/>
      <c r="AA2465" s="102"/>
      <c r="AB2465" s="102"/>
    </row>
    <row r="2466">
      <c r="A2466" s="119"/>
      <c r="C2466" s="110"/>
      <c r="D2466" s="111"/>
      <c r="E2466" s="117"/>
      <c r="G2466" s="120"/>
      <c r="H2466" s="120"/>
      <c r="I2466" s="120"/>
      <c r="J2466" s="102"/>
      <c r="K2466" s="102"/>
      <c r="L2466" s="120"/>
      <c r="M2466" s="116"/>
      <c r="N2466" s="116"/>
      <c r="O2466" s="102"/>
      <c r="P2466" s="102"/>
      <c r="Q2466" s="102"/>
      <c r="R2466" s="102"/>
      <c r="S2466" s="102"/>
      <c r="T2466" s="102"/>
      <c r="U2466" s="102"/>
      <c r="V2466" s="102"/>
      <c r="W2466" s="102"/>
      <c r="X2466" s="102"/>
      <c r="Y2466" s="102"/>
      <c r="Z2466" s="102"/>
      <c r="AA2466" s="102"/>
      <c r="AB2466" s="102"/>
    </row>
    <row r="2467">
      <c r="A2467" s="119"/>
      <c r="C2467" s="110"/>
      <c r="D2467" s="111"/>
      <c r="E2467" s="117"/>
      <c r="G2467" s="120"/>
      <c r="H2467" s="120"/>
      <c r="I2467" s="120"/>
      <c r="J2467" s="102"/>
      <c r="K2467" s="102"/>
      <c r="L2467" s="120"/>
      <c r="M2467" s="116"/>
      <c r="N2467" s="116"/>
      <c r="O2467" s="102"/>
      <c r="P2467" s="102"/>
      <c r="Q2467" s="102"/>
      <c r="R2467" s="102"/>
      <c r="S2467" s="102"/>
      <c r="T2467" s="102"/>
      <c r="U2467" s="102"/>
      <c r="V2467" s="102"/>
      <c r="W2467" s="102"/>
      <c r="X2467" s="102"/>
      <c r="Y2467" s="102"/>
      <c r="Z2467" s="102"/>
      <c r="AA2467" s="102"/>
      <c r="AB2467" s="102"/>
    </row>
    <row r="2468">
      <c r="A2468" s="119"/>
      <c r="C2468" s="110"/>
      <c r="D2468" s="111"/>
      <c r="E2468" s="117"/>
      <c r="G2468" s="120"/>
      <c r="H2468" s="120"/>
      <c r="I2468" s="120"/>
      <c r="J2468" s="102"/>
      <c r="K2468" s="102"/>
      <c r="L2468" s="120"/>
      <c r="M2468" s="116"/>
      <c r="N2468" s="116"/>
      <c r="O2468" s="102"/>
      <c r="P2468" s="102"/>
      <c r="Q2468" s="102"/>
      <c r="R2468" s="102"/>
      <c r="S2468" s="102"/>
      <c r="T2468" s="102"/>
      <c r="U2468" s="102"/>
      <c r="V2468" s="102"/>
      <c r="W2468" s="102"/>
      <c r="X2468" s="102"/>
      <c r="Y2468" s="102"/>
      <c r="Z2468" s="102"/>
      <c r="AA2468" s="102"/>
      <c r="AB2468" s="102"/>
    </row>
    <row r="2469">
      <c r="A2469" s="119"/>
      <c r="C2469" s="110"/>
      <c r="D2469" s="111"/>
      <c r="E2469" s="117"/>
      <c r="G2469" s="120"/>
      <c r="H2469" s="120"/>
      <c r="I2469" s="120"/>
      <c r="J2469" s="102"/>
      <c r="K2469" s="102"/>
      <c r="L2469" s="120"/>
      <c r="M2469" s="116"/>
      <c r="N2469" s="116"/>
      <c r="O2469" s="102"/>
      <c r="P2469" s="102"/>
      <c r="Q2469" s="102"/>
      <c r="R2469" s="102"/>
      <c r="S2469" s="102"/>
      <c r="T2469" s="102"/>
      <c r="U2469" s="102"/>
      <c r="V2469" s="102"/>
      <c r="W2469" s="102"/>
      <c r="X2469" s="102"/>
      <c r="Y2469" s="102"/>
      <c r="Z2469" s="102"/>
      <c r="AA2469" s="102"/>
      <c r="AB2469" s="102"/>
    </row>
    <row r="2470">
      <c r="A2470" s="119"/>
      <c r="C2470" s="110"/>
      <c r="D2470" s="111"/>
      <c r="E2470" s="117"/>
      <c r="G2470" s="120"/>
      <c r="H2470" s="120"/>
      <c r="I2470" s="120"/>
      <c r="J2470" s="102"/>
      <c r="K2470" s="102"/>
      <c r="L2470" s="120"/>
      <c r="M2470" s="116"/>
      <c r="N2470" s="116"/>
      <c r="O2470" s="102"/>
      <c r="P2470" s="102"/>
      <c r="Q2470" s="102"/>
      <c r="R2470" s="102"/>
      <c r="S2470" s="102"/>
      <c r="T2470" s="102"/>
      <c r="U2470" s="102"/>
      <c r="V2470" s="102"/>
      <c r="W2470" s="102"/>
      <c r="X2470" s="102"/>
      <c r="Y2470" s="102"/>
      <c r="Z2470" s="102"/>
      <c r="AA2470" s="102"/>
      <c r="AB2470" s="102"/>
    </row>
    <row r="2471">
      <c r="A2471" s="119"/>
      <c r="C2471" s="110"/>
      <c r="D2471" s="111"/>
      <c r="E2471" s="117"/>
      <c r="G2471" s="120"/>
      <c r="H2471" s="120"/>
      <c r="I2471" s="120"/>
      <c r="J2471" s="102"/>
      <c r="K2471" s="102"/>
      <c r="L2471" s="120"/>
      <c r="M2471" s="116"/>
      <c r="N2471" s="116"/>
      <c r="O2471" s="102"/>
      <c r="P2471" s="102"/>
      <c r="Q2471" s="102"/>
      <c r="R2471" s="102"/>
      <c r="S2471" s="102"/>
      <c r="T2471" s="102"/>
      <c r="U2471" s="102"/>
      <c r="V2471" s="102"/>
      <c r="W2471" s="102"/>
      <c r="X2471" s="102"/>
      <c r="Y2471" s="102"/>
      <c r="Z2471" s="102"/>
      <c r="AA2471" s="102"/>
      <c r="AB2471" s="102"/>
    </row>
    <row r="2472">
      <c r="A2472" s="119"/>
      <c r="C2472" s="110"/>
      <c r="D2472" s="111"/>
      <c r="E2472" s="117"/>
      <c r="G2472" s="120"/>
      <c r="H2472" s="120"/>
      <c r="I2472" s="120"/>
      <c r="J2472" s="102"/>
      <c r="K2472" s="102"/>
      <c r="L2472" s="120"/>
      <c r="M2472" s="116"/>
      <c r="N2472" s="116"/>
      <c r="O2472" s="102"/>
      <c r="P2472" s="102"/>
      <c r="Q2472" s="102"/>
      <c r="R2472" s="102"/>
      <c r="S2472" s="102"/>
      <c r="T2472" s="102"/>
      <c r="U2472" s="102"/>
      <c r="V2472" s="102"/>
      <c r="W2472" s="102"/>
      <c r="X2472" s="102"/>
      <c r="Y2472" s="102"/>
      <c r="Z2472" s="102"/>
      <c r="AA2472" s="102"/>
      <c r="AB2472" s="102"/>
    </row>
    <row r="2473">
      <c r="A2473" s="119"/>
      <c r="C2473" s="110"/>
      <c r="D2473" s="111"/>
      <c r="E2473" s="117"/>
      <c r="G2473" s="120"/>
      <c r="H2473" s="120"/>
      <c r="I2473" s="120"/>
      <c r="J2473" s="102"/>
      <c r="K2473" s="102"/>
      <c r="L2473" s="120"/>
      <c r="M2473" s="116"/>
      <c r="N2473" s="116"/>
      <c r="O2473" s="102"/>
      <c r="P2473" s="102"/>
      <c r="Q2473" s="102"/>
      <c r="R2473" s="102"/>
      <c r="S2473" s="102"/>
      <c r="T2473" s="102"/>
      <c r="U2473" s="102"/>
      <c r="V2473" s="102"/>
      <c r="W2473" s="102"/>
      <c r="X2473" s="102"/>
      <c r="Y2473" s="102"/>
      <c r="Z2473" s="102"/>
      <c r="AA2473" s="102"/>
      <c r="AB2473" s="102"/>
    </row>
    <row r="2474">
      <c r="A2474" s="119"/>
      <c r="C2474" s="110"/>
      <c r="D2474" s="111"/>
      <c r="E2474" s="117"/>
      <c r="G2474" s="120"/>
      <c r="H2474" s="120"/>
      <c r="I2474" s="120"/>
      <c r="J2474" s="102"/>
      <c r="K2474" s="102"/>
      <c r="L2474" s="120"/>
      <c r="M2474" s="116"/>
      <c r="N2474" s="116"/>
      <c r="O2474" s="102"/>
      <c r="P2474" s="102"/>
      <c r="Q2474" s="102"/>
      <c r="R2474" s="102"/>
      <c r="S2474" s="102"/>
      <c r="T2474" s="102"/>
      <c r="U2474" s="102"/>
      <c r="V2474" s="102"/>
      <c r="W2474" s="102"/>
      <c r="X2474" s="102"/>
      <c r="Y2474" s="102"/>
      <c r="Z2474" s="102"/>
      <c r="AA2474" s="102"/>
      <c r="AB2474" s="102"/>
    </row>
    <row r="2475">
      <c r="A2475" s="119"/>
      <c r="C2475" s="110"/>
      <c r="D2475" s="111"/>
      <c r="E2475" s="117"/>
      <c r="G2475" s="120"/>
      <c r="H2475" s="120"/>
      <c r="I2475" s="120"/>
      <c r="J2475" s="102"/>
      <c r="K2475" s="102"/>
      <c r="L2475" s="120"/>
      <c r="M2475" s="116"/>
      <c r="N2475" s="116"/>
      <c r="O2475" s="102"/>
      <c r="P2475" s="102"/>
      <c r="Q2475" s="102"/>
      <c r="R2475" s="102"/>
      <c r="S2475" s="102"/>
      <c r="T2475" s="102"/>
      <c r="U2475" s="102"/>
      <c r="V2475" s="102"/>
      <c r="W2475" s="102"/>
      <c r="X2475" s="102"/>
      <c r="Y2475" s="102"/>
      <c r="Z2475" s="102"/>
      <c r="AA2475" s="102"/>
      <c r="AB2475" s="102"/>
    </row>
    <row r="2476">
      <c r="A2476" s="119"/>
      <c r="C2476" s="110"/>
      <c r="D2476" s="111"/>
      <c r="E2476" s="117"/>
      <c r="G2476" s="120"/>
      <c r="H2476" s="120"/>
      <c r="I2476" s="120"/>
      <c r="J2476" s="102"/>
      <c r="K2476" s="102"/>
      <c r="L2476" s="120"/>
      <c r="M2476" s="116"/>
      <c r="N2476" s="116"/>
      <c r="O2476" s="102"/>
      <c r="P2476" s="102"/>
      <c r="Q2476" s="102"/>
      <c r="R2476" s="102"/>
      <c r="S2476" s="102"/>
      <c r="T2476" s="102"/>
      <c r="U2476" s="102"/>
      <c r="V2476" s="102"/>
      <c r="W2476" s="102"/>
      <c r="X2476" s="102"/>
      <c r="Y2476" s="102"/>
      <c r="Z2476" s="102"/>
      <c r="AA2476" s="102"/>
      <c r="AB2476" s="102"/>
    </row>
    <row r="2477">
      <c r="A2477" s="119"/>
      <c r="C2477" s="110"/>
      <c r="D2477" s="111"/>
      <c r="E2477" s="117"/>
      <c r="G2477" s="120"/>
      <c r="H2477" s="120"/>
      <c r="I2477" s="120"/>
      <c r="J2477" s="102"/>
      <c r="K2477" s="102"/>
      <c r="L2477" s="120"/>
      <c r="M2477" s="116"/>
      <c r="N2477" s="116"/>
      <c r="O2477" s="102"/>
      <c r="P2477" s="102"/>
      <c r="Q2477" s="102"/>
      <c r="R2477" s="102"/>
      <c r="S2477" s="102"/>
      <c r="T2477" s="102"/>
      <c r="U2477" s="102"/>
      <c r="V2477" s="102"/>
      <c r="W2477" s="102"/>
      <c r="X2477" s="102"/>
      <c r="Y2477" s="102"/>
      <c r="Z2477" s="102"/>
      <c r="AA2477" s="102"/>
      <c r="AB2477" s="102"/>
    </row>
    <row r="2478">
      <c r="A2478" s="119"/>
      <c r="C2478" s="110"/>
      <c r="D2478" s="111"/>
      <c r="E2478" s="117"/>
      <c r="G2478" s="120"/>
      <c r="H2478" s="120"/>
      <c r="I2478" s="120"/>
      <c r="J2478" s="102"/>
      <c r="K2478" s="102"/>
      <c r="L2478" s="120"/>
      <c r="M2478" s="116"/>
      <c r="N2478" s="116"/>
      <c r="O2478" s="102"/>
      <c r="P2478" s="102"/>
      <c r="Q2478" s="102"/>
      <c r="R2478" s="102"/>
      <c r="S2478" s="102"/>
      <c r="T2478" s="102"/>
      <c r="U2478" s="102"/>
      <c r="V2478" s="102"/>
      <c r="W2478" s="102"/>
      <c r="X2478" s="102"/>
      <c r="Y2478" s="102"/>
      <c r="Z2478" s="102"/>
      <c r="AA2478" s="102"/>
      <c r="AB2478" s="102"/>
    </row>
    <row r="2479">
      <c r="A2479" s="119"/>
      <c r="C2479" s="110"/>
      <c r="D2479" s="111"/>
      <c r="E2479" s="117"/>
      <c r="G2479" s="120"/>
      <c r="H2479" s="120"/>
      <c r="I2479" s="120"/>
      <c r="J2479" s="102"/>
      <c r="K2479" s="102"/>
      <c r="L2479" s="120"/>
      <c r="M2479" s="116"/>
      <c r="N2479" s="116"/>
      <c r="O2479" s="102"/>
      <c r="P2479" s="102"/>
      <c r="Q2479" s="102"/>
      <c r="R2479" s="102"/>
      <c r="S2479" s="102"/>
      <c r="T2479" s="102"/>
      <c r="U2479" s="102"/>
      <c r="V2479" s="102"/>
      <c r="W2479" s="102"/>
      <c r="X2479" s="102"/>
      <c r="Y2479" s="102"/>
      <c r="Z2479" s="102"/>
      <c r="AA2479" s="102"/>
      <c r="AB2479" s="102"/>
    </row>
    <row r="2480">
      <c r="A2480" s="119"/>
      <c r="C2480" s="110"/>
      <c r="D2480" s="111"/>
      <c r="E2480" s="117"/>
      <c r="G2480" s="120"/>
      <c r="H2480" s="120"/>
      <c r="I2480" s="120"/>
      <c r="J2480" s="102"/>
      <c r="K2480" s="102"/>
      <c r="L2480" s="120"/>
      <c r="M2480" s="116"/>
      <c r="N2480" s="116"/>
      <c r="O2480" s="102"/>
      <c r="P2480" s="102"/>
      <c r="Q2480" s="102"/>
      <c r="R2480" s="102"/>
      <c r="S2480" s="102"/>
      <c r="T2480" s="102"/>
      <c r="U2480" s="102"/>
      <c r="V2480" s="102"/>
      <c r="W2480" s="102"/>
      <c r="X2480" s="102"/>
      <c r="Y2480" s="102"/>
      <c r="Z2480" s="102"/>
      <c r="AA2480" s="102"/>
      <c r="AB2480" s="102"/>
    </row>
    <row r="2481">
      <c r="A2481" s="119"/>
      <c r="C2481" s="110"/>
      <c r="D2481" s="111"/>
      <c r="E2481" s="117"/>
      <c r="G2481" s="120"/>
      <c r="H2481" s="120"/>
      <c r="I2481" s="120"/>
      <c r="J2481" s="102"/>
      <c r="K2481" s="102"/>
      <c r="L2481" s="120"/>
      <c r="M2481" s="116"/>
      <c r="N2481" s="116"/>
      <c r="O2481" s="102"/>
      <c r="P2481" s="102"/>
      <c r="Q2481" s="102"/>
      <c r="R2481" s="102"/>
      <c r="S2481" s="102"/>
      <c r="T2481" s="102"/>
      <c r="U2481" s="102"/>
      <c r="V2481" s="102"/>
      <c r="W2481" s="102"/>
      <c r="X2481" s="102"/>
      <c r="Y2481" s="102"/>
      <c r="Z2481" s="102"/>
      <c r="AA2481" s="102"/>
      <c r="AB2481" s="102"/>
    </row>
    <row r="2482">
      <c r="A2482" s="119"/>
      <c r="C2482" s="110"/>
      <c r="D2482" s="111"/>
      <c r="E2482" s="117"/>
      <c r="G2482" s="120"/>
      <c r="H2482" s="120"/>
      <c r="I2482" s="120"/>
      <c r="J2482" s="102"/>
      <c r="K2482" s="102"/>
      <c r="L2482" s="120"/>
      <c r="M2482" s="116"/>
      <c r="N2482" s="116"/>
      <c r="O2482" s="102"/>
      <c r="P2482" s="102"/>
      <c r="Q2482" s="102"/>
      <c r="R2482" s="102"/>
      <c r="S2482" s="102"/>
      <c r="T2482" s="102"/>
      <c r="U2482" s="102"/>
      <c r="V2482" s="102"/>
      <c r="W2482" s="102"/>
      <c r="X2482" s="102"/>
      <c r="Y2482" s="102"/>
      <c r="Z2482" s="102"/>
      <c r="AA2482" s="102"/>
      <c r="AB2482" s="102"/>
    </row>
    <row r="2483">
      <c r="A2483" s="119"/>
      <c r="C2483" s="110"/>
      <c r="D2483" s="111"/>
      <c r="E2483" s="117"/>
      <c r="G2483" s="120"/>
      <c r="H2483" s="120"/>
      <c r="I2483" s="120"/>
      <c r="J2483" s="102"/>
      <c r="K2483" s="102"/>
      <c r="L2483" s="120"/>
      <c r="M2483" s="116"/>
      <c r="N2483" s="116"/>
      <c r="O2483" s="102"/>
      <c r="P2483" s="102"/>
      <c r="Q2483" s="102"/>
      <c r="R2483" s="102"/>
      <c r="S2483" s="102"/>
      <c r="T2483" s="102"/>
      <c r="U2483" s="102"/>
      <c r="V2483" s="102"/>
      <c r="W2483" s="102"/>
      <c r="X2483" s="102"/>
      <c r="Y2483" s="102"/>
      <c r="Z2483" s="102"/>
      <c r="AA2483" s="102"/>
      <c r="AB2483" s="102"/>
    </row>
    <row r="2484">
      <c r="A2484" s="119"/>
      <c r="C2484" s="110"/>
      <c r="D2484" s="111"/>
      <c r="E2484" s="117"/>
      <c r="G2484" s="120"/>
      <c r="H2484" s="120"/>
      <c r="I2484" s="120"/>
      <c r="J2484" s="102"/>
      <c r="K2484" s="102"/>
      <c r="L2484" s="120"/>
      <c r="M2484" s="116"/>
      <c r="N2484" s="116"/>
      <c r="O2484" s="102"/>
      <c r="P2484" s="102"/>
      <c r="Q2484" s="102"/>
      <c r="R2484" s="102"/>
      <c r="S2484" s="102"/>
      <c r="T2484" s="102"/>
      <c r="U2484" s="102"/>
      <c r="V2484" s="102"/>
      <c r="W2484" s="102"/>
      <c r="X2484" s="102"/>
      <c r="Y2484" s="102"/>
      <c r="Z2484" s="102"/>
      <c r="AA2484" s="102"/>
      <c r="AB2484" s="102"/>
    </row>
    <row r="2485">
      <c r="A2485" s="119"/>
      <c r="C2485" s="110"/>
      <c r="D2485" s="111"/>
      <c r="E2485" s="117"/>
      <c r="G2485" s="120"/>
      <c r="H2485" s="120"/>
      <c r="I2485" s="120"/>
      <c r="J2485" s="102"/>
      <c r="K2485" s="102"/>
      <c r="L2485" s="120"/>
      <c r="M2485" s="116"/>
      <c r="N2485" s="116"/>
      <c r="O2485" s="102"/>
      <c r="P2485" s="102"/>
      <c r="Q2485" s="102"/>
      <c r="R2485" s="102"/>
      <c r="S2485" s="102"/>
      <c r="T2485" s="102"/>
      <c r="U2485" s="102"/>
      <c r="V2485" s="102"/>
      <c r="W2485" s="102"/>
      <c r="X2485" s="102"/>
      <c r="Y2485" s="102"/>
      <c r="Z2485" s="102"/>
      <c r="AA2485" s="102"/>
      <c r="AB2485" s="102"/>
    </row>
    <row r="2486">
      <c r="A2486" s="119"/>
      <c r="C2486" s="110"/>
      <c r="D2486" s="111"/>
      <c r="E2486" s="117"/>
      <c r="G2486" s="120"/>
      <c r="H2486" s="120"/>
      <c r="I2486" s="120"/>
      <c r="J2486" s="102"/>
      <c r="K2486" s="102"/>
      <c r="L2486" s="120"/>
      <c r="M2486" s="116"/>
      <c r="N2486" s="116"/>
      <c r="O2486" s="102"/>
      <c r="P2486" s="102"/>
      <c r="Q2486" s="102"/>
      <c r="R2486" s="102"/>
      <c r="S2486" s="102"/>
      <c r="T2486" s="102"/>
      <c r="U2486" s="102"/>
      <c r="V2486" s="102"/>
      <c r="W2486" s="102"/>
      <c r="X2486" s="102"/>
      <c r="Y2486" s="102"/>
      <c r="Z2486" s="102"/>
      <c r="AA2486" s="102"/>
      <c r="AB2486" s="102"/>
    </row>
    <row r="2487">
      <c r="A2487" s="119"/>
      <c r="C2487" s="110"/>
      <c r="D2487" s="111"/>
      <c r="E2487" s="117"/>
      <c r="G2487" s="120"/>
      <c r="H2487" s="120"/>
      <c r="I2487" s="120"/>
      <c r="J2487" s="102"/>
      <c r="K2487" s="102"/>
      <c r="L2487" s="120"/>
      <c r="M2487" s="116"/>
      <c r="N2487" s="116"/>
      <c r="O2487" s="102"/>
      <c r="P2487" s="102"/>
      <c r="Q2487" s="102"/>
      <c r="R2487" s="102"/>
      <c r="S2487" s="102"/>
      <c r="T2487" s="102"/>
      <c r="U2487" s="102"/>
      <c r="V2487" s="102"/>
      <c r="W2487" s="102"/>
      <c r="X2487" s="102"/>
      <c r="Y2487" s="102"/>
      <c r="Z2487" s="102"/>
      <c r="AA2487" s="102"/>
      <c r="AB2487" s="102"/>
    </row>
    <row r="2488">
      <c r="A2488" s="119"/>
      <c r="C2488" s="110"/>
      <c r="D2488" s="111"/>
      <c r="E2488" s="117"/>
      <c r="G2488" s="120"/>
      <c r="H2488" s="120"/>
      <c r="I2488" s="120"/>
      <c r="J2488" s="102"/>
      <c r="K2488" s="102"/>
      <c r="L2488" s="120"/>
      <c r="M2488" s="116"/>
      <c r="N2488" s="116"/>
      <c r="O2488" s="102"/>
      <c r="P2488" s="102"/>
      <c r="Q2488" s="102"/>
      <c r="R2488" s="102"/>
      <c r="S2488" s="102"/>
      <c r="T2488" s="102"/>
      <c r="U2488" s="102"/>
      <c r="V2488" s="102"/>
      <c r="W2488" s="102"/>
      <c r="X2488" s="102"/>
      <c r="Y2488" s="102"/>
      <c r="Z2488" s="102"/>
      <c r="AA2488" s="102"/>
      <c r="AB2488" s="102"/>
    </row>
    <row r="2489">
      <c r="A2489" s="119"/>
      <c r="C2489" s="110"/>
      <c r="D2489" s="111"/>
      <c r="E2489" s="117"/>
      <c r="G2489" s="120"/>
      <c r="H2489" s="120"/>
      <c r="I2489" s="120"/>
      <c r="J2489" s="102"/>
      <c r="K2489" s="102"/>
      <c r="L2489" s="120"/>
      <c r="M2489" s="116"/>
      <c r="N2489" s="116"/>
      <c r="O2489" s="102"/>
      <c r="P2489" s="102"/>
      <c r="Q2489" s="102"/>
      <c r="R2489" s="102"/>
      <c r="S2489" s="102"/>
      <c r="T2489" s="102"/>
      <c r="U2489" s="102"/>
      <c r="V2489" s="102"/>
      <c r="W2489" s="102"/>
      <c r="X2489" s="102"/>
      <c r="Y2489" s="102"/>
      <c r="Z2489" s="102"/>
      <c r="AA2489" s="102"/>
      <c r="AB2489" s="102"/>
    </row>
    <row r="2490">
      <c r="A2490" s="119"/>
      <c r="C2490" s="110"/>
      <c r="D2490" s="111"/>
      <c r="E2490" s="117"/>
      <c r="G2490" s="120"/>
      <c r="H2490" s="120"/>
      <c r="I2490" s="120"/>
      <c r="J2490" s="102"/>
      <c r="K2490" s="102"/>
      <c r="L2490" s="120"/>
      <c r="M2490" s="116"/>
      <c r="N2490" s="116"/>
      <c r="O2490" s="102"/>
      <c r="P2490" s="102"/>
      <c r="Q2490" s="102"/>
      <c r="R2490" s="102"/>
      <c r="S2490" s="102"/>
      <c r="T2490" s="102"/>
      <c r="U2490" s="102"/>
      <c r="V2490" s="102"/>
      <c r="W2490" s="102"/>
      <c r="X2490" s="102"/>
      <c r="Y2490" s="102"/>
      <c r="Z2490" s="102"/>
      <c r="AA2490" s="102"/>
      <c r="AB2490" s="102"/>
    </row>
    <row r="2491">
      <c r="A2491" s="119"/>
      <c r="C2491" s="110"/>
      <c r="D2491" s="111"/>
      <c r="E2491" s="117"/>
      <c r="G2491" s="120"/>
      <c r="H2491" s="120"/>
      <c r="I2491" s="120"/>
      <c r="J2491" s="102"/>
      <c r="K2491" s="102"/>
      <c r="L2491" s="120"/>
      <c r="M2491" s="116"/>
      <c r="N2491" s="116"/>
      <c r="O2491" s="102"/>
      <c r="P2491" s="102"/>
      <c r="Q2491" s="102"/>
      <c r="R2491" s="102"/>
      <c r="S2491" s="102"/>
      <c r="T2491" s="102"/>
      <c r="U2491" s="102"/>
      <c r="V2491" s="102"/>
      <c r="W2491" s="102"/>
      <c r="X2491" s="102"/>
      <c r="Y2491" s="102"/>
      <c r="Z2491" s="102"/>
      <c r="AA2491" s="102"/>
      <c r="AB2491" s="102"/>
    </row>
    <row r="2492">
      <c r="A2492" s="119"/>
      <c r="C2492" s="110"/>
      <c r="D2492" s="111"/>
      <c r="E2492" s="117"/>
      <c r="G2492" s="120"/>
      <c r="H2492" s="120"/>
      <c r="I2492" s="120"/>
      <c r="J2492" s="102"/>
      <c r="K2492" s="102"/>
      <c r="L2492" s="120"/>
      <c r="M2492" s="116"/>
      <c r="N2492" s="116"/>
      <c r="O2492" s="102"/>
      <c r="P2492" s="102"/>
      <c r="Q2492" s="102"/>
      <c r="R2492" s="102"/>
      <c r="S2492" s="102"/>
      <c r="T2492" s="102"/>
      <c r="U2492" s="102"/>
      <c r="V2492" s="102"/>
      <c r="W2492" s="102"/>
      <c r="X2492" s="102"/>
      <c r="Y2492" s="102"/>
      <c r="Z2492" s="102"/>
      <c r="AA2492" s="102"/>
      <c r="AB2492" s="102"/>
    </row>
    <row r="2493">
      <c r="A2493" s="119"/>
      <c r="C2493" s="110"/>
      <c r="D2493" s="111"/>
      <c r="E2493" s="117"/>
      <c r="G2493" s="120"/>
      <c r="H2493" s="120"/>
      <c r="I2493" s="120"/>
      <c r="J2493" s="102"/>
      <c r="K2493" s="102"/>
      <c r="L2493" s="120"/>
      <c r="M2493" s="116"/>
      <c r="N2493" s="116"/>
      <c r="O2493" s="102"/>
      <c r="P2493" s="102"/>
      <c r="Q2493" s="102"/>
      <c r="R2493" s="102"/>
      <c r="S2493" s="102"/>
      <c r="T2493" s="102"/>
      <c r="U2493" s="102"/>
      <c r="V2493" s="102"/>
      <c r="W2493" s="102"/>
      <c r="X2493" s="102"/>
      <c r="Y2493" s="102"/>
      <c r="Z2493" s="102"/>
      <c r="AA2493" s="102"/>
      <c r="AB2493" s="102"/>
    </row>
    <row r="2494">
      <c r="A2494" s="119"/>
      <c r="C2494" s="110"/>
      <c r="D2494" s="111"/>
      <c r="E2494" s="117"/>
      <c r="G2494" s="120"/>
      <c r="H2494" s="120"/>
      <c r="I2494" s="120"/>
      <c r="J2494" s="102"/>
      <c r="K2494" s="102"/>
      <c r="L2494" s="120"/>
      <c r="M2494" s="116"/>
      <c r="N2494" s="116"/>
      <c r="O2494" s="102"/>
      <c r="P2494" s="102"/>
      <c r="Q2494" s="102"/>
      <c r="R2494" s="102"/>
      <c r="S2494" s="102"/>
      <c r="T2494" s="102"/>
      <c r="U2494" s="102"/>
      <c r="V2494" s="102"/>
      <c r="W2494" s="102"/>
      <c r="X2494" s="102"/>
      <c r="Y2494" s="102"/>
      <c r="Z2494" s="102"/>
      <c r="AA2494" s="102"/>
      <c r="AB2494" s="102"/>
    </row>
    <row r="2495">
      <c r="A2495" s="119"/>
      <c r="C2495" s="110"/>
      <c r="D2495" s="111"/>
      <c r="E2495" s="117"/>
      <c r="G2495" s="120"/>
      <c r="H2495" s="120"/>
      <c r="I2495" s="120"/>
      <c r="J2495" s="102"/>
      <c r="K2495" s="102"/>
      <c r="L2495" s="120"/>
      <c r="M2495" s="116"/>
      <c r="N2495" s="116"/>
      <c r="O2495" s="102"/>
      <c r="P2495" s="102"/>
      <c r="Q2495" s="102"/>
      <c r="R2495" s="102"/>
      <c r="S2495" s="102"/>
      <c r="T2495" s="102"/>
      <c r="U2495" s="102"/>
      <c r="V2495" s="102"/>
      <c r="W2495" s="102"/>
      <c r="X2495" s="102"/>
      <c r="Y2495" s="102"/>
      <c r="Z2495" s="102"/>
      <c r="AA2495" s="102"/>
      <c r="AB2495" s="102"/>
    </row>
    <row r="2496">
      <c r="A2496" s="119"/>
      <c r="C2496" s="110"/>
      <c r="D2496" s="111"/>
      <c r="E2496" s="117"/>
      <c r="G2496" s="120"/>
      <c r="H2496" s="120"/>
      <c r="I2496" s="120"/>
      <c r="J2496" s="102"/>
      <c r="K2496" s="102"/>
      <c r="L2496" s="120"/>
      <c r="M2496" s="116"/>
      <c r="N2496" s="116"/>
      <c r="O2496" s="102"/>
      <c r="P2496" s="102"/>
      <c r="Q2496" s="102"/>
      <c r="R2496" s="102"/>
      <c r="S2496" s="102"/>
      <c r="T2496" s="102"/>
      <c r="U2496" s="102"/>
      <c r="V2496" s="102"/>
      <c r="W2496" s="102"/>
      <c r="X2496" s="102"/>
      <c r="Y2496" s="102"/>
      <c r="Z2496" s="102"/>
      <c r="AA2496" s="102"/>
      <c r="AB2496" s="102"/>
    </row>
    <row r="2497">
      <c r="A2497" s="119"/>
      <c r="C2497" s="110"/>
      <c r="D2497" s="111"/>
      <c r="E2497" s="117"/>
      <c r="G2497" s="120"/>
      <c r="H2497" s="120"/>
      <c r="I2497" s="120"/>
      <c r="J2497" s="102"/>
      <c r="K2497" s="102"/>
      <c r="L2497" s="120"/>
      <c r="M2497" s="116"/>
      <c r="N2497" s="116"/>
      <c r="O2497" s="102"/>
      <c r="P2497" s="102"/>
      <c r="Q2497" s="102"/>
      <c r="R2497" s="102"/>
      <c r="S2497" s="102"/>
      <c r="T2497" s="102"/>
      <c r="U2497" s="102"/>
      <c r="V2497" s="102"/>
      <c r="W2497" s="102"/>
      <c r="X2497" s="102"/>
      <c r="Y2497" s="102"/>
      <c r="Z2497" s="102"/>
      <c r="AA2497" s="102"/>
      <c r="AB2497" s="102"/>
    </row>
    <row r="2498">
      <c r="A2498" s="119"/>
      <c r="C2498" s="110"/>
      <c r="D2498" s="111"/>
      <c r="E2498" s="117"/>
      <c r="G2498" s="120"/>
      <c r="H2498" s="120"/>
      <c r="I2498" s="120"/>
      <c r="J2498" s="102"/>
      <c r="K2498" s="102"/>
      <c r="L2498" s="120"/>
      <c r="M2498" s="116"/>
      <c r="N2498" s="116"/>
      <c r="O2498" s="102"/>
      <c r="P2498" s="102"/>
      <c r="Q2498" s="102"/>
      <c r="R2498" s="102"/>
      <c r="S2498" s="102"/>
      <c r="T2498" s="102"/>
      <c r="U2498" s="102"/>
      <c r="V2498" s="102"/>
      <c r="W2498" s="102"/>
      <c r="X2498" s="102"/>
      <c r="Y2498" s="102"/>
      <c r="Z2498" s="102"/>
      <c r="AA2498" s="102"/>
      <c r="AB2498" s="102"/>
    </row>
    <row r="2499">
      <c r="A2499" s="119"/>
      <c r="C2499" s="110"/>
      <c r="D2499" s="111"/>
      <c r="E2499" s="117"/>
      <c r="G2499" s="120"/>
      <c r="H2499" s="120"/>
      <c r="I2499" s="120"/>
      <c r="J2499" s="102"/>
      <c r="K2499" s="102"/>
      <c r="L2499" s="120"/>
      <c r="M2499" s="116"/>
      <c r="N2499" s="116"/>
      <c r="O2499" s="102"/>
      <c r="P2499" s="102"/>
      <c r="Q2499" s="102"/>
      <c r="R2499" s="102"/>
      <c r="S2499" s="102"/>
      <c r="T2499" s="102"/>
      <c r="U2499" s="102"/>
      <c r="V2499" s="102"/>
      <c r="W2499" s="102"/>
      <c r="X2499" s="102"/>
      <c r="Y2499" s="102"/>
      <c r="Z2499" s="102"/>
      <c r="AA2499" s="102"/>
      <c r="AB2499" s="102"/>
    </row>
    <row r="2500">
      <c r="A2500" s="119"/>
      <c r="C2500" s="110"/>
      <c r="D2500" s="111"/>
      <c r="E2500" s="117"/>
      <c r="G2500" s="120"/>
      <c r="H2500" s="120"/>
      <c r="I2500" s="120"/>
      <c r="J2500" s="102"/>
      <c r="K2500" s="102"/>
      <c r="L2500" s="120"/>
      <c r="M2500" s="116"/>
      <c r="N2500" s="116"/>
      <c r="O2500" s="102"/>
      <c r="P2500" s="102"/>
      <c r="Q2500" s="102"/>
      <c r="R2500" s="102"/>
      <c r="S2500" s="102"/>
      <c r="T2500" s="102"/>
      <c r="U2500" s="102"/>
      <c r="V2500" s="102"/>
      <c r="W2500" s="102"/>
      <c r="X2500" s="102"/>
      <c r="Y2500" s="102"/>
      <c r="Z2500" s="102"/>
      <c r="AA2500" s="102"/>
      <c r="AB2500" s="102"/>
    </row>
    <row r="2501">
      <c r="A2501" s="119"/>
      <c r="C2501" s="110"/>
      <c r="D2501" s="111"/>
      <c r="E2501" s="117"/>
      <c r="G2501" s="120"/>
      <c r="H2501" s="120"/>
      <c r="I2501" s="120"/>
      <c r="J2501" s="102"/>
      <c r="K2501" s="102"/>
      <c r="L2501" s="120"/>
      <c r="M2501" s="116"/>
      <c r="N2501" s="116"/>
      <c r="O2501" s="102"/>
      <c r="P2501" s="102"/>
      <c r="Q2501" s="102"/>
      <c r="R2501" s="102"/>
      <c r="S2501" s="102"/>
      <c r="T2501" s="102"/>
      <c r="U2501" s="102"/>
      <c r="V2501" s="102"/>
      <c r="W2501" s="102"/>
      <c r="X2501" s="102"/>
      <c r="Y2501" s="102"/>
      <c r="Z2501" s="102"/>
      <c r="AA2501" s="102"/>
      <c r="AB2501" s="102"/>
    </row>
    <row r="2502">
      <c r="A2502" s="119"/>
      <c r="C2502" s="110"/>
      <c r="D2502" s="111"/>
      <c r="E2502" s="117"/>
      <c r="G2502" s="120"/>
      <c r="H2502" s="120"/>
      <c r="I2502" s="120"/>
      <c r="J2502" s="102"/>
      <c r="K2502" s="102"/>
      <c r="L2502" s="120"/>
      <c r="M2502" s="116"/>
      <c r="N2502" s="116"/>
      <c r="O2502" s="102"/>
      <c r="P2502" s="102"/>
      <c r="Q2502" s="102"/>
      <c r="R2502" s="102"/>
      <c r="S2502" s="102"/>
      <c r="T2502" s="102"/>
      <c r="U2502" s="102"/>
      <c r="V2502" s="102"/>
      <c r="W2502" s="102"/>
      <c r="X2502" s="102"/>
      <c r="Y2502" s="102"/>
      <c r="Z2502" s="102"/>
      <c r="AA2502" s="102"/>
      <c r="AB2502" s="102"/>
    </row>
    <row r="2503">
      <c r="A2503" s="119"/>
      <c r="C2503" s="110"/>
      <c r="D2503" s="111"/>
      <c r="E2503" s="117"/>
      <c r="G2503" s="120"/>
      <c r="H2503" s="120"/>
      <c r="I2503" s="120"/>
      <c r="J2503" s="102"/>
      <c r="K2503" s="102"/>
      <c r="L2503" s="120"/>
      <c r="M2503" s="116"/>
      <c r="N2503" s="116"/>
      <c r="O2503" s="102"/>
      <c r="P2503" s="102"/>
      <c r="Q2503" s="102"/>
      <c r="R2503" s="102"/>
      <c r="S2503" s="102"/>
      <c r="T2503" s="102"/>
      <c r="U2503" s="102"/>
      <c r="V2503" s="102"/>
      <c r="W2503" s="102"/>
      <c r="X2503" s="102"/>
      <c r="Y2503" s="102"/>
      <c r="Z2503" s="102"/>
      <c r="AA2503" s="102"/>
      <c r="AB2503" s="102"/>
    </row>
    <row r="2504">
      <c r="A2504" s="119"/>
      <c r="C2504" s="110"/>
      <c r="D2504" s="111"/>
      <c r="E2504" s="117"/>
      <c r="G2504" s="120"/>
      <c r="H2504" s="120"/>
      <c r="I2504" s="120"/>
      <c r="J2504" s="102"/>
      <c r="K2504" s="102"/>
      <c r="L2504" s="120"/>
      <c r="M2504" s="116"/>
      <c r="N2504" s="116"/>
      <c r="O2504" s="102"/>
      <c r="P2504" s="102"/>
      <c r="Q2504" s="102"/>
      <c r="R2504" s="102"/>
      <c r="S2504" s="102"/>
      <c r="T2504" s="102"/>
      <c r="U2504" s="102"/>
      <c r="V2504" s="102"/>
      <c r="W2504" s="102"/>
      <c r="X2504" s="102"/>
      <c r="Y2504" s="102"/>
      <c r="Z2504" s="102"/>
      <c r="AA2504" s="102"/>
      <c r="AB2504" s="102"/>
    </row>
    <row r="2505">
      <c r="A2505" s="119"/>
      <c r="C2505" s="110"/>
      <c r="D2505" s="111"/>
      <c r="E2505" s="117"/>
      <c r="G2505" s="120"/>
      <c r="H2505" s="120"/>
      <c r="I2505" s="120"/>
      <c r="J2505" s="102"/>
      <c r="K2505" s="102"/>
      <c r="L2505" s="120"/>
      <c r="M2505" s="116"/>
      <c r="N2505" s="116"/>
      <c r="O2505" s="102"/>
      <c r="P2505" s="102"/>
      <c r="Q2505" s="102"/>
      <c r="R2505" s="102"/>
      <c r="S2505" s="102"/>
      <c r="T2505" s="102"/>
      <c r="U2505" s="102"/>
      <c r="V2505" s="102"/>
      <c r="W2505" s="102"/>
      <c r="X2505" s="102"/>
      <c r="Y2505" s="102"/>
      <c r="Z2505" s="102"/>
      <c r="AA2505" s="102"/>
      <c r="AB2505" s="102"/>
    </row>
    <row r="2506">
      <c r="A2506" s="119"/>
      <c r="C2506" s="110"/>
      <c r="D2506" s="111"/>
      <c r="E2506" s="117"/>
      <c r="G2506" s="120"/>
      <c r="H2506" s="120"/>
      <c r="I2506" s="120"/>
      <c r="J2506" s="102"/>
      <c r="K2506" s="102"/>
      <c r="L2506" s="120"/>
      <c r="M2506" s="116"/>
      <c r="N2506" s="116"/>
      <c r="O2506" s="102"/>
      <c r="P2506" s="102"/>
      <c r="Q2506" s="102"/>
      <c r="R2506" s="102"/>
      <c r="S2506" s="102"/>
      <c r="T2506" s="102"/>
      <c r="U2506" s="102"/>
      <c r="V2506" s="102"/>
      <c r="W2506" s="102"/>
      <c r="X2506" s="102"/>
      <c r="Y2506" s="102"/>
      <c r="Z2506" s="102"/>
      <c r="AA2506" s="102"/>
      <c r="AB2506" s="102"/>
    </row>
    <row r="2507">
      <c r="A2507" s="119"/>
      <c r="C2507" s="110"/>
      <c r="D2507" s="111"/>
      <c r="E2507" s="117"/>
      <c r="G2507" s="120"/>
      <c r="H2507" s="120"/>
      <c r="I2507" s="120"/>
      <c r="J2507" s="102"/>
      <c r="K2507" s="102"/>
      <c r="L2507" s="120"/>
      <c r="M2507" s="116"/>
      <c r="N2507" s="116"/>
      <c r="O2507" s="102"/>
      <c r="P2507" s="102"/>
      <c r="Q2507" s="102"/>
      <c r="R2507" s="102"/>
      <c r="S2507" s="102"/>
      <c r="T2507" s="102"/>
      <c r="U2507" s="102"/>
      <c r="V2507" s="102"/>
      <c r="W2507" s="102"/>
      <c r="X2507" s="102"/>
      <c r="Y2507" s="102"/>
      <c r="Z2507" s="102"/>
      <c r="AA2507" s="102"/>
      <c r="AB2507" s="102"/>
    </row>
    <row r="2508">
      <c r="A2508" s="119"/>
      <c r="C2508" s="110"/>
      <c r="D2508" s="111"/>
      <c r="E2508" s="117"/>
      <c r="G2508" s="120"/>
      <c r="H2508" s="120"/>
      <c r="I2508" s="120"/>
      <c r="J2508" s="102"/>
      <c r="K2508" s="102"/>
      <c r="L2508" s="120"/>
      <c r="M2508" s="116"/>
      <c r="N2508" s="116"/>
      <c r="O2508" s="102"/>
      <c r="P2508" s="102"/>
      <c r="Q2508" s="102"/>
      <c r="R2508" s="102"/>
      <c r="S2508" s="102"/>
      <c r="T2508" s="102"/>
      <c r="U2508" s="102"/>
      <c r="V2508" s="102"/>
      <c r="W2508" s="102"/>
      <c r="X2508" s="102"/>
      <c r="Y2508" s="102"/>
      <c r="Z2508" s="102"/>
      <c r="AA2508" s="102"/>
      <c r="AB2508" s="102"/>
    </row>
    <row r="2509">
      <c r="A2509" s="119"/>
      <c r="C2509" s="110"/>
      <c r="D2509" s="111"/>
      <c r="E2509" s="117"/>
      <c r="G2509" s="120"/>
      <c r="H2509" s="120"/>
      <c r="I2509" s="120"/>
      <c r="J2509" s="102"/>
      <c r="K2509" s="102"/>
      <c r="L2509" s="120"/>
      <c r="M2509" s="116"/>
      <c r="N2509" s="116"/>
      <c r="O2509" s="102"/>
      <c r="P2509" s="102"/>
      <c r="Q2509" s="102"/>
      <c r="R2509" s="102"/>
      <c r="S2509" s="102"/>
      <c r="T2509" s="102"/>
      <c r="U2509" s="102"/>
      <c r="V2509" s="102"/>
      <c r="W2509" s="102"/>
      <c r="X2509" s="102"/>
      <c r="Y2509" s="102"/>
      <c r="Z2509" s="102"/>
      <c r="AA2509" s="102"/>
      <c r="AB2509" s="102"/>
    </row>
    <row r="2510">
      <c r="A2510" s="119"/>
      <c r="C2510" s="110"/>
      <c r="D2510" s="111"/>
      <c r="E2510" s="117"/>
      <c r="G2510" s="120"/>
      <c r="H2510" s="120"/>
      <c r="I2510" s="120"/>
      <c r="J2510" s="102"/>
      <c r="K2510" s="102"/>
      <c r="L2510" s="120"/>
      <c r="M2510" s="116"/>
      <c r="N2510" s="116"/>
      <c r="O2510" s="102"/>
      <c r="P2510" s="102"/>
      <c r="Q2510" s="102"/>
      <c r="R2510" s="102"/>
      <c r="S2510" s="102"/>
      <c r="T2510" s="102"/>
      <c r="U2510" s="102"/>
      <c r="V2510" s="102"/>
      <c r="W2510" s="102"/>
      <c r="X2510" s="102"/>
      <c r="Y2510" s="102"/>
      <c r="Z2510" s="102"/>
      <c r="AA2510" s="102"/>
      <c r="AB2510" s="102"/>
    </row>
    <row r="2511">
      <c r="A2511" s="119"/>
      <c r="C2511" s="110"/>
      <c r="D2511" s="111"/>
      <c r="E2511" s="117"/>
      <c r="G2511" s="120"/>
      <c r="H2511" s="120"/>
      <c r="I2511" s="120"/>
      <c r="J2511" s="102"/>
      <c r="K2511" s="102"/>
      <c r="L2511" s="120"/>
      <c r="M2511" s="116"/>
      <c r="N2511" s="116"/>
      <c r="O2511" s="102"/>
      <c r="P2511" s="102"/>
      <c r="Q2511" s="102"/>
      <c r="R2511" s="102"/>
      <c r="S2511" s="102"/>
      <c r="T2511" s="102"/>
      <c r="U2511" s="102"/>
      <c r="V2511" s="102"/>
      <c r="W2511" s="102"/>
      <c r="X2511" s="102"/>
      <c r="Y2511" s="102"/>
      <c r="Z2511" s="102"/>
      <c r="AA2511" s="102"/>
      <c r="AB2511" s="102"/>
    </row>
    <row r="2512">
      <c r="A2512" s="119"/>
      <c r="C2512" s="110"/>
      <c r="D2512" s="111"/>
      <c r="E2512" s="117"/>
      <c r="G2512" s="120"/>
      <c r="H2512" s="120"/>
      <c r="I2512" s="120"/>
      <c r="J2512" s="102"/>
      <c r="K2512" s="102"/>
      <c r="L2512" s="120"/>
      <c r="M2512" s="116"/>
      <c r="N2512" s="116"/>
      <c r="O2512" s="102"/>
      <c r="P2512" s="102"/>
      <c r="Q2512" s="102"/>
      <c r="R2512" s="102"/>
      <c r="S2512" s="102"/>
      <c r="T2512" s="102"/>
      <c r="U2512" s="102"/>
      <c r="V2512" s="102"/>
      <c r="W2512" s="102"/>
      <c r="X2512" s="102"/>
      <c r="Y2512" s="102"/>
      <c r="Z2512" s="102"/>
      <c r="AA2512" s="102"/>
      <c r="AB2512" s="102"/>
    </row>
    <row r="2513">
      <c r="A2513" s="119"/>
      <c r="C2513" s="110"/>
      <c r="D2513" s="111"/>
      <c r="E2513" s="117"/>
      <c r="G2513" s="120"/>
      <c r="H2513" s="120"/>
      <c r="I2513" s="120"/>
      <c r="J2513" s="102"/>
      <c r="K2513" s="102"/>
      <c r="L2513" s="120"/>
      <c r="M2513" s="116"/>
      <c r="N2513" s="116"/>
      <c r="O2513" s="102"/>
      <c r="P2513" s="102"/>
      <c r="Q2513" s="102"/>
      <c r="R2513" s="102"/>
      <c r="S2513" s="102"/>
      <c r="T2513" s="102"/>
      <c r="U2513" s="102"/>
      <c r="V2513" s="102"/>
      <c r="W2513" s="102"/>
      <c r="X2513" s="102"/>
      <c r="Y2513" s="102"/>
      <c r="Z2513" s="102"/>
      <c r="AA2513" s="102"/>
      <c r="AB2513" s="102"/>
    </row>
    <row r="2514">
      <c r="A2514" s="119"/>
      <c r="C2514" s="110"/>
      <c r="D2514" s="111"/>
      <c r="E2514" s="117"/>
      <c r="G2514" s="120"/>
      <c r="H2514" s="120"/>
      <c r="I2514" s="120"/>
      <c r="J2514" s="102"/>
      <c r="K2514" s="102"/>
      <c r="L2514" s="120"/>
      <c r="M2514" s="116"/>
      <c r="N2514" s="116"/>
      <c r="O2514" s="102"/>
      <c r="P2514" s="102"/>
      <c r="Q2514" s="102"/>
      <c r="R2514" s="102"/>
      <c r="S2514" s="102"/>
      <c r="T2514" s="102"/>
      <c r="U2514" s="102"/>
      <c r="V2514" s="102"/>
      <c r="W2514" s="102"/>
      <c r="X2514" s="102"/>
      <c r="Y2514" s="102"/>
      <c r="Z2514" s="102"/>
      <c r="AA2514" s="102"/>
      <c r="AB2514" s="102"/>
    </row>
    <row r="2515">
      <c r="A2515" s="119"/>
      <c r="C2515" s="110"/>
      <c r="D2515" s="111"/>
      <c r="E2515" s="117"/>
      <c r="G2515" s="120"/>
      <c r="H2515" s="120"/>
      <c r="I2515" s="120"/>
      <c r="J2515" s="102"/>
      <c r="K2515" s="102"/>
      <c r="L2515" s="120"/>
      <c r="M2515" s="116"/>
      <c r="N2515" s="116"/>
      <c r="O2515" s="102"/>
      <c r="P2515" s="102"/>
      <c r="Q2515" s="102"/>
      <c r="R2515" s="102"/>
      <c r="S2515" s="102"/>
      <c r="T2515" s="102"/>
      <c r="U2515" s="102"/>
      <c r="V2515" s="102"/>
      <c r="W2515" s="102"/>
      <c r="X2515" s="102"/>
      <c r="Y2515" s="102"/>
      <c r="Z2515" s="102"/>
      <c r="AA2515" s="102"/>
      <c r="AB2515" s="102"/>
    </row>
    <row r="2516">
      <c r="A2516" s="119"/>
      <c r="C2516" s="110"/>
      <c r="D2516" s="111"/>
      <c r="E2516" s="117"/>
      <c r="G2516" s="120"/>
      <c r="H2516" s="120"/>
      <c r="I2516" s="120"/>
      <c r="J2516" s="102"/>
      <c r="K2516" s="102"/>
      <c r="L2516" s="120"/>
      <c r="M2516" s="116"/>
      <c r="N2516" s="116"/>
      <c r="O2516" s="102"/>
      <c r="P2516" s="102"/>
      <c r="Q2516" s="102"/>
      <c r="R2516" s="102"/>
      <c r="S2516" s="102"/>
      <c r="T2516" s="102"/>
      <c r="U2516" s="102"/>
      <c r="V2516" s="102"/>
      <c r="W2516" s="102"/>
      <c r="X2516" s="102"/>
      <c r="Y2516" s="102"/>
      <c r="Z2516" s="102"/>
      <c r="AA2516" s="102"/>
      <c r="AB2516" s="102"/>
    </row>
    <row r="2517">
      <c r="A2517" s="119"/>
      <c r="C2517" s="110"/>
      <c r="D2517" s="111"/>
      <c r="E2517" s="117"/>
      <c r="G2517" s="120"/>
      <c r="H2517" s="120"/>
      <c r="I2517" s="120"/>
      <c r="J2517" s="102"/>
      <c r="K2517" s="102"/>
      <c r="L2517" s="120"/>
      <c r="M2517" s="116"/>
      <c r="N2517" s="116"/>
      <c r="O2517" s="102"/>
      <c r="P2517" s="102"/>
      <c r="Q2517" s="102"/>
      <c r="R2517" s="102"/>
      <c r="S2517" s="102"/>
      <c r="T2517" s="102"/>
      <c r="U2517" s="102"/>
      <c r="V2517" s="102"/>
      <c r="W2517" s="102"/>
      <c r="X2517" s="102"/>
      <c r="Y2517" s="102"/>
      <c r="Z2517" s="102"/>
      <c r="AA2517" s="102"/>
      <c r="AB2517" s="102"/>
    </row>
    <row r="2518">
      <c r="A2518" s="119"/>
      <c r="C2518" s="110"/>
      <c r="D2518" s="111"/>
      <c r="E2518" s="117"/>
      <c r="G2518" s="120"/>
      <c r="H2518" s="120"/>
      <c r="I2518" s="120"/>
      <c r="J2518" s="102"/>
      <c r="K2518" s="102"/>
      <c r="L2518" s="120"/>
      <c r="M2518" s="116"/>
      <c r="N2518" s="116"/>
      <c r="O2518" s="102"/>
      <c r="P2518" s="102"/>
      <c r="Q2518" s="102"/>
      <c r="R2518" s="102"/>
      <c r="S2518" s="102"/>
      <c r="T2518" s="102"/>
      <c r="U2518" s="102"/>
      <c r="V2518" s="102"/>
      <c r="W2518" s="102"/>
      <c r="X2518" s="102"/>
      <c r="Y2518" s="102"/>
      <c r="Z2518" s="102"/>
      <c r="AA2518" s="102"/>
      <c r="AB2518" s="102"/>
    </row>
    <row r="2519">
      <c r="A2519" s="119"/>
      <c r="C2519" s="110"/>
      <c r="D2519" s="111"/>
      <c r="E2519" s="117"/>
      <c r="G2519" s="120"/>
      <c r="H2519" s="120"/>
      <c r="I2519" s="120"/>
      <c r="J2519" s="102"/>
      <c r="K2519" s="102"/>
      <c r="L2519" s="120"/>
      <c r="M2519" s="116"/>
      <c r="N2519" s="116"/>
      <c r="O2519" s="102"/>
      <c r="P2519" s="102"/>
      <c r="Q2519" s="102"/>
      <c r="R2519" s="102"/>
      <c r="S2519" s="102"/>
      <c r="T2519" s="102"/>
      <c r="U2519" s="102"/>
      <c r="V2519" s="102"/>
      <c r="W2519" s="102"/>
      <c r="X2519" s="102"/>
      <c r="Y2519" s="102"/>
      <c r="Z2519" s="102"/>
      <c r="AA2519" s="102"/>
      <c r="AB2519" s="102"/>
    </row>
    <row r="2520">
      <c r="A2520" s="119"/>
      <c r="C2520" s="110"/>
      <c r="D2520" s="111"/>
      <c r="E2520" s="117"/>
      <c r="G2520" s="120"/>
      <c r="H2520" s="120"/>
      <c r="I2520" s="120"/>
      <c r="J2520" s="102"/>
      <c r="K2520" s="102"/>
      <c r="L2520" s="120"/>
      <c r="M2520" s="116"/>
      <c r="N2520" s="116"/>
      <c r="O2520" s="102"/>
      <c r="P2520" s="102"/>
      <c r="Q2520" s="102"/>
      <c r="R2520" s="102"/>
      <c r="S2520" s="102"/>
      <c r="T2520" s="102"/>
      <c r="U2520" s="102"/>
      <c r="V2520" s="102"/>
      <c r="W2520" s="102"/>
      <c r="X2520" s="102"/>
      <c r="Y2520" s="102"/>
      <c r="Z2520" s="102"/>
      <c r="AA2520" s="102"/>
      <c r="AB2520" s="102"/>
    </row>
    <row r="2521">
      <c r="A2521" s="119"/>
      <c r="C2521" s="110"/>
      <c r="D2521" s="111"/>
      <c r="E2521" s="117"/>
      <c r="G2521" s="120"/>
      <c r="H2521" s="120"/>
      <c r="I2521" s="120"/>
      <c r="J2521" s="102"/>
      <c r="K2521" s="102"/>
      <c r="L2521" s="120"/>
      <c r="M2521" s="116"/>
      <c r="N2521" s="116"/>
      <c r="O2521" s="102"/>
      <c r="P2521" s="102"/>
      <c r="Q2521" s="102"/>
      <c r="R2521" s="102"/>
      <c r="S2521" s="102"/>
      <c r="T2521" s="102"/>
      <c r="U2521" s="102"/>
      <c r="V2521" s="102"/>
      <c r="W2521" s="102"/>
      <c r="X2521" s="102"/>
      <c r="Y2521" s="102"/>
      <c r="Z2521" s="102"/>
      <c r="AA2521" s="102"/>
      <c r="AB2521" s="102"/>
    </row>
    <row r="2522">
      <c r="A2522" s="119"/>
      <c r="C2522" s="110"/>
      <c r="D2522" s="111"/>
      <c r="E2522" s="117"/>
      <c r="G2522" s="120"/>
      <c r="H2522" s="120"/>
      <c r="I2522" s="120"/>
      <c r="J2522" s="102"/>
      <c r="K2522" s="102"/>
      <c r="L2522" s="120"/>
      <c r="M2522" s="116"/>
      <c r="N2522" s="116"/>
      <c r="O2522" s="102"/>
      <c r="P2522" s="102"/>
      <c r="Q2522" s="102"/>
      <c r="R2522" s="102"/>
      <c r="S2522" s="102"/>
      <c r="T2522" s="102"/>
      <c r="U2522" s="102"/>
      <c r="V2522" s="102"/>
      <c r="W2522" s="102"/>
      <c r="X2522" s="102"/>
      <c r="Y2522" s="102"/>
      <c r="Z2522" s="102"/>
      <c r="AA2522" s="102"/>
      <c r="AB2522" s="102"/>
    </row>
  </sheetData>
  <mergeCells count="7378">
    <mergeCell ref="C2:D2"/>
    <mergeCell ref="E2:F2"/>
    <mergeCell ref="C5:D5"/>
    <mergeCell ref="E6:F6"/>
    <mergeCell ref="H6:L6"/>
    <mergeCell ref="E7:F7"/>
    <mergeCell ref="I9:L9"/>
    <mergeCell ref="I13:M13"/>
    <mergeCell ref="E8:F8"/>
    <mergeCell ref="C10:D10"/>
    <mergeCell ref="C11:D11"/>
    <mergeCell ref="E11:F11"/>
    <mergeCell ref="C12:D18"/>
    <mergeCell ref="C19:D19"/>
    <mergeCell ref="E19:F19"/>
    <mergeCell ref="C20:D26"/>
    <mergeCell ref="C27:D27"/>
    <mergeCell ref="E27:F27"/>
    <mergeCell ref="C28:D32"/>
    <mergeCell ref="H28:L28"/>
    <mergeCell ref="E35:F35"/>
    <mergeCell ref="D36:F36"/>
    <mergeCell ref="C34:D34"/>
    <mergeCell ref="C42:D42"/>
    <mergeCell ref="C43:D43"/>
    <mergeCell ref="C44:D44"/>
    <mergeCell ref="C45:D45"/>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93:D93"/>
    <mergeCell ref="E93:F93"/>
    <mergeCell ref="A91:B91"/>
    <mergeCell ref="C91:D91"/>
    <mergeCell ref="E91:F91"/>
    <mergeCell ref="A92:B92"/>
    <mergeCell ref="C92:D92"/>
    <mergeCell ref="E92:F92"/>
    <mergeCell ref="A93:B93"/>
    <mergeCell ref="C96:D96"/>
    <mergeCell ref="E96:F96"/>
    <mergeCell ref="A94:B94"/>
    <mergeCell ref="C94:D94"/>
    <mergeCell ref="E94:F94"/>
    <mergeCell ref="A95:B95"/>
    <mergeCell ref="C95:D95"/>
    <mergeCell ref="E95:F95"/>
    <mergeCell ref="A96:B96"/>
    <mergeCell ref="C99:D99"/>
    <mergeCell ref="E99:F99"/>
    <mergeCell ref="A97:B97"/>
    <mergeCell ref="C97:D97"/>
    <mergeCell ref="E97:F97"/>
    <mergeCell ref="A98:B98"/>
    <mergeCell ref="C98:D98"/>
    <mergeCell ref="E98:F98"/>
    <mergeCell ref="A99:B99"/>
    <mergeCell ref="C102:D102"/>
    <mergeCell ref="E102:F102"/>
    <mergeCell ref="A100:B100"/>
    <mergeCell ref="C100:D100"/>
    <mergeCell ref="E100:F100"/>
    <mergeCell ref="A101:B101"/>
    <mergeCell ref="C101:D101"/>
    <mergeCell ref="E101:F101"/>
    <mergeCell ref="A102:B102"/>
    <mergeCell ref="C105:D105"/>
    <mergeCell ref="E105:F105"/>
    <mergeCell ref="A103:B103"/>
    <mergeCell ref="C103:D103"/>
    <mergeCell ref="E103:F103"/>
    <mergeCell ref="A104:B104"/>
    <mergeCell ref="C104:D104"/>
    <mergeCell ref="E104:F104"/>
    <mergeCell ref="A105:B105"/>
    <mergeCell ref="C108:D108"/>
    <mergeCell ref="E108:F108"/>
    <mergeCell ref="A106:B106"/>
    <mergeCell ref="C106:D106"/>
    <mergeCell ref="E106:F106"/>
    <mergeCell ref="A107:B107"/>
    <mergeCell ref="C107:D107"/>
    <mergeCell ref="E107:F107"/>
    <mergeCell ref="A108:B108"/>
    <mergeCell ref="C111:D111"/>
    <mergeCell ref="E111:F111"/>
    <mergeCell ref="A109:B109"/>
    <mergeCell ref="C109:D109"/>
    <mergeCell ref="E109:F109"/>
    <mergeCell ref="A110:B110"/>
    <mergeCell ref="C110:D110"/>
    <mergeCell ref="E110:F110"/>
    <mergeCell ref="A111:B111"/>
    <mergeCell ref="C114:D114"/>
    <mergeCell ref="E114:F114"/>
    <mergeCell ref="A112:B112"/>
    <mergeCell ref="C112:D112"/>
    <mergeCell ref="E112:F112"/>
    <mergeCell ref="A113:B113"/>
    <mergeCell ref="C113:D113"/>
    <mergeCell ref="E113:F113"/>
    <mergeCell ref="A114:B114"/>
    <mergeCell ref="C117:D117"/>
    <mergeCell ref="E117:F117"/>
    <mergeCell ref="A115:B115"/>
    <mergeCell ref="C115:D115"/>
    <mergeCell ref="E115:F115"/>
    <mergeCell ref="A116:B116"/>
    <mergeCell ref="C116:D116"/>
    <mergeCell ref="E116:F116"/>
    <mergeCell ref="A117:B117"/>
    <mergeCell ref="C120:D120"/>
    <mergeCell ref="E120:F120"/>
    <mergeCell ref="A118:B118"/>
    <mergeCell ref="C118:D118"/>
    <mergeCell ref="E118:F118"/>
    <mergeCell ref="A119:B119"/>
    <mergeCell ref="C119:D119"/>
    <mergeCell ref="E119:F119"/>
    <mergeCell ref="A120:B120"/>
    <mergeCell ref="C123:D123"/>
    <mergeCell ref="E123:F123"/>
    <mergeCell ref="A121:B121"/>
    <mergeCell ref="C121:D121"/>
    <mergeCell ref="E121:F121"/>
    <mergeCell ref="A122:B122"/>
    <mergeCell ref="C122:D122"/>
    <mergeCell ref="E122:F122"/>
    <mergeCell ref="A123:B123"/>
    <mergeCell ref="C126:D126"/>
    <mergeCell ref="E126:F126"/>
    <mergeCell ref="A124:B124"/>
    <mergeCell ref="C124:D124"/>
    <mergeCell ref="E124:F124"/>
    <mergeCell ref="A125:B125"/>
    <mergeCell ref="C125:D125"/>
    <mergeCell ref="E125:F125"/>
    <mergeCell ref="A126:B126"/>
    <mergeCell ref="C129:D129"/>
    <mergeCell ref="E129:F129"/>
    <mergeCell ref="A127:B127"/>
    <mergeCell ref="C127:D127"/>
    <mergeCell ref="E127:F127"/>
    <mergeCell ref="A128:B128"/>
    <mergeCell ref="C128:D128"/>
    <mergeCell ref="E128:F128"/>
    <mergeCell ref="A129:B129"/>
    <mergeCell ref="C132:D132"/>
    <mergeCell ref="E132:F132"/>
    <mergeCell ref="A130:B130"/>
    <mergeCell ref="C130:D130"/>
    <mergeCell ref="E130:F130"/>
    <mergeCell ref="A131:B131"/>
    <mergeCell ref="C131:D131"/>
    <mergeCell ref="E131:F131"/>
    <mergeCell ref="A132:B132"/>
    <mergeCell ref="C135:D135"/>
    <mergeCell ref="E135:F135"/>
    <mergeCell ref="A133:B133"/>
    <mergeCell ref="C133:D133"/>
    <mergeCell ref="E133:F133"/>
    <mergeCell ref="A134:B134"/>
    <mergeCell ref="C134:D134"/>
    <mergeCell ref="E134:F134"/>
    <mergeCell ref="A135:B135"/>
    <mergeCell ref="C138:D138"/>
    <mergeCell ref="E138:F138"/>
    <mergeCell ref="A136:B136"/>
    <mergeCell ref="C136:D136"/>
    <mergeCell ref="E136:F136"/>
    <mergeCell ref="A137:B137"/>
    <mergeCell ref="C137:D137"/>
    <mergeCell ref="E137:F137"/>
    <mergeCell ref="A138:B138"/>
    <mergeCell ref="C141:D141"/>
    <mergeCell ref="E141:F141"/>
    <mergeCell ref="A139:B139"/>
    <mergeCell ref="C139:D139"/>
    <mergeCell ref="E139:F139"/>
    <mergeCell ref="A140:B140"/>
    <mergeCell ref="C140:D140"/>
    <mergeCell ref="E140:F140"/>
    <mergeCell ref="A141:B141"/>
    <mergeCell ref="C144:D144"/>
    <mergeCell ref="E144:F144"/>
    <mergeCell ref="A142:B142"/>
    <mergeCell ref="C142:D142"/>
    <mergeCell ref="E142:F142"/>
    <mergeCell ref="A143:B143"/>
    <mergeCell ref="C143:D143"/>
    <mergeCell ref="E143:F143"/>
    <mergeCell ref="A144:B144"/>
    <mergeCell ref="C147:D147"/>
    <mergeCell ref="E147:F147"/>
    <mergeCell ref="A145:B145"/>
    <mergeCell ref="C145:D145"/>
    <mergeCell ref="E145:F145"/>
    <mergeCell ref="A146:B146"/>
    <mergeCell ref="C146:D146"/>
    <mergeCell ref="E146:F146"/>
    <mergeCell ref="A147:B147"/>
    <mergeCell ref="C150:D150"/>
    <mergeCell ref="E150:F150"/>
    <mergeCell ref="A148:B148"/>
    <mergeCell ref="C148:D148"/>
    <mergeCell ref="E148:F148"/>
    <mergeCell ref="A149:B149"/>
    <mergeCell ref="C149:D149"/>
    <mergeCell ref="E149:F149"/>
    <mergeCell ref="A150:B150"/>
    <mergeCell ref="C153:D153"/>
    <mergeCell ref="E153:F153"/>
    <mergeCell ref="A151:B151"/>
    <mergeCell ref="C151:D151"/>
    <mergeCell ref="E151:F151"/>
    <mergeCell ref="A152:B152"/>
    <mergeCell ref="C152:D152"/>
    <mergeCell ref="E152:F152"/>
    <mergeCell ref="A153:B153"/>
    <mergeCell ref="C156:D156"/>
    <mergeCell ref="E156:F156"/>
    <mergeCell ref="A154:B154"/>
    <mergeCell ref="C154:D154"/>
    <mergeCell ref="E154:F154"/>
    <mergeCell ref="A155:B155"/>
    <mergeCell ref="C155:D155"/>
    <mergeCell ref="E155:F155"/>
    <mergeCell ref="A156:B156"/>
    <mergeCell ref="C159:D159"/>
    <mergeCell ref="E159:F159"/>
    <mergeCell ref="A157:B157"/>
    <mergeCell ref="C157:D157"/>
    <mergeCell ref="E157:F157"/>
    <mergeCell ref="A158:B158"/>
    <mergeCell ref="C158:D158"/>
    <mergeCell ref="E158:F158"/>
    <mergeCell ref="A159:B159"/>
    <mergeCell ref="C162:D162"/>
    <mergeCell ref="E162:F162"/>
    <mergeCell ref="A160:B160"/>
    <mergeCell ref="C160:D160"/>
    <mergeCell ref="E160:F160"/>
    <mergeCell ref="A161:B161"/>
    <mergeCell ref="C161:D161"/>
    <mergeCell ref="E161:F161"/>
    <mergeCell ref="A162:B162"/>
    <mergeCell ref="C165:D165"/>
    <mergeCell ref="E165:F165"/>
    <mergeCell ref="A163:B163"/>
    <mergeCell ref="C163:D163"/>
    <mergeCell ref="E163:F163"/>
    <mergeCell ref="A164:B164"/>
    <mergeCell ref="C164:D164"/>
    <mergeCell ref="E164:F164"/>
    <mergeCell ref="A165:B165"/>
    <mergeCell ref="C168:D168"/>
    <mergeCell ref="E168:F168"/>
    <mergeCell ref="A166:B166"/>
    <mergeCell ref="C166:D166"/>
    <mergeCell ref="E166:F166"/>
    <mergeCell ref="A167:B167"/>
    <mergeCell ref="C167:D167"/>
    <mergeCell ref="E167:F167"/>
    <mergeCell ref="A168:B168"/>
    <mergeCell ref="C171:D171"/>
    <mergeCell ref="E171:F171"/>
    <mergeCell ref="A169:B169"/>
    <mergeCell ref="C169:D169"/>
    <mergeCell ref="E169:F169"/>
    <mergeCell ref="A170:B170"/>
    <mergeCell ref="C170:D170"/>
    <mergeCell ref="E170:F170"/>
    <mergeCell ref="A171:B171"/>
    <mergeCell ref="C174:D174"/>
    <mergeCell ref="E174:F174"/>
    <mergeCell ref="A172:B172"/>
    <mergeCell ref="C172:D172"/>
    <mergeCell ref="E172:F172"/>
    <mergeCell ref="A173:B173"/>
    <mergeCell ref="C173:D173"/>
    <mergeCell ref="E173:F173"/>
    <mergeCell ref="A174:B174"/>
    <mergeCell ref="C177:D177"/>
    <mergeCell ref="E177:F177"/>
    <mergeCell ref="A175:B175"/>
    <mergeCell ref="C175:D175"/>
    <mergeCell ref="E175:F175"/>
    <mergeCell ref="A176:B176"/>
    <mergeCell ref="C176:D176"/>
    <mergeCell ref="E176:F176"/>
    <mergeCell ref="A177:B177"/>
    <mergeCell ref="C180:D180"/>
    <mergeCell ref="E180:F180"/>
    <mergeCell ref="A178:B178"/>
    <mergeCell ref="C178:D178"/>
    <mergeCell ref="E178:F178"/>
    <mergeCell ref="A179:B179"/>
    <mergeCell ref="C179:D179"/>
    <mergeCell ref="E179:F179"/>
    <mergeCell ref="A180:B180"/>
    <mergeCell ref="C183:D183"/>
    <mergeCell ref="E183:F183"/>
    <mergeCell ref="A181:B181"/>
    <mergeCell ref="C181:D181"/>
    <mergeCell ref="E181:F181"/>
    <mergeCell ref="A182:B182"/>
    <mergeCell ref="C182:D182"/>
    <mergeCell ref="E182:F182"/>
    <mergeCell ref="A183:B183"/>
    <mergeCell ref="C186:D186"/>
    <mergeCell ref="E186:F186"/>
    <mergeCell ref="A184:B184"/>
    <mergeCell ref="C184:D184"/>
    <mergeCell ref="E184:F184"/>
    <mergeCell ref="A185:B185"/>
    <mergeCell ref="C185:D185"/>
    <mergeCell ref="E185:F185"/>
    <mergeCell ref="A186:B186"/>
    <mergeCell ref="C189:D189"/>
    <mergeCell ref="E189:F189"/>
    <mergeCell ref="A187:B187"/>
    <mergeCell ref="C187:D187"/>
    <mergeCell ref="E187:F187"/>
    <mergeCell ref="A188:B188"/>
    <mergeCell ref="C188:D188"/>
    <mergeCell ref="E188:F188"/>
    <mergeCell ref="A189:B189"/>
    <mergeCell ref="C192:D192"/>
    <mergeCell ref="E192:F192"/>
    <mergeCell ref="A190:B190"/>
    <mergeCell ref="C190:D190"/>
    <mergeCell ref="E190:F190"/>
    <mergeCell ref="A191:B191"/>
    <mergeCell ref="C191:D191"/>
    <mergeCell ref="E191:F191"/>
    <mergeCell ref="A192:B192"/>
    <mergeCell ref="C195:D195"/>
    <mergeCell ref="E195:F195"/>
    <mergeCell ref="A193:B193"/>
    <mergeCell ref="C193:D193"/>
    <mergeCell ref="E193:F193"/>
    <mergeCell ref="A194:B194"/>
    <mergeCell ref="C194:D194"/>
    <mergeCell ref="E194:F194"/>
    <mergeCell ref="A195:B195"/>
    <mergeCell ref="C198:D198"/>
    <mergeCell ref="E198:F198"/>
    <mergeCell ref="A196:B196"/>
    <mergeCell ref="C196:D196"/>
    <mergeCell ref="E196:F196"/>
    <mergeCell ref="A197:B197"/>
    <mergeCell ref="C197:D197"/>
    <mergeCell ref="E197:F197"/>
    <mergeCell ref="A198:B198"/>
    <mergeCell ref="C201:D201"/>
    <mergeCell ref="E201:F201"/>
    <mergeCell ref="A199:B199"/>
    <mergeCell ref="C199:D199"/>
    <mergeCell ref="E199:F199"/>
    <mergeCell ref="A200:B200"/>
    <mergeCell ref="C200:D200"/>
    <mergeCell ref="E200:F200"/>
    <mergeCell ref="A201:B201"/>
    <mergeCell ref="C204:D204"/>
    <mergeCell ref="E204:F204"/>
    <mergeCell ref="A202:B202"/>
    <mergeCell ref="C202:D202"/>
    <mergeCell ref="E202:F202"/>
    <mergeCell ref="A203:B203"/>
    <mergeCell ref="C203:D203"/>
    <mergeCell ref="E203:F203"/>
    <mergeCell ref="A204:B204"/>
    <mergeCell ref="C207:D207"/>
    <mergeCell ref="E207:F207"/>
    <mergeCell ref="A205:B205"/>
    <mergeCell ref="C205:D205"/>
    <mergeCell ref="E205:F205"/>
    <mergeCell ref="A206:B206"/>
    <mergeCell ref="C206:D206"/>
    <mergeCell ref="E206:F206"/>
    <mergeCell ref="A207:B207"/>
    <mergeCell ref="C210:D210"/>
    <mergeCell ref="E210:F210"/>
    <mergeCell ref="A208:B208"/>
    <mergeCell ref="C208:D208"/>
    <mergeCell ref="E208:F208"/>
    <mergeCell ref="A209:B209"/>
    <mergeCell ref="C209:D209"/>
    <mergeCell ref="E209:F209"/>
    <mergeCell ref="A210:B210"/>
    <mergeCell ref="C213:D213"/>
    <mergeCell ref="E213:F213"/>
    <mergeCell ref="A211:B211"/>
    <mergeCell ref="C211:D211"/>
    <mergeCell ref="E211:F211"/>
    <mergeCell ref="A212:B212"/>
    <mergeCell ref="C212:D212"/>
    <mergeCell ref="E212:F212"/>
    <mergeCell ref="A213:B213"/>
    <mergeCell ref="C216:D216"/>
    <mergeCell ref="E216:F216"/>
    <mergeCell ref="A214:B214"/>
    <mergeCell ref="C214:D214"/>
    <mergeCell ref="E214:F214"/>
    <mergeCell ref="A215:B215"/>
    <mergeCell ref="C215:D215"/>
    <mergeCell ref="E215:F215"/>
    <mergeCell ref="A216:B216"/>
    <mergeCell ref="C219:D219"/>
    <mergeCell ref="E219:F219"/>
    <mergeCell ref="A217:B217"/>
    <mergeCell ref="C217:D217"/>
    <mergeCell ref="E217:F217"/>
    <mergeCell ref="A218:B218"/>
    <mergeCell ref="C218:D218"/>
    <mergeCell ref="E218:F218"/>
    <mergeCell ref="A219:B219"/>
    <mergeCell ref="C222:D222"/>
    <mergeCell ref="E222:F222"/>
    <mergeCell ref="A220:B220"/>
    <mergeCell ref="C220:D220"/>
    <mergeCell ref="E220:F220"/>
    <mergeCell ref="A221:B221"/>
    <mergeCell ref="C221:D221"/>
    <mergeCell ref="E221:F221"/>
    <mergeCell ref="A222:B222"/>
    <mergeCell ref="C225:D225"/>
    <mergeCell ref="E225:F225"/>
    <mergeCell ref="A223:B223"/>
    <mergeCell ref="C223:D223"/>
    <mergeCell ref="E223:F223"/>
    <mergeCell ref="A224:B224"/>
    <mergeCell ref="C224:D224"/>
    <mergeCell ref="E224:F224"/>
    <mergeCell ref="A225:B225"/>
    <mergeCell ref="C228:D228"/>
    <mergeCell ref="E228:F228"/>
    <mergeCell ref="A226:B226"/>
    <mergeCell ref="C226:D226"/>
    <mergeCell ref="E226:F226"/>
    <mergeCell ref="A227:B227"/>
    <mergeCell ref="C227:D227"/>
    <mergeCell ref="E227:F227"/>
    <mergeCell ref="A228:B228"/>
    <mergeCell ref="C231:D231"/>
    <mergeCell ref="E231:F231"/>
    <mergeCell ref="A229:B229"/>
    <mergeCell ref="C229:D229"/>
    <mergeCell ref="E229:F229"/>
    <mergeCell ref="A230:B230"/>
    <mergeCell ref="C230:D230"/>
    <mergeCell ref="E230:F230"/>
    <mergeCell ref="A231:B231"/>
    <mergeCell ref="C234:D234"/>
    <mergeCell ref="E234:F234"/>
    <mergeCell ref="A232:B232"/>
    <mergeCell ref="C232:D232"/>
    <mergeCell ref="E232:F232"/>
    <mergeCell ref="A233:B233"/>
    <mergeCell ref="C233:D233"/>
    <mergeCell ref="E233:F233"/>
    <mergeCell ref="A234:B234"/>
    <mergeCell ref="C237:D237"/>
    <mergeCell ref="E237:F237"/>
    <mergeCell ref="A235:B235"/>
    <mergeCell ref="C235:D235"/>
    <mergeCell ref="E235:F235"/>
    <mergeCell ref="A236:B236"/>
    <mergeCell ref="C236:D236"/>
    <mergeCell ref="E236:F236"/>
    <mergeCell ref="A237:B237"/>
    <mergeCell ref="C240:D240"/>
    <mergeCell ref="E240:F240"/>
    <mergeCell ref="A238:B238"/>
    <mergeCell ref="C238:D238"/>
    <mergeCell ref="E238:F238"/>
    <mergeCell ref="A239:B239"/>
    <mergeCell ref="C239:D239"/>
    <mergeCell ref="E239:F239"/>
    <mergeCell ref="A240:B240"/>
    <mergeCell ref="C243:D243"/>
    <mergeCell ref="E243:F243"/>
    <mergeCell ref="A241:B241"/>
    <mergeCell ref="C241:D241"/>
    <mergeCell ref="E241:F241"/>
    <mergeCell ref="A242:B242"/>
    <mergeCell ref="C242:D242"/>
    <mergeCell ref="E242:F242"/>
    <mergeCell ref="A243:B243"/>
    <mergeCell ref="C246:D246"/>
    <mergeCell ref="E246:F246"/>
    <mergeCell ref="A244:B244"/>
    <mergeCell ref="C244:D244"/>
    <mergeCell ref="E244:F244"/>
    <mergeCell ref="A245:B245"/>
    <mergeCell ref="C245:D245"/>
    <mergeCell ref="E245:F245"/>
    <mergeCell ref="A246:B246"/>
    <mergeCell ref="C249:D249"/>
    <mergeCell ref="E249:F249"/>
    <mergeCell ref="A247:B247"/>
    <mergeCell ref="C247:D247"/>
    <mergeCell ref="E247:F247"/>
    <mergeCell ref="A248:B248"/>
    <mergeCell ref="C248:D248"/>
    <mergeCell ref="E248:F248"/>
    <mergeCell ref="A249:B249"/>
    <mergeCell ref="C252:D252"/>
    <mergeCell ref="E252:F252"/>
    <mergeCell ref="A250:B250"/>
    <mergeCell ref="C250:D250"/>
    <mergeCell ref="E250:F250"/>
    <mergeCell ref="A251:B251"/>
    <mergeCell ref="C251:D251"/>
    <mergeCell ref="E251:F251"/>
    <mergeCell ref="A252:B252"/>
    <mergeCell ref="C255:D255"/>
    <mergeCell ref="E255:F255"/>
    <mergeCell ref="A253:B253"/>
    <mergeCell ref="C253:D253"/>
    <mergeCell ref="E253:F253"/>
    <mergeCell ref="A254:B254"/>
    <mergeCell ref="C254:D254"/>
    <mergeCell ref="E254:F254"/>
    <mergeCell ref="A255:B255"/>
    <mergeCell ref="C258:D258"/>
    <mergeCell ref="E258:F258"/>
    <mergeCell ref="A256:B256"/>
    <mergeCell ref="C256:D256"/>
    <mergeCell ref="E256:F256"/>
    <mergeCell ref="A257:B257"/>
    <mergeCell ref="C257:D257"/>
    <mergeCell ref="E257:F257"/>
    <mergeCell ref="A258:B258"/>
    <mergeCell ref="C261:D261"/>
    <mergeCell ref="E261:F261"/>
    <mergeCell ref="A259:B259"/>
    <mergeCell ref="C259:D259"/>
    <mergeCell ref="E259:F259"/>
    <mergeCell ref="A260:B260"/>
    <mergeCell ref="C260:D260"/>
    <mergeCell ref="E260:F260"/>
    <mergeCell ref="A261:B261"/>
    <mergeCell ref="C264:D264"/>
    <mergeCell ref="E264:F264"/>
    <mergeCell ref="A262:B262"/>
    <mergeCell ref="C262:D262"/>
    <mergeCell ref="E262:F262"/>
    <mergeCell ref="A263:B263"/>
    <mergeCell ref="C263:D263"/>
    <mergeCell ref="E263:F263"/>
    <mergeCell ref="A264:B264"/>
    <mergeCell ref="C267:D267"/>
    <mergeCell ref="E267:F267"/>
    <mergeCell ref="A265:B265"/>
    <mergeCell ref="C265:D265"/>
    <mergeCell ref="E265:F265"/>
    <mergeCell ref="A266:B266"/>
    <mergeCell ref="C266:D266"/>
    <mergeCell ref="E266:F266"/>
    <mergeCell ref="A267:B267"/>
    <mergeCell ref="C270:D270"/>
    <mergeCell ref="E270:F270"/>
    <mergeCell ref="A268:B268"/>
    <mergeCell ref="C268:D268"/>
    <mergeCell ref="E268:F268"/>
    <mergeCell ref="A269:B269"/>
    <mergeCell ref="C269:D269"/>
    <mergeCell ref="E269:F269"/>
    <mergeCell ref="A270:B270"/>
    <mergeCell ref="C273:D273"/>
    <mergeCell ref="E273:F273"/>
    <mergeCell ref="A271:B271"/>
    <mergeCell ref="C271:D271"/>
    <mergeCell ref="E271:F271"/>
    <mergeCell ref="A272:B272"/>
    <mergeCell ref="C272:D272"/>
    <mergeCell ref="E272:F272"/>
    <mergeCell ref="A273:B273"/>
    <mergeCell ref="C276:D276"/>
    <mergeCell ref="E276:F276"/>
    <mergeCell ref="A274:B274"/>
    <mergeCell ref="C274:D274"/>
    <mergeCell ref="E274:F274"/>
    <mergeCell ref="A275:B275"/>
    <mergeCell ref="C275:D275"/>
    <mergeCell ref="E275:F275"/>
    <mergeCell ref="A276:B276"/>
    <mergeCell ref="C279:D279"/>
    <mergeCell ref="E279:F279"/>
    <mergeCell ref="A277:B277"/>
    <mergeCell ref="C277:D277"/>
    <mergeCell ref="E277:F277"/>
    <mergeCell ref="A278:B278"/>
    <mergeCell ref="C278:D278"/>
    <mergeCell ref="E278:F278"/>
    <mergeCell ref="A279:B279"/>
    <mergeCell ref="C282:D282"/>
    <mergeCell ref="E282:F282"/>
    <mergeCell ref="A280:B280"/>
    <mergeCell ref="C280:D280"/>
    <mergeCell ref="E280:F280"/>
    <mergeCell ref="A281:B281"/>
    <mergeCell ref="C281:D281"/>
    <mergeCell ref="E281:F281"/>
    <mergeCell ref="A282:B282"/>
    <mergeCell ref="C285:D285"/>
    <mergeCell ref="E285:F285"/>
    <mergeCell ref="A283:B283"/>
    <mergeCell ref="C283:D283"/>
    <mergeCell ref="E283:F283"/>
    <mergeCell ref="A284:B284"/>
    <mergeCell ref="C284:D284"/>
    <mergeCell ref="E284:F284"/>
    <mergeCell ref="A285:B285"/>
    <mergeCell ref="C288:D288"/>
    <mergeCell ref="E288:F288"/>
    <mergeCell ref="A286:B286"/>
    <mergeCell ref="C286:D286"/>
    <mergeCell ref="E286:F286"/>
    <mergeCell ref="A287:B287"/>
    <mergeCell ref="C287:D287"/>
    <mergeCell ref="E287:F287"/>
    <mergeCell ref="A288:B288"/>
    <mergeCell ref="C291:D291"/>
    <mergeCell ref="E291:F291"/>
    <mergeCell ref="A289:B289"/>
    <mergeCell ref="C289:D289"/>
    <mergeCell ref="E289:F289"/>
    <mergeCell ref="A290:B290"/>
    <mergeCell ref="C290:D290"/>
    <mergeCell ref="E290:F290"/>
    <mergeCell ref="A291:B291"/>
    <mergeCell ref="C294:D294"/>
    <mergeCell ref="E294:F294"/>
    <mergeCell ref="A292:B292"/>
    <mergeCell ref="C292:D292"/>
    <mergeCell ref="E292:F292"/>
    <mergeCell ref="A293:B293"/>
    <mergeCell ref="C293:D293"/>
    <mergeCell ref="E293:F293"/>
    <mergeCell ref="A294:B294"/>
    <mergeCell ref="C297:D297"/>
    <mergeCell ref="E297:F297"/>
    <mergeCell ref="A295:B295"/>
    <mergeCell ref="C295:D295"/>
    <mergeCell ref="E295:F295"/>
    <mergeCell ref="A296:B296"/>
    <mergeCell ref="C296:D296"/>
    <mergeCell ref="E296:F296"/>
    <mergeCell ref="A297:B297"/>
    <mergeCell ref="C300:D300"/>
    <mergeCell ref="E300:F300"/>
    <mergeCell ref="A298:B298"/>
    <mergeCell ref="C298:D298"/>
    <mergeCell ref="E298:F298"/>
    <mergeCell ref="A299:B299"/>
    <mergeCell ref="C299:D299"/>
    <mergeCell ref="E299:F299"/>
    <mergeCell ref="A300:B300"/>
    <mergeCell ref="C303:D303"/>
    <mergeCell ref="E303:F303"/>
    <mergeCell ref="A301:B301"/>
    <mergeCell ref="C301:D301"/>
    <mergeCell ref="E301:F301"/>
    <mergeCell ref="A302:B302"/>
    <mergeCell ref="C302:D302"/>
    <mergeCell ref="E302:F302"/>
    <mergeCell ref="A303:B303"/>
    <mergeCell ref="C306:D306"/>
    <mergeCell ref="E306:F306"/>
    <mergeCell ref="A304:B304"/>
    <mergeCell ref="C304:D304"/>
    <mergeCell ref="E304:F304"/>
    <mergeCell ref="A305:B305"/>
    <mergeCell ref="C305:D305"/>
    <mergeCell ref="E305:F305"/>
    <mergeCell ref="A306:B306"/>
    <mergeCell ref="C309:D309"/>
    <mergeCell ref="E309:F309"/>
    <mergeCell ref="A307:B307"/>
    <mergeCell ref="C307:D307"/>
    <mergeCell ref="E307:F307"/>
    <mergeCell ref="A308:B308"/>
    <mergeCell ref="C308:D308"/>
    <mergeCell ref="E308:F308"/>
    <mergeCell ref="A309:B309"/>
    <mergeCell ref="C312:D312"/>
    <mergeCell ref="E312:F312"/>
    <mergeCell ref="A310:B310"/>
    <mergeCell ref="C310:D310"/>
    <mergeCell ref="E310:F310"/>
    <mergeCell ref="A311:B311"/>
    <mergeCell ref="C311:D311"/>
    <mergeCell ref="E311:F311"/>
    <mergeCell ref="A312:B312"/>
    <mergeCell ref="C315:D315"/>
    <mergeCell ref="E315:F315"/>
    <mergeCell ref="A313:B313"/>
    <mergeCell ref="C313:D313"/>
    <mergeCell ref="E313:F313"/>
    <mergeCell ref="A314:B314"/>
    <mergeCell ref="C314:D314"/>
    <mergeCell ref="E314:F314"/>
    <mergeCell ref="A315:B315"/>
    <mergeCell ref="C318:D318"/>
    <mergeCell ref="E318:F318"/>
    <mergeCell ref="A316:B316"/>
    <mergeCell ref="C316:D316"/>
    <mergeCell ref="E316:F316"/>
    <mergeCell ref="A317:B317"/>
    <mergeCell ref="C317:D317"/>
    <mergeCell ref="E317:F317"/>
    <mergeCell ref="A318:B318"/>
    <mergeCell ref="C321:D321"/>
    <mergeCell ref="E321:F321"/>
    <mergeCell ref="A319:B319"/>
    <mergeCell ref="C319:D319"/>
    <mergeCell ref="E319:F319"/>
    <mergeCell ref="A320:B320"/>
    <mergeCell ref="C320:D320"/>
    <mergeCell ref="E320:F320"/>
    <mergeCell ref="A321:B321"/>
    <mergeCell ref="C324:D324"/>
    <mergeCell ref="E324:F324"/>
    <mergeCell ref="A322:B322"/>
    <mergeCell ref="C322:D322"/>
    <mergeCell ref="E322:F322"/>
    <mergeCell ref="A323:B323"/>
    <mergeCell ref="C323:D323"/>
    <mergeCell ref="E323:F323"/>
    <mergeCell ref="A324:B324"/>
    <mergeCell ref="C327:D327"/>
    <mergeCell ref="E327:F327"/>
    <mergeCell ref="A325:B325"/>
    <mergeCell ref="C325:D325"/>
    <mergeCell ref="E325:F325"/>
    <mergeCell ref="A326:B326"/>
    <mergeCell ref="C326:D326"/>
    <mergeCell ref="E326:F326"/>
    <mergeCell ref="A327:B327"/>
    <mergeCell ref="C330:D330"/>
    <mergeCell ref="E330:F330"/>
    <mergeCell ref="A328:B328"/>
    <mergeCell ref="C328:D328"/>
    <mergeCell ref="E328:F328"/>
    <mergeCell ref="A329:B329"/>
    <mergeCell ref="C329:D329"/>
    <mergeCell ref="E329:F329"/>
    <mergeCell ref="A330:B330"/>
    <mergeCell ref="C333:D333"/>
    <mergeCell ref="E333:F333"/>
    <mergeCell ref="A331:B331"/>
    <mergeCell ref="C331:D331"/>
    <mergeCell ref="E331:F331"/>
    <mergeCell ref="A332:B332"/>
    <mergeCell ref="C332:D332"/>
    <mergeCell ref="E332:F332"/>
    <mergeCell ref="A333:B333"/>
    <mergeCell ref="C336:D336"/>
    <mergeCell ref="E336:F336"/>
    <mergeCell ref="A334:B334"/>
    <mergeCell ref="C334:D334"/>
    <mergeCell ref="E334:F334"/>
    <mergeCell ref="A335:B335"/>
    <mergeCell ref="C335:D335"/>
    <mergeCell ref="E335:F335"/>
    <mergeCell ref="A336:B336"/>
    <mergeCell ref="C339:D339"/>
    <mergeCell ref="E339:F339"/>
    <mergeCell ref="A337:B337"/>
    <mergeCell ref="C337:D337"/>
    <mergeCell ref="E337:F337"/>
    <mergeCell ref="A338:B338"/>
    <mergeCell ref="C338:D338"/>
    <mergeCell ref="E338:F338"/>
    <mergeCell ref="A339:B339"/>
    <mergeCell ref="C342:D342"/>
    <mergeCell ref="E342:F342"/>
    <mergeCell ref="A340:B340"/>
    <mergeCell ref="C340:D340"/>
    <mergeCell ref="E340:F340"/>
    <mergeCell ref="A341:B341"/>
    <mergeCell ref="C341:D341"/>
    <mergeCell ref="E341:F341"/>
    <mergeCell ref="A342:B342"/>
    <mergeCell ref="C345:D345"/>
    <mergeCell ref="E345:F345"/>
    <mergeCell ref="A343:B343"/>
    <mergeCell ref="C343:D343"/>
    <mergeCell ref="E343:F343"/>
    <mergeCell ref="A344:B344"/>
    <mergeCell ref="C344:D344"/>
    <mergeCell ref="E344:F344"/>
    <mergeCell ref="A345:B345"/>
    <mergeCell ref="C348:D348"/>
    <mergeCell ref="E348:F348"/>
    <mergeCell ref="A346:B346"/>
    <mergeCell ref="C346:D346"/>
    <mergeCell ref="E346:F346"/>
    <mergeCell ref="A347:B347"/>
    <mergeCell ref="C347:D347"/>
    <mergeCell ref="E347:F347"/>
    <mergeCell ref="A348:B348"/>
    <mergeCell ref="C351:D351"/>
    <mergeCell ref="E351:F351"/>
    <mergeCell ref="A349:B349"/>
    <mergeCell ref="C349:D349"/>
    <mergeCell ref="E349:F349"/>
    <mergeCell ref="A350:B350"/>
    <mergeCell ref="C350:D350"/>
    <mergeCell ref="E350:F350"/>
    <mergeCell ref="A351:B351"/>
    <mergeCell ref="C354:D354"/>
    <mergeCell ref="E354:F354"/>
    <mergeCell ref="A352:B352"/>
    <mergeCell ref="C352:D352"/>
    <mergeCell ref="E352:F352"/>
    <mergeCell ref="A353:B353"/>
    <mergeCell ref="C353:D353"/>
    <mergeCell ref="E353:F353"/>
    <mergeCell ref="A354:B354"/>
    <mergeCell ref="C357:D357"/>
    <mergeCell ref="E357:F357"/>
    <mergeCell ref="A355:B355"/>
    <mergeCell ref="C355:D355"/>
    <mergeCell ref="E355:F355"/>
    <mergeCell ref="A356:B356"/>
    <mergeCell ref="C356:D356"/>
    <mergeCell ref="E356:F356"/>
    <mergeCell ref="A357:B357"/>
    <mergeCell ref="C360:D360"/>
    <mergeCell ref="E360:F360"/>
    <mergeCell ref="A358:B358"/>
    <mergeCell ref="C358:D358"/>
    <mergeCell ref="E358:F358"/>
    <mergeCell ref="A359:B359"/>
    <mergeCell ref="C359:D359"/>
    <mergeCell ref="E359:F359"/>
    <mergeCell ref="A360:B360"/>
    <mergeCell ref="C363:D363"/>
    <mergeCell ref="E363:F363"/>
    <mergeCell ref="A361:B361"/>
    <mergeCell ref="C361:D361"/>
    <mergeCell ref="E361:F361"/>
    <mergeCell ref="A362:B362"/>
    <mergeCell ref="C362:D362"/>
    <mergeCell ref="E362:F362"/>
    <mergeCell ref="A363:B363"/>
    <mergeCell ref="C366:D366"/>
    <mergeCell ref="E366:F366"/>
    <mergeCell ref="A364:B364"/>
    <mergeCell ref="C364:D364"/>
    <mergeCell ref="E364:F364"/>
    <mergeCell ref="A365:B365"/>
    <mergeCell ref="C365:D365"/>
    <mergeCell ref="E365:F365"/>
    <mergeCell ref="A366:B366"/>
    <mergeCell ref="C369:D369"/>
    <mergeCell ref="E369:F369"/>
    <mergeCell ref="A367:B367"/>
    <mergeCell ref="C367:D367"/>
    <mergeCell ref="E367:F367"/>
    <mergeCell ref="A368:B368"/>
    <mergeCell ref="C368:D368"/>
    <mergeCell ref="E368:F368"/>
    <mergeCell ref="A369:B369"/>
    <mergeCell ref="C372:D372"/>
    <mergeCell ref="E372:F372"/>
    <mergeCell ref="A370:B370"/>
    <mergeCell ref="C370:D370"/>
    <mergeCell ref="E370:F370"/>
    <mergeCell ref="A371:B371"/>
    <mergeCell ref="C371:D371"/>
    <mergeCell ref="E371:F371"/>
    <mergeCell ref="A372:B372"/>
    <mergeCell ref="C375:D375"/>
    <mergeCell ref="E375:F375"/>
    <mergeCell ref="A373:B373"/>
    <mergeCell ref="C373:D373"/>
    <mergeCell ref="E373:F373"/>
    <mergeCell ref="A374:B374"/>
    <mergeCell ref="C374:D374"/>
    <mergeCell ref="E374:F374"/>
    <mergeCell ref="A375:B375"/>
    <mergeCell ref="C378:D378"/>
    <mergeCell ref="E378:F378"/>
    <mergeCell ref="A376:B376"/>
    <mergeCell ref="C376:D376"/>
    <mergeCell ref="E376:F376"/>
    <mergeCell ref="A377:B377"/>
    <mergeCell ref="C377:D377"/>
    <mergeCell ref="E377:F377"/>
    <mergeCell ref="A378:B378"/>
    <mergeCell ref="C381:D381"/>
    <mergeCell ref="E381:F381"/>
    <mergeCell ref="A379:B379"/>
    <mergeCell ref="C379:D379"/>
    <mergeCell ref="E379:F379"/>
    <mergeCell ref="A380:B380"/>
    <mergeCell ref="C380:D380"/>
    <mergeCell ref="E380:F380"/>
    <mergeCell ref="A381:B381"/>
    <mergeCell ref="C384:D384"/>
    <mergeCell ref="E384:F384"/>
    <mergeCell ref="A382:B382"/>
    <mergeCell ref="C382:D382"/>
    <mergeCell ref="E382:F382"/>
    <mergeCell ref="A383:B383"/>
    <mergeCell ref="C383:D383"/>
    <mergeCell ref="E383:F383"/>
    <mergeCell ref="A384:B384"/>
    <mergeCell ref="C387:D387"/>
    <mergeCell ref="E387:F387"/>
    <mergeCell ref="A385:B385"/>
    <mergeCell ref="C385:D385"/>
    <mergeCell ref="E385:F385"/>
    <mergeCell ref="A386:B386"/>
    <mergeCell ref="C386:D386"/>
    <mergeCell ref="E386:F386"/>
    <mergeCell ref="A387:B387"/>
    <mergeCell ref="C390:D390"/>
    <mergeCell ref="E390:F390"/>
    <mergeCell ref="A388:B388"/>
    <mergeCell ref="C388:D388"/>
    <mergeCell ref="E388:F388"/>
    <mergeCell ref="A389:B389"/>
    <mergeCell ref="C389:D389"/>
    <mergeCell ref="E389:F389"/>
    <mergeCell ref="A390:B390"/>
    <mergeCell ref="C393:D393"/>
    <mergeCell ref="E393:F393"/>
    <mergeCell ref="A391:B391"/>
    <mergeCell ref="C391:D391"/>
    <mergeCell ref="E391:F391"/>
    <mergeCell ref="A392:B392"/>
    <mergeCell ref="C392:D392"/>
    <mergeCell ref="E392:F392"/>
    <mergeCell ref="A393:B393"/>
    <mergeCell ref="C396:D396"/>
    <mergeCell ref="E396:F396"/>
    <mergeCell ref="A394:B394"/>
    <mergeCell ref="C394:D394"/>
    <mergeCell ref="E394:F394"/>
    <mergeCell ref="A395:B395"/>
    <mergeCell ref="C395:D395"/>
    <mergeCell ref="E395:F395"/>
    <mergeCell ref="A396:B396"/>
    <mergeCell ref="C399:D399"/>
    <mergeCell ref="E399:F399"/>
    <mergeCell ref="A397:B397"/>
    <mergeCell ref="C397:D397"/>
    <mergeCell ref="E397:F397"/>
    <mergeCell ref="A398:B398"/>
    <mergeCell ref="C398:D398"/>
    <mergeCell ref="E398:F398"/>
    <mergeCell ref="A399:B399"/>
    <mergeCell ref="C402:D402"/>
    <mergeCell ref="E402:F402"/>
    <mergeCell ref="A400:B400"/>
    <mergeCell ref="C400:D400"/>
    <mergeCell ref="E400:F400"/>
    <mergeCell ref="A401:B401"/>
    <mergeCell ref="C401:D401"/>
    <mergeCell ref="E401:F401"/>
    <mergeCell ref="A402:B402"/>
    <mergeCell ref="C405:D405"/>
    <mergeCell ref="E405:F405"/>
    <mergeCell ref="A403:B403"/>
    <mergeCell ref="C403:D403"/>
    <mergeCell ref="E403:F403"/>
    <mergeCell ref="A404:B404"/>
    <mergeCell ref="C404:D404"/>
    <mergeCell ref="E404:F404"/>
    <mergeCell ref="A405:B405"/>
    <mergeCell ref="C408:D408"/>
    <mergeCell ref="E408:F408"/>
    <mergeCell ref="A406:B406"/>
    <mergeCell ref="C406:D406"/>
    <mergeCell ref="E406:F406"/>
    <mergeCell ref="A407:B407"/>
    <mergeCell ref="C407:D407"/>
    <mergeCell ref="E407:F407"/>
    <mergeCell ref="A408:B408"/>
    <mergeCell ref="C411:D411"/>
    <mergeCell ref="E411:F411"/>
    <mergeCell ref="A409:B409"/>
    <mergeCell ref="C409:D409"/>
    <mergeCell ref="E409:F409"/>
    <mergeCell ref="A410:B410"/>
    <mergeCell ref="C410:D410"/>
    <mergeCell ref="E410:F410"/>
    <mergeCell ref="A411:B411"/>
    <mergeCell ref="C414:D414"/>
    <mergeCell ref="E414:F414"/>
    <mergeCell ref="A412:B412"/>
    <mergeCell ref="C412:D412"/>
    <mergeCell ref="E412:F412"/>
    <mergeCell ref="A413:B413"/>
    <mergeCell ref="C413:D413"/>
    <mergeCell ref="E413:F413"/>
    <mergeCell ref="A414:B414"/>
    <mergeCell ref="C417:D417"/>
    <mergeCell ref="E417:F417"/>
    <mergeCell ref="A415:B415"/>
    <mergeCell ref="C415:D415"/>
    <mergeCell ref="E415:F415"/>
    <mergeCell ref="A416:B416"/>
    <mergeCell ref="C416:D416"/>
    <mergeCell ref="E416:F416"/>
    <mergeCell ref="A417:B417"/>
    <mergeCell ref="C420:D420"/>
    <mergeCell ref="E420:F420"/>
    <mergeCell ref="A418:B418"/>
    <mergeCell ref="C418:D418"/>
    <mergeCell ref="E418:F418"/>
    <mergeCell ref="A419:B419"/>
    <mergeCell ref="C419:D419"/>
    <mergeCell ref="E419:F419"/>
    <mergeCell ref="A420:B420"/>
    <mergeCell ref="C423:D423"/>
    <mergeCell ref="E423:F423"/>
    <mergeCell ref="A421:B421"/>
    <mergeCell ref="C421:D421"/>
    <mergeCell ref="E421:F421"/>
    <mergeCell ref="A422:B422"/>
    <mergeCell ref="C422:D422"/>
    <mergeCell ref="E422:F422"/>
    <mergeCell ref="A423:B423"/>
    <mergeCell ref="C426:D426"/>
    <mergeCell ref="E426:F426"/>
    <mergeCell ref="A424:B424"/>
    <mergeCell ref="C424:D424"/>
    <mergeCell ref="E424:F424"/>
    <mergeCell ref="A425:B425"/>
    <mergeCell ref="C425:D425"/>
    <mergeCell ref="E425:F425"/>
    <mergeCell ref="A426:B426"/>
    <mergeCell ref="C429:D429"/>
    <mergeCell ref="E429:F429"/>
    <mergeCell ref="A427:B427"/>
    <mergeCell ref="C427:D427"/>
    <mergeCell ref="E427:F427"/>
    <mergeCell ref="A428:B428"/>
    <mergeCell ref="C428:D428"/>
    <mergeCell ref="E428:F428"/>
    <mergeCell ref="A429:B429"/>
    <mergeCell ref="C432:D432"/>
    <mergeCell ref="E432:F432"/>
    <mergeCell ref="A430:B430"/>
    <mergeCell ref="C430:D430"/>
    <mergeCell ref="E430:F430"/>
    <mergeCell ref="A431:B431"/>
    <mergeCell ref="C431:D431"/>
    <mergeCell ref="E431:F431"/>
    <mergeCell ref="A432:B432"/>
    <mergeCell ref="C435:D435"/>
    <mergeCell ref="E435:F435"/>
    <mergeCell ref="A433:B433"/>
    <mergeCell ref="C433:D433"/>
    <mergeCell ref="E433:F433"/>
    <mergeCell ref="A434:B434"/>
    <mergeCell ref="C434:D434"/>
    <mergeCell ref="E434:F434"/>
    <mergeCell ref="A435:B435"/>
    <mergeCell ref="C438:D438"/>
    <mergeCell ref="E438:F438"/>
    <mergeCell ref="A436:B436"/>
    <mergeCell ref="C436:D436"/>
    <mergeCell ref="E436:F436"/>
    <mergeCell ref="A437:B437"/>
    <mergeCell ref="C437:D437"/>
    <mergeCell ref="E437:F437"/>
    <mergeCell ref="A438:B438"/>
    <mergeCell ref="C441:D441"/>
    <mergeCell ref="E441:F441"/>
    <mergeCell ref="A439:B439"/>
    <mergeCell ref="C439:D439"/>
    <mergeCell ref="E439:F439"/>
    <mergeCell ref="A440:B440"/>
    <mergeCell ref="C440:D440"/>
    <mergeCell ref="E440:F440"/>
    <mergeCell ref="A441:B441"/>
    <mergeCell ref="C444:D444"/>
    <mergeCell ref="E444:F444"/>
    <mergeCell ref="A442:B442"/>
    <mergeCell ref="C442:D442"/>
    <mergeCell ref="E442:F442"/>
    <mergeCell ref="A443:B443"/>
    <mergeCell ref="C443:D443"/>
    <mergeCell ref="E443:F443"/>
    <mergeCell ref="A444:B444"/>
    <mergeCell ref="C447:D447"/>
    <mergeCell ref="E447:F447"/>
    <mergeCell ref="A445:B445"/>
    <mergeCell ref="C445:D445"/>
    <mergeCell ref="E445:F445"/>
    <mergeCell ref="A446:B446"/>
    <mergeCell ref="C446:D446"/>
    <mergeCell ref="E446:F446"/>
    <mergeCell ref="A447:B447"/>
    <mergeCell ref="C450:D450"/>
    <mergeCell ref="E450:F450"/>
    <mergeCell ref="A448:B448"/>
    <mergeCell ref="C448:D448"/>
    <mergeCell ref="E448:F448"/>
    <mergeCell ref="A449:B449"/>
    <mergeCell ref="C449:D449"/>
    <mergeCell ref="E449:F449"/>
    <mergeCell ref="A450:B450"/>
    <mergeCell ref="C453:D453"/>
    <mergeCell ref="E453:F453"/>
    <mergeCell ref="A451:B451"/>
    <mergeCell ref="C451:D451"/>
    <mergeCell ref="E451:F451"/>
    <mergeCell ref="A452:B452"/>
    <mergeCell ref="C452:D452"/>
    <mergeCell ref="E452:F452"/>
    <mergeCell ref="A453:B453"/>
    <mergeCell ref="C456:D456"/>
    <mergeCell ref="E456:F456"/>
    <mergeCell ref="A454:B454"/>
    <mergeCell ref="C454:D454"/>
    <mergeCell ref="E454:F454"/>
    <mergeCell ref="A455:B455"/>
    <mergeCell ref="C455:D455"/>
    <mergeCell ref="E455:F455"/>
    <mergeCell ref="A456:B456"/>
    <mergeCell ref="C459:D459"/>
    <mergeCell ref="E459:F459"/>
    <mergeCell ref="A457:B457"/>
    <mergeCell ref="C457:D457"/>
    <mergeCell ref="E457:F457"/>
    <mergeCell ref="A458:B458"/>
    <mergeCell ref="C458:D458"/>
    <mergeCell ref="E458:F458"/>
    <mergeCell ref="A459:B459"/>
    <mergeCell ref="C462:D462"/>
    <mergeCell ref="E462:F462"/>
    <mergeCell ref="A460:B460"/>
    <mergeCell ref="C460:D460"/>
    <mergeCell ref="E460:F460"/>
    <mergeCell ref="A461:B461"/>
    <mergeCell ref="C461:D461"/>
    <mergeCell ref="E461:F461"/>
    <mergeCell ref="A462:B462"/>
    <mergeCell ref="C465:D465"/>
    <mergeCell ref="E465:F465"/>
    <mergeCell ref="A463:B463"/>
    <mergeCell ref="C463:D463"/>
    <mergeCell ref="E463:F463"/>
    <mergeCell ref="A464:B464"/>
    <mergeCell ref="C464:D464"/>
    <mergeCell ref="E464:F464"/>
    <mergeCell ref="A465:B465"/>
    <mergeCell ref="C468:D468"/>
    <mergeCell ref="E468:F468"/>
    <mergeCell ref="A466:B466"/>
    <mergeCell ref="C466:D466"/>
    <mergeCell ref="E466:F466"/>
    <mergeCell ref="A467:B467"/>
    <mergeCell ref="C467:D467"/>
    <mergeCell ref="E467:F467"/>
    <mergeCell ref="A468:B468"/>
    <mergeCell ref="C471:D471"/>
    <mergeCell ref="E471:F471"/>
    <mergeCell ref="A469:B469"/>
    <mergeCell ref="C469:D469"/>
    <mergeCell ref="E469:F469"/>
    <mergeCell ref="A470:B470"/>
    <mergeCell ref="C470:D470"/>
    <mergeCell ref="E470:F470"/>
    <mergeCell ref="A471:B471"/>
    <mergeCell ref="C474:D474"/>
    <mergeCell ref="E474:F474"/>
    <mergeCell ref="A472:B472"/>
    <mergeCell ref="C472:D472"/>
    <mergeCell ref="E472:F472"/>
    <mergeCell ref="A473:B473"/>
    <mergeCell ref="C473:D473"/>
    <mergeCell ref="E473:F473"/>
    <mergeCell ref="A474:B474"/>
    <mergeCell ref="C477:D477"/>
    <mergeCell ref="E477:F477"/>
    <mergeCell ref="A475:B475"/>
    <mergeCell ref="C475:D475"/>
    <mergeCell ref="E475:F475"/>
    <mergeCell ref="A476:B476"/>
    <mergeCell ref="C476:D476"/>
    <mergeCell ref="E476:F476"/>
    <mergeCell ref="A477:B477"/>
    <mergeCell ref="C480:D480"/>
    <mergeCell ref="E480:F480"/>
    <mergeCell ref="A478:B478"/>
    <mergeCell ref="C478:D478"/>
    <mergeCell ref="E478:F478"/>
    <mergeCell ref="A479:B479"/>
    <mergeCell ref="C479:D479"/>
    <mergeCell ref="E479:F479"/>
    <mergeCell ref="A480:B480"/>
    <mergeCell ref="C483:D483"/>
    <mergeCell ref="E483:F483"/>
    <mergeCell ref="A481:B481"/>
    <mergeCell ref="C481:D481"/>
    <mergeCell ref="E481:F481"/>
    <mergeCell ref="A482:B482"/>
    <mergeCell ref="C482:D482"/>
    <mergeCell ref="E482:F482"/>
    <mergeCell ref="A483:B483"/>
    <mergeCell ref="C486:D486"/>
    <mergeCell ref="E486:F486"/>
    <mergeCell ref="A484:B484"/>
    <mergeCell ref="C484:D484"/>
    <mergeCell ref="E484:F484"/>
    <mergeCell ref="A485:B485"/>
    <mergeCell ref="C485:D485"/>
    <mergeCell ref="E485:F485"/>
    <mergeCell ref="A486:B486"/>
    <mergeCell ref="C489:D489"/>
    <mergeCell ref="E489:F489"/>
    <mergeCell ref="A487:B487"/>
    <mergeCell ref="C487:D487"/>
    <mergeCell ref="E487:F487"/>
    <mergeCell ref="A488:B488"/>
    <mergeCell ref="C488:D488"/>
    <mergeCell ref="E488:F488"/>
    <mergeCell ref="A489:B489"/>
    <mergeCell ref="C492:D492"/>
    <mergeCell ref="E492:F492"/>
    <mergeCell ref="A490:B490"/>
    <mergeCell ref="C490:D490"/>
    <mergeCell ref="E490:F490"/>
    <mergeCell ref="A491:B491"/>
    <mergeCell ref="C491:D491"/>
    <mergeCell ref="E491:F491"/>
    <mergeCell ref="A492:B492"/>
    <mergeCell ref="C495:D495"/>
    <mergeCell ref="E495:F495"/>
    <mergeCell ref="A493:B493"/>
    <mergeCell ref="C493:D493"/>
    <mergeCell ref="E493:F493"/>
    <mergeCell ref="A494:B494"/>
    <mergeCell ref="C494:D494"/>
    <mergeCell ref="E494:F494"/>
    <mergeCell ref="A495:B495"/>
    <mergeCell ref="C498:D498"/>
    <mergeCell ref="E498:F498"/>
    <mergeCell ref="A496:B496"/>
    <mergeCell ref="C496:D496"/>
    <mergeCell ref="E496:F496"/>
    <mergeCell ref="A497:B497"/>
    <mergeCell ref="C497:D497"/>
    <mergeCell ref="E497:F497"/>
    <mergeCell ref="A498:B498"/>
    <mergeCell ref="C501:D501"/>
    <mergeCell ref="E501:F501"/>
    <mergeCell ref="A499:B499"/>
    <mergeCell ref="C499:D499"/>
    <mergeCell ref="E499:F499"/>
    <mergeCell ref="A500:B500"/>
    <mergeCell ref="C500:D500"/>
    <mergeCell ref="E500:F500"/>
    <mergeCell ref="A501:B501"/>
    <mergeCell ref="C504:D504"/>
    <mergeCell ref="E504:F504"/>
    <mergeCell ref="A502:B502"/>
    <mergeCell ref="C502:D502"/>
    <mergeCell ref="E502:F502"/>
    <mergeCell ref="A503:B503"/>
    <mergeCell ref="C503:D503"/>
    <mergeCell ref="E503:F503"/>
    <mergeCell ref="A504:B504"/>
    <mergeCell ref="C507:D507"/>
    <mergeCell ref="E507:F507"/>
    <mergeCell ref="A505:B505"/>
    <mergeCell ref="C505:D505"/>
    <mergeCell ref="E505:F505"/>
    <mergeCell ref="A506:B506"/>
    <mergeCell ref="C506:D506"/>
    <mergeCell ref="E506:F506"/>
    <mergeCell ref="A507:B507"/>
    <mergeCell ref="C510:D510"/>
    <mergeCell ref="E510:F510"/>
    <mergeCell ref="A508:B508"/>
    <mergeCell ref="C508:D508"/>
    <mergeCell ref="E508:F508"/>
    <mergeCell ref="A509:B509"/>
    <mergeCell ref="C509:D509"/>
    <mergeCell ref="E509:F509"/>
    <mergeCell ref="A510:B510"/>
    <mergeCell ref="C513:D513"/>
    <mergeCell ref="E513:F513"/>
    <mergeCell ref="A511:B511"/>
    <mergeCell ref="C511:D511"/>
    <mergeCell ref="E511:F511"/>
    <mergeCell ref="A512:B512"/>
    <mergeCell ref="C512:D512"/>
    <mergeCell ref="E512:F512"/>
    <mergeCell ref="A513:B513"/>
    <mergeCell ref="C516:D516"/>
    <mergeCell ref="E516:F516"/>
    <mergeCell ref="A514:B514"/>
    <mergeCell ref="C514:D514"/>
    <mergeCell ref="E514:F514"/>
    <mergeCell ref="A515:B515"/>
    <mergeCell ref="C515:D515"/>
    <mergeCell ref="E515:F515"/>
    <mergeCell ref="A516:B516"/>
    <mergeCell ref="C519:D519"/>
    <mergeCell ref="E519:F519"/>
    <mergeCell ref="A517:B517"/>
    <mergeCell ref="C517:D517"/>
    <mergeCell ref="E517:F517"/>
    <mergeCell ref="A518:B518"/>
    <mergeCell ref="C518:D518"/>
    <mergeCell ref="E518:F518"/>
    <mergeCell ref="A519:B519"/>
    <mergeCell ref="C522:D522"/>
    <mergeCell ref="E522:F522"/>
    <mergeCell ref="A520:B520"/>
    <mergeCell ref="C520:D520"/>
    <mergeCell ref="E520:F520"/>
    <mergeCell ref="A521:B521"/>
    <mergeCell ref="C521:D521"/>
    <mergeCell ref="E521:F521"/>
    <mergeCell ref="A522:B522"/>
    <mergeCell ref="C525:D525"/>
    <mergeCell ref="E525:F525"/>
    <mergeCell ref="A523:B523"/>
    <mergeCell ref="C523:D523"/>
    <mergeCell ref="E523:F523"/>
    <mergeCell ref="A524:B524"/>
    <mergeCell ref="C524:D524"/>
    <mergeCell ref="E524:F524"/>
    <mergeCell ref="A525:B525"/>
    <mergeCell ref="C528:D528"/>
    <mergeCell ref="E528:F528"/>
    <mergeCell ref="A526:B526"/>
    <mergeCell ref="C526:D526"/>
    <mergeCell ref="E526:F526"/>
    <mergeCell ref="A527:B527"/>
    <mergeCell ref="C527:D527"/>
    <mergeCell ref="E527:F527"/>
    <mergeCell ref="A528:B528"/>
    <mergeCell ref="C531:D531"/>
    <mergeCell ref="E531:F531"/>
    <mergeCell ref="A529:B529"/>
    <mergeCell ref="C529:D529"/>
    <mergeCell ref="E529:F529"/>
    <mergeCell ref="A530:B530"/>
    <mergeCell ref="C530:D530"/>
    <mergeCell ref="E530:F530"/>
    <mergeCell ref="A531:B531"/>
    <mergeCell ref="C534:D534"/>
    <mergeCell ref="E534:F534"/>
    <mergeCell ref="A532:B532"/>
    <mergeCell ref="C532:D532"/>
    <mergeCell ref="E532:F532"/>
    <mergeCell ref="A533:B533"/>
    <mergeCell ref="C533:D533"/>
    <mergeCell ref="E533:F533"/>
    <mergeCell ref="A534:B534"/>
    <mergeCell ref="C537:D537"/>
    <mergeCell ref="E537:F537"/>
    <mergeCell ref="A535:B535"/>
    <mergeCell ref="C535:D535"/>
    <mergeCell ref="E535:F535"/>
    <mergeCell ref="A536:B536"/>
    <mergeCell ref="C536:D536"/>
    <mergeCell ref="E536:F536"/>
    <mergeCell ref="A537:B537"/>
    <mergeCell ref="C540:D540"/>
    <mergeCell ref="E540:F540"/>
    <mergeCell ref="A538:B538"/>
    <mergeCell ref="C538:D538"/>
    <mergeCell ref="E538:F538"/>
    <mergeCell ref="A539:B539"/>
    <mergeCell ref="C539:D539"/>
    <mergeCell ref="E539:F539"/>
    <mergeCell ref="A540:B540"/>
    <mergeCell ref="C543:D543"/>
    <mergeCell ref="E543:F543"/>
    <mergeCell ref="A541:B541"/>
    <mergeCell ref="C541:D541"/>
    <mergeCell ref="E541:F541"/>
    <mergeCell ref="A542:B542"/>
    <mergeCell ref="C542:D542"/>
    <mergeCell ref="E542:F542"/>
    <mergeCell ref="A543:B543"/>
    <mergeCell ref="C546:D546"/>
    <mergeCell ref="E546:F546"/>
    <mergeCell ref="A544:B544"/>
    <mergeCell ref="C544:D544"/>
    <mergeCell ref="E544:F544"/>
    <mergeCell ref="A545:B545"/>
    <mergeCell ref="C545:D545"/>
    <mergeCell ref="E545:F545"/>
    <mergeCell ref="A546:B546"/>
    <mergeCell ref="C549:D549"/>
    <mergeCell ref="E549:F549"/>
    <mergeCell ref="A547:B547"/>
    <mergeCell ref="C547:D547"/>
    <mergeCell ref="E547:F547"/>
    <mergeCell ref="A548:B548"/>
    <mergeCell ref="C548:D548"/>
    <mergeCell ref="E548:F548"/>
    <mergeCell ref="A549:B549"/>
    <mergeCell ref="C552:D552"/>
    <mergeCell ref="E552:F552"/>
    <mergeCell ref="A550:B550"/>
    <mergeCell ref="C550:D550"/>
    <mergeCell ref="E550:F550"/>
    <mergeCell ref="A551:B551"/>
    <mergeCell ref="C551:D551"/>
    <mergeCell ref="E551:F551"/>
    <mergeCell ref="A552:B552"/>
    <mergeCell ref="C555:D555"/>
    <mergeCell ref="E555:F555"/>
    <mergeCell ref="A553:B553"/>
    <mergeCell ref="C553:D553"/>
    <mergeCell ref="E553:F553"/>
    <mergeCell ref="A554:B554"/>
    <mergeCell ref="C554:D554"/>
    <mergeCell ref="E554:F554"/>
    <mergeCell ref="A555:B555"/>
    <mergeCell ref="C558:D558"/>
    <mergeCell ref="E558:F558"/>
    <mergeCell ref="A556:B556"/>
    <mergeCell ref="C556:D556"/>
    <mergeCell ref="E556:F556"/>
    <mergeCell ref="A557:B557"/>
    <mergeCell ref="C557:D557"/>
    <mergeCell ref="E557:F557"/>
    <mergeCell ref="A558:B558"/>
    <mergeCell ref="C561:D561"/>
    <mergeCell ref="E561:F561"/>
    <mergeCell ref="A559:B559"/>
    <mergeCell ref="C559:D559"/>
    <mergeCell ref="E559:F559"/>
    <mergeCell ref="A560:B560"/>
    <mergeCell ref="C560:D560"/>
    <mergeCell ref="E560:F560"/>
    <mergeCell ref="A561:B561"/>
    <mergeCell ref="C564:D564"/>
    <mergeCell ref="E564:F564"/>
    <mergeCell ref="A562:B562"/>
    <mergeCell ref="C562:D562"/>
    <mergeCell ref="E562:F562"/>
    <mergeCell ref="A563:B563"/>
    <mergeCell ref="C563:D563"/>
    <mergeCell ref="E563:F563"/>
    <mergeCell ref="A564:B564"/>
    <mergeCell ref="C567:D567"/>
    <mergeCell ref="E567:F567"/>
    <mergeCell ref="A565:B565"/>
    <mergeCell ref="C565:D565"/>
    <mergeCell ref="E565:F565"/>
    <mergeCell ref="A566:B566"/>
    <mergeCell ref="C566:D566"/>
    <mergeCell ref="E566:F566"/>
    <mergeCell ref="A567:B567"/>
    <mergeCell ref="C570:D570"/>
    <mergeCell ref="E570:F570"/>
    <mergeCell ref="A568:B568"/>
    <mergeCell ref="C568:D568"/>
    <mergeCell ref="E568:F568"/>
    <mergeCell ref="A569:B569"/>
    <mergeCell ref="C569:D569"/>
    <mergeCell ref="E569:F569"/>
    <mergeCell ref="A570:B570"/>
    <mergeCell ref="C573:D573"/>
    <mergeCell ref="E573:F573"/>
    <mergeCell ref="A571:B571"/>
    <mergeCell ref="C571:D571"/>
    <mergeCell ref="E571:F571"/>
    <mergeCell ref="A572:B572"/>
    <mergeCell ref="C572:D572"/>
    <mergeCell ref="E572:F572"/>
    <mergeCell ref="A573:B573"/>
    <mergeCell ref="C576:D576"/>
    <mergeCell ref="E576:F576"/>
    <mergeCell ref="A574:B574"/>
    <mergeCell ref="C574:D574"/>
    <mergeCell ref="E574:F574"/>
    <mergeCell ref="A575:B575"/>
    <mergeCell ref="C575:D575"/>
    <mergeCell ref="E575:F575"/>
    <mergeCell ref="A576:B576"/>
    <mergeCell ref="C579:D579"/>
    <mergeCell ref="E579:F579"/>
    <mergeCell ref="A577:B577"/>
    <mergeCell ref="C577:D577"/>
    <mergeCell ref="E577:F577"/>
    <mergeCell ref="A578:B578"/>
    <mergeCell ref="C578:D578"/>
    <mergeCell ref="E578:F578"/>
    <mergeCell ref="A579:B579"/>
    <mergeCell ref="C582:D582"/>
    <mergeCell ref="E582:F582"/>
    <mergeCell ref="A580:B580"/>
    <mergeCell ref="C580:D580"/>
    <mergeCell ref="E580:F580"/>
    <mergeCell ref="A581:B581"/>
    <mergeCell ref="C581:D581"/>
    <mergeCell ref="E581:F581"/>
    <mergeCell ref="A582:B582"/>
    <mergeCell ref="C585:D585"/>
    <mergeCell ref="E585:F585"/>
    <mergeCell ref="A583:B583"/>
    <mergeCell ref="C583:D583"/>
    <mergeCell ref="E583:F583"/>
    <mergeCell ref="A584:B584"/>
    <mergeCell ref="C584:D584"/>
    <mergeCell ref="E584:F584"/>
    <mergeCell ref="A585:B585"/>
    <mergeCell ref="C588:D588"/>
    <mergeCell ref="E588:F588"/>
    <mergeCell ref="A586:B586"/>
    <mergeCell ref="C586:D586"/>
    <mergeCell ref="E586:F586"/>
    <mergeCell ref="A587:B587"/>
    <mergeCell ref="C587:D587"/>
    <mergeCell ref="E587:F587"/>
    <mergeCell ref="A588:B588"/>
    <mergeCell ref="C591:D591"/>
    <mergeCell ref="E591:F591"/>
    <mergeCell ref="A589:B589"/>
    <mergeCell ref="C589:D589"/>
    <mergeCell ref="E589:F589"/>
    <mergeCell ref="A590:B590"/>
    <mergeCell ref="C590:D590"/>
    <mergeCell ref="E590:F590"/>
    <mergeCell ref="A591:B591"/>
    <mergeCell ref="C594:D594"/>
    <mergeCell ref="E594:F594"/>
    <mergeCell ref="A592:B592"/>
    <mergeCell ref="C592:D592"/>
    <mergeCell ref="E592:F592"/>
    <mergeCell ref="A593:B593"/>
    <mergeCell ref="C593:D593"/>
    <mergeCell ref="E593:F593"/>
    <mergeCell ref="A594:B594"/>
    <mergeCell ref="C597:D597"/>
    <mergeCell ref="E597:F597"/>
    <mergeCell ref="A595:B595"/>
    <mergeCell ref="C595:D595"/>
    <mergeCell ref="E595:F595"/>
    <mergeCell ref="A596:B596"/>
    <mergeCell ref="C596:D596"/>
    <mergeCell ref="E596:F596"/>
    <mergeCell ref="A597:B597"/>
    <mergeCell ref="C600:D600"/>
    <mergeCell ref="E600:F600"/>
    <mergeCell ref="A598:B598"/>
    <mergeCell ref="C598:D598"/>
    <mergeCell ref="E598:F598"/>
    <mergeCell ref="A599:B599"/>
    <mergeCell ref="C599:D599"/>
    <mergeCell ref="E599:F599"/>
    <mergeCell ref="A600:B600"/>
    <mergeCell ref="C603:D603"/>
    <mergeCell ref="E603:F603"/>
    <mergeCell ref="A601:B601"/>
    <mergeCell ref="C601:D601"/>
    <mergeCell ref="E601:F601"/>
    <mergeCell ref="A602:B602"/>
    <mergeCell ref="C602:D602"/>
    <mergeCell ref="E602:F602"/>
    <mergeCell ref="A603:B603"/>
    <mergeCell ref="C606:D606"/>
    <mergeCell ref="E606:F606"/>
    <mergeCell ref="A604:B604"/>
    <mergeCell ref="C604:D604"/>
    <mergeCell ref="E604:F604"/>
    <mergeCell ref="A605:B605"/>
    <mergeCell ref="C605:D605"/>
    <mergeCell ref="E605:F605"/>
    <mergeCell ref="A606:B606"/>
    <mergeCell ref="C609:D609"/>
    <mergeCell ref="E609:F609"/>
    <mergeCell ref="A607:B607"/>
    <mergeCell ref="C607:D607"/>
    <mergeCell ref="E607:F607"/>
    <mergeCell ref="A608:B608"/>
    <mergeCell ref="C608:D608"/>
    <mergeCell ref="E608:F608"/>
    <mergeCell ref="A609:B609"/>
    <mergeCell ref="C612:D612"/>
    <mergeCell ref="E612:F612"/>
    <mergeCell ref="A610:B610"/>
    <mergeCell ref="C610:D610"/>
    <mergeCell ref="E610:F610"/>
    <mergeCell ref="A611:B611"/>
    <mergeCell ref="C611:D611"/>
    <mergeCell ref="E611:F611"/>
    <mergeCell ref="A612:B612"/>
    <mergeCell ref="C615:D615"/>
    <mergeCell ref="E615:F615"/>
    <mergeCell ref="A613:B613"/>
    <mergeCell ref="C613:D613"/>
    <mergeCell ref="E613:F613"/>
    <mergeCell ref="A614:B614"/>
    <mergeCell ref="C614:D614"/>
    <mergeCell ref="E614:F614"/>
    <mergeCell ref="A615:B615"/>
    <mergeCell ref="C618:D618"/>
    <mergeCell ref="E618:F618"/>
    <mergeCell ref="A616:B616"/>
    <mergeCell ref="C616:D616"/>
    <mergeCell ref="E616:F616"/>
    <mergeCell ref="A617:B617"/>
    <mergeCell ref="C617:D617"/>
    <mergeCell ref="E617:F617"/>
    <mergeCell ref="A618:B618"/>
    <mergeCell ref="C621:D621"/>
    <mergeCell ref="E621:F621"/>
    <mergeCell ref="A619:B619"/>
    <mergeCell ref="C619:D619"/>
    <mergeCell ref="E619:F619"/>
    <mergeCell ref="A620:B620"/>
    <mergeCell ref="C620:D620"/>
    <mergeCell ref="E620:F620"/>
    <mergeCell ref="A621:B621"/>
    <mergeCell ref="C624:D624"/>
    <mergeCell ref="E624:F624"/>
    <mergeCell ref="A622:B622"/>
    <mergeCell ref="C622:D622"/>
    <mergeCell ref="E622:F622"/>
    <mergeCell ref="A623:B623"/>
    <mergeCell ref="C623:D623"/>
    <mergeCell ref="E623:F623"/>
    <mergeCell ref="A624:B624"/>
    <mergeCell ref="C627:D627"/>
    <mergeCell ref="E627:F627"/>
    <mergeCell ref="A625:B625"/>
    <mergeCell ref="C625:D625"/>
    <mergeCell ref="E625:F625"/>
    <mergeCell ref="A626:B626"/>
    <mergeCell ref="C626:D626"/>
    <mergeCell ref="E626:F626"/>
    <mergeCell ref="A627:B627"/>
    <mergeCell ref="C630:D630"/>
    <mergeCell ref="E630:F630"/>
    <mergeCell ref="A628:B628"/>
    <mergeCell ref="C628:D628"/>
    <mergeCell ref="E628:F628"/>
    <mergeCell ref="A629:B629"/>
    <mergeCell ref="C629:D629"/>
    <mergeCell ref="E629:F629"/>
    <mergeCell ref="A630:B630"/>
    <mergeCell ref="C633:D633"/>
    <mergeCell ref="E633:F633"/>
    <mergeCell ref="A631:B631"/>
    <mergeCell ref="C631:D631"/>
    <mergeCell ref="E631:F631"/>
    <mergeCell ref="A632:B632"/>
    <mergeCell ref="C632:D632"/>
    <mergeCell ref="E632:F632"/>
    <mergeCell ref="A633:B633"/>
    <mergeCell ref="C636:D636"/>
    <mergeCell ref="E636:F636"/>
    <mergeCell ref="A634:B634"/>
    <mergeCell ref="C634:D634"/>
    <mergeCell ref="E634:F634"/>
    <mergeCell ref="A635:B635"/>
    <mergeCell ref="C635:D635"/>
    <mergeCell ref="E635:F635"/>
    <mergeCell ref="A636:B636"/>
    <mergeCell ref="C639:D639"/>
    <mergeCell ref="E639:F639"/>
    <mergeCell ref="A637:B637"/>
    <mergeCell ref="C637:D637"/>
    <mergeCell ref="E637:F637"/>
    <mergeCell ref="A638:B638"/>
    <mergeCell ref="C638:D638"/>
    <mergeCell ref="E638:F638"/>
    <mergeCell ref="A639:B639"/>
    <mergeCell ref="C642:D642"/>
    <mergeCell ref="E642:F642"/>
    <mergeCell ref="A640:B640"/>
    <mergeCell ref="C640:D640"/>
    <mergeCell ref="E640:F640"/>
    <mergeCell ref="A641:B641"/>
    <mergeCell ref="C641:D641"/>
    <mergeCell ref="E641:F641"/>
    <mergeCell ref="A642:B642"/>
    <mergeCell ref="C645:D645"/>
    <mergeCell ref="E645:F645"/>
    <mergeCell ref="A643:B643"/>
    <mergeCell ref="C643:D643"/>
    <mergeCell ref="E643:F643"/>
    <mergeCell ref="A644:B644"/>
    <mergeCell ref="C644:D644"/>
    <mergeCell ref="E644:F644"/>
    <mergeCell ref="A645:B645"/>
    <mergeCell ref="C648:D648"/>
    <mergeCell ref="E648:F648"/>
    <mergeCell ref="A646:B646"/>
    <mergeCell ref="C646:D646"/>
    <mergeCell ref="E646:F646"/>
    <mergeCell ref="A647:B647"/>
    <mergeCell ref="C647:D647"/>
    <mergeCell ref="E647:F647"/>
    <mergeCell ref="A648:B648"/>
    <mergeCell ref="C651:D651"/>
    <mergeCell ref="E651:F651"/>
    <mergeCell ref="A649:B649"/>
    <mergeCell ref="C649:D649"/>
    <mergeCell ref="E649:F649"/>
    <mergeCell ref="A650:B650"/>
    <mergeCell ref="C650:D650"/>
    <mergeCell ref="E650:F650"/>
    <mergeCell ref="A651:B651"/>
    <mergeCell ref="C654:D654"/>
    <mergeCell ref="E654:F654"/>
    <mergeCell ref="A652:B652"/>
    <mergeCell ref="C652:D652"/>
    <mergeCell ref="E652:F652"/>
    <mergeCell ref="A653:B653"/>
    <mergeCell ref="C653:D653"/>
    <mergeCell ref="E653:F653"/>
    <mergeCell ref="A654:B654"/>
    <mergeCell ref="C657:D657"/>
    <mergeCell ref="E657:F657"/>
    <mergeCell ref="A655:B655"/>
    <mergeCell ref="C655:D655"/>
    <mergeCell ref="E655:F655"/>
    <mergeCell ref="A656:B656"/>
    <mergeCell ref="C656:D656"/>
    <mergeCell ref="E656:F656"/>
    <mergeCell ref="A657:B657"/>
    <mergeCell ref="C660:D660"/>
    <mergeCell ref="E660:F660"/>
    <mergeCell ref="A658:B658"/>
    <mergeCell ref="C658:D658"/>
    <mergeCell ref="E658:F658"/>
    <mergeCell ref="A659:B659"/>
    <mergeCell ref="C659:D659"/>
    <mergeCell ref="E659:F659"/>
    <mergeCell ref="A660:B660"/>
    <mergeCell ref="C663:D663"/>
    <mergeCell ref="E663:F663"/>
    <mergeCell ref="A661:B661"/>
    <mergeCell ref="C661:D661"/>
    <mergeCell ref="E661:F661"/>
    <mergeCell ref="A662:B662"/>
    <mergeCell ref="C662:D662"/>
    <mergeCell ref="E662:F662"/>
    <mergeCell ref="A663:B663"/>
    <mergeCell ref="C666:D666"/>
    <mergeCell ref="E666:F666"/>
    <mergeCell ref="A664:B664"/>
    <mergeCell ref="C664:D664"/>
    <mergeCell ref="E664:F664"/>
    <mergeCell ref="A665:B665"/>
    <mergeCell ref="C665:D665"/>
    <mergeCell ref="E665:F665"/>
    <mergeCell ref="A666:B666"/>
    <mergeCell ref="C669:D669"/>
    <mergeCell ref="E669:F669"/>
    <mergeCell ref="A667:B667"/>
    <mergeCell ref="C667:D667"/>
    <mergeCell ref="E667:F667"/>
    <mergeCell ref="A668:B668"/>
    <mergeCell ref="C668:D668"/>
    <mergeCell ref="E668:F668"/>
    <mergeCell ref="A669:B669"/>
    <mergeCell ref="C672:D672"/>
    <mergeCell ref="E672:F672"/>
    <mergeCell ref="A670:B670"/>
    <mergeCell ref="C670:D670"/>
    <mergeCell ref="E670:F670"/>
    <mergeCell ref="A671:B671"/>
    <mergeCell ref="C671:D671"/>
    <mergeCell ref="E671:F671"/>
    <mergeCell ref="A672:B672"/>
    <mergeCell ref="C675:D675"/>
    <mergeCell ref="E675:F675"/>
    <mergeCell ref="A673:B673"/>
    <mergeCell ref="C673:D673"/>
    <mergeCell ref="E673:F673"/>
    <mergeCell ref="A674:B674"/>
    <mergeCell ref="C674:D674"/>
    <mergeCell ref="E674:F674"/>
    <mergeCell ref="A675:B675"/>
    <mergeCell ref="C678:D678"/>
    <mergeCell ref="E678:F678"/>
    <mergeCell ref="A676:B676"/>
    <mergeCell ref="C676:D676"/>
    <mergeCell ref="E676:F676"/>
    <mergeCell ref="A677:B677"/>
    <mergeCell ref="C677:D677"/>
    <mergeCell ref="E677:F677"/>
    <mergeCell ref="A678:B678"/>
    <mergeCell ref="C681:D681"/>
    <mergeCell ref="E681:F681"/>
    <mergeCell ref="A679:B679"/>
    <mergeCell ref="C679:D679"/>
    <mergeCell ref="E679:F679"/>
    <mergeCell ref="A680:B680"/>
    <mergeCell ref="C680:D680"/>
    <mergeCell ref="E680:F680"/>
    <mergeCell ref="A681:B681"/>
    <mergeCell ref="C684:D684"/>
    <mergeCell ref="E684:F684"/>
    <mergeCell ref="A682:B682"/>
    <mergeCell ref="C682:D682"/>
    <mergeCell ref="E682:F682"/>
    <mergeCell ref="A683:B683"/>
    <mergeCell ref="C683:D683"/>
    <mergeCell ref="E683:F683"/>
    <mergeCell ref="A684:B684"/>
    <mergeCell ref="C687:D687"/>
    <mergeCell ref="E687:F687"/>
    <mergeCell ref="A685:B685"/>
    <mergeCell ref="C685:D685"/>
    <mergeCell ref="E685:F685"/>
    <mergeCell ref="A686:B686"/>
    <mergeCell ref="C686:D686"/>
    <mergeCell ref="E686:F686"/>
    <mergeCell ref="A687:B687"/>
    <mergeCell ref="C690:D690"/>
    <mergeCell ref="E690:F690"/>
    <mergeCell ref="A688:B688"/>
    <mergeCell ref="C688:D688"/>
    <mergeCell ref="E688:F688"/>
    <mergeCell ref="A689:B689"/>
    <mergeCell ref="C689:D689"/>
    <mergeCell ref="E689:F689"/>
    <mergeCell ref="A690:B690"/>
    <mergeCell ref="C693:D693"/>
    <mergeCell ref="E693:F693"/>
    <mergeCell ref="A691:B691"/>
    <mergeCell ref="C691:D691"/>
    <mergeCell ref="E691:F691"/>
    <mergeCell ref="A692:B692"/>
    <mergeCell ref="C692:D692"/>
    <mergeCell ref="E692:F692"/>
    <mergeCell ref="A693:B693"/>
    <mergeCell ref="C696:D696"/>
    <mergeCell ref="E696:F696"/>
    <mergeCell ref="A694:B694"/>
    <mergeCell ref="C694:D694"/>
    <mergeCell ref="E694:F694"/>
    <mergeCell ref="A695:B695"/>
    <mergeCell ref="C695:D695"/>
    <mergeCell ref="E695:F695"/>
    <mergeCell ref="A696:B696"/>
    <mergeCell ref="C699:D699"/>
    <mergeCell ref="E699:F699"/>
    <mergeCell ref="A697:B697"/>
    <mergeCell ref="C697:D697"/>
    <mergeCell ref="E697:F697"/>
    <mergeCell ref="A698:B698"/>
    <mergeCell ref="C698:D698"/>
    <mergeCell ref="E698:F698"/>
    <mergeCell ref="A699:B699"/>
    <mergeCell ref="C702:D702"/>
    <mergeCell ref="E702:F702"/>
    <mergeCell ref="A700:B700"/>
    <mergeCell ref="C700:D700"/>
    <mergeCell ref="E700:F700"/>
    <mergeCell ref="A701:B701"/>
    <mergeCell ref="C701:D701"/>
    <mergeCell ref="E701:F701"/>
    <mergeCell ref="A702:B702"/>
    <mergeCell ref="C705:D705"/>
    <mergeCell ref="E705:F705"/>
    <mergeCell ref="A703:B703"/>
    <mergeCell ref="C703:D703"/>
    <mergeCell ref="E703:F703"/>
    <mergeCell ref="A704:B704"/>
    <mergeCell ref="C704:D704"/>
    <mergeCell ref="E704:F704"/>
    <mergeCell ref="A705:B705"/>
    <mergeCell ref="C708:D708"/>
    <mergeCell ref="E708:F708"/>
    <mergeCell ref="A706:B706"/>
    <mergeCell ref="C706:D706"/>
    <mergeCell ref="E706:F706"/>
    <mergeCell ref="A707:B707"/>
    <mergeCell ref="C707:D707"/>
    <mergeCell ref="E707:F707"/>
    <mergeCell ref="A708:B708"/>
    <mergeCell ref="C711:D711"/>
    <mergeCell ref="E711:F711"/>
    <mergeCell ref="A709:B709"/>
    <mergeCell ref="C709:D709"/>
    <mergeCell ref="E709:F709"/>
    <mergeCell ref="A710:B710"/>
    <mergeCell ref="C710:D710"/>
    <mergeCell ref="E710:F710"/>
    <mergeCell ref="A711:B711"/>
    <mergeCell ref="C714:D714"/>
    <mergeCell ref="E714:F714"/>
    <mergeCell ref="A712:B712"/>
    <mergeCell ref="C712:D712"/>
    <mergeCell ref="E712:F712"/>
    <mergeCell ref="A713:B713"/>
    <mergeCell ref="C713:D713"/>
    <mergeCell ref="E713:F713"/>
    <mergeCell ref="A714:B714"/>
    <mergeCell ref="C717:D717"/>
    <mergeCell ref="E717:F717"/>
    <mergeCell ref="A715:B715"/>
    <mergeCell ref="C715:D715"/>
    <mergeCell ref="E715:F715"/>
    <mergeCell ref="A716:B716"/>
    <mergeCell ref="C716:D716"/>
    <mergeCell ref="E716:F716"/>
    <mergeCell ref="A717:B717"/>
    <mergeCell ref="C720:D720"/>
    <mergeCell ref="E720:F720"/>
    <mergeCell ref="A718:B718"/>
    <mergeCell ref="C718:D718"/>
    <mergeCell ref="E718:F718"/>
    <mergeCell ref="A719:B719"/>
    <mergeCell ref="C719:D719"/>
    <mergeCell ref="E719:F719"/>
    <mergeCell ref="A720:B720"/>
    <mergeCell ref="C723:D723"/>
    <mergeCell ref="E723:F723"/>
    <mergeCell ref="A721:B721"/>
    <mergeCell ref="C721:D721"/>
    <mergeCell ref="E721:F721"/>
    <mergeCell ref="A722:B722"/>
    <mergeCell ref="C722:D722"/>
    <mergeCell ref="E722:F722"/>
    <mergeCell ref="A723:B723"/>
    <mergeCell ref="C726:D726"/>
    <mergeCell ref="E726:F726"/>
    <mergeCell ref="A724:B724"/>
    <mergeCell ref="C724:D724"/>
    <mergeCell ref="E724:F724"/>
    <mergeCell ref="A725:B725"/>
    <mergeCell ref="C725:D725"/>
    <mergeCell ref="E725:F725"/>
    <mergeCell ref="A726:B726"/>
    <mergeCell ref="C729:D729"/>
    <mergeCell ref="E729:F729"/>
    <mergeCell ref="A727:B727"/>
    <mergeCell ref="C727:D727"/>
    <mergeCell ref="E727:F727"/>
    <mergeCell ref="A728:B728"/>
    <mergeCell ref="C728:D728"/>
    <mergeCell ref="E728:F728"/>
    <mergeCell ref="A729:B729"/>
    <mergeCell ref="C732:D732"/>
    <mergeCell ref="E732:F732"/>
    <mergeCell ref="A730:B730"/>
    <mergeCell ref="C730:D730"/>
    <mergeCell ref="E730:F730"/>
    <mergeCell ref="A731:B731"/>
    <mergeCell ref="C731:D731"/>
    <mergeCell ref="E731:F731"/>
    <mergeCell ref="A732:B732"/>
    <mergeCell ref="C735:D735"/>
    <mergeCell ref="E735:F735"/>
    <mergeCell ref="A733:B733"/>
    <mergeCell ref="C733:D733"/>
    <mergeCell ref="E733:F733"/>
    <mergeCell ref="A734:B734"/>
    <mergeCell ref="C734:D734"/>
    <mergeCell ref="E734:F734"/>
    <mergeCell ref="A735:B735"/>
    <mergeCell ref="C738:D738"/>
    <mergeCell ref="E738:F738"/>
    <mergeCell ref="A736:B736"/>
    <mergeCell ref="C736:D736"/>
    <mergeCell ref="E736:F736"/>
    <mergeCell ref="A737:B737"/>
    <mergeCell ref="C737:D737"/>
    <mergeCell ref="E737:F737"/>
    <mergeCell ref="A738:B738"/>
    <mergeCell ref="C741:D741"/>
    <mergeCell ref="E741:F741"/>
    <mergeCell ref="A739:B739"/>
    <mergeCell ref="C739:D739"/>
    <mergeCell ref="E739:F739"/>
    <mergeCell ref="A740:B740"/>
    <mergeCell ref="C740:D740"/>
    <mergeCell ref="E740:F740"/>
    <mergeCell ref="A741:B741"/>
    <mergeCell ref="C744:D744"/>
    <mergeCell ref="E744:F744"/>
    <mergeCell ref="A742:B742"/>
    <mergeCell ref="C742:D742"/>
    <mergeCell ref="E742:F742"/>
    <mergeCell ref="A743:B743"/>
    <mergeCell ref="C743:D743"/>
    <mergeCell ref="E743:F743"/>
    <mergeCell ref="A744:B744"/>
    <mergeCell ref="C747:D747"/>
    <mergeCell ref="E747:F747"/>
    <mergeCell ref="A745:B745"/>
    <mergeCell ref="C745:D745"/>
    <mergeCell ref="E745:F745"/>
    <mergeCell ref="A746:B746"/>
    <mergeCell ref="C746:D746"/>
    <mergeCell ref="E746:F746"/>
    <mergeCell ref="A747:B747"/>
    <mergeCell ref="C750:D750"/>
    <mergeCell ref="E750:F750"/>
    <mergeCell ref="A748:B748"/>
    <mergeCell ref="C748:D748"/>
    <mergeCell ref="E748:F748"/>
    <mergeCell ref="A749:B749"/>
    <mergeCell ref="C749:D749"/>
    <mergeCell ref="E749:F749"/>
    <mergeCell ref="A750:B750"/>
    <mergeCell ref="C753:D753"/>
    <mergeCell ref="E753:F753"/>
    <mergeCell ref="A751:B751"/>
    <mergeCell ref="C751:D751"/>
    <mergeCell ref="E751:F751"/>
    <mergeCell ref="A752:B752"/>
    <mergeCell ref="C752:D752"/>
    <mergeCell ref="E752:F752"/>
    <mergeCell ref="A753:B753"/>
    <mergeCell ref="C756:D756"/>
    <mergeCell ref="E756:F756"/>
    <mergeCell ref="A754:B754"/>
    <mergeCell ref="C754:D754"/>
    <mergeCell ref="E754:F754"/>
    <mergeCell ref="A755:B755"/>
    <mergeCell ref="C755:D755"/>
    <mergeCell ref="E755:F755"/>
    <mergeCell ref="A756:B756"/>
    <mergeCell ref="C759:D759"/>
    <mergeCell ref="E759:F759"/>
    <mergeCell ref="A757:B757"/>
    <mergeCell ref="C757:D757"/>
    <mergeCell ref="E757:F757"/>
    <mergeCell ref="A758:B758"/>
    <mergeCell ref="C758:D758"/>
    <mergeCell ref="E758:F758"/>
    <mergeCell ref="A759:B759"/>
    <mergeCell ref="C762:D762"/>
    <mergeCell ref="E762:F762"/>
    <mergeCell ref="A760:B760"/>
    <mergeCell ref="C760:D760"/>
    <mergeCell ref="E760:F760"/>
    <mergeCell ref="A761:B761"/>
    <mergeCell ref="C761:D761"/>
    <mergeCell ref="E761:F761"/>
    <mergeCell ref="A762:B762"/>
    <mergeCell ref="C765:D765"/>
    <mergeCell ref="E765:F765"/>
    <mergeCell ref="A763:B763"/>
    <mergeCell ref="C763:D763"/>
    <mergeCell ref="E763:F763"/>
    <mergeCell ref="A764:B764"/>
    <mergeCell ref="C764:D764"/>
    <mergeCell ref="E764:F764"/>
    <mergeCell ref="A765:B765"/>
    <mergeCell ref="C768:D768"/>
    <mergeCell ref="E768:F768"/>
    <mergeCell ref="A766:B766"/>
    <mergeCell ref="C766:D766"/>
    <mergeCell ref="E766:F766"/>
    <mergeCell ref="A767:B767"/>
    <mergeCell ref="C767:D767"/>
    <mergeCell ref="E767:F767"/>
    <mergeCell ref="A768:B768"/>
    <mergeCell ref="C771:D771"/>
    <mergeCell ref="E771:F771"/>
    <mergeCell ref="A769:B769"/>
    <mergeCell ref="C769:D769"/>
    <mergeCell ref="E769:F769"/>
    <mergeCell ref="A770:B770"/>
    <mergeCell ref="C770:D770"/>
    <mergeCell ref="E770:F770"/>
    <mergeCell ref="A771:B771"/>
    <mergeCell ref="C774:D774"/>
    <mergeCell ref="E774:F774"/>
    <mergeCell ref="A772:B772"/>
    <mergeCell ref="C772:D772"/>
    <mergeCell ref="E772:F772"/>
    <mergeCell ref="A773:B773"/>
    <mergeCell ref="C773:D773"/>
    <mergeCell ref="E773:F773"/>
    <mergeCell ref="A774:B774"/>
    <mergeCell ref="C777:D777"/>
    <mergeCell ref="E777:F777"/>
    <mergeCell ref="A775:B775"/>
    <mergeCell ref="C775:D775"/>
    <mergeCell ref="E775:F775"/>
    <mergeCell ref="A776:B776"/>
    <mergeCell ref="C776:D776"/>
    <mergeCell ref="E776:F776"/>
    <mergeCell ref="A777:B777"/>
    <mergeCell ref="C780:D780"/>
    <mergeCell ref="E780:F780"/>
    <mergeCell ref="A778:B778"/>
    <mergeCell ref="C778:D778"/>
    <mergeCell ref="E778:F778"/>
    <mergeCell ref="A779:B779"/>
    <mergeCell ref="C779:D779"/>
    <mergeCell ref="E779:F779"/>
    <mergeCell ref="A780:B780"/>
    <mergeCell ref="C783:D783"/>
    <mergeCell ref="E783:F783"/>
    <mergeCell ref="A781:B781"/>
    <mergeCell ref="C781:D781"/>
    <mergeCell ref="E781:F781"/>
    <mergeCell ref="A782:B782"/>
    <mergeCell ref="C782:D782"/>
    <mergeCell ref="E782:F782"/>
    <mergeCell ref="A783:B783"/>
    <mergeCell ref="C786:D786"/>
    <mergeCell ref="E786:F786"/>
    <mergeCell ref="A784:B784"/>
    <mergeCell ref="C784:D784"/>
    <mergeCell ref="E784:F784"/>
    <mergeCell ref="A785:B785"/>
    <mergeCell ref="C785:D785"/>
    <mergeCell ref="E785:F785"/>
    <mergeCell ref="A786:B786"/>
    <mergeCell ref="C789:D789"/>
    <mergeCell ref="E789:F789"/>
    <mergeCell ref="A787:B787"/>
    <mergeCell ref="C787:D787"/>
    <mergeCell ref="E787:F787"/>
    <mergeCell ref="A788:B788"/>
    <mergeCell ref="C788:D788"/>
    <mergeCell ref="E788:F788"/>
    <mergeCell ref="A789:B789"/>
    <mergeCell ref="C792:D792"/>
    <mergeCell ref="E792:F792"/>
    <mergeCell ref="A790:B790"/>
    <mergeCell ref="C790:D790"/>
    <mergeCell ref="E790:F790"/>
    <mergeCell ref="A791:B791"/>
    <mergeCell ref="C791:D791"/>
    <mergeCell ref="E791:F791"/>
    <mergeCell ref="A792:B792"/>
    <mergeCell ref="C795:D795"/>
    <mergeCell ref="E795:F795"/>
    <mergeCell ref="A793:B793"/>
    <mergeCell ref="C793:D793"/>
    <mergeCell ref="E793:F793"/>
    <mergeCell ref="A794:B794"/>
    <mergeCell ref="C794:D794"/>
    <mergeCell ref="E794:F794"/>
    <mergeCell ref="A795:B795"/>
    <mergeCell ref="C798:D798"/>
    <mergeCell ref="E798:F798"/>
    <mergeCell ref="A796:B796"/>
    <mergeCell ref="C796:D796"/>
    <mergeCell ref="E796:F796"/>
    <mergeCell ref="A797:B797"/>
    <mergeCell ref="C797:D797"/>
    <mergeCell ref="E797:F797"/>
    <mergeCell ref="A798:B798"/>
    <mergeCell ref="C801:D801"/>
    <mergeCell ref="E801:F801"/>
    <mergeCell ref="A799:B799"/>
    <mergeCell ref="C799:D799"/>
    <mergeCell ref="E799:F799"/>
    <mergeCell ref="A800:B800"/>
    <mergeCell ref="C800:D800"/>
    <mergeCell ref="E800:F800"/>
    <mergeCell ref="A801:B801"/>
    <mergeCell ref="C804:D804"/>
    <mergeCell ref="E804:F804"/>
    <mergeCell ref="A802:B802"/>
    <mergeCell ref="C802:D802"/>
    <mergeCell ref="E802:F802"/>
    <mergeCell ref="A803:B803"/>
    <mergeCell ref="C803:D803"/>
    <mergeCell ref="E803:F803"/>
    <mergeCell ref="A804:B804"/>
    <mergeCell ref="C807:D807"/>
    <mergeCell ref="E807:F807"/>
    <mergeCell ref="A805:B805"/>
    <mergeCell ref="C805:D805"/>
    <mergeCell ref="E805:F805"/>
    <mergeCell ref="A806:B806"/>
    <mergeCell ref="C806:D806"/>
    <mergeCell ref="E806:F806"/>
    <mergeCell ref="A807:B807"/>
    <mergeCell ref="C810:D810"/>
    <mergeCell ref="E810:F810"/>
    <mergeCell ref="A808:B808"/>
    <mergeCell ref="C808:D808"/>
    <mergeCell ref="E808:F808"/>
    <mergeCell ref="A809:B809"/>
    <mergeCell ref="C809:D809"/>
    <mergeCell ref="E809:F809"/>
    <mergeCell ref="A810:B810"/>
    <mergeCell ref="C813:D813"/>
    <mergeCell ref="E813:F813"/>
    <mergeCell ref="A811:B811"/>
    <mergeCell ref="C811:D811"/>
    <mergeCell ref="E811:F811"/>
    <mergeCell ref="A812:B812"/>
    <mergeCell ref="C812:D812"/>
    <mergeCell ref="E812:F812"/>
    <mergeCell ref="A813:B813"/>
    <mergeCell ref="C816:D816"/>
    <mergeCell ref="E816:F816"/>
    <mergeCell ref="A814:B814"/>
    <mergeCell ref="C814:D814"/>
    <mergeCell ref="E814:F814"/>
    <mergeCell ref="A815:B815"/>
    <mergeCell ref="C815:D815"/>
    <mergeCell ref="E815:F815"/>
    <mergeCell ref="A816:B816"/>
    <mergeCell ref="C819:D819"/>
    <mergeCell ref="E819:F819"/>
    <mergeCell ref="A817:B817"/>
    <mergeCell ref="C817:D817"/>
    <mergeCell ref="E817:F817"/>
    <mergeCell ref="A818:B818"/>
    <mergeCell ref="C818:D818"/>
    <mergeCell ref="E818:F818"/>
    <mergeCell ref="A819:B819"/>
    <mergeCell ref="C822:D822"/>
    <mergeCell ref="E822:F822"/>
    <mergeCell ref="A820:B820"/>
    <mergeCell ref="C820:D820"/>
    <mergeCell ref="E820:F820"/>
    <mergeCell ref="A821:B821"/>
    <mergeCell ref="C821:D821"/>
    <mergeCell ref="E821:F821"/>
    <mergeCell ref="A822:B822"/>
    <mergeCell ref="C825:D825"/>
    <mergeCell ref="E825:F825"/>
    <mergeCell ref="A823:B823"/>
    <mergeCell ref="C823:D823"/>
    <mergeCell ref="E823:F823"/>
    <mergeCell ref="A824:B824"/>
    <mergeCell ref="C824:D824"/>
    <mergeCell ref="E824:F824"/>
    <mergeCell ref="A825:B825"/>
    <mergeCell ref="C828:D828"/>
    <mergeCell ref="E828:F828"/>
    <mergeCell ref="A826:B826"/>
    <mergeCell ref="C826:D826"/>
    <mergeCell ref="E826:F826"/>
    <mergeCell ref="A827:B827"/>
    <mergeCell ref="C827:D827"/>
    <mergeCell ref="E827:F827"/>
    <mergeCell ref="A828:B828"/>
    <mergeCell ref="C831:D831"/>
    <mergeCell ref="E831:F831"/>
    <mergeCell ref="A829:B829"/>
    <mergeCell ref="C829:D829"/>
    <mergeCell ref="E829:F829"/>
    <mergeCell ref="A830:B830"/>
    <mergeCell ref="C830:D830"/>
    <mergeCell ref="E830:F830"/>
    <mergeCell ref="A831:B831"/>
    <mergeCell ref="C834:D834"/>
    <mergeCell ref="E834:F834"/>
    <mergeCell ref="A832:B832"/>
    <mergeCell ref="C832:D832"/>
    <mergeCell ref="E832:F832"/>
    <mergeCell ref="A833:B833"/>
    <mergeCell ref="C833:D833"/>
    <mergeCell ref="E833:F833"/>
    <mergeCell ref="A834:B834"/>
    <mergeCell ref="C837:D837"/>
    <mergeCell ref="E837:F837"/>
    <mergeCell ref="A835:B835"/>
    <mergeCell ref="C835:D835"/>
    <mergeCell ref="E835:F835"/>
    <mergeCell ref="A836:B836"/>
    <mergeCell ref="C836:D836"/>
    <mergeCell ref="E836:F836"/>
    <mergeCell ref="A837:B837"/>
    <mergeCell ref="C840:D840"/>
    <mergeCell ref="E840:F840"/>
    <mergeCell ref="A838:B838"/>
    <mergeCell ref="C838:D838"/>
    <mergeCell ref="E838:F838"/>
    <mergeCell ref="A839:B839"/>
    <mergeCell ref="C839:D839"/>
    <mergeCell ref="E839:F839"/>
    <mergeCell ref="A840:B840"/>
    <mergeCell ref="C843:D843"/>
    <mergeCell ref="E843:F843"/>
    <mergeCell ref="A841:B841"/>
    <mergeCell ref="C841:D841"/>
    <mergeCell ref="E841:F841"/>
    <mergeCell ref="A842:B842"/>
    <mergeCell ref="C842:D842"/>
    <mergeCell ref="E842:F842"/>
    <mergeCell ref="A843:B843"/>
    <mergeCell ref="C846:D846"/>
    <mergeCell ref="E846:F846"/>
    <mergeCell ref="A844:B844"/>
    <mergeCell ref="C844:D844"/>
    <mergeCell ref="E844:F844"/>
    <mergeCell ref="A845:B845"/>
    <mergeCell ref="C845:D845"/>
    <mergeCell ref="E845:F845"/>
    <mergeCell ref="A846:B846"/>
    <mergeCell ref="C849:D849"/>
    <mergeCell ref="E849:F849"/>
    <mergeCell ref="A847:B847"/>
    <mergeCell ref="C847:D847"/>
    <mergeCell ref="E847:F847"/>
    <mergeCell ref="A848:B848"/>
    <mergeCell ref="C848:D848"/>
    <mergeCell ref="E848:F848"/>
    <mergeCell ref="A849:B849"/>
    <mergeCell ref="C852:D852"/>
    <mergeCell ref="E852:F852"/>
    <mergeCell ref="A850:B850"/>
    <mergeCell ref="C850:D850"/>
    <mergeCell ref="E850:F850"/>
    <mergeCell ref="A851:B851"/>
    <mergeCell ref="C851:D851"/>
    <mergeCell ref="E851:F851"/>
    <mergeCell ref="A852:B852"/>
    <mergeCell ref="C855:D855"/>
    <mergeCell ref="E855:F855"/>
    <mergeCell ref="A853:B853"/>
    <mergeCell ref="C853:D853"/>
    <mergeCell ref="E853:F853"/>
    <mergeCell ref="A854:B854"/>
    <mergeCell ref="C854:D854"/>
    <mergeCell ref="E854:F854"/>
    <mergeCell ref="A855:B855"/>
    <mergeCell ref="C858:D858"/>
    <mergeCell ref="E858:F858"/>
    <mergeCell ref="A856:B856"/>
    <mergeCell ref="C856:D856"/>
    <mergeCell ref="E856:F856"/>
    <mergeCell ref="A857:B857"/>
    <mergeCell ref="C857:D857"/>
    <mergeCell ref="E857:F857"/>
    <mergeCell ref="A858:B858"/>
    <mergeCell ref="C861:D861"/>
    <mergeCell ref="E861:F861"/>
    <mergeCell ref="A859:B859"/>
    <mergeCell ref="C859:D859"/>
    <mergeCell ref="E859:F859"/>
    <mergeCell ref="A860:B860"/>
    <mergeCell ref="C860:D860"/>
    <mergeCell ref="E860:F860"/>
    <mergeCell ref="A861:B861"/>
    <mergeCell ref="C864:D864"/>
    <mergeCell ref="E864:F864"/>
    <mergeCell ref="A862:B862"/>
    <mergeCell ref="C862:D862"/>
    <mergeCell ref="E862:F862"/>
    <mergeCell ref="A863:B863"/>
    <mergeCell ref="C863:D863"/>
    <mergeCell ref="E863:F863"/>
    <mergeCell ref="A864:B864"/>
    <mergeCell ref="C867:D867"/>
    <mergeCell ref="E867:F867"/>
    <mergeCell ref="A865:B865"/>
    <mergeCell ref="C865:D865"/>
    <mergeCell ref="E865:F865"/>
    <mergeCell ref="A866:B866"/>
    <mergeCell ref="C866:D866"/>
    <mergeCell ref="E866:F866"/>
    <mergeCell ref="A867:B867"/>
    <mergeCell ref="C870:D870"/>
    <mergeCell ref="E870:F870"/>
    <mergeCell ref="A868:B868"/>
    <mergeCell ref="C868:D868"/>
    <mergeCell ref="E868:F868"/>
    <mergeCell ref="A869:B869"/>
    <mergeCell ref="C869:D869"/>
    <mergeCell ref="E869:F869"/>
    <mergeCell ref="A870:B870"/>
    <mergeCell ref="C873:D873"/>
    <mergeCell ref="E873:F873"/>
    <mergeCell ref="A871:B871"/>
    <mergeCell ref="C871:D871"/>
    <mergeCell ref="E871:F871"/>
    <mergeCell ref="A872:B872"/>
    <mergeCell ref="C872:D872"/>
    <mergeCell ref="E872:F872"/>
    <mergeCell ref="A873:B873"/>
    <mergeCell ref="C876:D876"/>
    <mergeCell ref="E876:F876"/>
    <mergeCell ref="A874:B874"/>
    <mergeCell ref="C874:D874"/>
    <mergeCell ref="E874:F874"/>
    <mergeCell ref="A875:B875"/>
    <mergeCell ref="C875:D875"/>
    <mergeCell ref="E875:F875"/>
    <mergeCell ref="A876:B876"/>
    <mergeCell ref="C879:D879"/>
    <mergeCell ref="E879:F879"/>
    <mergeCell ref="A877:B877"/>
    <mergeCell ref="C877:D877"/>
    <mergeCell ref="E877:F877"/>
    <mergeCell ref="A878:B878"/>
    <mergeCell ref="C878:D878"/>
    <mergeCell ref="E878:F878"/>
    <mergeCell ref="A879:B879"/>
    <mergeCell ref="C882:D882"/>
    <mergeCell ref="E882:F882"/>
    <mergeCell ref="A880:B880"/>
    <mergeCell ref="C880:D880"/>
    <mergeCell ref="E880:F880"/>
    <mergeCell ref="A881:B881"/>
    <mergeCell ref="C881:D881"/>
    <mergeCell ref="E881:F881"/>
    <mergeCell ref="A882:B882"/>
    <mergeCell ref="C885:D885"/>
    <mergeCell ref="E885:F885"/>
    <mergeCell ref="A883:B883"/>
    <mergeCell ref="C883:D883"/>
    <mergeCell ref="E883:F883"/>
    <mergeCell ref="A884:B884"/>
    <mergeCell ref="C884:D884"/>
    <mergeCell ref="E884:F884"/>
    <mergeCell ref="A885:B885"/>
    <mergeCell ref="C888:D888"/>
    <mergeCell ref="E888:F888"/>
    <mergeCell ref="A886:B886"/>
    <mergeCell ref="C886:D886"/>
    <mergeCell ref="E886:F886"/>
    <mergeCell ref="A887:B887"/>
    <mergeCell ref="C887:D887"/>
    <mergeCell ref="E887:F887"/>
    <mergeCell ref="A888:B888"/>
    <mergeCell ref="C891:D891"/>
    <mergeCell ref="E891:F891"/>
    <mergeCell ref="A889:B889"/>
    <mergeCell ref="C889:D889"/>
    <mergeCell ref="E889:F889"/>
    <mergeCell ref="A890:B890"/>
    <mergeCell ref="C890:D890"/>
    <mergeCell ref="E890:F890"/>
    <mergeCell ref="A891:B891"/>
    <mergeCell ref="C894:D894"/>
    <mergeCell ref="E894:F894"/>
    <mergeCell ref="A892:B892"/>
    <mergeCell ref="C892:D892"/>
    <mergeCell ref="E892:F892"/>
    <mergeCell ref="A893:B893"/>
    <mergeCell ref="C893:D893"/>
    <mergeCell ref="E893:F893"/>
    <mergeCell ref="A894:B894"/>
    <mergeCell ref="C897:D897"/>
    <mergeCell ref="E897:F897"/>
    <mergeCell ref="A895:B895"/>
    <mergeCell ref="C895:D895"/>
    <mergeCell ref="E895:F895"/>
    <mergeCell ref="A896:B896"/>
    <mergeCell ref="C896:D896"/>
    <mergeCell ref="E896:F896"/>
    <mergeCell ref="A897:B897"/>
    <mergeCell ref="C900:D900"/>
    <mergeCell ref="E900:F900"/>
    <mergeCell ref="A898:B898"/>
    <mergeCell ref="C898:D898"/>
    <mergeCell ref="E898:F898"/>
    <mergeCell ref="A899:B899"/>
    <mergeCell ref="C899:D899"/>
    <mergeCell ref="E899:F899"/>
    <mergeCell ref="A900:B900"/>
    <mergeCell ref="C903:D903"/>
    <mergeCell ref="E903:F903"/>
    <mergeCell ref="A901:B901"/>
    <mergeCell ref="C901:D901"/>
    <mergeCell ref="E901:F901"/>
    <mergeCell ref="A902:B902"/>
    <mergeCell ref="C902:D902"/>
    <mergeCell ref="E902:F902"/>
    <mergeCell ref="A903:B903"/>
    <mergeCell ref="C906:D906"/>
    <mergeCell ref="E906:F906"/>
    <mergeCell ref="A904:B904"/>
    <mergeCell ref="C904:D904"/>
    <mergeCell ref="E904:F904"/>
    <mergeCell ref="A905:B905"/>
    <mergeCell ref="C905:D905"/>
    <mergeCell ref="E905:F905"/>
    <mergeCell ref="A906:B906"/>
    <mergeCell ref="C909:D909"/>
    <mergeCell ref="E909:F909"/>
    <mergeCell ref="A907:B907"/>
    <mergeCell ref="C907:D907"/>
    <mergeCell ref="E907:F907"/>
    <mergeCell ref="A908:B908"/>
    <mergeCell ref="C908:D908"/>
    <mergeCell ref="E908:F908"/>
    <mergeCell ref="A909:B909"/>
    <mergeCell ref="C912:D912"/>
    <mergeCell ref="E912:F912"/>
    <mergeCell ref="A910:B910"/>
    <mergeCell ref="C910:D910"/>
    <mergeCell ref="E910:F910"/>
    <mergeCell ref="A911:B911"/>
    <mergeCell ref="C911:D911"/>
    <mergeCell ref="E911:F911"/>
    <mergeCell ref="A912:B912"/>
    <mergeCell ref="C915:D915"/>
    <mergeCell ref="E915:F915"/>
    <mergeCell ref="A913:B913"/>
    <mergeCell ref="C913:D913"/>
    <mergeCell ref="E913:F913"/>
    <mergeCell ref="A914:B914"/>
    <mergeCell ref="C914:D914"/>
    <mergeCell ref="E914:F914"/>
    <mergeCell ref="A915:B915"/>
    <mergeCell ref="C918:D918"/>
    <mergeCell ref="E918:F918"/>
    <mergeCell ref="A916:B916"/>
    <mergeCell ref="C916:D916"/>
    <mergeCell ref="E916:F916"/>
    <mergeCell ref="A917:B917"/>
    <mergeCell ref="C917:D917"/>
    <mergeCell ref="E917:F917"/>
    <mergeCell ref="A918:B918"/>
    <mergeCell ref="C921:D921"/>
    <mergeCell ref="E921:F921"/>
    <mergeCell ref="A919:B919"/>
    <mergeCell ref="C919:D919"/>
    <mergeCell ref="E919:F919"/>
    <mergeCell ref="A920:B920"/>
    <mergeCell ref="C920:D920"/>
    <mergeCell ref="E920:F920"/>
    <mergeCell ref="A921:B921"/>
    <mergeCell ref="C924:D924"/>
    <mergeCell ref="E924:F924"/>
    <mergeCell ref="A922:B922"/>
    <mergeCell ref="C922:D922"/>
    <mergeCell ref="E922:F922"/>
    <mergeCell ref="A923:B923"/>
    <mergeCell ref="C923:D923"/>
    <mergeCell ref="E923:F923"/>
    <mergeCell ref="A924:B924"/>
    <mergeCell ref="C927:D927"/>
    <mergeCell ref="E927:F927"/>
    <mergeCell ref="A925:B925"/>
    <mergeCell ref="C925:D925"/>
    <mergeCell ref="E925:F925"/>
    <mergeCell ref="A926:B926"/>
    <mergeCell ref="C926:D926"/>
    <mergeCell ref="E926:F926"/>
    <mergeCell ref="A927:B927"/>
    <mergeCell ref="C930:D930"/>
    <mergeCell ref="E930:F930"/>
    <mergeCell ref="A928:B928"/>
    <mergeCell ref="C928:D928"/>
    <mergeCell ref="E928:F928"/>
    <mergeCell ref="A929:B929"/>
    <mergeCell ref="C929:D929"/>
    <mergeCell ref="E929:F929"/>
    <mergeCell ref="A930:B930"/>
    <mergeCell ref="C933:D933"/>
    <mergeCell ref="E933:F933"/>
    <mergeCell ref="A931:B931"/>
    <mergeCell ref="C931:D931"/>
    <mergeCell ref="E931:F931"/>
    <mergeCell ref="A932:B932"/>
    <mergeCell ref="C932:D932"/>
    <mergeCell ref="E932:F932"/>
    <mergeCell ref="A933:B933"/>
    <mergeCell ref="C936:D936"/>
    <mergeCell ref="E936:F936"/>
    <mergeCell ref="A934:B934"/>
    <mergeCell ref="C934:D934"/>
    <mergeCell ref="E934:F934"/>
    <mergeCell ref="A935:B935"/>
    <mergeCell ref="C935:D935"/>
    <mergeCell ref="E935:F935"/>
    <mergeCell ref="A936:B936"/>
    <mergeCell ref="C939:D939"/>
    <mergeCell ref="E939:F939"/>
    <mergeCell ref="A937:B937"/>
    <mergeCell ref="C937:D937"/>
    <mergeCell ref="E937:F937"/>
    <mergeCell ref="A938:B938"/>
    <mergeCell ref="C938:D938"/>
    <mergeCell ref="E938:F938"/>
    <mergeCell ref="A939:B939"/>
    <mergeCell ref="C942:D942"/>
    <mergeCell ref="E942:F942"/>
    <mergeCell ref="A940:B940"/>
    <mergeCell ref="C940:D940"/>
    <mergeCell ref="E940:F940"/>
    <mergeCell ref="A941:B941"/>
    <mergeCell ref="C941:D941"/>
    <mergeCell ref="E941:F941"/>
    <mergeCell ref="A942:B942"/>
    <mergeCell ref="C945:D945"/>
    <mergeCell ref="E945:F945"/>
    <mergeCell ref="A943:B943"/>
    <mergeCell ref="C943:D943"/>
    <mergeCell ref="E943:F943"/>
    <mergeCell ref="A944:B944"/>
    <mergeCell ref="C944:D944"/>
    <mergeCell ref="E944:F944"/>
    <mergeCell ref="A945:B945"/>
    <mergeCell ref="C948:D948"/>
    <mergeCell ref="E948:F948"/>
    <mergeCell ref="A946:B946"/>
    <mergeCell ref="C946:D946"/>
    <mergeCell ref="E946:F946"/>
    <mergeCell ref="A947:B947"/>
    <mergeCell ref="C947:D947"/>
    <mergeCell ref="E947:F947"/>
    <mergeCell ref="A948:B948"/>
    <mergeCell ref="C951:D951"/>
    <mergeCell ref="E951:F951"/>
    <mergeCell ref="A949:B949"/>
    <mergeCell ref="C949:D949"/>
    <mergeCell ref="E949:F949"/>
    <mergeCell ref="A950:B950"/>
    <mergeCell ref="C950:D950"/>
    <mergeCell ref="E950:F950"/>
    <mergeCell ref="A951:B951"/>
    <mergeCell ref="C954:D954"/>
    <mergeCell ref="E954:F954"/>
    <mergeCell ref="A952:B952"/>
    <mergeCell ref="C952:D952"/>
    <mergeCell ref="E952:F952"/>
    <mergeCell ref="A953:B953"/>
    <mergeCell ref="C953:D953"/>
    <mergeCell ref="E953:F953"/>
    <mergeCell ref="A954:B954"/>
    <mergeCell ref="C957:D957"/>
    <mergeCell ref="E957:F957"/>
    <mergeCell ref="A955:B955"/>
    <mergeCell ref="C955:D955"/>
    <mergeCell ref="E955:F955"/>
    <mergeCell ref="A956:B956"/>
    <mergeCell ref="C956:D956"/>
    <mergeCell ref="E956:F956"/>
    <mergeCell ref="A957:B957"/>
    <mergeCell ref="C960:D960"/>
    <mergeCell ref="E960:F960"/>
    <mergeCell ref="A958:B958"/>
    <mergeCell ref="C958:D958"/>
    <mergeCell ref="E958:F958"/>
    <mergeCell ref="A959:B959"/>
    <mergeCell ref="C959:D959"/>
    <mergeCell ref="E959:F959"/>
    <mergeCell ref="A960:B960"/>
    <mergeCell ref="C963:D963"/>
    <mergeCell ref="E963:F963"/>
    <mergeCell ref="A961:B961"/>
    <mergeCell ref="C961:D961"/>
    <mergeCell ref="E961:F961"/>
    <mergeCell ref="A962:B962"/>
    <mergeCell ref="C962:D962"/>
    <mergeCell ref="E962:F962"/>
    <mergeCell ref="A963:B963"/>
    <mergeCell ref="C966:D966"/>
    <mergeCell ref="E966:F966"/>
    <mergeCell ref="A964:B964"/>
    <mergeCell ref="C964:D964"/>
    <mergeCell ref="E964:F964"/>
    <mergeCell ref="A965:B965"/>
    <mergeCell ref="C965:D965"/>
    <mergeCell ref="E965:F965"/>
    <mergeCell ref="A966:B966"/>
    <mergeCell ref="C969:D969"/>
    <mergeCell ref="E969:F969"/>
    <mergeCell ref="A967:B967"/>
    <mergeCell ref="C967:D967"/>
    <mergeCell ref="E967:F967"/>
    <mergeCell ref="A968:B968"/>
    <mergeCell ref="C968:D968"/>
    <mergeCell ref="E968:F968"/>
    <mergeCell ref="A969:B969"/>
    <mergeCell ref="C972:D972"/>
    <mergeCell ref="E972:F972"/>
    <mergeCell ref="A970:B970"/>
    <mergeCell ref="C970:D970"/>
    <mergeCell ref="E970:F970"/>
    <mergeCell ref="A971:B971"/>
    <mergeCell ref="C971:D971"/>
    <mergeCell ref="E971:F971"/>
    <mergeCell ref="A972:B972"/>
    <mergeCell ref="C975:D975"/>
    <mergeCell ref="E975:F975"/>
    <mergeCell ref="A973:B973"/>
    <mergeCell ref="C973:D973"/>
    <mergeCell ref="E973:F973"/>
    <mergeCell ref="A974:B974"/>
    <mergeCell ref="C974:D974"/>
    <mergeCell ref="E974:F974"/>
    <mergeCell ref="A975:B975"/>
    <mergeCell ref="C978:D978"/>
    <mergeCell ref="E978:F978"/>
    <mergeCell ref="A976:B976"/>
    <mergeCell ref="C976:D976"/>
    <mergeCell ref="E976:F976"/>
    <mergeCell ref="A977:B977"/>
    <mergeCell ref="C977:D977"/>
    <mergeCell ref="E977:F977"/>
    <mergeCell ref="A978:B978"/>
    <mergeCell ref="C981:D981"/>
    <mergeCell ref="E981:F981"/>
    <mergeCell ref="A979:B979"/>
    <mergeCell ref="C979:D979"/>
    <mergeCell ref="E979:F979"/>
    <mergeCell ref="A980:B980"/>
    <mergeCell ref="C980:D980"/>
    <mergeCell ref="E980:F980"/>
    <mergeCell ref="A981:B981"/>
    <mergeCell ref="C984:D984"/>
    <mergeCell ref="E984:F984"/>
    <mergeCell ref="A982:B982"/>
    <mergeCell ref="C982:D982"/>
    <mergeCell ref="E982:F982"/>
    <mergeCell ref="A983:B983"/>
    <mergeCell ref="C983:D983"/>
    <mergeCell ref="E983:F983"/>
    <mergeCell ref="A984:B984"/>
    <mergeCell ref="C987:D987"/>
    <mergeCell ref="E987:F987"/>
    <mergeCell ref="A985:B985"/>
    <mergeCell ref="C985:D985"/>
    <mergeCell ref="E985:F985"/>
    <mergeCell ref="A986:B986"/>
    <mergeCell ref="C986:D986"/>
    <mergeCell ref="E986:F986"/>
    <mergeCell ref="A987:B987"/>
    <mergeCell ref="C990:D990"/>
    <mergeCell ref="E990:F990"/>
    <mergeCell ref="A988:B988"/>
    <mergeCell ref="C988:D988"/>
    <mergeCell ref="E988:F988"/>
    <mergeCell ref="A989:B989"/>
    <mergeCell ref="C989:D989"/>
    <mergeCell ref="E989:F989"/>
    <mergeCell ref="A990:B990"/>
    <mergeCell ref="C993:D993"/>
    <mergeCell ref="E993:F993"/>
    <mergeCell ref="A991:B991"/>
    <mergeCell ref="C991:D991"/>
    <mergeCell ref="E991:F991"/>
    <mergeCell ref="A992:B992"/>
    <mergeCell ref="C992:D992"/>
    <mergeCell ref="E992:F992"/>
    <mergeCell ref="A993:B993"/>
    <mergeCell ref="C996:D996"/>
    <mergeCell ref="E996:F996"/>
    <mergeCell ref="A994:B994"/>
    <mergeCell ref="C994:D994"/>
    <mergeCell ref="E994:F994"/>
    <mergeCell ref="A995:B995"/>
    <mergeCell ref="C995:D995"/>
    <mergeCell ref="E995:F995"/>
    <mergeCell ref="A996:B996"/>
    <mergeCell ref="C999:D999"/>
    <mergeCell ref="E999:F999"/>
    <mergeCell ref="A997:B997"/>
    <mergeCell ref="C997:D997"/>
    <mergeCell ref="E997:F997"/>
    <mergeCell ref="A998:B998"/>
    <mergeCell ref="C998:D998"/>
    <mergeCell ref="E998:F998"/>
    <mergeCell ref="A999:B999"/>
    <mergeCell ref="C1002:D1002"/>
    <mergeCell ref="E1002:F1002"/>
    <mergeCell ref="A1000:B1000"/>
    <mergeCell ref="C1000:D1000"/>
    <mergeCell ref="E1000:F1000"/>
    <mergeCell ref="A1001:B1001"/>
    <mergeCell ref="C1001:D1001"/>
    <mergeCell ref="E1001:F1001"/>
    <mergeCell ref="A1002:B1002"/>
    <mergeCell ref="C1005:D1005"/>
    <mergeCell ref="E1005:F1005"/>
    <mergeCell ref="A1003:B1003"/>
    <mergeCell ref="C1003:D1003"/>
    <mergeCell ref="E1003:F1003"/>
    <mergeCell ref="A1004:B1004"/>
    <mergeCell ref="C1004:D1004"/>
    <mergeCell ref="E1004:F1004"/>
    <mergeCell ref="A1005:B1005"/>
    <mergeCell ref="C1008:D1008"/>
    <mergeCell ref="E1008:F1008"/>
    <mergeCell ref="A1006:B1006"/>
    <mergeCell ref="C1006:D1006"/>
    <mergeCell ref="E1006:F1006"/>
    <mergeCell ref="A1007:B1007"/>
    <mergeCell ref="C1007:D1007"/>
    <mergeCell ref="E1007:F1007"/>
    <mergeCell ref="A1008:B1008"/>
    <mergeCell ref="C1011:D1011"/>
    <mergeCell ref="E1011:F1011"/>
    <mergeCell ref="A1009:B1009"/>
    <mergeCell ref="C1009:D1009"/>
    <mergeCell ref="E1009:F1009"/>
    <mergeCell ref="A1010:B1010"/>
    <mergeCell ref="C1010:D1010"/>
    <mergeCell ref="E1010:F1010"/>
    <mergeCell ref="A1011:B1011"/>
    <mergeCell ref="C1014:D1014"/>
    <mergeCell ref="E1014:F1014"/>
    <mergeCell ref="A1012:B1012"/>
    <mergeCell ref="C1012:D1012"/>
    <mergeCell ref="E1012:F1012"/>
    <mergeCell ref="A1013:B1013"/>
    <mergeCell ref="C1013:D1013"/>
    <mergeCell ref="E1013:F1013"/>
    <mergeCell ref="A1014:B1014"/>
    <mergeCell ref="C1017:D1017"/>
    <mergeCell ref="E1017:F1017"/>
    <mergeCell ref="A1015:B1015"/>
    <mergeCell ref="C1015:D1015"/>
    <mergeCell ref="E1015:F1015"/>
    <mergeCell ref="A1016:B1016"/>
    <mergeCell ref="C1016:D1016"/>
    <mergeCell ref="E1016:F1016"/>
    <mergeCell ref="A1017:B1017"/>
    <mergeCell ref="C1020:D1020"/>
    <mergeCell ref="E1020:F1020"/>
    <mergeCell ref="A1018:B1018"/>
    <mergeCell ref="C1018:D1018"/>
    <mergeCell ref="E1018:F1018"/>
    <mergeCell ref="A1019:B1019"/>
    <mergeCell ref="C1019:D1019"/>
    <mergeCell ref="E1019:F1019"/>
    <mergeCell ref="A1020:B1020"/>
    <mergeCell ref="C1023:D1023"/>
    <mergeCell ref="E1023:F1023"/>
    <mergeCell ref="A1021:B1021"/>
    <mergeCell ref="C1021:D1021"/>
    <mergeCell ref="E1021:F1021"/>
    <mergeCell ref="A1022:B1022"/>
    <mergeCell ref="C1022:D1022"/>
    <mergeCell ref="E1022:F1022"/>
    <mergeCell ref="A1023:B1023"/>
    <mergeCell ref="C1026:D1026"/>
    <mergeCell ref="E1026:F1026"/>
    <mergeCell ref="A1024:B1024"/>
    <mergeCell ref="C1024:D1024"/>
    <mergeCell ref="E1024:F1024"/>
    <mergeCell ref="A1025:B1025"/>
    <mergeCell ref="C1025:D1025"/>
    <mergeCell ref="E1025:F1025"/>
    <mergeCell ref="A1026:B1026"/>
    <mergeCell ref="C1029:D1029"/>
    <mergeCell ref="E1029:F1029"/>
    <mergeCell ref="A1027:B1027"/>
    <mergeCell ref="C1027:D1027"/>
    <mergeCell ref="E1027:F1027"/>
    <mergeCell ref="A1028:B1028"/>
    <mergeCell ref="C1028:D1028"/>
    <mergeCell ref="E1028:F1028"/>
    <mergeCell ref="A1029:B1029"/>
    <mergeCell ref="C1032:D1032"/>
    <mergeCell ref="E1032:F1032"/>
    <mergeCell ref="A1030:B1030"/>
    <mergeCell ref="C1030:D1030"/>
    <mergeCell ref="E1030:F1030"/>
    <mergeCell ref="A1031:B1031"/>
    <mergeCell ref="C1031:D1031"/>
    <mergeCell ref="E1031:F1031"/>
    <mergeCell ref="A1032:B1032"/>
    <mergeCell ref="C1035:D1035"/>
    <mergeCell ref="E1035:F1035"/>
    <mergeCell ref="A1033:B1033"/>
    <mergeCell ref="C1033:D1033"/>
    <mergeCell ref="E1033:F1033"/>
    <mergeCell ref="A1034:B1034"/>
    <mergeCell ref="C1034:D1034"/>
    <mergeCell ref="E1034:F1034"/>
    <mergeCell ref="A1035:B1035"/>
    <mergeCell ref="C1038:D1038"/>
    <mergeCell ref="E1038:F1038"/>
    <mergeCell ref="A1036:B1036"/>
    <mergeCell ref="C1036:D1036"/>
    <mergeCell ref="E1036:F1036"/>
    <mergeCell ref="A1037:B1037"/>
    <mergeCell ref="C1037:D1037"/>
    <mergeCell ref="E1037:F1037"/>
    <mergeCell ref="A1038:B1038"/>
    <mergeCell ref="C1041:D1041"/>
    <mergeCell ref="E1041:F1041"/>
    <mergeCell ref="A1039:B1039"/>
    <mergeCell ref="C1039:D1039"/>
    <mergeCell ref="E1039:F1039"/>
    <mergeCell ref="A1040:B1040"/>
    <mergeCell ref="C1040:D1040"/>
    <mergeCell ref="E1040:F1040"/>
    <mergeCell ref="A1041:B1041"/>
    <mergeCell ref="C1044:D1044"/>
    <mergeCell ref="E1044:F1044"/>
    <mergeCell ref="A1042:B1042"/>
    <mergeCell ref="C1042:D1042"/>
    <mergeCell ref="E1042:F1042"/>
    <mergeCell ref="A1043:B1043"/>
    <mergeCell ref="C1043:D1043"/>
    <mergeCell ref="E1043:F1043"/>
    <mergeCell ref="A1044:B1044"/>
    <mergeCell ref="C1047:D1047"/>
    <mergeCell ref="E1047:F1047"/>
    <mergeCell ref="A1045:B1045"/>
    <mergeCell ref="C1045:D1045"/>
    <mergeCell ref="E1045:F1045"/>
    <mergeCell ref="A1046:B1046"/>
    <mergeCell ref="C1046:D1046"/>
    <mergeCell ref="E1046:F1046"/>
    <mergeCell ref="A1047:B1047"/>
    <mergeCell ref="C1050:D1050"/>
    <mergeCell ref="E1050:F1050"/>
    <mergeCell ref="A1048:B1048"/>
    <mergeCell ref="C1048:D1048"/>
    <mergeCell ref="E1048:F1048"/>
    <mergeCell ref="A1049:B1049"/>
    <mergeCell ref="C1049:D1049"/>
    <mergeCell ref="E1049:F1049"/>
    <mergeCell ref="A1050:B1050"/>
    <mergeCell ref="C1053:D1053"/>
    <mergeCell ref="E1053:F1053"/>
    <mergeCell ref="A1051:B1051"/>
    <mergeCell ref="C1051:D1051"/>
    <mergeCell ref="E1051:F1051"/>
    <mergeCell ref="A1052:B1052"/>
    <mergeCell ref="C1052:D1052"/>
    <mergeCell ref="E1052:F1052"/>
    <mergeCell ref="A1053:B1053"/>
    <mergeCell ref="C1056:D1056"/>
    <mergeCell ref="E1056:F1056"/>
    <mergeCell ref="A1054:B1054"/>
    <mergeCell ref="C1054:D1054"/>
    <mergeCell ref="E1054:F1054"/>
    <mergeCell ref="A1055:B1055"/>
    <mergeCell ref="C1055:D1055"/>
    <mergeCell ref="E1055:F1055"/>
    <mergeCell ref="A1056:B1056"/>
    <mergeCell ref="C1059:D1059"/>
    <mergeCell ref="E1059:F1059"/>
    <mergeCell ref="A1057:B1057"/>
    <mergeCell ref="C1057:D1057"/>
    <mergeCell ref="E1057:F1057"/>
    <mergeCell ref="A1058:B1058"/>
    <mergeCell ref="C1058:D1058"/>
    <mergeCell ref="E1058:F1058"/>
    <mergeCell ref="A1059:B1059"/>
    <mergeCell ref="C1062:D1062"/>
    <mergeCell ref="E1062:F1062"/>
    <mergeCell ref="A1060:B1060"/>
    <mergeCell ref="C1060:D1060"/>
    <mergeCell ref="E1060:F1060"/>
    <mergeCell ref="A1061:B1061"/>
    <mergeCell ref="C1061:D1061"/>
    <mergeCell ref="E1061:F1061"/>
    <mergeCell ref="A1062:B1062"/>
    <mergeCell ref="C1065:D1065"/>
    <mergeCell ref="E1065:F1065"/>
    <mergeCell ref="A1063:B1063"/>
    <mergeCell ref="C1063:D1063"/>
    <mergeCell ref="E1063:F1063"/>
    <mergeCell ref="A1064:B1064"/>
    <mergeCell ref="C1064:D1064"/>
    <mergeCell ref="E1064:F1064"/>
    <mergeCell ref="A1065:B1065"/>
    <mergeCell ref="C1068:D1068"/>
    <mergeCell ref="E1068:F1068"/>
    <mergeCell ref="A1066:B1066"/>
    <mergeCell ref="C1066:D1066"/>
    <mergeCell ref="E1066:F1066"/>
    <mergeCell ref="A1067:B1067"/>
    <mergeCell ref="C1067:D1067"/>
    <mergeCell ref="E1067:F1067"/>
    <mergeCell ref="A1068:B1068"/>
    <mergeCell ref="C1071:D1071"/>
    <mergeCell ref="E1071:F1071"/>
    <mergeCell ref="A1069:B1069"/>
    <mergeCell ref="C1069:D1069"/>
    <mergeCell ref="E1069:F1069"/>
    <mergeCell ref="A1070:B1070"/>
    <mergeCell ref="C1070:D1070"/>
    <mergeCell ref="E1070:F1070"/>
    <mergeCell ref="A1071:B1071"/>
    <mergeCell ref="C1074:D1074"/>
    <mergeCell ref="E1074:F1074"/>
    <mergeCell ref="A1072:B1072"/>
    <mergeCell ref="C1072:D1072"/>
    <mergeCell ref="E1072:F1072"/>
    <mergeCell ref="A1073:B1073"/>
    <mergeCell ref="C1073:D1073"/>
    <mergeCell ref="E1073:F1073"/>
    <mergeCell ref="A1074:B1074"/>
    <mergeCell ref="C1077:D1077"/>
    <mergeCell ref="E1077:F1077"/>
    <mergeCell ref="A1075:B1075"/>
    <mergeCell ref="C1075:D1075"/>
    <mergeCell ref="E1075:F1075"/>
    <mergeCell ref="A1076:B1076"/>
    <mergeCell ref="C1076:D1076"/>
    <mergeCell ref="E1076:F1076"/>
    <mergeCell ref="A1077:B1077"/>
    <mergeCell ref="C1080:D1080"/>
    <mergeCell ref="E1080:F1080"/>
    <mergeCell ref="A1078:B1078"/>
    <mergeCell ref="C1078:D1078"/>
    <mergeCell ref="E1078:F1078"/>
    <mergeCell ref="A1079:B1079"/>
    <mergeCell ref="C1079:D1079"/>
    <mergeCell ref="E1079:F1079"/>
    <mergeCell ref="A1080:B1080"/>
    <mergeCell ref="C1083:D1083"/>
    <mergeCell ref="E1083:F1083"/>
    <mergeCell ref="A1081:B1081"/>
    <mergeCell ref="C1081:D1081"/>
    <mergeCell ref="E1081:F1081"/>
    <mergeCell ref="A1082:B1082"/>
    <mergeCell ref="C1082:D1082"/>
    <mergeCell ref="E1082:F1082"/>
    <mergeCell ref="A1083:B1083"/>
    <mergeCell ref="C1086:D1086"/>
    <mergeCell ref="E1086:F1086"/>
    <mergeCell ref="A1084:B1084"/>
    <mergeCell ref="C1084:D1084"/>
    <mergeCell ref="E1084:F1084"/>
    <mergeCell ref="A1085:B1085"/>
    <mergeCell ref="C1085:D1085"/>
    <mergeCell ref="E1085:F1085"/>
    <mergeCell ref="A1086:B1086"/>
    <mergeCell ref="C1089:D1089"/>
    <mergeCell ref="E1089:F1089"/>
    <mergeCell ref="A1087:B1087"/>
    <mergeCell ref="C1087:D1087"/>
    <mergeCell ref="E1087:F1087"/>
    <mergeCell ref="A1088:B1088"/>
    <mergeCell ref="C1088:D1088"/>
    <mergeCell ref="E1088:F1088"/>
    <mergeCell ref="A1089:B1089"/>
    <mergeCell ref="C1092:D1092"/>
    <mergeCell ref="E1092:F1092"/>
    <mergeCell ref="A1090:B1090"/>
    <mergeCell ref="C1090:D1090"/>
    <mergeCell ref="E1090:F1090"/>
    <mergeCell ref="A1091:B1091"/>
    <mergeCell ref="C1091:D1091"/>
    <mergeCell ref="E1091:F1091"/>
    <mergeCell ref="A1092:B1092"/>
    <mergeCell ref="C1095:D1095"/>
    <mergeCell ref="E1095:F1095"/>
    <mergeCell ref="A1093:B1093"/>
    <mergeCell ref="C1093:D1093"/>
    <mergeCell ref="E1093:F1093"/>
    <mergeCell ref="A1094:B1094"/>
    <mergeCell ref="C1094:D1094"/>
    <mergeCell ref="E1094:F1094"/>
    <mergeCell ref="A1095:B1095"/>
    <mergeCell ref="C1098:D1098"/>
    <mergeCell ref="E1098:F1098"/>
    <mergeCell ref="A1096:B1096"/>
    <mergeCell ref="C1096:D1096"/>
    <mergeCell ref="E1096:F1096"/>
    <mergeCell ref="A1097:B1097"/>
    <mergeCell ref="C1097:D1097"/>
    <mergeCell ref="E1097:F1097"/>
    <mergeCell ref="A1098:B1098"/>
    <mergeCell ref="C1101:D1101"/>
    <mergeCell ref="E1101:F1101"/>
    <mergeCell ref="A1099:B1099"/>
    <mergeCell ref="C1099:D1099"/>
    <mergeCell ref="E1099:F1099"/>
    <mergeCell ref="A1100:B1100"/>
    <mergeCell ref="C1100:D1100"/>
    <mergeCell ref="E1100:F1100"/>
    <mergeCell ref="A1101:B1101"/>
    <mergeCell ref="C1104:D1104"/>
    <mergeCell ref="E1104:F1104"/>
    <mergeCell ref="A1102:B1102"/>
    <mergeCell ref="C1102:D1102"/>
    <mergeCell ref="E1102:F1102"/>
    <mergeCell ref="A1103:B1103"/>
    <mergeCell ref="C1103:D1103"/>
    <mergeCell ref="E1103:F1103"/>
    <mergeCell ref="A1104:B1104"/>
    <mergeCell ref="C1107:D1107"/>
    <mergeCell ref="E1107:F1107"/>
    <mergeCell ref="A1105:B1105"/>
    <mergeCell ref="C1105:D1105"/>
    <mergeCell ref="E1105:F1105"/>
    <mergeCell ref="A1106:B1106"/>
    <mergeCell ref="C1106:D1106"/>
    <mergeCell ref="E1106:F1106"/>
    <mergeCell ref="A1107:B1107"/>
    <mergeCell ref="C1110:D1110"/>
    <mergeCell ref="E1110:F1110"/>
    <mergeCell ref="A1108:B1108"/>
    <mergeCell ref="C1108:D1108"/>
    <mergeCell ref="E1108:F1108"/>
    <mergeCell ref="A1109:B1109"/>
    <mergeCell ref="C1109:D1109"/>
    <mergeCell ref="E1109:F1109"/>
    <mergeCell ref="A1110:B1110"/>
    <mergeCell ref="C1113:D1113"/>
    <mergeCell ref="E1113:F1113"/>
    <mergeCell ref="A1111:B1111"/>
    <mergeCell ref="C1111:D1111"/>
    <mergeCell ref="E1111:F1111"/>
    <mergeCell ref="A1112:B1112"/>
    <mergeCell ref="C1112:D1112"/>
    <mergeCell ref="E1112:F1112"/>
    <mergeCell ref="A1113:B1113"/>
    <mergeCell ref="C1116:D1116"/>
    <mergeCell ref="E1116:F1116"/>
    <mergeCell ref="A1114:B1114"/>
    <mergeCell ref="C1114:D1114"/>
    <mergeCell ref="E1114:F1114"/>
    <mergeCell ref="A1115:B1115"/>
    <mergeCell ref="C1115:D1115"/>
    <mergeCell ref="E1115:F1115"/>
    <mergeCell ref="A1116:B1116"/>
    <mergeCell ref="C2148:D2148"/>
    <mergeCell ref="E2148:F2148"/>
    <mergeCell ref="A2146:B2146"/>
    <mergeCell ref="C2146:D2146"/>
    <mergeCell ref="E2146:F2146"/>
    <mergeCell ref="A2147:B2147"/>
    <mergeCell ref="C2147:D2147"/>
    <mergeCell ref="E2147:F2147"/>
    <mergeCell ref="A2148:B2148"/>
    <mergeCell ref="C2151:D2151"/>
    <mergeCell ref="E2151:F2151"/>
    <mergeCell ref="A2149:B2149"/>
    <mergeCell ref="C2149:D2149"/>
    <mergeCell ref="E2149:F2149"/>
    <mergeCell ref="A2150:B2150"/>
    <mergeCell ref="C2150:D2150"/>
    <mergeCell ref="E2150:F2150"/>
    <mergeCell ref="A2151:B2151"/>
    <mergeCell ref="C2154:D2154"/>
    <mergeCell ref="E2154:F2154"/>
    <mergeCell ref="A2152:B2152"/>
    <mergeCell ref="C2152:D2152"/>
    <mergeCell ref="E2152:F2152"/>
    <mergeCell ref="A2153:B2153"/>
    <mergeCell ref="C2153:D2153"/>
    <mergeCell ref="E2153:F2153"/>
    <mergeCell ref="A2154:B2154"/>
    <mergeCell ref="C2157:D2157"/>
    <mergeCell ref="E2157:F2157"/>
    <mergeCell ref="A2155:B2155"/>
    <mergeCell ref="C2155:D2155"/>
    <mergeCell ref="E2155:F2155"/>
    <mergeCell ref="A2156:B2156"/>
    <mergeCell ref="C2156:D2156"/>
    <mergeCell ref="E2156:F2156"/>
    <mergeCell ref="A2157:B2157"/>
    <mergeCell ref="C2160:D2160"/>
    <mergeCell ref="E2160:F2160"/>
    <mergeCell ref="A2158:B2158"/>
    <mergeCell ref="C2158:D2158"/>
    <mergeCell ref="E2158:F2158"/>
    <mergeCell ref="A2159:B2159"/>
    <mergeCell ref="C2159:D2159"/>
    <mergeCell ref="E2159:F2159"/>
    <mergeCell ref="A2160:B2160"/>
    <mergeCell ref="C2163:D2163"/>
    <mergeCell ref="E2163:F2163"/>
    <mergeCell ref="A2161:B2161"/>
    <mergeCell ref="C2161:D2161"/>
    <mergeCell ref="E2161:F2161"/>
    <mergeCell ref="A2162:B2162"/>
    <mergeCell ref="C2162:D2162"/>
    <mergeCell ref="E2162:F2162"/>
    <mergeCell ref="A2163:B2163"/>
    <mergeCell ref="C2166:D2166"/>
    <mergeCell ref="E2166:F2166"/>
    <mergeCell ref="A2164:B2164"/>
    <mergeCell ref="C2164:D2164"/>
    <mergeCell ref="E2164:F2164"/>
    <mergeCell ref="A2165:B2165"/>
    <mergeCell ref="C2165:D2165"/>
    <mergeCell ref="E2165:F2165"/>
    <mergeCell ref="A2166:B2166"/>
    <mergeCell ref="C2169:D2169"/>
    <mergeCell ref="E2169:F2169"/>
    <mergeCell ref="A2167:B2167"/>
    <mergeCell ref="C2167:D2167"/>
    <mergeCell ref="E2167:F2167"/>
    <mergeCell ref="A2168:B2168"/>
    <mergeCell ref="C2168:D2168"/>
    <mergeCell ref="E2168:F2168"/>
    <mergeCell ref="A2169:B2169"/>
    <mergeCell ref="C2172:D2172"/>
    <mergeCell ref="E2172:F2172"/>
    <mergeCell ref="A2170:B2170"/>
    <mergeCell ref="C2170:D2170"/>
    <mergeCell ref="E2170:F2170"/>
    <mergeCell ref="A2171:B2171"/>
    <mergeCell ref="C2171:D2171"/>
    <mergeCell ref="E2171:F2171"/>
    <mergeCell ref="A2172:B2172"/>
    <mergeCell ref="C2175:D2175"/>
    <mergeCell ref="E2175:F2175"/>
    <mergeCell ref="A2173:B2173"/>
    <mergeCell ref="C2173:D2173"/>
    <mergeCell ref="E2173:F2173"/>
    <mergeCell ref="A2174:B2174"/>
    <mergeCell ref="C2174:D2174"/>
    <mergeCell ref="E2174:F2174"/>
    <mergeCell ref="A2175:B2175"/>
    <mergeCell ref="C2178:D2178"/>
    <mergeCell ref="E2178:F2178"/>
    <mergeCell ref="A2176:B2176"/>
    <mergeCell ref="C2176:D2176"/>
    <mergeCell ref="E2176:F2176"/>
    <mergeCell ref="A2177:B2177"/>
    <mergeCell ref="C2177:D2177"/>
    <mergeCell ref="E2177:F2177"/>
    <mergeCell ref="A2178:B2178"/>
    <mergeCell ref="C2181:D2181"/>
    <mergeCell ref="E2181:F2181"/>
    <mergeCell ref="A2179:B2179"/>
    <mergeCell ref="C2179:D2179"/>
    <mergeCell ref="E2179:F2179"/>
    <mergeCell ref="A2180:B2180"/>
    <mergeCell ref="C2180:D2180"/>
    <mergeCell ref="E2180:F2180"/>
    <mergeCell ref="A2181:B2181"/>
    <mergeCell ref="C2184:D2184"/>
    <mergeCell ref="E2184:F2184"/>
    <mergeCell ref="A2182:B2182"/>
    <mergeCell ref="C2182:D2182"/>
    <mergeCell ref="E2182:F2182"/>
    <mergeCell ref="A2183:B2183"/>
    <mergeCell ref="C2183:D2183"/>
    <mergeCell ref="E2183:F2183"/>
    <mergeCell ref="A2184:B2184"/>
    <mergeCell ref="C2187:D2187"/>
    <mergeCell ref="E2187:F2187"/>
    <mergeCell ref="A2185:B2185"/>
    <mergeCell ref="C2185:D2185"/>
    <mergeCell ref="E2185:F2185"/>
    <mergeCell ref="A2186:B2186"/>
    <mergeCell ref="C2186:D2186"/>
    <mergeCell ref="E2186:F2186"/>
    <mergeCell ref="A2187:B2187"/>
    <mergeCell ref="C2190:D2190"/>
    <mergeCell ref="E2190:F2190"/>
    <mergeCell ref="A2188:B2188"/>
    <mergeCell ref="C2188:D2188"/>
    <mergeCell ref="E2188:F2188"/>
    <mergeCell ref="A2189:B2189"/>
    <mergeCell ref="C2189:D2189"/>
    <mergeCell ref="E2189:F2189"/>
    <mergeCell ref="A2190:B2190"/>
    <mergeCell ref="C2193:D2193"/>
    <mergeCell ref="E2193:F2193"/>
    <mergeCell ref="A2191:B2191"/>
    <mergeCell ref="C2191:D2191"/>
    <mergeCell ref="E2191:F2191"/>
    <mergeCell ref="A2192:B2192"/>
    <mergeCell ref="C2192:D2192"/>
    <mergeCell ref="E2192:F2192"/>
    <mergeCell ref="A2193:B2193"/>
    <mergeCell ref="C2196:D2196"/>
    <mergeCell ref="E2196:F2196"/>
    <mergeCell ref="A2194:B2194"/>
    <mergeCell ref="C2194:D2194"/>
    <mergeCell ref="E2194:F2194"/>
    <mergeCell ref="A2195:B2195"/>
    <mergeCell ref="C2195:D2195"/>
    <mergeCell ref="E2195:F2195"/>
    <mergeCell ref="A2196:B2196"/>
    <mergeCell ref="C2199:D2199"/>
    <mergeCell ref="E2199:F2199"/>
    <mergeCell ref="A2197:B2197"/>
    <mergeCell ref="C2197:D2197"/>
    <mergeCell ref="E2197:F2197"/>
    <mergeCell ref="A2198:B2198"/>
    <mergeCell ref="C2198:D2198"/>
    <mergeCell ref="E2198:F2198"/>
    <mergeCell ref="A2199:B2199"/>
    <mergeCell ref="C2202:D2202"/>
    <mergeCell ref="E2202:F2202"/>
    <mergeCell ref="A2200:B2200"/>
    <mergeCell ref="C2200:D2200"/>
    <mergeCell ref="E2200:F2200"/>
    <mergeCell ref="A2201:B2201"/>
    <mergeCell ref="C2201:D2201"/>
    <mergeCell ref="E2201:F2201"/>
    <mergeCell ref="A2202:B2202"/>
    <mergeCell ref="C2205:D2205"/>
    <mergeCell ref="E2205:F2205"/>
    <mergeCell ref="A2203:B2203"/>
    <mergeCell ref="C2203:D2203"/>
    <mergeCell ref="E2203:F2203"/>
    <mergeCell ref="A2204:B2204"/>
    <mergeCell ref="C2204:D2204"/>
    <mergeCell ref="E2204:F2204"/>
    <mergeCell ref="A2205:B2205"/>
    <mergeCell ref="C2208:D2208"/>
    <mergeCell ref="E2208:F2208"/>
    <mergeCell ref="A2206:B2206"/>
    <mergeCell ref="C2206:D2206"/>
    <mergeCell ref="E2206:F2206"/>
    <mergeCell ref="A2207:B2207"/>
    <mergeCell ref="C2207:D2207"/>
    <mergeCell ref="E2207:F2207"/>
    <mergeCell ref="A2208:B2208"/>
    <mergeCell ref="C2211:D2211"/>
    <mergeCell ref="E2211:F2211"/>
    <mergeCell ref="A2209:B2209"/>
    <mergeCell ref="C2209:D2209"/>
    <mergeCell ref="E2209:F2209"/>
    <mergeCell ref="A2210:B2210"/>
    <mergeCell ref="C2210:D2210"/>
    <mergeCell ref="E2210:F2210"/>
    <mergeCell ref="A2211:B2211"/>
    <mergeCell ref="C2214:D2214"/>
    <mergeCell ref="E2214:F2214"/>
    <mergeCell ref="A2212:B2212"/>
    <mergeCell ref="C2212:D2212"/>
    <mergeCell ref="E2212:F2212"/>
    <mergeCell ref="A2213:B2213"/>
    <mergeCell ref="C2213:D2213"/>
    <mergeCell ref="E2213:F2213"/>
    <mergeCell ref="A2214:B2214"/>
    <mergeCell ref="C2217:D2217"/>
    <mergeCell ref="E2217:F2217"/>
    <mergeCell ref="A2215:B2215"/>
    <mergeCell ref="C2215:D2215"/>
    <mergeCell ref="E2215:F2215"/>
    <mergeCell ref="A2216:B2216"/>
    <mergeCell ref="C2216:D2216"/>
    <mergeCell ref="E2216:F2216"/>
    <mergeCell ref="A2217:B2217"/>
    <mergeCell ref="C2220:D2220"/>
    <mergeCell ref="E2220:F2220"/>
    <mergeCell ref="A2218:B2218"/>
    <mergeCell ref="C2218:D2218"/>
    <mergeCell ref="E2218:F2218"/>
    <mergeCell ref="A2219:B2219"/>
    <mergeCell ref="C2219:D2219"/>
    <mergeCell ref="E2219:F2219"/>
    <mergeCell ref="A2220:B2220"/>
    <mergeCell ref="C2223:D2223"/>
    <mergeCell ref="E2223:F2223"/>
    <mergeCell ref="A2221:B2221"/>
    <mergeCell ref="C2221:D2221"/>
    <mergeCell ref="E2221:F2221"/>
    <mergeCell ref="A2222:B2222"/>
    <mergeCell ref="C2222:D2222"/>
    <mergeCell ref="E2222:F2222"/>
    <mergeCell ref="A2223:B2223"/>
    <mergeCell ref="C2226:D2226"/>
    <mergeCell ref="E2226:F2226"/>
    <mergeCell ref="A2224:B2224"/>
    <mergeCell ref="C2224:D2224"/>
    <mergeCell ref="E2224:F2224"/>
    <mergeCell ref="A2225:B2225"/>
    <mergeCell ref="C2225:D2225"/>
    <mergeCell ref="E2225:F2225"/>
    <mergeCell ref="A2226:B2226"/>
    <mergeCell ref="C2229:D2229"/>
    <mergeCell ref="E2229:F2229"/>
    <mergeCell ref="A2227:B2227"/>
    <mergeCell ref="C2227:D2227"/>
    <mergeCell ref="E2227:F2227"/>
    <mergeCell ref="A2228:B2228"/>
    <mergeCell ref="C2228:D2228"/>
    <mergeCell ref="E2228:F2228"/>
    <mergeCell ref="A2229:B2229"/>
    <mergeCell ref="C2232:D2232"/>
    <mergeCell ref="E2232:F2232"/>
    <mergeCell ref="A2230:B2230"/>
    <mergeCell ref="C2230:D2230"/>
    <mergeCell ref="E2230:F2230"/>
    <mergeCell ref="A2231:B2231"/>
    <mergeCell ref="C2231:D2231"/>
    <mergeCell ref="E2231:F2231"/>
    <mergeCell ref="A2232:B2232"/>
    <mergeCell ref="C2235:D2235"/>
    <mergeCell ref="E2235:F2235"/>
    <mergeCell ref="A2233:B2233"/>
    <mergeCell ref="C2233:D2233"/>
    <mergeCell ref="E2233:F2233"/>
    <mergeCell ref="A2234:B2234"/>
    <mergeCell ref="C2234:D2234"/>
    <mergeCell ref="E2234:F2234"/>
    <mergeCell ref="A2235:B2235"/>
    <mergeCell ref="C2238:D2238"/>
    <mergeCell ref="E2238:F2238"/>
    <mergeCell ref="A2236:B2236"/>
    <mergeCell ref="C2236:D2236"/>
    <mergeCell ref="E2236:F2236"/>
    <mergeCell ref="A2237:B2237"/>
    <mergeCell ref="C2237:D2237"/>
    <mergeCell ref="E2237:F2237"/>
    <mergeCell ref="A2238:B2238"/>
    <mergeCell ref="C2241:D2241"/>
    <mergeCell ref="E2241:F2241"/>
    <mergeCell ref="A2239:B2239"/>
    <mergeCell ref="C2239:D2239"/>
    <mergeCell ref="E2239:F2239"/>
    <mergeCell ref="A2240:B2240"/>
    <mergeCell ref="C2240:D2240"/>
    <mergeCell ref="E2240:F2240"/>
    <mergeCell ref="A2241:B2241"/>
    <mergeCell ref="C2244:D2244"/>
    <mergeCell ref="E2244:F2244"/>
    <mergeCell ref="A2242:B2242"/>
    <mergeCell ref="C2242:D2242"/>
    <mergeCell ref="E2242:F2242"/>
    <mergeCell ref="A2243:B2243"/>
    <mergeCell ref="C2243:D2243"/>
    <mergeCell ref="E2243:F2243"/>
    <mergeCell ref="A2244:B2244"/>
    <mergeCell ref="C2247:D2247"/>
    <mergeCell ref="E2247:F2247"/>
    <mergeCell ref="A2245:B2245"/>
    <mergeCell ref="C2245:D2245"/>
    <mergeCell ref="E2245:F2245"/>
    <mergeCell ref="A2246:B2246"/>
    <mergeCell ref="C2246:D2246"/>
    <mergeCell ref="E2246:F2246"/>
    <mergeCell ref="A2247:B2247"/>
    <mergeCell ref="C2250:D2250"/>
    <mergeCell ref="E2250:F2250"/>
    <mergeCell ref="A2248:B2248"/>
    <mergeCell ref="C2248:D2248"/>
    <mergeCell ref="E2248:F2248"/>
    <mergeCell ref="A2249:B2249"/>
    <mergeCell ref="C2249:D2249"/>
    <mergeCell ref="E2249:F2249"/>
    <mergeCell ref="A2250:B2250"/>
    <mergeCell ref="C2253:D2253"/>
    <mergeCell ref="E2253:F2253"/>
    <mergeCell ref="A2251:B2251"/>
    <mergeCell ref="C2251:D2251"/>
    <mergeCell ref="E2251:F2251"/>
    <mergeCell ref="A2252:B2252"/>
    <mergeCell ref="C2252:D2252"/>
    <mergeCell ref="E2252:F2252"/>
    <mergeCell ref="A2253:B2253"/>
    <mergeCell ref="C2256:D2256"/>
    <mergeCell ref="E2256:F2256"/>
    <mergeCell ref="A2254:B2254"/>
    <mergeCell ref="C2254:D2254"/>
    <mergeCell ref="E2254:F2254"/>
    <mergeCell ref="A2255:B2255"/>
    <mergeCell ref="C2255:D2255"/>
    <mergeCell ref="E2255:F2255"/>
    <mergeCell ref="A2256:B2256"/>
    <mergeCell ref="C2259:D2259"/>
    <mergeCell ref="E2259:F2259"/>
    <mergeCell ref="A2257:B2257"/>
    <mergeCell ref="C2257:D2257"/>
    <mergeCell ref="E2257:F2257"/>
    <mergeCell ref="A2258:B2258"/>
    <mergeCell ref="C2258:D2258"/>
    <mergeCell ref="E2258:F2258"/>
    <mergeCell ref="A2259:B2259"/>
    <mergeCell ref="C2262:D2262"/>
    <mergeCell ref="E2262:F2262"/>
    <mergeCell ref="A2260:B2260"/>
    <mergeCell ref="C2260:D2260"/>
    <mergeCell ref="E2260:F2260"/>
    <mergeCell ref="A2261:B2261"/>
    <mergeCell ref="C2261:D2261"/>
    <mergeCell ref="E2261:F2261"/>
    <mergeCell ref="A2262:B2262"/>
    <mergeCell ref="C2265:D2265"/>
    <mergeCell ref="E2265:F2265"/>
    <mergeCell ref="A2263:B2263"/>
    <mergeCell ref="C2263:D2263"/>
    <mergeCell ref="E2263:F2263"/>
    <mergeCell ref="A2264:B2264"/>
    <mergeCell ref="C2264:D2264"/>
    <mergeCell ref="E2264:F2264"/>
    <mergeCell ref="A2265:B2265"/>
    <mergeCell ref="C2268:D2268"/>
    <mergeCell ref="E2268:F2268"/>
    <mergeCell ref="A2266:B2266"/>
    <mergeCell ref="C2266:D2266"/>
    <mergeCell ref="E2266:F2266"/>
    <mergeCell ref="A2267:B2267"/>
    <mergeCell ref="C2267:D2267"/>
    <mergeCell ref="E2267:F2267"/>
    <mergeCell ref="A2268:B2268"/>
    <mergeCell ref="C2271:D2271"/>
    <mergeCell ref="E2271:F2271"/>
    <mergeCell ref="A2269:B2269"/>
    <mergeCell ref="C2269:D2269"/>
    <mergeCell ref="E2269:F2269"/>
    <mergeCell ref="A2270:B2270"/>
    <mergeCell ref="C2270:D2270"/>
    <mergeCell ref="E2270:F2270"/>
    <mergeCell ref="A2271:B2271"/>
    <mergeCell ref="C2274:D2274"/>
    <mergeCell ref="E2274:F2274"/>
    <mergeCell ref="A2272:B2272"/>
    <mergeCell ref="C2272:D2272"/>
    <mergeCell ref="E2272:F2272"/>
    <mergeCell ref="A2273:B2273"/>
    <mergeCell ref="C2273:D2273"/>
    <mergeCell ref="E2273:F2273"/>
    <mergeCell ref="A2274:B2274"/>
    <mergeCell ref="C2277:D2277"/>
    <mergeCell ref="E2277:F2277"/>
    <mergeCell ref="A2275:B2275"/>
    <mergeCell ref="C2275:D2275"/>
    <mergeCell ref="E2275:F2275"/>
    <mergeCell ref="A2276:B2276"/>
    <mergeCell ref="C2276:D2276"/>
    <mergeCell ref="E2276:F2276"/>
    <mergeCell ref="A2277:B2277"/>
    <mergeCell ref="C2280:D2280"/>
    <mergeCell ref="E2280:F2280"/>
    <mergeCell ref="A2278:B2278"/>
    <mergeCell ref="C2278:D2278"/>
    <mergeCell ref="E2278:F2278"/>
    <mergeCell ref="A2279:B2279"/>
    <mergeCell ref="C2279:D2279"/>
    <mergeCell ref="E2279:F2279"/>
    <mergeCell ref="A2280:B2280"/>
    <mergeCell ref="C2283:D2283"/>
    <mergeCell ref="E2283:F2283"/>
    <mergeCell ref="A2281:B2281"/>
    <mergeCell ref="C2281:D2281"/>
    <mergeCell ref="E2281:F2281"/>
    <mergeCell ref="A2282:B2282"/>
    <mergeCell ref="C2282:D2282"/>
    <mergeCell ref="E2282:F2282"/>
    <mergeCell ref="A2283:B2283"/>
    <mergeCell ref="C2286:D2286"/>
    <mergeCell ref="E2286:F2286"/>
    <mergeCell ref="A2284:B2284"/>
    <mergeCell ref="C2284:D2284"/>
    <mergeCell ref="E2284:F2284"/>
    <mergeCell ref="A2285:B2285"/>
    <mergeCell ref="C2285:D2285"/>
    <mergeCell ref="E2285:F2285"/>
    <mergeCell ref="A2286:B2286"/>
    <mergeCell ref="C2289:D2289"/>
    <mergeCell ref="E2289:F2289"/>
    <mergeCell ref="A2287:B2287"/>
    <mergeCell ref="C2287:D2287"/>
    <mergeCell ref="E2287:F2287"/>
    <mergeCell ref="A2288:B2288"/>
    <mergeCell ref="C2288:D2288"/>
    <mergeCell ref="E2288:F2288"/>
    <mergeCell ref="A2289:B2289"/>
    <mergeCell ref="C2292:D2292"/>
    <mergeCell ref="E2292:F2292"/>
    <mergeCell ref="A2290:B2290"/>
    <mergeCell ref="C2290:D2290"/>
    <mergeCell ref="E2290:F2290"/>
    <mergeCell ref="A2291:B2291"/>
    <mergeCell ref="C2291:D2291"/>
    <mergeCell ref="E2291:F2291"/>
    <mergeCell ref="A2292:B2292"/>
    <mergeCell ref="C2442:D2442"/>
    <mergeCell ref="E2442:F2442"/>
    <mergeCell ref="A2440:B2440"/>
    <mergeCell ref="C2440:D2440"/>
    <mergeCell ref="E2440:F2440"/>
    <mergeCell ref="A2441:B2441"/>
    <mergeCell ref="C2441:D2441"/>
    <mergeCell ref="E2441:F2441"/>
    <mergeCell ref="A2442:B2442"/>
    <mergeCell ref="C2445:D2445"/>
    <mergeCell ref="E2445:F2445"/>
    <mergeCell ref="A2443:B2443"/>
    <mergeCell ref="C2443:D2443"/>
    <mergeCell ref="E2443:F2443"/>
    <mergeCell ref="A2444:B2444"/>
    <mergeCell ref="C2444:D2444"/>
    <mergeCell ref="E2444:F2444"/>
    <mergeCell ref="A2445:B2445"/>
    <mergeCell ref="C2448:D2448"/>
    <mergeCell ref="E2448:F2448"/>
    <mergeCell ref="A2446:B2446"/>
    <mergeCell ref="C2446:D2446"/>
    <mergeCell ref="E2446:F2446"/>
    <mergeCell ref="A2447:B2447"/>
    <mergeCell ref="C2447:D2447"/>
    <mergeCell ref="E2447:F2447"/>
    <mergeCell ref="A2448:B2448"/>
    <mergeCell ref="C2451:D2451"/>
    <mergeCell ref="E2451:F2451"/>
    <mergeCell ref="A2449:B2449"/>
    <mergeCell ref="C2449:D2449"/>
    <mergeCell ref="E2449:F2449"/>
    <mergeCell ref="A2450:B2450"/>
    <mergeCell ref="C2450:D2450"/>
    <mergeCell ref="E2450:F2450"/>
    <mergeCell ref="A2451:B2451"/>
    <mergeCell ref="C2454:D2454"/>
    <mergeCell ref="E2454:F2454"/>
    <mergeCell ref="A2452:B2452"/>
    <mergeCell ref="C2452:D2452"/>
    <mergeCell ref="E2452:F2452"/>
    <mergeCell ref="A2453:B2453"/>
    <mergeCell ref="C2453:D2453"/>
    <mergeCell ref="E2453:F2453"/>
    <mergeCell ref="A2454:B2454"/>
    <mergeCell ref="C2457:D2457"/>
    <mergeCell ref="E2457:F2457"/>
    <mergeCell ref="A2455:B2455"/>
    <mergeCell ref="C2455:D2455"/>
    <mergeCell ref="E2455:F2455"/>
    <mergeCell ref="A2456:B2456"/>
    <mergeCell ref="C2456:D2456"/>
    <mergeCell ref="E2456:F2456"/>
    <mergeCell ref="A2457:B2457"/>
    <mergeCell ref="C2460:D2460"/>
    <mergeCell ref="E2460:F2460"/>
    <mergeCell ref="A2458:B2458"/>
    <mergeCell ref="C2458:D2458"/>
    <mergeCell ref="E2458:F2458"/>
    <mergeCell ref="A2459:B2459"/>
    <mergeCell ref="C2459:D2459"/>
    <mergeCell ref="E2459:F2459"/>
    <mergeCell ref="A2460:B2460"/>
    <mergeCell ref="C2463:D2463"/>
    <mergeCell ref="E2463:F2463"/>
    <mergeCell ref="A2461:B2461"/>
    <mergeCell ref="C2461:D2461"/>
    <mergeCell ref="E2461:F2461"/>
    <mergeCell ref="A2462:B2462"/>
    <mergeCell ref="C2462:D2462"/>
    <mergeCell ref="E2462:F2462"/>
    <mergeCell ref="A2463:B2463"/>
    <mergeCell ref="C2466:D2466"/>
    <mergeCell ref="E2466:F2466"/>
    <mergeCell ref="A2464:B2464"/>
    <mergeCell ref="C2464:D2464"/>
    <mergeCell ref="E2464:F2464"/>
    <mergeCell ref="A2465:B2465"/>
    <mergeCell ref="C2465:D2465"/>
    <mergeCell ref="E2465:F2465"/>
    <mergeCell ref="A2466:B2466"/>
    <mergeCell ref="C2469:D2469"/>
    <mergeCell ref="E2469:F2469"/>
    <mergeCell ref="A2467:B2467"/>
    <mergeCell ref="C2467:D2467"/>
    <mergeCell ref="E2467:F2467"/>
    <mergeCell ref="A2468:B2468"/>
    <mergeCell ref="C2468:D2468"/>
    <mergeCell ref="E2468:F2468"/>
    <mergeCell ref="A2469:B2469"/>
    <mergeCell ref="C2472:D2472"/>
    <mergeCell ref="E2472:F2472"/>
    <mergeCell ref="A2470:B2470"/>
    <mergeCell ref="C2470:D2470"/>
    <mergeCell ref="E2470:F2470"/>
    <mergeCell ref="A2471:B2471"/>
    <mergeCell ref="C2471:D2471"/>
    <mergeCell ref="E2471:F2471"/>
    <mergeCell ref="A2472:B2472"/>
    <mergeCell ref="C2475:D2475"/>
    <mergeCell ref="E2475:F2475"/>
    <mergeCell ref="A2473:B2473"/>
    <mergeCell ref="C2473:D2473"/>
    <mergeCell ref="E2473:F2473"/>
    <mergeCell ref="A2474:B2474"/>
    <mergeCell ref="C2474:D2474"/>
    <mergeCell ref="E2474:F2474"/>
    <mergeCell ref="A2475:B2475"/>
    <mergeCell ref="C2478:D2478"/>
    <mergeCell ref="E2478:F2478"/>
    <mergeCell ref="A2476:B2476"/>
    <mergeCell ref="C2476:D2476"/>
    <mergeCell ref="E2476:F2476"/>
    <mergeCell ref="A2477:B2477"/>
    <mergeCell ref="C2477:D2477"/>
    <mergeCell ref="E2477:F2477"/>
    <mergeCell ref="A2478:B2478"/>
    <mergeCell ref="C2481:D2481"/>
    <mergeCell ref="E2481:F2481"/>
    <mergeCell ref="A2479:B2479"/>
    <mergeCell ref="C2479:D2479"/>
    <mergeCell ref="E2479:F2479"/>
    <mergeCell ref="A2480:B2480"/>
    <mergeCell ref="C2480:D2480"/>
    <mergeCell ref="E2480:F2480"/>
    <mergeCell ref="A2481:B2481"/>
    <mergeCell ref="C2505:D2505"/>
    <mergeCell ref="E2505:F2505"/>
    <mergeCell ref="A2503:B2503"/>
    <mergeCell ref="C2503:D2503"/>
    <mergeCell ref="E2503:F2503"/>
    <mergeCell ref="A2504:B2504"/>
    <mergeCell ref="C2504:D2504"/>
    <mergeCell ref="E2504:F2504"/>
    <mergeCell ref="A2505:B2505"/>
    <mergeCell ref="C2508:D2508"/>
    <mergeCell ref="E2508:F2508"/>
    <mergeCell ref="A2506:B2506"/>
    <mergeCell ref="C2506:D2506"/>
    <mergeCell ref="E2506:F2506"/>
    <mergeCell ref="A2507:B2507"/>
    <mergeCell ref="C2507:D2507"/>
    <mergeCell ref="E2507:F2507"/>
    <mergeCell ref="A2508:B2508"/>
    <mergeCell ref="C2511:D2511"/>
    <mergeCell ref="E2511:F2511"/>
    <mergeCell ref="A2509:B2509"/>
    <mergeCell ref="C2509:D2509"/>
    <mergeCell ref="E2509:F2509"/>
    <mergeCell ref="A2510:B2510"/>
    <mergeCell ref="C2510:D2510"/>
    <mergeCell ref="E2510:F2510"/>
    <mergeCell ref="A2511:B2511"/>
    <mergeCell ref="C2514:D2514"/>
    <mergeCell ref="E2514:F2514"/>
    <mergeCell ref="A2512:B2512"/>
    <mergeCell ref="C2512:D2512"/>
    <mergeCell ref="E2512:F2512"/>
    <mergeCell ref="A2513:B2513"/>
    <mergeCell ref="C2513:D2513"/>
    <mergeCell ref="E2513:F2513"/>
    <mergeCell ref="A2514:B2514"/>
    <mergeCell ref="C2517:D2517"/>
    <mergeCell ref="E2517:F2517"/>
    <mergeCell ref="A2515:B2515"/>
    <mergeCell ref="C2515:D2515"/>
    <mergeCell ref="E2515:F2515"/>
    <mergeCell ref="A2516:B2516"/>
    <mergeCell ref="C2516:D2516"/>
    <mergeCell ref="E2516:F2516"/>
    <mergeCell ref="A2517:B2517"/>
    <mergeCell ref="C2520:D2520"/>
    <mergeCell ref="E2520:F2520"/>
    <mergeCell ref="A2518:B2518"/>
    <mergeCell ref="C2518:D2518"/>
    <mergeCell ref="E2518:F2518"/>
    <mergeCell ref="A2519:B2519"/>
    <mergeCell ref="C2519:D2519"/>
    <mergeCell ref="E2519:F2519"/>
    <mergeCell ref="A2520:B2520"/>
    <mergeCell ref="C69:D69"/>
    <mergeCell ref="C70:D70"/>
    <mergeCell ref="C71:D71"/>
    <mergeCell ref="C72:D72"/>
    <mergeCell ref="C73:D73"/>
    <mergeCell ref="C74:D74"/>
    <mergeCell ref="C75:D75"/>
    <mergeCell ref="C76:D76"/>
    <mergeCell ref="C77:D77"/>
    <mergeCell ref="C78:D78"/>
    <mergeCell ref="C79:D79"/>
    <mergeCell ref="C80:D80"/>
    <mergeCell ref="C81:D81"/>
    <mergeCell ref="C82:D82"/>
    <mergeCell ref="C87:D87"/>
    <mergeCell ref="E87:F87"/>
    <mergeCell ref="C83:D83"/>
    <mergeCell ref="C84:D84"/>
    <mergeCell ref="C85:D85"/>
    <mergeCell ref="A86:B86"/>
    <mergeCell ref="C86:D86"/>
    <mergeCell ref="E86:F86"/>
    <mergeCell ref="A87:B87"/>
    <mergeCell ref="C90:D90"/>
    <mergeCell ref="E90:F90"/>
    <mergeCell ref="A88:B88"/>
    <mergeCell ref="C88:D88"/>
    <mergeCell ref="E88:F88"/>
    <mergeCell ref="A89:B89"/>
    <mergeCell ref="C89:D89"/>
    <mergeCell ref="E89:F89"/>
    <mergeCell ref="A90:B90"/>
    <mergeCell ref="A2521:B2521"/>
    <mergeCell ref="C2521:D2521"/>
    <mergeCell ref="E2521:F2521"/>
    <mergeCell ref="A2522:B2522"/>
    <mergeCell ref="C2522:D2522"/>
    <mergeCell ref="E2522:F2522"/>
    <mergeCell ref="C2484:D2484"/>
    <mergeCell ref="E2484:F2484"/>
    <mergeCell ref="A2482:B2482"/>
    <mergeCell ref="C2482:D2482"/>
    <mergeCell ref="E2482:F2482"/>
    <mergeCell ref="A2483:B2483"/>
    <mergeCell ref="C2483:D2483"/>
    <mergeCell ref="E2483:F2483"/>
    <mergeCell ref="A2484:B2484"/>
    <mergeCell ref="C2487:D2487"/>
    <mergeCell ref="E2487:F2487"/>
    <mergeCell ref="A2485:B2485"/>
    <mergeCell ref="C2485:D2485"/>
    <mergeCell ref="E2485:F2485"/>
    <mergeCell ref="A2486:B2486"/>
    <mergeCell ref="C2486:D2486"/>
    <mergeCell ref="E2486:F2486"/>
    <mergeCell ref="A2487:B2487"/>
    <mergeCell ref="C2490:D2490"/>
    <mergeCell ref="E2490:F2490"/>
    <mergeCell ref="A2488:B2488"/>
    <mergeCell ref="C2488:D2488"/>
    <mergeCell ref="E2488:F2488"/>
    <mergeCell ref="A2489:B2489"/>
    <mergeCell ref="C2489:D2489"/>
    <mergeCell ref="E2489:F2489"/>
    <mergeCell ref="A2490:B2490"/>
    <mergeCell ref="C2493:D2493"/>
    <mergeCell ref="E2493:F2493"/>
    <mergeCell ref="A2491:B2491"/>
    <mergeCell ref="C2491:D2491"/>
    <mergeCell ref="E2491:F2491"/>
    <mergeCell ref="A2492:B2492"/>
    <mergeCell ref="C2492:D2492"/>
    <mergeCell ref="E2492:F2492"/>
    <mergeCell ref="A2493:B2493"/>
    <mergeCell ref="C2496:D2496"/>
    <mergeCell ref="E2496:F2496"/>
    <mergeCell ref="A2494:B2494"/>
    <mergeCell ref="C2494:D2494"/>
    <mergeCell ref="E2494:F2494"/>
    <mergeCell ref="A2495:B2495"/>
    <mergeCell ref="C2495:D2495"/>
    <mergeCell ref="E2495:F2495"/>
    <mergeCell ref="A2496:B2496"/>
    <mergeCell ref="C2499:D2499"/>
    <mergeCell ref="E2499:F2499"/>
    <mergeCell ref="A2497:B2497"/>
    <mergeCell ref="C2497:D2497"/>
    <mergeCell ref="E2497:F2497"/>
    <mergeCell ref="A2498:B2498"/>
    <mergeCell ref="C2498:D2498"/>
    <mergeCell ref="E2498:F2498"/>
    <mergeCell ref="A2499:B2499"/>
    <mergeCell ref="C2502:D2502"/>
    <mergeCell ref="E2502:F2502"/>
    <mergeCell ref="A2500:B2500"/>
    <mergeCell ref="C2500:D2500"/>
    <mergeCell ref="E2500:F2500"/>
    <mergeCell ref="A2501:B2501"/>
    <mergeCell ref="C2501:D2501"/>
    <mergeCell ref="E2501:F2501"/>
    <mergeCell ref="A2502:B2502"/>
    <mergeCell ref="C2295:D2295"/>
    <mergeCell ref="E2295:F2295"/>
    <mergeCell ref="A2293:B2293"/>
    <mergeCell ref="C2293:D2293"/>
    <mergeCell ref="E2293:F2293"/>
    <mergeCell ref="A2294:B2294"/>
    <mergeCell ref="C2294:D2294"/>
    <mergeCell ref="E2294:F2294"/>
    <mergeCell ref="A2295:B2295"/>
    <mergeCell ref="C2298:D2298"/>
    <mergeCell ref="E2298:F2298"/>
    <mergeCell ref="A2296:B2296"/>
    <mergeCell ref="C2296:D2296"/>
    <mergeCell ref="E2296:F2296"/>
    <mergeCell ref="A2297:B2297"/>
    <mergeCell ref="C2297:D2297"/>
    <mergeCell ref="E2297:F2297"/>
    <mergeCell ref="A2298:B2298"/>
    <mergeCell ref="C2301:D2301"/>
    <mergeCell ref="E2301:F2301"/>
    <mergeCell ref="A2299:B2299"/>
    <mergeCell ref="C2299:D2299"/>
    <mergeCell ref="E2299:F2299"/>
    <mergeCell ref="A2300:B2300"/>
    <mergeCell ref="C2300:D2300"/>
    <mergeCell ref="E2300:F2300"/>
    <mergeCell ref="A2301:B2301"/>
    <mergeCell ref="C2304:D2304"/>
    <mergeCell ref="E2304:F2304"/>
    <mergeCell ref="A2302:B2302"/>
    <mergeCell ref="C2302:D2302"/>
    <mergeCell ref="E2302:F2302"/>
    <mergeCell ref="A2303:B2303"/>
    <mergeCell ref="C2303:D2303"/>
    <mergeCell ref="E2303:F2303"/>
    <mergeCell ref="A2304:B2304"/>
    <mergeCell ref="C2307:D2307"/>
    <mergeCell ref="E2307:F2307"/>
    <mergeCell ref="A2305:B2305"/>
    <mergeCell ref="C2305:D2305"/>
    <mergeCell ref="E2305:F2305"/>
    <mergeCell ref="A2306:B2306"/>
    <mergeCell ref="C2306:D2306"/>
    <mergeCell ref="E2306:F2306"/>
    <mergeCell ref="A2307:B2307"/>
    <mergeCell ref="C2310:D2310"/>
    <mergeCell ref="E2310:F2310"/>
    <mergeCell ref="A2308:B2308"/>
    <mergeCell ref="C2308:D2308"/>
    <mergeCell ref="E2308:F2308"/>
    <mergeCell ref="A2309:B2309"/>
    <mergeCell ref="C2309:D2309"/>
    <mergeCell ref="E2309:F2309"/>
    <mergeCell ref="A2310:B2310"/>
    <mergeCell ref="C2313:D2313"/>
    <mergeCell ref="E2313:F2313"/>
    <mergeCell ref="A2311:B2311"/>
    <mergeCell ref="C2311:D2311"/>
    <mergeCell ref="E2311:F2311"/>
    <mergeCell ref="A2312:B2312"/>
    <mergeCell ref="C2312:D2312"/>
    <mergeCell ref="E2312:F2312"/>
    <mergeCell ref="A2313:B2313"/>
    <mergeCell ref="C2316:D2316"/>
    <mergeCell ref="E2316:F2316"/>
    <mergeCell ref="A2314:B2314"/>
    <mergeCell ref="C2314:D2314"/>
    <mergeCell ref="E2314:F2314"/>
    <mergeCell ref="A2315:B2315"/>
    <mergeCell ref="C2315:D2315"/>
    <mergeCell ref="E2315:F2315"/>
    <mergeCell ref="A2316:B2316"/>
    <mergeCell ref="C2319:D2319"/>
    <mergeCell ref="E2319:F2319"/>
    <mergeCell ref="A2317:B2317"/>
    <mergeCell ref="C2317:D2317"/>
    <mergeCell ref="E2317:F2317"/>
    <mergeCell ref="A2318:B2318"/>
    <mergeCell ref="C2318:D2318"/>
    <mergeCell ref="E2318:F2318"/>
    <mergeCell ref="A2319:B2319"/>
    <mergeCell ref="C2322:D2322"/>
    <mergeCell ref="E2322:F2322"/>
    <mergeCell ref="A2320:B2320"/>
    <mergeCell ref="C2320:D2320"/>
    <mergeCell ref="E2320:F2320"/>
    <mergeCell ref="A2321:B2321"/>
    <mergeCell ref="C2321:D2321"/>
    <mergeCell ref="E2321:F2321"/>
    <mergeCell ref="A2322:B2322"/>
    <mergeCell ref="C2325:D2325"/>
    <mergeCell ref="E2325:F2325"/>
    <mergeCell ref="A2323:B2323"/>
    <mergeCell ref="C2323:D2323"/>
    <mergeCell ref="E2323:F2323"/>
    <mergeCell ref="A2324:B2324"/>
    <mergeCell ref="C2324:D2324"/>
    <mergeCell ref="E2324:F2324"/>
    <mergeCell ref="A2325:B2325"/>
    <mergeCell ref="C2328:D2328"/>
    <mergeCell ref="E2328:F2328"/>
    <mergeCell ref="A2326:B2326"/>
    <mergeCell ref="C2326:D2326"/>
    <mergeCell ref="E2326:F2326"/>
    <mergeCell ref="A2327:B2327"/>
    <mergeCell ref="C2327:D2327"/>
    <mergeCell ref="E2327:F2327"/>
    <mergeCell ref="A2328:B2328"/>
    <mergeCell ref="C2331:D2331"/>
    <mergeCell ref="E2331:F2331"/>
    <mergeCell ref="A2329:B2329"/>
    <mergeCell ref="C2329:D2329"/>
    <mergeCell ref="E2329:F2329"/>
    <mergeCell ref="A2330:B2330"/>
    <mergeCell ref="C2330:D2330"/>
    <mergeCell ref="E2330:F2330"/>
    <mergeCell ref="A2331:B2331"/>
    <mergeCell ref="C2334:D2334"/>
    <mergeCell ref="E2334:F2334"/>
    <mergeCell ref="A2332:B2332"/>
    <mergeCell ref="C2332:D2332"/>
    <mergeCell ref="E2332:F2332"/>
    <mergeCell ref="A2333:B2333"/>
    <mergeCell ref="C2333:D2333"/>
    <mergeCell ref="E2333:F2333"/>
    <mergeCell ref="A2334:B2334"/>
    <mergeCell ref="C2337:D2337"/>
    <mergeCell ref="E2337:F2337"/>
    <mergeCell ref="A2335:B2335"/>
    <mergeCell ref="C2335:D2335"/>
    <mergeCell ref="E2335:F2335"/>
    <mergeCell ref="A2336:B2336"/>
    <mergeCell ref="C2336:D2336"/>
    <mergeCell ref="E2336:F2336"/>
    <mergeCell ref="A2337:B2337"/>
    <mergeCell ref="C2340:D2340"/>
    <mergeCell ref="E2340:F2340"/>
    <mergeCell ref="A2338:B2338"/>
    <mergeCell ref="C2338:D2338"/>
    <mergeCell ref="E2338:F2338"/>
    <mergeCell ref="A2339:B2339"/>
    <mergeCell ref="C2339:D2339"/>
    <mergeCell ref="E2339:F2339"/>
    <mergeCell ref="A2340:B2340"/>
    <mergeCell ref="C2343:D2343"/>
    <mergeCell ref="E2343:F2343"/>
    <mergeCell ref="A2341:B2341"/>
    <mergeCell ref="C2341:D2341"/>
    <mergeCell ref="E2341:F2341"/>
    <mergeCell ref="A2342:B2342"/>
    <mergeCell ref="C2342:D2342"/>
    <mergeCell ref="E2342:F2342"/>
    <mergeCell ref="A2343:B2343"/>
    <mergeCell ref="C2346:D2346"/>
    <mergeCell ref="E2346:F2346"/>
    <mergeCell ref="A2344:B2344"/>
    <mergeCell ref="C2344:D2344"/>
    <mergeCell ref="E2344:F2344"/>
    <mergeCell ref="A2345:B2345"/>
    <mergeCell ref="C2345:D2345"/>
    <mergeCell ref="E2345:F2345"/>
    <mergeCell ref="A2346:B2346"/>
    <mergeCell ref="C2349:D2349"/>
    <mergeCell ref="E2349:F2349"/>
    <mergeCell ref="A2347:B2347"/>
    <mergeCell ref="C2347:D2347"/>
    <mergeCell ref="E2347:F2347"/>
    <mergeCell ref="A2348:B2348"/>
    <mergeCell ref="C2348:D2348"/>
    <mergeCell ref="E2348:F2348"/>
    <mergeCell ref="A2349:B2349"/>
    <mergeCell ref="C2352:D2352"/>
    <mergeCell ref="E2352:F2352"/>
    <mergeCell ref="A2350:B2350"/>
    <mergeCell ref="C2350:D2350"/>
    <mergeCell ref="E2350:F2350"/>
    <mergeCell ref="A2351:B2351"/>
    <mergeCell ref="C2351:D2351"/>
    <mergeCell ref="E2351:F2351"/>
    <mergeCell ref="A2352:B2352"/>
    <mergeCell ref="C2355:D2355"/>
    <mergeCell ref="E2355:F2355"/>
    <mergeCell ref="A2353:B2353"/>
    <mergeCell ref="C2353:D2353"/>
    <mergeCell ref="E2353:F2353"/>
    <mergeCell ref="A2354:B2354"/>
    <mergeCell ref="C2354:D2354"/>
    <mergeCell ref="E2354:F2354"/>
    <mergeCell ref="A2355:B2355"/>
    <mergeCell ref="C2358:D2358"/>
    <mergeCell ref="E2358:F2358"/>
    <mergeCell ref="A2356:B2356"/>
    <mergeCell ref="C2356:D2356"/>
    <mergeCell ref="E2356:F2356"/>
    <mergeCell ref="A2357:B2357"/>
    <mergeCell ref="C2357:D2357"/>
    <mergeCell ref="E2357:F2357"/>
    <mergeCell ref="A2358:B2358"/>
    <mergeCell ref="C2361:D2361"/>
    <mergeCell ref="E2361:F2361"/>
    <mergeCell ref="A2359:B2359"/>
    <mergeCell ref="C2359:D2359"/>
    <mergeCell ref="E2359:F2359"/>
    <mergeCell ref="A2360:B2360"/>
    <mergeCell ref="C2360:D2360"/>
    <mergeCell ref="E2360:F2360"/>
    <mergeCell ref="A2361:B2361"/>
    <mergeCell ref="C2364:D2364"/>
    <mergeCell ref="E2364:F2364"/>
    <mergeCell ref="A2362:B2362"/>
    <mergeCell ref="C2362:D2362"/>
    <mergeCell ref="E2362:F2362"/>
    <mergeCell ref="A2363:B2363"/>
    <mergeCell ref="C2363:D2363"/>
    <mergeCell ref="E2363:F2363"/>
    <mergeCell ref="A2364:B2364"/>
    <mergeCell ref="C2367:D2367"/>
    <mergeCell ref="E2367:F2367"/>
    <mergeCell ref="A2365:B2365"/>
    <mergeCell ref="C2365:D2365"/>
    <mergeCell ref="E2365:F2365"/>
    <mergeCell ref="A2366:B2366"/>
    <mergeCell ref="C2366:D2366"/>
    <mergeCell ref="E2366:F2366"/>
    <mergeCell ref="A2367:B2367"/>
    <mergeCell ref="C2370:D2370"/>
    <mergeCell ref="E2370:F2370"/>
    <mergeCell ref="A2368:B2368"/>
    <mergeCell ref="C2368:D2368"/>
    <mergeCell ref="E2368:F2368"/>
    <mergeCell ref="A2369:B2369"/>
    <mergeCell ref="C2369:D2369"/>
    <mergeCell ref="E2369:F2369"/>
    <mergeCell ref="A2370:B2370"/>
    <mergeCell ref="C2373:D2373"/>
    <mergeCell ref="E2373:F2373"/>
    <mergeCell ref="A2371:B2371"/>
    <mergeCell ref="C2371:D2371"/>
    <mergeCell ref="E2371:F2371"/>
    <mergeCell ref="A2372:B2372"/>
    <mergeCell ref="C2372:D2372"/>
    <mergeCell ref="E2372:F2372"/>
    <mergeCell ref="A2373:B2373"/>
    <mergeCell ref="C2376:D2376"/>
    <mergeCell ref="E2376:F2376"/>
    <mergeCell ref="A2374:B2374"/>
    <mergeCell ref="C2374:D2374"/>
    <mergeCell ref="E2374:F2374"/>
    <mergeCell ref="A2375:B2375"/>
    <mergeCell ref="C2375:D2375"/>
    <mergeCell ref="E2375:F2375"/>
    <mergeCell ref="A2376:B2376"/>
    <mergeCell ref="C2379:D2379"/>
    <mergeCell ref="E2379:F2379"/>
    <mergeCell ref="A2377:B2377"/>
    <mergeCell ref="C2377:D2377"/>
    <mergeCell ref="E2377:F2377"/>
    <mergeCell ref="A2378:B2378"/>
    <mergeCell ref="C2378:D2378"/>
    <mergeCell ref="E2378:F2378"/>
    <mergeCell ref="A2379:B2379"/>
    <mergeCell ref="C2382:D2382"/>
    <mergeCell ref="E2382:F2382"/>
    <mergeCell ref="A2380:B2380"/>
    <mergeCell ref="C2380:D2380"/>
    <mergeCell ref="E2380:F2380"/>
    <mergeCell ref="A2381:B2381"/>
    <mergeCell ref="C2381:D2381"/>
    <mergeCell ref="E2381:F2381"/>
    <mergeCell ref="A2382:B2382"/>
    <mergeCell ref="C2385:D2385"/>
    <mergeCell ref="E2385:F2385"/>
    <mergeCell ref="A2383:B2383"/>
    <mergeCell ref="C2383:D2383"/>
    <mergeCell ref="E2383:F2383"/>
    <mergeCell ref="A2384:B2384"/>
    <mergeCell ref="C2384:D2384"/>
    <mergeCell ref="E2384:F2384"/>
    <mergeCell ref="A2385:B2385"/>
    <mergeCell ref="C2388:D2388"/>
    <mergeCell ref="E2388:F2388"/>
    <mergeCell ref="A2386:B2386"/>
    <mergeCell ref="C2386:D2386"/>
    <mergeCell ref="E2386:F2386"/>
    <mergeCell ref="A2387:B2387"/>
    <mergeCell ref="C2387:D2387"/>
    <mergeCell ref="E2387:F2387"/>
    <mergeCell ref="A2388:B2388"/>
    <mergeCell ref="C2391:D2391"/>
    <mergeCell ref="E2391:F2391"/>
    <mergeCell ref="A2389:B2389"/>
    <mergeCell ref="C2389:D2389"/>
    <mergeCell ref="E2389:F2389"/>
    <mergeCell ref="A2390:B2390"/>
    <mergeCell ref="C2390:D2390"/>
    <mergeCell ref="E2390:F2390"/>
    <mergeCell ref="A2391:B2391"/>
    <mergeCell ref="C2394:D2394"/>
    <mergeCell ref="E2394:F2394"/>
    <mergeCell ref="A2392:B2392"/>
    <mergeCell ref="C2392:D2392"/>
    <mergeCell ref="E2392:F2392"/>
    <mergeCell ref="A2393:B2393"/>
    <mergeCell ref="C2393:D2393"/>
    <mergeCell ref="E2393:F2393"/>
    <mergeCell ref="A2394:B2394"/>
    <mergeCell ref="C2397:D2397"/>
    <mergeCell ref="E2397:F2397"/>
    <mergeCell ref="A2395:B2395"/>
    <mergeCell ref="C2395:D2395"/>
    <mergeCell ref="E2395:F2395"/>
    <mergeCell ref="A2396:B2396"/>
    <mergeCell ref="C2396:D2396"/>
    <mergeCell ref="E2396:F2396"/>
    <mergeCell ref="A2397:B2397"/>
    <mergeCell ref="C2400:D2400"/>
    <mergeCell ref="E2400:F2400"/>
    <mergeCell ref="A2398:B2398"/>
    <mergeCell ref="C2398:D2398"/>
    <mergeCell ref="E2398:F2398"/>
    <mergeCell ref="A2399:B2399"/>
    <mergeCell ref="C2399:D2399"/>
    <mergeCell ref="E2399:F2399"/>
    <mergeCell ref="A2400:B2400"/>
    <mergeCell ref="C2403:D2403"/>
    <mergeCell ref="E2403:F2403"/>
    <mergeCell ref="A2401:B2401"/>
    <mergeCell ref="C2401:D2401"/>
    <mergeCell ref="E2401:F2401"/>
    <mergeCell ref="A2402:B2402"/>
    <mergeCell ref="C2402:D2402"/>
    <mergeCell ref="E2402:F2402"/>
    <mergeCell ref="A2403:B2403"/>
    <mergeCell ref="C2406:D2406"/>
    <mergeCell ref="E2406:F2406"/>
    <mergeCell ref="A2404:B2404"/>
    <mergeCell ref="C2404:D2404"/>
    <mergeCell ref="E2404:F2404"/>
    <mergeCell ref="A2405:B2405"/>
    <mergeCell ref="C2405:D2405"/>
    <mergeCell ref="E2405:F2405"/>
    <mergeCell ref="A2406:B2406"/>
    <mergeCell ref="C2409:D2409"/>
    <mergeCell ref="E2409:F2409"/>
    <mergeCell ref="A2407:B2407"/>
    <mergeCell ref="C2407:D2407"/>
    <mergeCell ref="E2407:F2407"/>
    <mergeCell ref="A2408:B2408"/>
    <mergeCell ref="C2408:D2408"/>
    <mergeCell ref="E2408:F2408"/>
    <mergeCell ref="A2409:B2409"/>
    <mergeCell ref="C2412:D2412"/>
    <mergeCell ref="E2412:F2412"/>
    <mergeCell ref="A2410:B2410"/>
    <mergeCell ref="C2410:D2410"/>
    <mergeCell ref="E2410:F2410"/>
    <mergeCell ref="A2411:B2411"/>
    <mergeCell ref="C2411:D2411"/>
    <mergeCell ref="E2411:F2411"/>
    <mergeCell ref="A2412:B2412"/>
    <mergeCell ref="C2415:D2415"/>
    <mergeCell ref="E2415:F2415"/>
    <mergeCell ref="A2413:B2413"/>
    <mergeCell ref="C2413:D2413"/>
    <mergeCell ref="E2413:F2413"/>
    <mergeCell ref="A2414:B2414"/>
    <mergeCell ref="C2414:D2414"/>
    <mergeCell ref="E2414:F2414"/>
    <mergeCell ref="A2415:B2415"/>
    <mergeCell ref="C2418:D2418"/>
    <mergeCell ref="E2418:F2418"/>
    <mergeCell ref="A2416:B2416"/>
    <mergeCell ref="C2416:D2416"/>
    <mergeCell ref="E2416:F2416"/>
    <mergeCell ref="A2417:B2417"/>
    <mergeCell ref="C2417:D2417"/>
    <mergeCell ref="E2417:F2417"/>
    <mergeCell ref="A2418:B2418"/>
    <mergeCell ref="C2421:D2421"/>
    <mergeCell ref="E2421:F2421"/>
    <mergeCell ref="A2419:B2419"/>
    <mergeCell ref="C2419:D2419"/>
    <mergeCell ref="E2419:F2419"/>
    <mergeCell ref="A2420:B2420"/>
    <mergeCell ref="C2420:D2420"/>
    <mergeCell ref="E2420:F2420"/>
    <mergeCell ref="A2421:B2421"/>
    <mergeCell ref="C2424:D2424"/>
    <mergeCell ref="E2424:F2424"/>
    <mergeCell ref="A2422:B2422"/>
    <mergeCell ref="C2422:D2422"/>
    <mergeCell ref="E2422:F2422"/>
    <mergeCell ref="A2423:B2423"/>
    <mergeCell ref="C2423:D2423"/>
    <mergeCell ref="E2423:F2423"/>
    <mergeCell ref="A2424:B2424"/>
    <mergeCell ref="C2427:D2427"/>
    <mergeCell ref="E2427:F2427"/>
    <mergeCell ref="A2425:B2425"/>
    <mergeCell ref="C2425:D2425"/>
    <mergeCell ref="E2425:F2425"/>
    <mergeCell ref="A2426:B2426"/>
    <mergeCell ref="C2426:D2426"/>
    <mergeCell ref="E2426:F2426"/>
    <mergeCell ref="A2427:B2427"/>
    <mergeCell ref="C2430:D2430"/>
    <mergeCell ref="E2430:F2430"/>
    <mergeCell ref="A2428:B2428"/>
    <mergeCell ref="C2428:D2428"/>
    <mergeCell ref="E2428:F2428"/>
    <mergeCell ref="A2429:B2429"/>
    <mergeCell ref="C2429:D2429"/>
    <mergeCell ref="E2429:F2429"/>
    <mergeCell ref="A2430:B2430"/>
    <mergeCell ref="C2433:D2433"/>
    <mergeCell ref="E2433:F2433"/>
    <mergeCell ref="A2431:B2431"/>
    <mergeCell ref="C2431:D2431"/>
    <mergeCell ref="E2431:F2431"/>
    <mergeCell ref="A2432:B2432"/>
    <mergeCell ref="C2432:D2432"/>
    <mergeCell ref="E2432:F2432"/>
    <mergeCell ref="A2433:B2433"/>
    <mergeCell ref="C2436:D2436"/>
    <mergeCell ref="E2436:F2436"/>
    <mergeCell ref="A2434:B2434"/>
    <mergeCell ref="C2434:D2434"/>
    <mergeCell ref="E2434:F2434"/>
    <mergeCell ref="A2435:B2435"/>
    <mergeCell ref="C2435:D2435"/>
    <mergeCell ref="E2435:F2435"/>
    <mergeCell ref="A2436:B2436"/>
    <mergeCell ref="C2439:D2439"/>
    <mergeCell ref="E2439:F2439"/>
    <mergeCell ref="A2437:B2437"/>
    <mergeCell ref="C2437:D2437"/>
    <mergeCell ref="E2437:F2437"/>
    <mergeCell ref="A2438:B2438"/>
    <mergeCell ref="C2438:D2438"/>
    <mergeCell ref="E2438:F2438"/>
    <mergeCell ref="A2439:B2439"/>
    <mergeCell ref="C1119:D1119"/>
    <mergeCell ref="E1119:F1119"/>
    <mergeCell ref="A1117:B1117"/>
    <mergeCell ref="C1117:D1117"/>
    <mergeCell ref="E1117:F1117"/>
    <mergeCell ref="A1118:B1118"/>
    <mergeCell ref="C1118:D1118"/>
    <mergeCell ref="E1118:F1118"/>
    <mergeCell ref="A1119:B1119"/>
    <mergeCell ref="C1122:D1122"/>
    <mergeCell ref="E1122:F1122"/>
    <mergeCell ref="A1120:B1120"/>
    <mergeCell ref="C1120:D1120"/>
    <mergeCell ref="E1120:F1120"/>
    <mergeCell ref="A1121:B1121"/>
    <mergeCell ref="C1121:D1121"/>
    <mergeCell ref="E1121:F1121"/>
    <mergeCell ref="A1122:B1122"/>
    <mergeCell ref="C1125:D1125"/>
    <mergeCell ref="E1125:F1125"/>
    <mergeCell ref="A1123:B1123"/>
    <mergeCell ref="C1123:D1123"/>
    <mergeCell ref="E1123:F1123"/>
    <mergeCell ref="A1124:B1124"/>
    <mergeCell ref="C1124:D1124"/>
    <mergeCell ref="E1124:F1124"/>
    <mergeCell ref="A1125:B1125"/>
    <mergeCell ref="C1128:D1128"/>
    <mergeCell ref="E1128:F1128"/>
    <mergeCell ref="A1126:B1126"/>
    <mergeCell ref="C1126:D1126"/>
    <mergeCell ref="E1126:F1126"/>
    <mergeCell ref="A1127:B1127"/>
    <mergeCell ref="C1127:D1127"/>
    <mergeCell ref="E1127:F1127"/>
    <mergeCell ref="A1128:B1128"/>
    <mergeCell ref="C1131:D1131"/>
    <mergeCell ref="E1131:F1131"/>
    <mergeCell ref="A1129:B1129"/>
    <mergeCell ref="C1129:D1129"/>
    <mergeCell ref="E1129:F1129"/>
    <mergeCell ref="A1130:B1130"/>
    <mergeCell ref="C1130:D1130"/>
    <mergeCell ref="E1130:F1130"/>
    <mergeCell ref="A1131:B1131"/>
    <mergeCell ref="C1134:D1134"/>
    <mergeCell ref="E1134:F1134"/>
    <mergeCell ref="A1132:B1132"/>
    <mergeCell ref="C1132:D1132"/>
    <mergeCell ref="E1132:F1132"/>
    <mergeCell ref="A1133:B1133"/>
    <mergeCell ref="C1133:D1133"/>
    <mergeCell ref="E1133:F1133"/>
    <mergeCell ref="A1134:B1134"/>
    <mergeCell ref="C1137:D1137"/>
    <mergeCell ref="E1137:F1137"/>
    <mergeCell ref="A1135:B1135"/>
    <mergeCell ref="C1135:D1135"/>
    <mergeCell ref="E1135:F1135"/>
    <mergeCell ref="A1136:B1136"/>
    <mergeCell ref="C1136:D1136"/>
    <mergeCell ref="E1136:F1136"/>
    <mergeCell ref="A1137:B1137"/>
    <mergeCell ref="C1140:D1140"/>
    <mergeCell ref="E1140:F1140"/>
    <mergeCell ref="A1138:B1138"/>
    <mergeCell ref="C1138:D1138"/>
    <mergeCell ref="E1138:F1138"/>
    <mergeCell ref="A1139:B1139"/>
    <mergeCell ref="C1139:D1139"/>
    <mergeCell ref="E1139:F1139"/>
    <mergeCell ref="A1140:B1140"/>
    <mergeCell ref="C1143:D1143"/>
    <mergeCell ref="E1143:F1143"/>
    <mergeCell ref="A1141:B1141"/>
    <mergeCell ref="C1141:D1141"/>
    <mergeCell ref="E1141:F1141"/>
    <mergeCell ref="A1142:B1142"/>
    <mergeCell ref="C1142:D1142"/>
    <mergeCell ref="E1142:F1142"/>
    <mergeCell ref="A1143:B1143"/>
    <mergeCell ref="C1146:D1146"/>
    <mergeCell ref="E1146:F1146"/>
    <mergeCell ref="A1144:B1144"/>
    <mergeCell ref="C1144:D1144"/>
    <mergeCell ref="E1144:F1144"/>
    <mergeCell ref="A1145:B1145"/>
    <mergeCell ref="C1145:D1145"/>
    <mergeCell ref="E1145:F1145"/>
    <mergeCell ref="A1146:B1146"/>
    <mergeCell ref="C1149:D1149"/>
    <mergeCell ref="E1149:F1149"/>
    <mergeCell ref="A1147:B1147"/>
    <mergeCell ref="C1147:D1147"/>
    <mergeCell ref="E1147:F1147"/>
    <mergeCell ref="A1148:B1148"/>
    <mergeCell ref="C1148:D1148"/>
    <mergeCell ref="E1148:F1148"/>
    <mergeCell ref="A1149:B1149"/>
    <mergeCell ref="C1152:D1152"/>
    <mergeCell ref="E1152:F1152"/>
    <mergeCell ref="A1150:B1150"/>
    <mergeCell ref="C1150:D1150"/>
    <mergeCell ref="E1150:F1150"/>
    <mergeCell ref="A1151:B1151"/>
    <mergeCell ref="C1151:D1151"/>
    <mergeCell ref="E1151:F1151"/>
    <mergeCell ref="A1152:B1152"/>
    <mergeCell ref="C1155:D1155"/>
    <mergeCell ref="E1155:F1155"/>
    <mergeCell ref="A1153:B1153"/>
    <mergeCell ref="C1153:D1153"/>
    <mergeCell ref="E1153:F1153"/>
    <mergeCell ref="A1154:B1154"/>
    <mergeCell ref="C1154:D1154"/>
    <mergeCell ref="E1154:F1154"/>
    <mergeCell ref="A1155:B1155"/>
    <mergeCell ref="C1158:D1158"/>
    <mergeCell ref="E1158:F1158"/>
    <mergeCell ref="A1156:B1156"/>
    <mergeCell ref="C1156:D1156"/>
    <mergeCell ref="E1156:F1156"/>
    <mergeCell ref="A1157:B1157"/>
    <mergeCell ref="C1157:D1157"/>
    <mergeCell ref="E1157:F1157"/>
    <mergeCell ref="A1158:B1158"/>
    <mergeCell ref="C1161:D1161"/>
    <mergeCell ref="E1161:F1161"/>
    <mergeCell ref="A1159:B1159"/>
    <mergeCell ref="C1159:D1159"/>
    <mergeCell ref="E1159:F1159"/>
    <mergeCell ref="A1160:B1160"/>
    <mergeCell ref="C1160:D1160"/>
    <mergeCell ref="E1160:F1160"/>
    <mergeCell ref="A1161:B1161"/>
    <mergeCell ref="C1164:D1164"/>
    <mergeCell ref="E1164:F1164"/>
    <mergeCell ref="A1162:B1162"/>
    <mergeCell ref="C1162:D1162"/>
    <mergeCell ref="E1162:F1162"/>
    <mergeCell ref="A1163:B1163"/>
    <mergeCell ref="C1163:D1163"/>
    <mergeCell ref="E1163:F1163"/>
    <mergeCell ref="A1164:B1164"/>
    <mergeCell ref="C1167:D1167"/>
    <mergeCell ref="E1167:F1167"/>
    <mergeCell ref="A1165:B1165"/>
    <mergeCell ref="C1165:D1165"/>
    <mergeCell ref="E1165:F1165"/>
    <mergeCell ref="A1166:B1166"/>
    <mergeCell ref="C1166:D1166"/>
    <mergeCell ref="E1166:F1166"/>
    <mergeCell ref="A1167:B1167"/>
    <mergeCell ref="C1170:D1170"/>
    <mergeCell ref="E1170:F1170"/>
    <mergeCell ref="A1168:B1168"/>
    <mergeCell ref="C1168:D1168"/>
    <mergeCell ref="E1168:F1168"/>
    <mergeCell ref="A1169:B1169"/>
    <mergeCell ref="C1169:D1169"/>
    <mergeCell ref="E1169:F1169"/>
    <mergeCell ref="A1170:B1170"/>
    <mergeCell ref="C1173:D1173"/>
    <mergeCell ref="E1173:F1173"/>
    <mergeCell ref="A1171:B1171"/>
    <mergeCell ref="C1171:D1171"/>
    <mergeCell ref="E1171:F1171"/>
    <mergeCell ref="A1172:B1172"/>
    <mergeCell ref="C1172:D1172"/>
    <mergeCell ref="E1172:F1172"/>
    <mergeCell ref="A1173:B1173"/>
    <mergeCell ref="C1176:D1176"/>
    <mergeCell ref="E1176:F1176"/>
    <mergeCell ref="A1174:B1174"/>
    <mergeCell ref="C1174:D1174"/>
    <mergeCell ref="E1174:F1174"/>
    <mergeCell ref="A1175:B1175"/>
    <mergeCell ref="C1175:D1175"/>
    <mergeCell ref="E1175:F1175"/>
    <mergeCell ref="A1176:B1176"/>
    <mergeCell ref="C1179:D1179"/>
    <mergeCell ref="E1179:F1179"/>
    <mergeCell ref="A1177:B1177"/>
    <mergeCell ref="C1177:D1177"/>
    <mergeCell ref="E1177:F1177"/>
    <mergeCell ref="A1178:B1178"/>
    <mergeCell ref="C1178:D1178"/>
    <mergeCell ref="E1178:F1178"/>
    <mergeCell ref="A1179:B1179"/>
    <mergeCell ref="C1182:D1182"/>
    <mergeCell ref="E1182:F1182"/>
    <mergeCell ref="A1180:B1180"/>
    <mergeCell ref="C1180:D1180"/>
    <mergeCell ref="E1180:F1180"/>
    <mergeCell ref="A1181:B1181"/>
    <mergeCell ref="C1181:D1181"/>
    <mergeCell ref="E1181:F1181"/>
    <mergeCell ref="A1182:B1182"/>
    <mergeCell ref="C1185:D1185"/>
    <mergeCell ref="E1185:F1185"/>
    <mergeCell ref="A1183:B1183"/>
    <mergeCell ref="C1183:D1183"/>
    <mergeCell ref="E1183:F1183"/>
    <mergeCell ref="A1184:B1184"/>
    <mergeCell ref="C1184:D1184"/>
    <mergeCell ref="E1184:F1184"/>
    <mergeCell ref="A1185:B1185"/>
    <mergeCell ref="C1188:D1188"/>
    <mergeCell ref="E1188:F1188"/>
    <mergeCell ref="A1186:B1186"/>
    <mergeCell ref="C1186:D1186"/>
    <mergeCell ref="E1186:F1186"/>
    <mergeCell ref="A1187:B1187"/>
    <mergeCell ref="C1187:D1187"/>
    <mergeCell ref="E1187:F1187"/>
    <mergeCell ref="A1188:B1188"/>
    <mergeCell ref="C1191:D1191"/>
    <mergeCell ref="E1191:F1191"/>
    <mergeCell ref="A1189:B1189"/>
    <mergeCell ref="C1189:D1189"/>
    <mergeCell ref="E1189:F1189"/>
    <mergeCell ref="A1190:B1190"/>
    <mergeCell ref="C1190:D1190"/>
    <mergeCell ref="E1190:F1190"/>
    <mergeCell ref="A1191:B1191"/>
    <mergeCell ref="C1194:D1194"/>
    <mergeCell ref="E1194:F1194"/>
    <mergeCell ref="A1192:B1192"/>
    <mergeCell ref="C1192:D1192"/>
    <mergeCell ref="E1192:F1192"/>
    <mergeCell ref="A1193:B1193"/>
    <mergeCell ref="C1193:D1193"/>
    <mergeCell ref="E1193:F1193"/>
    <mergeCell ref="A1194:B1194"/>
    <mergeCell ref="C1197:D1197"/>
    <mergeCell ref="E1197:F1197"/>
    <mergeCell ref="A1195:B1195"/>
    <mergeCell ref="C1195:D1195"/>
    <mergeCell ref="E1195:F1195"/>
    <mergeCell ref="A1196:B1196"/>
    <mergeCell ref="C1196:D1196"/>
    <mergeCell ref="E1196:F1196"/>
    <mergeCell ref="A1197:B1197"/>
    <mergeCell ref="C1200:D1200"/>
    <mergeCell ref="E1200:F1200"/>
    <mergeCell ref="A1198:B1198"/>
    <mergeCell ref="C1198:D1198"/>
    <mergeCell ref="E1198:F1198"/>
    <mergeCell ref="A1199:B1199"/>
    <mergeCell ref="C1199:D1199"/>
    <mergeCell ref="E1199:F1199"/>
    <mergeCell ref="A1200:B1200"/>
    <mergeCell ref="C1203:D1203"/>
    <mergeCell ref="E1203:F1203"/>
    <mergeCell ref="A1201:B1201"/>
    <mergeCell ref="C1201:D1201"/>
    <mergeCell ref="E1201:F1201"/>
    <mergeCell ref="A1202:B1202"/>
    <mergeCell ref="C1202:D1202"/>
    <mergeCell ref="E1202:F1202"/>
    <mergeCell ref="A1203:B1203"/>
    <mergeCell ref="C1206:D1206"/>
    <mergeCell ref="E1206:F1206"/>
    <mergeCell ref="A1204:B1204"/>
    <mergeCell ref="C1204:D1204"/>
    <mergeCell ref="E1204:F1204"/>
    <mergeCell ref="A1205:B1205"/>
    <mergeCell ref="C1205:D1205"/>
    <mergeCell ref="E1205:F1205"/>
    <mergeCell ref="A1206:B1206"/>
    <mergeCell ref="C1209:D1209"/>
    <mergeCell ref="E1209:F1209"/>
    <mergeCell ref="A1207:B1207"/>
    <mergeCell ref="C1207:D1207"/>
    <mergeCell ref="E1207:F1207"/>
    <mergeCell ref="A1208:B1208"/>
    <mergeCell ref="C1208:D1208"/>
    <mergeCell ref="E1208:F1208"/>
    <mergeCell ref="A1209:B1209"/>
    <mergeCell ref="C1212:D1212"/>
    <mergeCell ref="E1212:F1212"/>
    <mergeCell ref="A1210:B1210"/>
    <mergeCell ref="C1210:D1210"/>
    <mergeCell ref="E1210:F1210"/>
    <mergeCell ref="A1211:B1211"/>
    <mergeCell ref="C1211:D1211"/>
    <mergeCell ref="E1211:F1211"/>
    <mergeCell ref="A1212:B1212"/>
    <mergeCell ref="C1215:D1215"/>
    <mergeCell ref="E1215:F1215"/>
    <mergeCell ref="A1213:B1213"/>
    <mergeCell ref="C1213:D1213"/>
    <mergeCell ref="E1213:F1213"/>
    <mergeCell ref="A1214:B1214"/>
    <mergeCell ref="C1214:D1214"/>
    <mergeCell ref="E1214:F1214"/>
    <mergeCell ref="A1215:B1215"/>
    <mergeCell ref="C1218:D1218"/>
    <mergeCell ref="E1218:F1218"/>
    <mergeCell ref="A1216:B1216"/>
    <mergeCell ref="C1216:D1216"/>
    <mergeCell ref="E1216:F1216"/>
    <mergeCell ref="A1217:B1217"/>
    <mergeCell ref="C1217:D1217"/>
    <mergeCell ref="E1217:F1217"/>
    <mergeCell ref="A1218:B1218"/>
    <mergeCell ref="C1221:D1221"/>
    <mergeCell ref="E1221:F1221"/>
    <mergeCell ref="A1219:B1219"/>
    <mergeCell ref="C1219:D1219"/>
    <mergeCell ref="E1219:F1219"/>
    <mergeCell ref="A1220:B1220"/>
    <mergeCell ref="C1220:D1220"/>
    <mergeCell ref="E1220:F1220"/>
    <mergeCell ref="A1221:B1221"/>
    <mergeCell ref="C1224:D1224"/>
    <mergeCell ref="E1224:F1224"/>
    <mergeCell ref="A1222:B1222"/>
    <mergeCell ref="C1222:D1222"/>
    <mergeCell ref="E1222:F1222"/>
    <mergeCell ref="A1223:B1223"/>
    <mergeCell ref="C1223:D1223"/>
    <mergeCell ref="E1223:F1223"/>
    <mergeCell ref="A1224:B1224"/>
    <mergeCell ref="C1227:D1227"/>
    <mergeCell ref="E1227:F1227"/>
    <mergeCell ref="A1225:B1225"/>
    <mergeCell ref="C1225:D1225"/>
    <mergeCell ref="E1225:F1225"/>
    <mergeCell ref="A1226:B1226"/>
    <mergeCell ref="C1226:D1226"/>
    <mergeCell ref="E1226:F1226"/>
    <mergeCell ref="A1227:B1227"/>
    <mergeCell ref="C1230:D1230"/>
    <mergeCell ref="E1230:F1230"/>
    <mergeCell ref="A1228:B1228"/>
    <mergeCell ref="C1228:D1228"/>
    <mergeCell ref="E1228:F1228"/>
    <mergeCell ref="A1229:B1229"/>
    <mergeCell ref="C1229:D1229"/>
    <mergeCell ref="E1229:F1229"/>
    <mergeCell ref="A1230:B1230"/>
    <mergeCell ref="C1233:D1233"/>
    <mergeCell ref="E1233:F1233"/>
    <mergeCell ref="A1231:B1231"/>
    <mergeCell ref="C1231:D1231"/>
    <mergeCell ref="E1231:F1231"/>
    <mergeCell ref="A1232:B1232"/>
    <mergeCell ref="C1232:D1232"/>
    <mergeCell ref="E1232:F1232"/>
    <mergeCell ref="A1233:B1233"/>
    <mergeCell ref="C1236:D1236"/>
    <mergeCell ref="E1236:F1236"/>
    <mergeCell ref="A1234:B1234"/>
    <mergeCell ref="C1234:D1234"/>
    <mergeCell ref="E1234:F1234"/>
    <mergeCell ref="A1235:B1235"/>
    <mergeCell ref="C1235:D1235"/>
    <mergeCell ref="E1235:F1235"/>
    <mergeCell ref="A1236:B1236"/>
    <mergeCell ref="C1239:D1239"/>
    <mergeCell ref="E1239:F1239"/>
    <mergeCell ref="A1237:B1237"/>
    <mergeCell ref="C1237:D1237"/>
    <mergeCell ref="E1237:F1237"/>
    <mergeCell ref="A1238:B1238"/>
    <mergeCell ref="C1238:D1238"/>
    <mergeCell ref="E1238:F1238"/>
    <mergeCell ref="A1239:B1239"/>
    <mergeCell ref="C1242:D1242"/>
    <mergeCell ref="E1242:F1242"/>
    <mergeCell ref="A1240:B1240"/>
    <mergeCell ref="C1240:D1240"/>
    <mergeCell ref="E1240:F1240"/>
    <mergeCell ref="A1241:B1241"/>
    <mergeCell ref="C1241:D1241"/>
    <mergeCell ref="E1241:F1241"/>
    <mergeCell ref="A1242:B1242"/>
    <mergeCell ref="C1245:D1245"/>
    <mergeCell ref="E1245:F1245"/>
    <mergeCell ref="A1243:B1243"/>
    <mergeCell ref="C1243:D1243"/>
    <mergeCell ref="E1243:F1243"/>
    <mergeCell ref="A1244:B1244"/>
    <mergeCell ref="C1244:D1244"/>
    <mergeCell ref="E1244:F1244"/>
    <mergeCell ref="A1245:B1245"/>
    <mergeCell ref="C1248:D1248"/>
    <mergeCell ref="E1248:F1248"/>
    <mergeCell ref="A1246:B1246"/>
    <mergeCell ref="C1246:D1246"/>
    <mergeCell ref="E1246:F1246"/>
    <mergeCell ref="A1247:B1247"/>
    <mergeCell ref="C1247:D1247"/>
    <mergeCell ref="E1247:F1247"/>
    <mergeCell ref="A1248:B1248"/>
    <mergeCell ref="C1251:D1251"/>
    <mergeCell ref="E1251:F1251"/>
    <mergeCell ref="A1249:B1249"/>
    <mergeCell ref="C1249:D1249"/>
    <mergeCell ref="E1249:F1249"/>
    <mergeCell ref="A1250:B1250"/>
    <mergeCell ref="C1250:D1250"/>
    <mergeCell ref="E1250:F1250"/>
    <mergeCell ref="A1251:B1251"/>
    <mergeCell ref="C1254:D1254"/>
    <mergeCell ref="E1254:F1254"/>
    <mergeCell ref="A1252:B1252"/>
    <mergeCell ref="C1252:D1252"/>
    <mergeCell ref="E1252:F1252"/>
    <mergeCell ref="A1253:B1253"/>
    <mergeCell ref="C1253:D1253"/>
    <mergeCell ref="E1253:F1253"/>
    <mergeCell ref="A1254:B1254"/>
    <mergeCell ref="C1257:D1257"/>
    <mergeCell ref="E1257:F1257"/>
    <mergeCell ref="A1255:B1255"/>
    <mergeCell ref="C1255:D1255"/>
    <mergeCell ref="E1255:F1255"/>
    <mergeCell ref="A1256:B1256"/>
    <mergeCell ref="C1256:D1256"/>
    <mergeCell ref="E1256:F1256"/>
    <mergeCell ref="A1257:B1257"/>
    <mergeCell ref="C1260:D1260"/>
    <mergeCell ref="E1260:F1260"/>
    <mergeCell ref="A1258:B1258"/>
    <mergeCell ref="C1258:D1258"/>
    <mergeCell ref="E1258:F1258"/>
    <mergeCell ref="A1259:B1259"/>
    <mergeCell ref="C1259:D1259"/>
    <mergeCell ref="E1259:F1259"/>
    <mergeCell ref="A1260:B1260"/>
    <mergeCell ref="C1263:D1263"/>
    <mergeCell ref="E1263:F1263"/>
    <mergeCell ref="A1261:B1261"/>
    <mergeCell ref="C1261:D1261"/>
    <mergeCell ref="E1261:F1261"/>
    <mergeCell ref="A1262:B1262"/>
    <mergeCell ref="C1262:D1262"/>
    <mergeCell ref="E1262:F1262"/>
    <mergeCell ref="A1263:B1263"/>
    <mergeCell ref="C1266:D1266"/>
    <mergeCell ref="E1266:F1266"/>
    <mergeCell ref="A1264:B1264"/>
    <mergeCell ref="C1264:D1264"/>
    <mergeCell ref="E1264:F1264"/>
    <mergeCell ref="A1265:B1265"/>
    <mergeCell ref="C1265:D1265"/>
    <mergeCell ref="E1265:F1265"/>
    <mergeCell ref="A1266:B1266"/>
    <mergeCell ref="C1269:D1269"/>
    <mergeCell ref="E1269:F1269"/>
    <mergeCell ref="A1267:B1267"/>
    <mergeCell ref="C1267:D1267"/>
    <mergeCell ref="E1267:F1267"/>
    <mergeCell ref="A1268:B1268"/>
    <mergeCell ref="C1268:D1268"/>
    <mergeCell ref="E1268:F1268"/>
    <mergeCell ref="A1269:B1269"/>
    <mergeCell ref="C1272:D1272"/>
    <mergeCell ref="E1272:F1272"/>
    <mergeCell ref="A1270:B1270"/>
    <mergeCell ref="C1270:D1270"/>
    <mergeCell ref="E1270:F1270"/>
    <mergeCell ref="A1271:B1271"/>
    <mergeCell ref="C1271:D1271"/>
    <mergeCell ref="E1271:F1271"/>
    <mergeCell ref="A1272:B1272"/>
    <mergeCell ref="C1275:D1275"/>
    <mergeCell ref="E1275:F1275"/>
    <mergeCell ref="A1273:B1273"/>
    <mergeCell ref="C1273:D1273"/>
    <mergeCell ref="E1273:F1273"/>
    <mergeCell ref="A1274:B1274"/>
    <mergeCell ref="C1274:D1274"/>
    <mergeCell ref="E1274:F1274"/>
    <mergeCell ref="A1275:B1275"/>
    <mergeCell ref="C1278:D1278"/>
    <mergeCell ref="E1278:F1278"/>
    <mergeCell ref="A1276:B1276"/>
    <mergeCell ref="C1276:D1276"/>
    <mergeCell ref="E1276:F1276"/>
    <mergeCell ref="A1277:B1277"/>
    <mergeCell ref="C1277:D1277"/>
    <mergeCell ref="E1277:F1277"/>
    <mergeCell ref="A1278:B1278"/>
    <mergeCell ref="C1281:D1281"/>
    <mergeCell ref="E1281:F1281"/>
    <mergeCell ref="A1279:B1279"/>
    <mergeCell ref="C1279:D1279"/>
    <mergeCell ref="E1279:F1279"/>
    <mergeCell ref="A1280:B1280"/>
    <mergeCell ref="C1280:D1280"/>
    <mergeCell ref="E1280:F1280"/>
    <mergeCell ref="A1281:B1281"/>
    <mergeCell ref="C1284:D1284"/>
    <mergeCell ref="E1284:F1284"/>
    <mergeCell ref="A1282:B1282"/>
    <mergeCell ref="C1282:D1282"/>
    <mergeCell ref="E1282:F1282"/>
    <mergeCell ref="A1283:B1283"/>
    <mergeCell ref="C1283:D1283"/>
    <mergeCell ref="E1283:F1283"/>
    <mergeCell ref="A1284:B1284"/>
    <mergeCell ref="C1287:D1287"/>
    <mergeCell ref="E1287:F1287"/>
    <mergeCell ref="A1285:B1285"/>
    <mergeCell ref="C1285:D1285"/>
    <mergeCell ref="E1285:F1285"/>
    <mergeCell ref="A1286:B1286"/>
    <mergeCell ref="C1286:D1286"/>
    <mergeCell ref="E1286:F1286"/>
    <mergeCell ref="A1287:B1287"/>
    <mergeCell ref="C1290:D1290"/>
    <mergeCell ref="E1290:F1290"/>
    <mergeCell ref="A1288:B1288"/>
    <mergeCell ref="C1288:D1288"/>
    <mergeCell ref="E1288:F1288"/>
    <mergeCell ref="A1289:B1289"/>
    <mergeCell ref="C1289:D1289"/>
    <mergeCell ref="E1289:F1289"/>
    <mergeCell ref="A1290:B1290"/>
    <mergeCell ref="C1293:D1293"/>
    <mergeCell ref="E1293:F1293"/>
    <mergeCell ref="A1291:B1291"/>
    <mergeCell ref="C1291:D1291"/>
    <mergeCell ref="E1291:F1291"/>
    <mergeCell ref="A1292:B1292"/>
    <mergeCell ref="C1292:D1292"/>
    <mergeCell ref="E1292:F1292"/>
    <mergeCell ref="A1293:B1293"/>
    <mergeCell ref="C1296:D1296"/>
    <mergeCell ref="E1296:F1296"/>
    <mergeCell ref="A1294:B1294"/>
    <mergeCell ref="C1294:D1294"/>
    <mergeCell ref="E1294:F1294"/>
    <mergeCell ref="A1295:B1295"/>
    <mergeCell ref="C1295:D1295"/>
    <mergeCell ref="E1295:F1295"/>
    <mergeCell ref="A1296:B1296"/>
    <mergeCell ref="C1299:D1299"/>
    <mergeCell ref="E1299:F1299"/>
    <mergeCell ref="A1297:B1297"/>
    <mergeCell ref="C1297:D1297"/>
    <mergeCell ref="E1297:F1297"/>
    <mergeCell ref="A1298:B1298"/>
    <mergeCell ref="C1298:D1298"/>
    <mergeCell ref="E1298:F1298"/>
    <mergeCell ref="A1299:B1299"/>
    <mergeCell ref="C1302:D1302"/>
    <mergeCell ref="E1302:F1302"/>
    <mergeCell ref="A1300:B1300"/>
    <mergeCell ref="C1300:D1300"/>
    <mergeCell ref="E1300:F1300"/>
    <mergeCell ref="A1301:B1301"/>
    <mergeCell ref="C1301:D1301"/>
    <mergeCell ref="E1301:F1301"/>
    <mergeCell ref="A1302:B1302"/>
    <mergeCell ref="C1305:D1305"/>
    <mergeCell ref="E1305:F1305"/>
    <mergeCell ref="A1303:B1303"/>
    <mergeCell ref="C1303:D1303"/>
    <mergeCell ref="E1303:F1303"/>
    <mergeCell ref="A1304:B1304"/>
    <mergeCell ref="C1304:D1304"/>
    <mergeCell ref="E1304:F1304"/>
    <mergeCell ref="A1305:B1305"/>
    <mergeCell ref="C1308:D1308"/>
    <mergeCell ref="E1308:F1308"/>
    <mergeCell ref="A1306:B1306"/>
    <mergeCell ref="C1306:D1306"/>
    <mergeCell ref="E1306:F1306"/>
    <mergeCell ref="A1307:B1307"/>
    <mergeCell ref="C1307:D1307"/>
    <mergeCell ref="E1307:F1307"/>
    <mergeCell ref="A1308:B1308"/>
    <mergeCell ref="C1311:D1311"/>
    <mergeCell ref="E1311:F1311"/>
    <mergeCell ref="A1309:B1309"/>
    <mergeCell ref="C1309:D1309"/>
    <mergeCell ref="E1309:F1309"/>
    <mergeCell ref="A1310:B1310"/>
    <mergeCell ref="C1310:D1310"/>
    <mergeCell ref="E1310:F1310"/>
    <mergeCell ref="A1311:B1311"/>
    <mergeCell ref="C1314:D1314"/>
    <mergeCell ref="E1314:F1314"/>
    <mergeCell ref="A1312:B1312"/>
    <mergeCell ref="C1312:D1312"/>
    <mergeCell ref="E1312:F1312"/>
    <mergeCell ref="A1313:B1313"/>
    <mergeCell ref="C1313:D1313"/>
    <mergeCell ref="E1313:F1313"/>
    <mergeCell ref="A1314:B1314"/>
    <mergeCell ref="C1317:D1317"/>
    <mergeCell ref="E1317:F1317"/>
    <mergeCell ref="A1315:B1315"/>
    <mergeCell ref="C1315:D1315"/>
    <mergeCell ref="E1315:F1315"/>
    <mergeCell ref="A1316:B1316"/>
    <mergeCell ref="C1316:D1316"/>
    <mergeCell ref="E1316:F1316"/>
    <mergeCell ref="A1317:B1317"/>
    <mergeCell ref="C1320:D1320"/>
    <mergeCell ref="E1320:F1320"/>
    <mergeCell ref="A1318:B1318"/>
    <mergeCell ref="C1318:D1318"/>
    <mergeCell ref="E1318:F1318"/>
    <mergeCell ref="A1319:B1319"/>
    <mergeCell ref="C1319:D1319"/>
    <mergeCell ref="E1319:F1319"/>
    <mergeCell ref="A1320:B1320"/>
    <mergeCell ref="C1323:D1323"/>
    <mergeCell ref="E1323:F1323"/>
    <mergeCell ref="A1321:B1321"/>
    <mergeCell ref="C1321:D1321"/>
    <mergeCell ref="E1321:F1321"/>
    <mergeCell ref="A1322:B1322"/>
    <mergeCell ref="C1322:D1322"/>
    <mergeCell ref="E1322:F1322"/>
    <mergeCell ref="A1323:B1323"/>
    <mergeCell ref="C1326:D1326"/>
    <mergeCell ref="E1326:F1326"/>
    <mergeCell ref="A1324:B1324"/>
    <mergeCell ref="C1324:D1324"/>
    <mergeCell ref="E1324:F1324"/>
    <mergeCell ref="A1325:B1325"/>
    <mergeCell ref="C1325:D1325"/>
    <mergeCell ref="E1325:F1325"/>
    <mergeCell ref="A1326:B1326"/>
    <mergeCell ref="C1329:D1329"/>
    <mergeCell ref="E1329:F1329"/>
    <mergeCell ref="A1327:B1327"/>
    <mergeCell ref="C1327:D1327"/>
    <mergeCell ref="E1327:F1327"/>
    <mergeCell ref="A1328:B1328"/>
    <mergeCell ref="C1328:D1328"/>
    <mergeCell ref="E1328:F1328"/>
    <mergeCell ref="A1329:B1329"/>
    <mergeCell ref="C1332:D1332"/>
    <mergeCell ref="E1332:F1332"/>
    <mergeCell ref="A1330:B1330"/>
    <mergeCell ref="C1330:D1330"/>
    <mergeCell ref="E1330:F1330"/>
    <mergeCell ref="A1331:B1331"/>
    <mergeCell ref="C1331:D1331"/>
    <mergeCell ref="E1331:F1331"/>
    <mergeCell ref="A1332:B1332"/>
    <mergeCell ref="C1335:D1335"/>
    <mergeCell ref="E1335:F1335"/>
    <mergeCell ref="A1333:B1333"/>
    <mergeCell ref="C1333:D1333"/>
    <mergeCell ref="E1333:F1333"/>
    <mergeCell ref="A1334:B1334"/>
    <mergeCell ref="C1334:D1334"/>
    <mergeCell ref="E1334:F1334"/>
    <mergeCell ref="A1335:B1335"/>
    <mergeCell ref="C1338:D1338"/>
    <mergeCell ref="E1338:F1338"/>
    <mergeCell ref="A1336:B1336"/>
    <mergeCell ref="C1336:D1336"/>
    <mergeCell ref="E1336:F1336"/>
    <mergeCell ref="A1337:B1337"/>
    <mergeCell ref="C1337:D1337"/>
    <mergeCell ref="E1337:F1337"/>
    <mergeCell ref="A1338:B1338"/>
    <mergeCell ref="C1341:D1341"/>
    <mergeCell ref="E1341:F1341"/>
    <mergeCell ref="A1339:B1339"/>
    <mergeCell ref="C1339:D1339"/>
    <mergeCell ref="E1339:F1339"/>
    <mergeCell ref="A1340:B1340"/>
    <mergeCell ref="C1340:D1340"/>
    <mergeCell ref="E1340:F1340"/>
    <mergeCell ref="A1341:B1341"/>
    <mergeCell ref="C1344:D1344"/>
    <mergeCell ref="E1344:F1344"/>
    <mergeCell ref="A1342:B1342"/>
    <mergeCell ref="C1342:D1342"/>
    <mergeCell ref="E1342:F1342"/>
    <mergeCell ref="A1343:B1343"/>
    <mergeCell ref="C1343:D1343"/>
    <mergeCell ref="E1343:F1343"/>
    <mergeCell ref="A1344:B1344"/>
    <mergeCell ref="C1347:D1347"/>
    <mergeCell ref="E1347:F1347"/>
    <mergeCell ref="A1345:B1345"/>
    <mergeCell ref="C1345:D1345"/>
    <mergeCell ref="E1345:F1345"/>
    <mergeCell ref="A1346:B1346"/>
    <mergeCell ref="C1346:D1346"/>
    <mergeCell ref="E1346:F1346"/>
    <mergeCell ref="A1347:B1347"/>
    <mergeCell ref="C1350:D1350"/>
    <mergeCell ref="E1350:F1350"/>
    <mergeCell ref="A1348:B1348"/>
    <mergeCell ref="C1348:D1348"/>
    <mergeCell ref="E1348:F1348"/>
    <mergeCell ref="A1349:B1349"/>
    <mergeCell ref="C1349:D1349"/>
    <mergeCell ref="E1349:F1349"/>
    <mergeCell ref="A1350:B1350"/>
    <mergeCell ref="C1353:D1353"/>
    <mergeCell ref="E1353:F1353"/>
    <mergeCell ref="A1351:B1351"/>
    <mergeCell ref="C1351:D1351"/>
    <mergeCell ref="E1351:F1351"/>
    <mergeCell ref="A1352:B1352"/>
    <mergeCell ref="C1352:D1352"/>
    <mergeCell ref="E1352:F1352"/>
    <mergeCell ref="A1353:B1353"/>
    <mergeCell ref="C1356:D1356"/>
    <mergeCell ref="E1356:F1356"/>
    <mergeCell ref="A1354:B1354"/>
    <mergeCell ref="C1354:D1354"/>
    <mergeCell ref="E1354:F1354"/>
    <mergeCell ref="A1355:B1355"/>
    <mergeCell ref="C1355:D1355"/>
    <mergeCell ref="E1355:F1355"/>
    <mergeCell ref="A1356:B1356"/>
    <mergeCell ref="C1359:D1359"/>
    <mergeCell ref="E1359:F1359"/>
    <mergeCell ref="A1357:B1357"/>
    <mergeCell ref="C1357:D1357"/>
    <mergeCell ref="E1357:F1357"/>
    <mergeCell ref="A1358:B1358"/>
    <mergeCell ref="C1358:D1358"/>
    <mergeCell ref="E1358:F1358"/>
    <mergeCell ref="A1359:B1359"/>
    <mergeCell ref="C1362:D1362"/>
    <mergeCell ref="E1362:F1362"/>
    <mergeCell ref="A1360:B1360"/>
    <mergeCell ref="C1360:D1360"/>
    <mergeCell ref="E1360:F1360"/>
    <mergeCell ref="A1361:B1361"/>
    <mergeCell ref="C1361:D1361"/>
    <mergeCell ref="E1361:F1361"/>
    <mergeCell ref="A1362:B1362"/>
    <mergeCell ref="C1365:D1365"/>
    <mergeCell ref="E1365:F1365"/>
    <mergeCell ref="A1363:B1363"/>
    <mergeCell ref="C1363:D1363"/>
    <mergeCell ref="E1363:F1363"/>
    <mergeCell ref="A1364:B1364"/>
    <mergeCell ref="C1364:D1364"/>
    <mergeCell ref="E1364:F1364"/>
    <mergeCell ref="A1365:B1365"/>
    <mergeCell ref="C1368:D1368"/>
    <mergeCell ref="E1368:F1368"/>
    <mergeCell ref="A1366:B1366"/>
    <mergeCell ref="C1366:D1366"/>
    <mergeCell ref="E1366:F1366"/>
    <mergeCell ref="A1367:B1367"/>
    <mergeCell ref="C1367:D1367"/>
    <mergeCell ref="E1367:F1367"/>
    <mergeCell ref="A1368:B1368"/>
    <mergeCell ref="C1371:D1371"/>
    <mergeCell ref="E1371:F1371"/>
    <mergeCell ref="A1369:B1369"/>
    <mergeCell ref="C1369:D1369"/>
    <mergeCell ref="E1369:F1369"/>
    <mergeCell ref="A1370:B1370"/>
    <mergeCell ref="C1370:D1370"/>
    <mergeCell ref="E1370:F1370"/>
    <mergeCell ref="A1371:B1371"/>
    <mergeCell ref="C1374:D1374"/>
    <mergeCell ref="E1374:F1374"/>
    <mergeCell ref="A1372:B1372"/>
    <mergeCell ref="C1372:D1372"/>
    <mergeCell ref="E1372:F1372"/>
    <mergeCell ref="A1373:B1373"/>
    <mergeCell ref="C1373:D1373"/>
    <mergeCell ref="E1373:F1373"/>
    <mergeCell ref="A1374:B1374"/>
    <mergeCell ref="C1377:D1377"/>
    <mergeCell ref="E1377:F1377"/>
    <mergeCell ref="A1375:B1375"/>
    <mergeCell ref="C1375:D1375"/>
    <mergeCell ref="E1375:F1375"/>
    <mergeCell ref="A1376:B1376"/>
    <mergeCell ref="C1376:D1376"/>
    <mergeCell ref="E1376:F1376"/>
    <mergeCell ref="A1377:B1377"/>
    <mergeCell ref="C1380:D1380"/>
    <mergeCell ref="E1380:F1380"/>
    <mergeCell ref="A1378:B1378"/>
    <mergeCell ref="C1378:D1378"/>
    <mergeCell ref="E1378:F1378"/>
    <mergeCell ref="A1379:B1379"/>
    <mergeCell ref="C1379:D1379"/>
    <mergeCell ref="E1379:F1379"/>
    <mergeCell ref="A1380:B1380"/>
    <mergeCell ref="C1383:D1383"/>
    <mergeCell ref="E1383:F1383"/>
    <mergeCell ref="A1381:B1381"/>
    <mergeCell ref="C1381:D1381"/>
    <mergeCell ref="E1381:F1381"/>
    <mergeCell ref="A1382:B1382"/>
    <mergeCell ref="C1382:D1382"/>
    <mergeCell ref="E1382:F1382"/>
    <mergeCell ref="A1383:B1383"/>
    <mergeCell ref="C1386:D1386"/>
    <mergeCell ref="E1386:F1386"/>
    <mergeCell ref="A1384:B1384"/>
    <mergeCell ref="C1384:D1384"/>
    <mergeCell ref="E1384:F1384"/>
    <mergeCell ref="A1385:B1385"/>
    <mergeCell ref="C1385:D1385"/>
    <mergeCell ref="E1385:F1385"/>
    <mergeCell ref="A1386:B1386"/>
    <mergeCell ref="C1389:D1389"/>
    <mergeCell ref="E1389:F1389"/>
    <mergeCell ref="A1387:B1387"/>
    <mergeCell ref="C1387:D1387"/>
    <mergeCell ref="E1387:F1387"/>
    <mergeCell ref="A1388:B1388"/>
    <mergeCell ref="C1388:D1388"/>
    <mergeCell ref="E1388:F1388"/>
    <mergeCell ref="A1389:B1389"/>
    <mergeCell ref="C1392:D1392"/>
    <mergeCell ref="E1392:F1392"/>
    <mergeCell ref="A1390:B1390"/>
    <mergeCell ref="C1390:D1390"/>
    <mergeCell ref="E1390:F1390"/>
    <mergeCell ref="A1391:B1391"/>
    <mergeCell ref="C1391:D1391"/>
    <mergeCell ref="E1391:F1391"/>
    <mergeCell ref="A1392:B1392"/>
    <mergeCell ref="C1395:D1395"/>
    <mergeCell ref="E1395:F1395"/>
    <mergeCell ref="A1393:B1393"/>
    <mergeCell ref="C1393:D1393"/>
    <mergeCell ref="E1393:F1393"/>
    <mergeCell ref="A1394:B1394"/>
    <mergeCell ref="C1394:D1394"/>
    <mergeCell ref="E1394:F1394"/>
    <mergeCell ref="A1395:B1395"/>
    <mergeCell ref="C1398:D1398"/>
    <mergeCell ref="E1398:F1398"/>
    <mergeCell ref="A1396:B1396"/>
    <mergeCell ref="C1396:D1396"/>
    <mergeCell ref="E1396:F1396"/>
    <mergeCell ref="A1397:B1397"/>
    <mergeCell ref="C1397:D1397"/>
    <mergeCell ref="E1397:F1397"/>
    <mergeCell ref="A1398:B1398"/>
    <mergeCell ref="C1401:D1401"/>
    <mergeCell ref="E1401:F1401"/>
    <mergeCell ref="A1399:B1399"/>
    <mergeCell ref="C1399:D1399"/>
    <mergeCell ref="E1399:F1399"/>
    <mergeCell ref="A1400:B1400"/>
    <mergeCell ref="C1400:D1400"/>
    <mergeCell ref="E1400:F1400"/>
    <mergeCell ref="A1401:B1401"/>
    <mergeCell ref="C1404:D1404"/>
    <mergeCell ref="E1404:F1404"/>
    <mergeCell ref="A1402:B1402"/>
    <mergeCell ref="C1402:D1402"/>
    <mergeCell ref="E1402:F1402"/>
    <mergeCell ref="A1403:B1403"/>
    <mergeCell ref="C1403:D1403"/>
    <mergeCell ref="E1403:F1403"/>
    <mergeCell ref="A1404:B1404"/>
    <mergeCell ref="C1407:D1407"/>
    <mergeCell ref="E1407:F1407"/>
    <mergeCell ref="A1405:B1405"/>
    <mergeCell ref="C1405:D1405"/>
    <mergeCell ref="E1405:F1405"/>
    <mergeCell ref="A1406:B1406"/>
    <mergeCell ref="C1406:D1406"/>
    <mergeCell ref="E1406:F1406"/>
    <mergeCell ref="A1407:B1407"/>
    <mergeCell ref="C1410:D1410"/>
    <mergeCell ref="E1410:F1410"/>
    <mergeCell ref="A1408:B1408"/>
    <mergeCell ref="C1408:D1408"/>
    <mergeCell ref="E1408:F1408"/>
    <mergeCell ref="A1409:B1409"/>
    <mergeCell ref="C1409:D1409"/>
    <mergeCell ref="E1409:F1409"/>
    <mergeCell ref="A1410:B1410"/>
    <mergeCell ref="C1413:D1413"/>
    <mergeCell ref="E1413:F1413"/>
    <mergeCell ref="A1411:B1411"/>
    <mergeCell ref="C1411:D1411"/>
    <mergeCell ref="E1411:F1411"/>
    <mergeCell ref="A1412:B1412"/>
    <mergeCell ref="C1412:D1412"/>
    <mergeCell ref="E1412:F1412"/>
    <mergeCell ref="A1413:B1413"/>
    <mergeCell ref="C1416:D1416"/>
    <mergeCell ref="E1416:F1416"/>
    <mergeCell ref="A1414:B1414"/>
    <mergeCell ref="C1414:D1414"/>
    <mergeCell ref="E1414:F1414"/>
    <mergeCell ref="A1415:B1415"/>
    <mergeCell ref="C1415:D1415"/>
    <mergeCell ref="E1415:F1415"/>
    <mergeCell ref="A1416:B1416"/>
    <mergeCell ref="C1419:D1419"/>
    <mergeCell ref="E1419:F1419"/>
    <mergeCell ref="A1417:B1417"/>
    <mergeCell ref="C1417:D1417"/>
    <mergeCell ref="E1417:F1417"/>
    <mergeCell ref="A1418:B1418"/>
    <mergeCell ref="C1418:D1418"/>
    <mergeCell ref="E1418:F1418"/>
    <mergeCell ref="A1419:B1419"/>
    <mergeCell ref="C1422:D1422"/>
    <mergeCell ref="E1422:F1422"/>
    <mergeCell ref="A1420:B1420"/>
    <mergeCell ref="C1420:D1420"/>
    <mergeCell ref="E1420:F1420"/>
    <mergeCell ref="A1421:B1421"/>
    <mergeCell ref="C1421:D1421"/>
    <mergeCell ref="E1421:F1421"/>
    <mergeCell ref="A1422:B1422"/>
    <mergeCell ref="C1425:D1425"/>
    <mergeCell ref="E1425:F1425"/>
    <mergeCell ref="A1423:B1423"/>
    <mergeCell ref="C1423:D1423"/>
    <mergeCell ref="E1423:F1423"/>
    <mergeCell ref="A1424:B1424"/>
    <mergeCell ref="C1424:D1424"/>
    <mergeCell ref="E1424:F1424"/>
    <mergeCell ref="A1425:B1425"/>
    <mergeCell ref="C1428:D1428"/>
    <mergeCell ref="E1428:F1428"/>
    <mergeCell ref="A1426:B1426"/>
    <mergeCell ref="C1426:D1426"/>
    <mergeCell ref="E1426:F1426"/>
    <mergeCell ref="A1427:B1427"/>
    <mergeCell ref="C1427:D1427"/>
    <mergeCell ref="E1427:F1427"/>
    <mergeCell ref="A1428:B1428"/>
    <mergeCell ref="C1431:D1431"/>
    <mergeCell ref="E1431:F1431"/>
    <mergeCell ref="A1429:B1429"/>
    <mergeCell ref="C1429:D1429"/>
    <mergeCell ref="E1429:F1429"/>
    <mergeCell ref="A1430:B1430"/>
    <mergeCell ref="C1430:D1430"/>
    <mergeCell ref="E1430:F1430"/>
    <mergeCell ref="A1431:B1431"/>
    <mergeCell ref="C1434:D1434"/>
    <mergeCell ref="E1434:F1434"/>
    <mergeCell ref="A1432:B1432"/>
    <mergeCell ref="C1432:D1432"/>
    <mergeCell ref="E1432:F1432"/>
    <mergeCell ref="A1433:B1433"/>
    <mergeCell ref="C1433:D1433"/>
    <mergeCell ref="E1433:F1433"/>
    <mergeCell ref="A1434:B1434"/>
    <mergeCell ref="C1437:D1437"/>
    <mergeCell ref="E1437:F1437"/>
    <mergeCell ref="A1435:B1435"/>
    <mergeCell ref="C1435:D1435"/>
    <mergeCell ref="E1435:F1435"/>
    <mergeCell ref="A1436:B1436"/>
    <mergeCell ref="C1436:D1436"/>
    <mergeCell ref="E1436:F1436"/>
    <mergeCell ref="A1437:B1437"/>
    <mergeCell ref="C1440:D1440"/>
    <mergeCell ref="E1440:F1440"/>
    <mergeCell ref="A1438:B1438"/>
    <mergeCell ref="C1438:D1438"/>
    <mergeCell ref="E1438:F1438"/>
    <mergeCell ref="A1439:B1439"/>
    <mergeCell ref="C1439:D1439"/>
    <mergeCell ref="E1439:F1439"/>
    <mergeCell ref="A1440:B1440"/>
    <mergeCell ref="C1443:D1443"/>
    <mergeCell ref="E1443:F1443"/>
    <mergeCell ref="A1441:B1441"/>
    <mergeCell ref="C1441:D1441"/>
    <mergeCell ref="E1441:F1441"/>
    <mergeCell ref="A1442:B1442"/>
    <mergeCell ref="C1442:D1442"/>
    <mergeCell ref="E1442:F1442"/>
    <mergeCell ref="A1443:B1443"/>
    <mergeCell ref="C1446:D1446"/>
    <mergeCell ref="E1446:F1446"/>
    <mergeCell ref="A1444:B1444"/>
    <mergeCell ref="C1444:D1444"/>
    <mergeCell ref="E1444:F1444"/>
    <mergeCell ref="A1445:B1445"/>
    <mergeCell ref="C1445:D1445"/>
    <mergeCell ref="E1445:F1445"/>
    <mergeCell ref="A1446:B1446"/>
    <mergeCell ref="C1449:D1449"/>
    <mergeCell ref="E1449:F1449"/>
    <mergeCell ref="A1447:B1447"/>
    <mergeCell ref="C1447:D1447"/>
    <mergeCell ref="E1447:F1447"/>
    <mergeCell ref="A1448:B1448"/>
    <mergeCell ref="C1448:D1448"/>
    <mergeCell ref="E1448:F1448"/>
    <mergeCell ref="A1449:B1449"/>
    <mergeCell ref="C1452:D1452"/>
    <mergeCell ref="E1452:F1452"/>
    <mergeCell ref="A1450:B1450"/>
    <mergeCell ref="C1450:D1450"/>
    <mergeCell ref="E1450:F1450"/>
    <mergeCell ref="A1451:B1451"/>
    <mergeCell ref="C1451:D1451"/>
    <mergeCell ref="E1451:F1451"/>
    <mergeCell ref="A1452:B1452"/>
    <mergeCell ref="C1455:D1455"/>
    <mergeCell ref="E1455:F1455"/>
    <mergeCell ref="A1453:B1453"/>
    <mergeCell ref="C1453:D1453"/>
    <mergeCell ref="E1453:F1453"/>
    <mergeCell ref="A1454:B1454"/>
    <mergeCell ref="C1454:D1454"/>
    <mergeCell ref="E1454:F1454"/>
    <mergeCell ref="A1455:B1455"/>
    <mergeCell ref="C1458:D1458"/>
    <mergeCell ref="E1458:F1458"/>
    <mergeCell ref="A1456:B1456"/>
    <mergeCell ref="C1456:D1456"/>
    <mergeCell ref="E1456:F1456"/>
    <mergeCell ref="A1457:B1457"/>
    <mergeCell ref="C1457:D1457"/>
    <mergeCell ref="E1457:F1457"/>
    <mergeCell ref="A1458:B1458"/>
    <mergeCell ref="C1461:D1461"/>
    <mergeCell ref="E1461:F1461"/>
    <mergeCell ref="A1459:B1459"/>
    <mergeCell ref="C1459:D1459"/>
    <mergeCell ref="E1459:F1459"/>
    <mergeCell ref="A1460:B1460"/>
    <mergeCell ref="C1460:D1460"/>
    <mergeCell ref="E1460:F1460"/>
    <mergeCell ref="A1461:B1461"/>
    <mergeCell ref="C1464:D1464"/>
    <mergeCell ref="E1464:F1464"/>
    <mergeCell ref="A1462:B1462"/>
    <mergeCell ref="C1462:D1462"/>
    <mergeCell ref="E1462:F1462"/>
    <mergeCell ref="A1463:B1463"/>
    <mergeCell ref="C1463:D1463"/>
    <mergeCell ref="E1463:F1463"/>
    <mergeCell ref="A1464:B1464"/>
    <mergeCell ref="C1467:D1467"/>
    <mergeCell ref="E1467:F1467"/>
    <mergeCell ref="A1465:B1465"/>
    <mergeCell ref="C1465:D1465"/>
    <mergeCell ref="E1465:F1465"/>
    <mergeCell ref="A1466:B1466"/>
    <mergeCell ref="C1466:D1466"/>
    <mergeCell ref="E1466:F1466"/>
    <mergeCell ref="A1467:B1467"/>
    <mergeCell ref="C1470:D1470"/>
    <mergeCell ref="E1470:F1470"/>
    <mergeCell ref="A1468:B1468"/>
    <mergeCell ref="C1468:D1468"/>
    <mergeCell ref="E1468:F1468"/>
    <mergeCell ref="A1469:B1469"/>
    <mergeCell ref="C1469:D1469"/>
    <mergeCell ref="E1469:F1469"/>
    <mergeCell ref="A1470:B1470"/>
    <mergeCell ref="C1473:D1473"/>
    <mergeCell ref="E1473:F1473"/>
    <mergeCell ref="A1471:B1471"/>
    <mergeCell ref="C1471:D1471"/>
    <mergeCell ref="E1471:F1471"/>
    <mergeCell ref="A1472:B1472"/>
    <mergeCell ref="C1472:D1472"/>
    <mergeCell ref="E1472:F1472"/>
    <mergeCell ref="A1473:B1473"/>
    <mergeCell ref="C1476:D1476"/>
    <mergeCell ref="E1476:F1476"/>
    <mergeCell ref="A1474:B1474"/>
    <mergeCell ref="C1474:D1474"/>
    <mergeCell ref="E1474:F1474"/>
    <mergeCell ref="A1475:B1475"/>
    <mergeCell ref="C1475:D1475"/>
    <mergeCell ref="E1475:F1475"/>
    <mergeCell ref="A1476:B1476"/>
    <mergeCell ref="C1479:D1479"/>
    <mergeCell ref="E1479:F1479"/>
    <mergeCell ref="A1477:B1477"/>
    <mergeCell ref="C1477:D1477"/>
    <mergeCell ref="E1477:F1477"/>
    <mergeCell ref="A1478:B1478"/>
    <mergeCell ref="C1478:D1478"/>
    <mergeCell ref="E1478:F1478"/>
    <mergeCell ref="A1479:B1479"/>
    <mergeCell ref="C1482:D1482"/>
    <mergeCell ref="E1482:F1482"/>
    <mergeCell ref="A1480:B1480"/>
    <mergeCell ref="C1480:D1480"/>
    <mergeCell ref="E1480:F1480"/>
    <mergeCell ref="A1481:B1481"/>
    <mergeCell ref="C1481:D1481"/>
    <mergeCell ref="E1481:F1481"/>
    <mergeCell ref="A1482:B1482"/>
    <mergeCell ref="C1485:D1485"/>
    <mergeCell ref="E1485:F1485"/>
    <mergeCell ref="A1483:B1483"/>
    <mergeCell ref="C1483:D1483"/>
    <mergeCell ref="E1483:F1483"/>
    <mergeCell ref="A1484:B1484"/>
    <mergeCell ref="C1484:D1484"/>
    <mergeCell ref="E1484:F1484"/>
    <mergeCell ref="A1485:B1485"/>
    <mergeCell ref="C1488:D1488"/>
    <mergeCell ref="E1488:F1488"/>
    <mergeCell ref="A1486:B1486"/>
    <mergeCell ref="C1486:D1486"/>
    <mergeCell ref="E1486:F1486"/>
    <mergeCell ref="A1487:B1487"/>
    <mergeCell ref="C1487:D1487"/>
    <mergeCell ref="E1487:F1487"/>
    <mergeCell ref="A1488:B1488"/>
    <mergeCell ref="C1491:D1491"/>
    <mergeCell ref="E1491:F1491"/>
    <mergeCell ref="A1489:B1489"/>
    <mergeCell ref="C1489:D1489"/>
    <mergeCell ref="E1489:F1489"/>
    <mergeCell ref="A1490:B1490"/>
    <mergeCell ref="C1490:D1490"/>
    <mergeCell ref="E1490:F1490"/>
    <mergeCell ref="A1491:B1491"/>
    <mergeCell ref="C1494:D1494"/>
    <mergeCell ref="E1494:F1494"/>
    <mergeCell ref="A1492:B1492"/>
    <mergeCell ref="C1492:D1492"/>
    <mergeCell ref="E1492:F1492"/>
    <mergeCell ref="A1493:B1493"/>
    <mergeCell ref="C1493:D1493"/>
    <mergeCell ref="E1493:F1493"/>
    <mergeCell ref="A1494:B1494"/>
    <mergeCell ref="C1497:D1497"/>
    <mergeCell ref="E1497:F1497"/>
    <mergeCell ref="A1495:B1495"/>
    <mergeCell ref="C1495:D1495"/>
    <mergeCell ref="E1495:F1495"/>
    <mergeCell ref="A1496:B1496"/>
    <mergeCell ref="C1496:D1496"/>
    <mergeCell ref="E1496:F1496"/>
    <mergeCell ref="A1497:B1497"/>
    <mergeCell ref="C1500:D1500"/>
    <mergeCell ref="E1500:F1500"/>
    <mergeCell ref="A1498:B1498"/>
    <mergeCell ref="C1498:D1498"/>
    <mergeCell ref="E1498:F1498"/>
    <mergeCell ref="A1499:B1499"/>
    <mergeCell ref="C1499:D1499"/>
    <mergeCell ref="E1499:F1499"/>
    <mergeCell ref="A1500:B1500"/>
    <mergeCell ref="C1503:D1503"/>
    <mergeCell ref="E1503:F1503"/>
    <mergeCell ref="A1501:B1501"/>
    <mergeCell ref="C1501:D1501"/>
    <mergeCell ref="E1501:F1501"/>
    <mergeCell ref="A1502:B1502"/>
    <mergeCell ref="C1502:D1502"/>
    <mergeCell ref="E1502:F1502"/>
    <mergeCell ref="A1503:B1503"/>
    <mergeCell ref="C1506:D1506"/>
    <mergeCell ref="E1506:F1506"/>
    <mergeCell ref="A1504:B1504"/>
    <mergeCell ref="C1504:D1504"/>
    <mergeCell ref="E1504:F1504"/>
    <mergeCell ref="A1505:B1505"/>
    <mergeCell ref="C1505:D1505"/>
    <mergeCell ref="E1505:F1505"/>
    <mergeCell ref="A1506:B1506"/>
    <mergeCell ref="C1509:D1509"/>
    <mergeCell ref="E1509:F1509"/>
    <mergeCell ref="A1507:B1507"/>
    <mergeCell ref="C1507:D1507"/>
    <mergeCell ref="E1507:F1507"/>
    <mergeCell ref="A1508:B1508"/>
    <mergeCell ref="C1508:D1508"/>
    <mergeCell ref="E1508:F1508"/>
    <mergeCell ref="A1509:B1509"/>
    <mergeCell ref="C1512:D1512"/>
    <mergeCell ref="E1512:F1512"/>
    <mergeCell ref="A1510:B1510"/>
    <mergeCell ref="C1510:D1510"/>
    <mergeCell ref="E1510:F1510"/>
    <mergeCell ref="A1511:B1511"/>
    <mergeCell ref="C1511:D1511"/>
    <mergeCell ref="E1511:F1511"/>
    <mergeCell ref="A1512:B1512"/>
    <mergeCell ref="C1515:D1515"/>
    <mergeCell ref="E1515:F1515"/>
    <mergeCell ref="A1513:B1513"/>
    <mergeCell ref="C1513:D1513"/>
    <mergeCell ref="E1513:F1513"/>
    <mergeCell ref="A1514:B1514"/>
    <mergeCell ref="C1514:D1514"/>
    <mergeCell ref="E1514:F1514"/>
    <mergeCell ref="A1515:B1515"/>
    <mergeCell ref="C1518:D1518"/>
    <mergeCell ref="E1518:F1518"/>
    <mergeCell ref="A1516:B1516"/>
    <mergeCell ref="C1516:D1516"/>
    <mergeCell ref="E1516:F1516"/>
    <mergeCell ref="A1517:B1517"/>
    <mergeCell ref="C1517:D1517"/>
    <mergeCell ref="E1517:F1517"/>
    <mergeCell ref="A1518:B1518"/>
    <mergeCell ref="C1521:D1521"/>
    <mergeCell ref="E1521:F1521"/>
    <mergeCell ref="A1519:B1519"/>
    <mergeCell ref="C1519:D1519"/>
    <mergeCell ref="E1519:F1519"/>
    <mergeCell ref="A1520:B1520"/>
    <mergeCell ref="C1520:D1520"/>
    <mergeCell ref="E1520:F1520"/>
    <mergeCell ref="A1521:B1521"/>
    <mergeCell ref="C1524:D1524"/>
    <mergeCell ref="E1524:F1524"/>
    <mergeCell ref="A1522:B1522"/>
    <mergeCell ref="C1522:D1522"/>
    <mergeCell ref="E1522:F1522"/>
    <mergeCell ref="A1523:B1523"/>
    <mergeCell ref="C1523:D1523"/>
    <mergeCell ref="E1523:F1523"/>
    <mergeCell ref="A1524:B1524"/>
    <mergeCell ref="C1527:D1527"/>
    <mergeCell ref="E1527:F1527"/>
    <mergeCell ref="A1525:B1525"/>
    <mergeCell ref="C1525:D1525"/>
    <mergeCell ref="E1525:F1525"/>
    <mergeCell ref="A1526:B1526"/>
    <mergeCell ref="C1526:D1526"/>
    <mergeCell ref="E1526:F1526"/>
    <mergeCell ref="A1527:B1527"/>
    <mergeCell ref="C1530:D1530"/>
    <mergeCell ref="E1530:F1530"/>
    <mergeCell ref="A1528:B1528"/>
    <mergeCell ref="C1528:D1528"/>
    <mergeCell ref="E1528:F1528"/>
    <mergeCell ref="A1529:B1529"/>
    <mergeCell ref="C1529:D1529"/>
    <mergeCell ref="E1529:F1529"/>
    <mergeCell ref="A1530:B1530"/>
    <mergeCell ref="C1533:D1533"/>
    <mergeCell ref="E1533:F1533"/>
    <mergeCell ref="A1531:B1531"/>
    <mergeCell ref="C1531:D1531"/>
    <mergeCell ref="E1531:F1531"/>
    <mergeCell ref="A1532:B1532"/>
    <mergeCell ref="C1532:D1532"/>
    <mergeCell ref="E1532:F1532"/>
    <mergeCell ref="A1533:B1533"/>
    <mergeCell ref="C1536:D1536"/>
    <mergeCell ref="E1536:F1536"/>
    <mergeCell ref="A1534:B1534"/>
    <mergeCell ref="C1534:D1534"/>
    <mergeCell ref="E1534:F1534"/>
    <mergeCell ref="A1535:B1535"/>
    <mergeCell ref="C1535:D1535"/>
    <mergeCell ref="E1535:F1535"/>
    <mergeCell ref="A1536:B1536"/>
    <mergeCell ref="C1539:D1539"/>
    <mergeCell ref="E1539:F1539"/>
    <mergeCell ref="A1537:B1537"/>
    <mergeCell ref="C1537:D1537"/>
    <mergeCell ref="E1537:F1537"/>
    <mergeCell ref="A1538:B1538"/>
    <mergeCell ref="C1538:D1538"/>
    <mergeCell ref="E1538:F1538"/>
    <mergeCell ref="A1539:B1539"/>
    <mergeCell ref="C1542:D1542"/>
    <mergeCell ref="E1542:F1542"/>
    <mergeCell ref="A1540:B1540"/>
    <mergeCell ref="C1540:D1540"/>
    <mergeCell ref="E1540:F1540"/>
    <mergeCell ref="A1541:B1541"/>
    <mergeCell ref="C1541:D1541"/>
    <mergeCell ref="E1541:F1541"/>
    <mergeCell ref="A1542:B1542"/>
    <mergeCell ref="C1545:D1545"/>
    <mergeCell ref="E1545:F1545"/>
    <mergeCell ref="A1543:B1543"/>
    <mergeCell ref="C1543:D1543"/>
    <mergeCell ref="E1543:F1543"/>
    <mergeCell ref="A1544:B1544"/>
    <mergeCell ref="C1544:D1544"/>
    <mergeCell ref="E1544:F1544"/>
    <mergeCell ref="A1545:B1545"/>
    <mergeCell ref="C1548:D1548"/>
    <mergeCell ref="E1548:F1548"/>
    <mergeCell ref="A1546:B1546"/>
    <mergeCell ref="C1546:D1546"/>
    <mergeCell ref="E1546:F1546"/>
    <mergeCell ref="A1547:B1547"/>
    <mergeCell ref="C1547:D1547"/>
    <mergeCell ref="E1547:F1547"/>
    <mergeCell ref="A1548:B1548"/>
    <mergeCell ref="C1551:D1551"/>
    <mergeCell ref="E1551:F1551"/>
    <mergeCell ref="A1549:B1549"/>
    <mergeCell ref="C1549:D1549"/>
    <mergeCell ref="E1549:F1549"/>
    <mergeCell ref="A1550:B1550"/>
    <mergeCell ref="C1550:D1550"/>
    <mergeCell ref="E1550:F1550"/>
    <mergeCell ref="A1551:B1551"/>
    <mergeCell ref="C1554:D1554"/>
    <mergeCell ref="E1554:F1554"/>
    <mergeCell ref="A1552:B1552"/>
    <mergeCell ref="C1552:D1552"/>
    <mergeCell ref="E1552:F1552"/>
    <mergeCell ref="A1553:B1553"/>
    <mergeCell ref="C1553:D1553"/>
    <mergeCell ref="E1553:F1553"/>
    <mergeCell ref="A1554:B1554"/>
    <mergeCell ref="C1557:D1557"/>
    <mergeCell ref="E1557:F1557"/>
    <mergeCell ref="A1555:B1555"/>
    <mergeCell ref="C1555:D1555"/>
    <mergeCell ref="E1555:F1555"/>
    <mergeCell ref="A1556:B1556"/>
    <mergeCell ref="C1556:D1556"/>
    <mergeCell ref="E1556:F1556"/>
    <mergeCell ref="A1557:B1557"/>
    <mergeCell ref="C1560:D1560"/>
    <mergeCell ref="E1560:F1560"/>
    <mergeCell ref="A1558:B1558"/>
    <mergeCell ref="C1558:D1558"/>
    <mergeCell ref="E1558:F1558"/>
    <mergeCell ref="A1559:B1559"/>
    <mergeCell ref="C1559:D1559"/>
    <mergeCell ref="E1559:F1559"/>
    <mergeCell ref="A1560:B1560"/>
    <mergeCell ref="C1563:D1563"/>
    <mergeCell ref="E1563:F1563"/>
    <mergeCell ref="A1561:B1561"/>
    <mergeCell ref="C1561:D1561"/>
    <mergeCell ref="E1561:F1561"/>
    <mergeCell ref="A1562:B1562"/>
    <mergeCell ref="C1562:D1562"/>
    <mergeCell ref="E1562:F1562"/>
    <mergeCell ref="A1563:B1563"/>
    <mergeCell ref="C1566:D1566"/>
    <mergeCell ref="E1566:F1566"/>
    <mergeCell ref="A1564:B1564"/>
    <mergeCell ref="C1564:D1564"/>
    <mergeCell ref="E1564:F1564"/>
    <mergeCell ref="A1565:B1565"/>
    <mergeCell ref="C1565:D1565"/>
    <mergeCell ref="E1565:F1565"/>
    <mergeCell ref="A1566:B1566"/>
    <mergeCell ref="C1569:D1569"/>
    <mergeCell ref="E1569:F1569"/>
    <mergeCell ref="A1567:B1567"/>
    <mergeCell ref="C1567:D1567"/>
    <mergeCell ref="E1567:F1567"/>
    <mergeCell ref="A1568:B1568"/>
    <mergeCell ref="C1568:D1568"/>
    <mergeCell ref="E1568:F1568"/>
    <mergeCell ref="A1569:B1569"/>
    <mergeCell ref="C1572:D1572"/>
    <mergeCell ref="E1572:F1572"/>
    <mergeCell ref="A1570:B1570"/>
    <mergeCell ref="C1570:D1570"/>
    <mergeCell ref="E1570:F1570"/>
    <mergeCell ref="A1571:B1571"/>
    <mergeCell ref="C1571:D1571"/>
    <mergeCell ref="E1571:F1571"/>
    <mergeCell ref="A1572:B1572"/>
    <mergeCell ref="C1575:D1575"/>
    <mergeCell ref="E1575:F1575"/>
    <mergeCell ref="A1573:B1573"/>
    <mergeCell ref="C1573:D1573"/>
    <mergeCell ref="E1573:F1573"/>
    <mergeCell ref="A1574:B1574"/>
    <mergeCell ref="C1574:D1574"/>
    <mergeCell ref="E1574:F1574"/>
    <mergeCell ref="A1575:B1575"/>
    <mergeCell ref="C1578:D1578"/>
    <mergeCell ref="E1578:F1578"/>
    <mergeCell ref="A1576:B1576"/>
    <mergeCell ref="C1576:D1576"/>
    <mergeCell ref="E1576:F1576"/>
    <mergeCell ref="A1577:B1577"/>
    <mergeCell ref="C1577:D1577"/>
    <mergeCell ref="E1577:F1577"/>
    <mergeCell ref="A1578:B1578"/>
    <mergeCell ref="C1581:D1581"/>
    <mergeCell ref="E1581:F1581"/>
    <mergeCell ref="A1579:B1579"/>
    <mergeCell ref="C1579:D1579"/>
    <mergeCell ref="E1579:F1579"/>
    <mergeCell ref="A1580:B1580"/>
    <mergeCell ref="C1580:D1580"/>
    <mergeCell ref="E1580:F1580"/>
    <mergeCell ref="A1581:B1581"/>
    <mergeCell ref="C1584:D1584"/>
    <mergeCell ref="E1584:F1584"/>
    <mergeCell ref="A1582:B1582"/>
    <mergeCell ref="C1582:D1582"/>
    <mergeCell ref="E1582:F1582"/>
    <mergeCell ref="A1583:B1583"/>
    <mergeCell ref="C1583:D1583"/>
    <mergeCell ref="E1583:F1583"/>
    <mergeCell ref="A1584:B1584"/>
    <mergeCell ref="C1587:D1587"/>
    <mergeCell ref="E1587:F1587"/>
    <mergeCell ref="A1585:B1585"/>
    <mergeCell ref="C1585:D1585"/>
    <mergeCell ref="E1585:F1585"/>
    <mergeCell ref="A1586:B1586"/>
    <mergeCell ref="C1586:D1586"/>
    <mergeCell ref="E1586:F1586"/>
    <mergeCell ref="A1587:B1587"/>
    <mergeCell ref="C1590:D1590"/>
    <mergeCell ref="E1590:F1590"/>
    <mergeCell ref="A1588:B1588"/>
    <mergeCell ref="C1588:D1588"/>
    <mergeCell ref="E1588:F1588"/>
    <mergeCell ref="A1589:B1589"/>
    <mergeCell ref="C1589:D1589"/>
    <mergeCell ref="E1589:F1589"/>
    <mergeCell ref="A1590:B1590"/>
    <mergeCell ref="C1593:D1593"/>
    <mergeCell ref="E1593:F1593"/>
    <mergeCell ref="A1591:B1591"/>
    <mergeCell ref="C1591:D1591"/>
    <mergeCell ref="E1591:F1591"/>
    <mergeCell ref="A1592:B1592"/>
    <mergeCell ref="C1592:D1592"/>
    <mergeCell ref="E1592:F1592"/>
    <mergeCell ref="A1593:B1593"/>
    <mergeCell ref="C1596:D1596"/>
    <mergeCell ref="E1596:F1596"/>
    <mergeCell ref="A1594:B1594"/>
    <mergeCell ref="C1594:D1594"/>
    <mergeCell ref="E1594:F1594"/>
    <mergeCell ref="A1595:B1595"/>
    <mergeCell ref="C1595:D1595"/>
    <mergeCell ref="E1595:F1595"/>
    <mergeCell ref="A1596:B1596"/>
    <mergeCell ref="C1599:D1599"/>
    <mergeCell ref="E1599:F1599"/>
    <mergeCell ref="A1597:B1597"/>
    <mergeCell ref="C1597:D1597"/>
    <mergeCell ref="E1597:F1597"/>
    <mergeCell ref="A1598:B1598"/>
    <mergeCell ref="C1598:D1598"/>
    <mergeCell ref="E1598:F1598"/>
    <mergeCell ref="A1599:B1599"/>
    <mergeCell ref="C1602:D1602"/>
    <mergeCell ref="E1602:F1602"/>
    <mergeCell ref="A1600:B1600"/>
    <mergeCell ref="C1600:D1600"/>
    <mergeCell ref="E1600:F1600"/>
    <mergeCell ref="A1601:B1601"/>
    <mergeCell ref="C1601:D1601"/>
    <mergeCell ref="E1601:F1601"/>
    <mergeCell ref="A1602:B1602"/>
    <mergeCell ref="C1605:D1605"/>
    <mergeCell ref="E1605:F1605"/>
    <mergeCell ref="A1603:B1603"/>
    <mergeCell ref="C1603:D1603"/>
    <mergeCell ref="E1603:F1603"/>
    <mergeCell ref="A1604:B1604"/>
    <mergeCell ref="C1604:D1604"/>
    <mergeCell ref="E1604:F1604"/>
    <mergeCell ref="A1605:B1605"/>
    <mergeCell ref="C1608:D1608"/>
    <mergeCell ref="E1608:F1608"/>
    <mergeCell ref="A1606:B1606"/>
    <mergeCell ref="C1606:D1606"/>
    <mergeCell ref="E1606:F1606"/>
    <mergeCell ref="A1607:B1607"/>
    <mergeCell ref="C1607:D1607"/>
    <mergeCell ref="E1607:F1607"/>
    <mergeCell ref="A1608:B1608"/>
    <mergeCell ref="C1611:D1611"/>
    <mergeCell ref="E1611:F1611"/>
    <mergeCell ref="A1609:B1609"/>
    <mergeCell ref="C1609:D1609"/>
    <mergeCell ref="E1609:F1609"/>
    <mergeCell ref="A1610:B1610"/>
    <mergeCell ref="C1610:D1610"/>
    <mergeCell ref="E1610:F1610"/>
    <mergeCell ref="A1611:B1611"/>
    <mergeCell ref="C1614:D1614"/>
    <mergeCell ref="E1614:F1614"/>
    <mergeCell ref="A1612:B1612"/>
    <mergeCell ref="C1612:D1612"/>
    <mergeCell ref="E1612:F1612"/>
    <mergeCell ref="A1613:B1613"/>
    <mergeCell ref="C1613:D1613"/>
    <mergeCell ref="E1613:F1613"/>
    <mergeCell ref="A1614:B1614"/>
    <mergeCell ref="C1617:D1617"/>
    <mergeCell ref="E1617:F1617"/>
    <mergeCell ref="A1615:B1615"/>
    <mergeCell ref="C1615:D1615"/>
    <mergeCell ref="E1615:F1615"/>
    <mergeCell ref="A1616:B1616"/>
    <mergeCell ref="C1616:D1616"/>
    <mergeCell ref="E1616:F1616"/>
    <mergeCell ref="A1617:B1617"/>
    <mergeCell ref="C1620:D1620"/>
    <mergeCell ref="E1620:F1620"/>
    <mergeCell ref="A1618:B1618"/>
    <mergeCell ref="C1618:D1618"/>
    <mergeCell ref="E1618:F1618"/>
    <mergeCell ref="A1619:B1619"/>
    <mergeCell ref="C1619:D1619"/>
    <mergeCell ref="E1619:F1619"/>
    <mergeCell ref="A1620:B1620"/>
    <mergeCell ref="C1623:D1623"/>
    <mergeCell ref="E1623:F1623"/>
    <mergeCell ref="A1621:B1621"/>
    <mergeCell ref="C1621:D1621"/>
    <mergeCell ref="E1621:F1621"/>
    <mergeCell ref="A1622:B1622"/>
    <mergeCell ref="C1622:D1622"/>
    <mergeCell ref="E1622:F1622"/>
    <mergeCell ref="A1623:B1623"/>
    <mergeCell ref="C1626:D1626"/>
    <mergeCell ref="E1626:F1626"/>
    <mergeCell ref="A1624:B1624"/>
    <mergeCell ref="C1624:D1624"/>
    <mergeCell ref="E1624:F1624"/>
    <mergeCell ref="A1625:B1625"/>
    <mergeCell ref="C1625:D1625"/>
    <mergeCell ref="E1625:F1625"/>
    <mergeCell ref="A1626:B1626"/>
    <mergeCell ref="C1629:D1629"/>
    <mergeCell ref="E1629:F1629"/>
    <mergeCell ref="A1627:B1627"/>
    <mergeCell ref="C1627:D1627"/>
    <mergeCell ref="E1627:F1627"/>
    <mergeCell ref="A1628:B1628"/>
    <mergeCell ref="C1628:D1628"/>
    <mergeCell ref="E1628:F1628"/>
    <mergeCell ref="A1629:B1629"/>
    <mergeCell ref="C1632:D1632"/>
    <mergeCell ref="E1632:F1632"/>
    <mergeCell ref="A1630:B1630"/>
    <mergeCell ref="C1630:D1630"/>
    <mergeCell ref="E1630:F1630"/>
    <mergeCell ref="A1631:B1631"/>
    <mergeCell ref="C1631:D1631"/>
    <mergeCell ref="E1631:F1631"/>
    <mergeCell ref="A1632:B1632"/>
    <mergeCell ref="C1635:D1635"/>
    <mergeCell ref="E1635:F1635"/>
    <mergeCell ref="A1633:B1633"/>
    <mergeCell ref="C1633:D1633"/>
    <mergeCell ref="E1633:F1633"/>
    <mergeCell ref="A1634:B1634"/>
    <mergeCell ref="C1634:D1634"/>
    <mergeCell ref="E1634:F1634"/>
    <mergeCell ref="A1635:B1635"/>
    <mergeCell ref="C1638:D1638"/>
    <mergeCell ref="E1638:F1638"/>
    <mergeCell ref="A1636:B1636"/>
    <mergeCell ref="C1636:D1636"/>
    <mergeCell ref="E1636:F1636"/>
    <mergeCell ref="A1637:B1637"/>
    <mergeCell ref="C1637:D1637"/>
    <mergeCell ref="E1637:F1637"/>
    <mergeCell ref="A1638:B1638"/>
    <mergeCell ref="C1641:D1641"/>
    <mergeCell ref="E1641:F1641"/>
    <mergeCell ref="A1639:B1639"/>
    <mergeCell ref="C1639:D1639"/>
    <mergeCell ref="E1639:F1639"/>
    <mergeCell ref="A1640:B1640"/>
    <mergeCell ref="C1640:D1640"/>
    <mergeCell ref="E1640:F1640"/>
    <mergeCell ref="A1641:B1641"/>
    <mergeCell ref="C1644:D1644"/>
    <mergeCell ref="E1644:F1644"/>
    <mergeCell ref="A1642:B1642"/>
    <mergeCell ref="C1642:D1642"/>
    <mergeCell ref="E1642:F1642"/>
    <mergeCell ref="A1643:B1643"/>
    <mergeCell ref="C1643:D1643"/>
    <mergeCell ref="E1643:F1643"/>
    <mergeCell ref="A1644:B1644"/>
    <mergeCell ref="C1647:D1647"/>
    <mergeCell ref="E1647:F1647"/>
    <mergeCell ref="A1645:B1645"/>
    <mergeCell ref="C1645:D1645"/>
    <mergeCell ref="E1645:F1645"/>
    <mergeCell ref="A1646:B1646"/>
    <mergeCell ref="C1646:D1646"/>
    <mergeCell ref="E1646:F1646"/>
    <mergeCell ref="A1647:B1647"/>
    <mergeCell ref="C1650:D1650"/>
    <mergeCell ref="E1650:F1650"/>
    <mergeCell ref="A1648:B1648"/>
    <mergeCell ref="C1648:D1648"/>
    <mergeCell ref="E1648:F1648"/>
    <mergeCell ref="A1649:B1649"/>
    <mergeCell ref="C1649:D1649"/>
    <mergeCell ref="E1649:F1649"/>
    <mergeCell ref="A1650:B1650"/>
    <mergeCell ref="C1653:D1653"/>
    <mergeCell ref="E1653:F1653"/>
    <mergeCell ref="A1651:B1651"/>
    <mergeCell ref="C1651:D1651"/>
    <mergeCell ref="E1651:F1651"/>
    <mergeCell ref="A1652:B1652"/>
    <mergeCell ref="C1652:D1652"/>
    <mergeCell ref="E1652:F1652"/>
    <mergeCell ref="A1653:B1653"/>
    <mergeCell ref="C1656:D1656"/>
    <mergeCell ref="E1656:F1656"/>
    <mergeCell ref="A1654:B1654"/>
    <mergeCell ref="C1654:D1654"/>
    <mergeCell ref="E1654:F1654"/>
    <mergeCell ref="A1655:B1655"/>
    <mergeCell ref="C1655:D1655"/>
    <mergeCell ref="E1655:F1655"/>
    <mergeCell ref="A1656:B1656"/>
    <mergeCell ref="C1659:D1659"/>
    <mergeCell ref="E1659:F1659"/>
    <mergeCell ref="A1657:B1657"/>
    <mergeCell ref="C1657:D1657"/>
    <mergeCell ref="E1657:F1657"/>
    <mergeCell ref="A1658:B1658"/>
    <mergeCell ref="C1658:D1658"/>
    <mergeCell ref="E1658:F1658"/>
    <mergeCell ref="A1659:B1659"/>
    <mergeCell ref="C1662:D1662"/>
    <mergeCell ref="E1662:F1662"/>
    <mergeCell ref="A1660:B1660"/>
    <mergeCell ref="C1660:D1660"/>
    <mergeCell ref="E1660:F1660"/>
    <mergeCell ref="A1661:B1661"/>
    <mergeCell ref="C1661:D1661"/>
    <mergeCell ref="E1661:F1661"/>
    <mergeCell ref="A1662:B1662"/>
    <mergeCell ref="C1665:D1665"/>
    <mergeCell ref="E1665:F1665"/>
    <mergeCell ref="A1663:B1663"/>
    <mergeCell ref="C1663:D1663"/>
    <mergeCell ref="E1663:F1663"/>
    <mergeCell ref="A1664:B1664"/>
    <mergeCell ref="C1664:D1664"/>
    <mergeCell ref="E1664:F1664"/>
    <mergeCell ref="A1665:B1665"/>
    <mergeCell ref="C1668:D1668"/>
    <mergeCell ref="E1668:F1668"/>
    <mergeCell ref="A1666:B1666"/>
    <mergeCell ref="C1666:D1666"/>
    <mergeCell ref="E1666:F1666"/>
    <mergeCell ref="A1667:B1667"/>
    <mergeCell ref="C1667:D1667"/>
    <mergeCell ref="E1667:F1667"/>
    <mergeCell ref="A1668:B1668"/>
    <mergeCell ref="C1671:D1671"/>
    <mergeCell ref="E1671:F1671"/>
    <mergeCell ref="A1669:B1669"/>
    <mergeCell ref="C1669:D1669"/>
    <mergeCell ref="E1669:F1669"/>
    <mergeCell ref="A1670:B1670"/>
    <mergeCell ref="C1670:D1670"/>
    <mergeCell ref="E1670:F1670"/>
    <mergeCell ref="A1671:B1671"/>
    <mergeCell ref="C1674:D1674"/>
    <mergeCell ref="E1674:F1674"/>
    <mergeCell ref="A1672:B1672"/>
    <mergeCell ref="C1672:D1672"/>
    <mergeCell ref="E1672:F1672"/>
    <mergeCell ref="A1673:B1673"/>
    <mergeCell ref="C1673:D1673"/>
    <mergeCell ref="E1673:F1673"/>
    <mergeCell ref="A1674:B1674"/>
    <mergeCell ref="C1677:D1677"/>
    <mergeCell ref="E1677:F1677"/>
    <mergeCell ref="A1675:B1675"/>
    <mergeCell ref="C1675:D1675"/>
    <mergeCell ref="E1675:F1675"/>
    <mergeCell ref="A1676:B1676"/>
    <mergeCell ref="C1676:D1676"/>
    <mergeCell ref="E1676:F1676"/>
    <mergeCell ref="A1677:B1677"/>
    <mergeCell ref="C1680:D1680"/>
    <mergeCell ref="E1680:F1680"/>
    <mergeCell ref="A1678:B1678"/>
    <mergeCell ref="C1678:D1678"/>
    <mergeCell ref="E1678:F1678"/>
    <mergeCell ref="A1679:B1679"/>
    <mergeCell ref="C1679:D1679"/>
    <mergeCell ref="E1679:F1679"/>
    <mergeCell ref="A1680:B1680"/>
    <mergeCell ref="C1683:D1683"/>
    <mergeCell ref="E1683:F1683"/>
    <mergeCell ref="A1681:B1681"/>
    <mergeCell ref="C1681:D1681"/>
    <mergeCell ref="E1681:F1681"/>
    <mergeCell ref="A1682:B1682"/>
    <mergeCell ref="C1682:D1682"/>
    <mergeCell ref="E1682:F1682"/>
    <mergeCell ref="A1683:B1683"/>
    <mergeCell ref="C1686:D1686"/>
    <mergeCell ref="E1686:F1686"/>
    <mergeCell ref="A1684:B1684"/>
    <mergeCell ref="C1684:D1684"/>
    <mergeCell ref="E1684:F1684"/>
    <mergeCell ref="A1685:B1685"/>
    <mergeCell ref="C1685:D1685"/>
    <mergeCell ref="E1685:F1685"/>
    <mergeCell ref="A1686:B1686"/>
    <mergeCell ref="C1689:D1689"/>
    <mergeCell ref="E1689:F1689"/>
    <mergeCell ref="A1687:B1687"/>
    <mergeCell ref="C1687:D1687"/>
    <mergeCell ref="E1687:F1687"/>
    <mergeCell ref="A1688:B1688"/>
    <mergeCell ref="C1688:D1688"/>
    <mergeCell ref="E1688:F1688"/>
    <mergeCell ref="A1689:B1689"/>
    <mergeCell ref="C1692:D1692"/>
    <mergeCell ref="E1692:F1692"/>
    <mergeCell ref="A1690:B1690"/>
    <mergeCell ref="C1690:D1690"/>
    <mergeCell ref="E1690:F1690"/>
    <mergeCell ref="A1691:B1691"/>
    <mergeCell ref="C1691:D1691"/>
    <mergeCell ref="E1691:F1691"/>
    <mergeCell ref="A1692:B1692"/>
    <mergeCell ref="C1695:D1695"/>
    <mergeCell ref="E1695:F1695"/>
    <mergeCell ref="A1693:B1693"/>
    <mergeCell ref="C1693:D1693"/>
    <mergeCell ref="E1693:F1693"/>
    <mergeCell ref="A1694:B1694"/>
    <mergeCell ref="C1694:D1694"/>
    <mergeCell ref="E1694:F1694"/>
    <mergeCell ref="A1695:B1695"/>
    <mergeCell ref="C1698:D1698"/>
    <mergeCell ref="E1698:F1698"/>
    <mergeCell ref="A1696:B1696"/>
    <mergeCell ref="C1696:D1696"/>
    <mergeCell ref="E1696:F1696"/>
    <mergeCell ref="A1697:B1697"/>
    <mergeCell ref="C1697:D1697"/>
    <mergeCell ref="E1697:F1697"/>
    <mergeCell ref="A1698:B1698"/>
    <mergeCell ref="C1701:D1701"/>
    <mergeCell ref="E1701:F1701"/>
    <mergeCell ref="A1699:B1699"/>
    <mergeCell ref="C1699:D1699"/>
    <mergeCell ref="E1699:F1699"/>
    <mergeCell ref="A1700:B1700"/>
    <mergeCell ref="C1700:D1700"/>
    <mergeCell ref="E1700:F1700"/>
    <mergeCell ref="A1701:B1701"/>
    <mergeCell ref="C1704:D1704"/>
    <mergeCell ref="E1704:F1704"/>
    <mergeCell ref="A1702:B1702"/>
    <mergeCell ref="C1702:D1702"/>
    <mergeCell ref="E1702:F1702"/>
    <mergeCell ref="A1703:B1703"/>
    <mergeCell ref="C1703:D1703"/>
    <mergeCell ref="E1703:F1703"/>
    <mergeCell ref="A1704:B1704"/>
    <mergeCell ref="C1707:D1707"/>
    <mergeCell ref="E1707:F1707"/>
    <mergeCell ref="A1705:B1705"/>
    <mergeCell ref="C1705:D1705"/>
    <mergeCell ref="E1705:F1705"/>
    <mergeCell ref="A1706:B1706"/>
    <mergeCell ref="C1706:D1706"/>
    <mergeCell ref="E1706:F1706"/>
    <mergeCell ref="A1707:B1707"/>
    <mergeCell ref="C1710:D1710"/>
    <mergeCell ref="E1710:F1710"/>
    <mergeCell ref="A1708:B1708"/>
    <mergeCell ref="C1708:D1708"/>
    <mergeCell ref="E1708:F1708"/>
    <mergeCell ref="A1709:B1709"/>
    <mergeCell ref="C1709:D1709"/>
    <mergeCell ref="E1709:F1709"/>
    <mergeCell ref="A1710:B1710"/>
    <mergeCell ref="C1713:D1713"/>
    <mergeCell ref="E1713:F1713"/>
    <mergeCell ref="A1711:B1711"/>
    <mergeCell ref="C1711:D1711"/>
    <mergeCell ref="E1711:F1711"/>
    <mergeCell ref="A1712:B1712"/>
    <mergeCell ref="C1712:D1712"/>
    <mergeCell ref="E1712:F1712"/>
    <mergeCell ref="A1713:B1713"/>
    <mergeCell ref="C1716:D1716"/>
    <mergeCell ref="E1716:F1716"/>
    <mergeCell ref="A1714:B1714"/>
    <mergeCell ref="C1714:D1714"/>
    <mergeCell ref="E1714:F1714"/>
    <mergeCell ref="A1715:B1715"/>
    <mergeCell ref="C1715:D1715"/>
    <mergeCell ref="E1715:F1715"/>
    <mergeCell ref="A1716:B1716"/>
    <mergeCell ref="C1719:D1719"/>
    <mergeCell ref="E1719:F1719"/>
    <mergeCell ref="A1717:B1717"/>
    <mergeCell ref="C1717:D1717"/>
    <mergeCell ref="E1717:F1717"/>
    <mergeCell ref="A1718:B1718"/>
    <mergeCell ref="C1718:D1718"/>
    <mergeCell ref="E1718:F1718"/>
    <mergeCell ref="A1719:B1719"/>
    <mergeCell ref="C1722:D1722"/>
    <mergeCell ref="E1722:F1722"/>
    <mergeCell ref="A1720:B1720"/>
    <mergeCell ref="C1720:D1720"/>
    <mergeCell ref="E1720:F1720"/>
    <mergeCell ref="A1721:B1721"/>
    <mergeCell ref="C1721:D1721"/>
    <mergeCell ref="E1721:F1721"/>
    <mergeCell ref="A1722:B1722"/>
    <mergeCell ref="C1725:D1725"/>
    <mergeCell ref="E1725:F1725"/>
    <mergeCell ref="A1723:B1723"/>
    <mergeCell ref="C1723:D1723"/>
    <mergeCell ref="E1723:F1723"/>
    <mergeCell ref="A1724:B1724"/>
    <mergeCell ref="C1724:D1724"/>
    <mergeCell ref="E1724:F1724"/>
    <mergeCell ref="A1725:B1725"/>
    <mergeCell ref="C1728:D1728"/>
    <mergeCell ref="E1728:F1728"/>
    <mergeCell ref="A1726:B1726"/>
    <mergeCell ref="C1726:D1726"/>
    <mergeCell ref="E1726:F1726"/>
    <mergeCell ref="A1727:B1727"/>
    <mergeCell ref="C1727:D1727"/>
    <mergeCell ref="E1727:F1727"/>
    <mergeCell ref="A1728:B1728"/>
    <mergeCell ref="C1731:D1731"/>
    <mergeCell ref="E1731:F1731"/>
    <mergeCell ref="A1729:B1729"/>
    <mergeCell ref="C1729:D1729"/>
    <mergeCell ref="E1729:F1729"/>
    <mergeCell ref="A1730:B1730"/>
    <mergeCell ref="C1730:D1730"/>
    <mergeCell ref="E1730:F1730"/>
    <mergeCell ref="A1731:B1731"/>
    <mergeCell ref="C1734:D1734"/>
    <mergeCell ref="E1734:F1734"/>
    <mergeCell ref="A1732:B1732"/>
    <mergeCell ref="C1732:D1732"/>
    <mergeCell ref="E1732:F1732"/>
    <mergeCell ref="A1733:B1733"/>
    <mergeCell ref="C1733:D1733"/>
    <mergeCell ref="E1733:F1733"/>
    <mergeCell ref="A1734:B1734"/>
    <mergeCell ref="C1737:D1737"/>
    <mergeCell ref="E1737:F1737"/>
    <mergeCell ref="A1735:B1735"/>
    <mergeCell ref="C1735:D1735"/>
    <mergeCell ref="E1735:F1735"/>
    <mergeCell ref="A1736:B1736"/>
    <mergeCell ref="C1736:D1736"/>
    <mergeCell ref="E1736:F1736"/>
    <mergeCell ref="A1737:B1737"/>
    <mergeCell ref="C1740:D1740"/>
    <mergeCell ref="E1740:F1740"/>
    <mergeCell ref="A1738:B1738"/>
    <mergeCell ref="C1738:D1738"/>
    <mergeCell ref="E1738:F1738"/>
    <mergeCell ref="A1739:B1739"/>
    <mergeCell ref="C1739:D1739"/>
    <mergeCell ref="E1739:F1739"/>
    <mergeCell ref="A1740:B1740"/>
    <mergeCell ref="C1743:D1743"/>
    <mergeCell ref="E1743:F1743"/>
    <mergeCell ref="A1741:B1741"/>
    <mergeCell ref="C1741:D1741"/>
    <mergeCell ref="E1741:F1741"/>
    <mergeCell ref="A1742:B1742"/>
    <mergeCell ref="C1742:D1742"/>
    <mergeCell ref="E1742:F1742"/>
    <mergeCell ref="A1743:B1743"/>
    <mergeCell ref="C1746:D1746"/>
    <mergeCell ref="E1746:F1746"/>
    <mergeCell ref="A1744:B1744"/>
    <mergeCell ref="C1744:D1744"/>
    <mergeCell ref="E1744:F1744"/>
    <mergeCell ref="A1745:B1745"/>
    <mergeCell ref="C1745:D1745"/>
    <mergeCell ref="E1745:F1745"/>
    <mergeCell ref="A1746:B1746"/>
    <mergeCell ref="C1749:D1749"/>
    <mergeCell ref="E1749:F1749"/>
    <mergeCell ref="A1747:B1747"/>
    <mergeCell ref="C1747:D1747"/>
    <mergeCell ref="E1747:F1747"/>
    <mergeCell ref="A1748:B1748"/>
    <mergeCell ref="C1748:D1748"/>
    <mergeCell ref="E1748:F1748"/>
    <mergeCell ref="A1749:B1749"/>
    <mergeCell ref="C1752:D1752"/>
    <mergeCell ref="E1752:F1752"/>
    <mergeCell ref="A1750:B1750"/>
    <mergeCell ref="C1750:D1750"/>
    <mergeCell ref="E1750:F1750"/>
    <mergeCell ref="A1751:B1751"/>
    <mergeCell ref="C1751:D1751"/>
    <mergeCell ref="E1751:F1751"/>
    <mergeCell ref="A1752:B1752"/>
    <mergeCell ref="C1755:D1755"/>
    <mergeCell ref="E1755:F1755"/>
    <mergeCell ref="A1753:B1753"/>
    <mergeCell ref="C1753:D1753"/>
    <mergeCell ref="E1753:F1753"/>
    <mergeCell ref="A1754:B1754"/>
    <mergeCell ref="C1754:D1754"/>
    <mergeCell ref="E1754:F1754"/>
    <mergeCell ref="A1755:B1755"/>
    <mergeCell ref="C1758:D1758"/>
    <mergeCell ref="E1758:F1758"/>
    <mergeCell ref="A1756:B1756"/>
    <mergeCell ref="C1756:D1756"/>
    <mergeCell ref="E1756:F1756"/>
    <mergeCell ref="A1757:B1757"/>
    <mergeCell ref="C1757:D1757"/>
    <mergeCell ref="E1757:F1757"/>
    <mergeCell ref="A1758:B1758"/>
    <mergeCell ref="C1761:D1761"/>
    <mergeCell ref="E1761:F1761"/>
    <mergeCell ref="A1759:B1759"/>
    <mergeCell ref="C1759:D1759"/>
    <mergeCell ref="E1759:F1759"/>
    <mergeCell ref="A1760:B1760"/>
    <mergeCell ref="C1760:D1760"/>
    <mergeCell ref="E1760:F1760"/>
    <mergeCell ref="A1761:B1761"/>
    <mergeCell ref="C1764:D1764"/>
    <mergeCell ref="E1764:F1764"/>
    <mergeCell ref="A1762:B1762"/>
    <mergeCell ref="C1762:D1762"/>
    <mergeCell ref="E1762:F1762"/>
    <mergeCell ref="A1763:B1763"/>
    <mergeCell ref="C1763:D1763"/>
    <mergeCell ref="E1763:F1763"/>
    <mergeCell ref="A1764:B1764"/>
    <mergeCell ref="C1767:D1767"/>
    <mergeCell ref="E1767:F1767"/>
    <mergeCell ref="A1765:B1765"/>
    <mergeCell ref="C1765:D1765"/>
    <mergeCell ref="E1765:F1765"/>
    <mergeCell ref="A1766:B1766"/>
    <mergeCell ref="C1766:D1766"/>
    <mergeCell ref="E1766:F1766"/>
    <mergeCell ref="A1767:B1767"/>
    <mergeCell ref="C1770:D1770"/>
    <mergeCell ref="E1770:F1770"/>
    <mergeCell ref="A1768:B1768"/>
    <mergeCell ref="C1768:D1768"/>
    <mergeCell ref="E1768:F1768"/>
    <mergeCell ref="A1769:B1769"/>
    <mergeCell ref="C1769:D1769"/>
    <mergeCell ref="E1769:F1769"/>
    <mergeCell ref="A1770:B1770"/>
    <mergeCell ref="C1773:D1773"/>
    <mergeCell ref="E1773:F1773"/>
    <mergeCell ref="A1771:B1771"/>
    <mergeCell ref="C1771:D1771"/>
    <mergeCell ref="E1771:F1771"/>
    <mergeCell ref="A1772:B1772"/>
    <mergeCell ref="C1772:D1772"/>
    <mergeCell ref="E1772:F1772"/>
    <mergeCell ref="A1773:B1773"/>
    <mergeCell ref="C1776:D1776"/>
    <mergeCell ref="E1776:F1776"/>
    <mergeCell ref="A1774:B1774"/>
    <mergeCell ref="C1774:D1774"/>
    <mergeCell ref="E1774:F1774"/>
    <mergeCell ref="A1775:B1775"/>
    <mergeCell ref="C1775:D1775"/>
    <mergeCell ref="E1775:F1775"/>
    <mergeCell ref="A1776:B1776"/>
    <mergeCell ref="C1779:D1779"/>
    <mergeCell ref="E1779:F1779"/>
    <mergeCell ref="A1777:B1777"/>
    <mergeCell ref="C1777:D1777"/>
    <mergeCell ref="E1777:F1777"/>
    <mergeCell ref="A1778:B1778"/>
    <mergeCell ref="C1778:D1778"/>
    <mergeCell ref="E1778:F1778"/>
    <mergeCell ref="A1779:B1779"/>
    <mergeCell ref="C1782:D1782"/>
    <mergeCell ref="E1782:F1782"/>
    <mergeCell ref="A1780:B1780"/>
    <mergeCell ref="C1780:D1780"/>
    <mergeCell ref="E1780:F1780"/>
    <mergeCell ref="A1781:B1781"/>
    <mergeCell ref="C1781:D1781"/>
    <mergeCell ref="E1781:F1781"/>
    <mergeCell ref="A1782:B1782"/>
    <mergeCell ref="C1785:D1785"/>
    <mergeCell ref="E1785:F1785"/>
    <mergeCell ref="A1783:B1783"/>
    <mergeCell ref="C1783:D1783"/>
    <mergeCell ref="E1783:F1783"/>
    <mergeCell ref="A1784:B1784"/>
    <mergeCell ref="C1784:D1784"/>
    <mergeCell ref="E1784:F1784"/>
    <mergeCell ref="A1785:B1785"/>
    <mergeCell ref="C1788:D1788"/>
    <mergeCell ref="E1788:F1788"/>
    <mergeCell ref="A1786:B1786"/>
    <mergeCell ref="C1786:D1786"/>
    <mergeCell ref="E1786:F1786"/>
    <mergeCell ref="A1787:B1787"/>
    <mergeCell ref="C1787:D1787"/>
    <mergeCell ref="E1787:F1787"/>
    <mergeCell ref="A1788:B1788"/>
    <mergeCell ref="C1791:D1791"/>
    <mergeCell ref="E1791:F1791"/>
    <mergeCell ref="A1789:B1789"/>
    <mergeCell ref="C1789:D1789"/>
    <mergeCell ref="E1789:F1789"/>
    <mergeCell ref="A1790:B1790"/>
    <mergeCell ref="C1790:D1790"/>
    <mergeCell ref="E1790:F1790"/>
    <mergeCell ref="A1791:B1791"/>
    <mergeCell ref="C1794:D1794"/>
    <mergeCell ref="E1794:F1794"/>
    <mergeCell ref="A1792:B1792"/>
    <mergeCell ref="C1792:D1792"/>
    <mergeCell ref="E1792:F1792"/>
    <mergeCell ref="A1793:B1793"/>
    <mergeCell ref="C1793:D1793"/>
    <mergeCell ref="E1793:F1793"/>
    <mergeCell ref="A1794:B1794"/>
    <mergeCell ref="C1797:D1797"/>
    <mergeCell ref="E1797:F1797"/>
    <mergeCell ref="A1795:B1795"/>
    <mergeCell ref="C1795:D1795"/>
    <mergeCell ref="E1795:F1795"/>
    <mergeCell ref="A1796:B1796"/>
    <mergeCell ref="C1796:D1796"/>
    <mergeCell ref="E1796:F1796"/>
    <mergeCell ref="A1797:B1797"/>
    <mergeCell ref="C1800:D1800"/>
    <mergeCell ref="E1800:F1800"/>
    <mergeCell ref="A1798:B1798"/>
    <mergeCell ref="C1798:D1798"/>
    <mergeCell ref="E1798:F1798"/>
    <mergeCell ref="A1799:B1799"/>
    <mergeCell ref="C1799:D1799"/>
    <mergeCell ref="E1799:F1799"/>
    <mergeCell ref="A1800:B1800"/>
    <mergeCell ref="C1803:D1803"/>
    <mergeCell ref="E1803:F1803"/>
    <mergeCell ref="A1801:B1801"/>
    <mergeCell ref="C1801:D1801"/>
    <mergeCell ref="E1801:F1801"/>
    <mergeCell ref="A1802:B1802"/>
    <mergeCell ref="C1802:D1802"/>
    <mergeCell ref="E1802:F1802"/>
    <mergeCell ref="A1803:B1803"/>
    <mergeCell ref="C1806:D1806"/>
    <mergeCell ref="E1806:F1806"/>
    <mergeCell ref="A1804:B1804"/>
    <mergeCell ref="C1804:D1804"/>
    <mergeCell ref="E1804:F1804"/>
    <mergeCell ref="A1805:B1805"/>
    <mergeCell ref="C1805:D1805"/>
    <mergeCell ref="E1805:F1805"/>
    <mergeCell ref="A1806:B1806"/>
    <mergeCell ref="C1809:D1809"/>
    <mergeCell ref="E1809:F1809"/>
    <mergeCell ref="A1807:B1807"/>
    <mergeCell ref="C1807:D1807"/>
    <mergeCell ref="E1807:F1807"/>
    <mergeCell ref="A1808:B1808"/>
    <mergeCell ref="C1808:D1808"/>
    <mergeCell ref="E1808:F1808"/>
    <mergeCell ref="A1809:B1809"/>
    <mergeCell ref="C1812:D1812"/>
    <mergeCell ref="E1812:F1812"/>
    <mergeCell ref="A1810:B1810"/>
    <mergeCell ref="C1810:D1810"/>
    <mergeCell ref="E1810:F1810"/>
    <mergeCell ref="A1811:B1811"/>
    <mergeCell ref="C1811:D1811"/>
    <mergeCell ref="E1811:F1811"/>
    <mergeCell ref="A1812:B1812"/>
    <mergeCell ref="C1815:D1815"/>
    <mergeCell ref="E1815:F1815"/>
    <mergeCell ref="A1813:B1813"/>
    <mergeCell ref="C1813:D1813"/>
    <mergeCell ref="E1813:F1813"/>
    <mergeCell ref="A1814:B1814"/>
    <mergeCell ref="C1814:D1814"/>
    <mergeCell ref="E1814:F1814"/>
    <mergeCell ref="A1815:B1815"/>
    <mergeCell ref="C1818:D1818"/>
    <mergeCell ref="E1818:F1818"/>
    <mergeCell ref="A1816:B1816"/>
    <mergeCell ref="C1816:D1816"/>
    <mergeCell ref="E1816:F1816"/>
    <mergeCell ref="A1817:B1817"/>
    <mergeCell ref="C1817:D1817"/>
    <mergeCell ref="E1817:F1817"/>
    <mergeCell ref="A1818:B1818"/>
    <mergeCell ref="C1821:D1821"/>
    <mergeCell ref="E1821:F1821"/>
    <mergeCell ref="A1819:B1819"/>
    <mergeCell ref="C1819:D1819"/>
    <mergeCell ref="E1819:F1819"/>
    <mergeCell ref="A1820:B1820"/>
    <mergeCell ref="C1820:D1820"/>
    <mergeCell ref="E1820:F1820"/>
    <mergeCell ref="A1821:B1821"/>
    <mergeCell ref="C1824:D1824"/>
    <mergeCell ref="E1824:F1824"/>
    <mergeCell ref="A1822:B1822"/>
    <mergeCell ref="C1822:D1822"/>
    <mergeCell ref="E1822:F1822"/>
    <mergeCell ref="A1823:B1823"/>
    <mergeCell ref="C1823:D1823"/>
    <mergeCell ref="E1823:F1823"/>
    <mergeCell ref="A1824:B1824"/>
    <mergeCell ref="C1827:D1827"/>
    <mergeCell ref="E1827:F1827"/>
    <mergeCell ref="A1825:B1825"/>
    <mergeCell ref="C1825:D1825"/>
    <mergeCell ref="E1825:F1825"/>
    <mergeCell ref="A1826:B1826"/>
    <mergeCell ref="C1826:D1826"/>
    <mergeCell ref="E1826:F1826"/>
    <mergeCell ref="A1827:B1827"/>
    <mergeCell ref="C1830:D1830"/>
    <mergeCell ref="E1830:F1830"/>
    <mergeCell ref="A1828:B1828"/>
    <mergeCell ref="C1828:D1828"/>
    <mergeCell ref="E1828:F1828"/>
    <mergeCell ref="A1829:B1829"/>
    <mergeCell ref="C1829:D1829"/>
    <mergeCell ref="E1829:F1829"/>
    <mergeCell ref="A1830:B1830"/>
    <mergeCell ref="C1833:D1833"/>
    <mergeCell ref="E1833:F1833"/>
    <mergeCell ref="A1831:B1831"/>
    <mergeCell ref="C1831:D1831"/>
    <mergeCell ref="E1831:F1831"/>
    <mergeCell ref="A1832:B1832"/>
    <mergeCell ref="C1832:D1832"/>
    <mergeCell ref="E1832:F1832"/>
    <mergeCell ref="A1833:B1833"/>
    <mergeCell ref="C1836:D1836"/>
    <mergeCell ref="E1836:F1836"/>
    <mergeCell ref="A1834:B1834"/>
    <mergeCell ref="C1834:D1834"/>
    <mergeCell ref="E1834:F1834"/>
    <mergeCell ref="A1835:B1835"/>
    <mergeCell ref="C1835:D1835"/>
    <mergeCell ref="E1835:F1835"/>
    <mergeCell ref="A1836:B1836"/>
    <mergeCell ref="C1839:D1839"/>
    <mergeCell ref="E1839:F1839"/>
    <mergeCell ref="A1837:B1837"/>
    <mergeCell ref="C1837:D1837"/>
    <mergeCell ref="E1837:F1837"/>
    <mergeCell ref="A1838:B1838"/>
    <mergeCell ref="C1838:D1838"/>
    <mergeCell ref="E1838:F1838"/>
    <mergeCell ref="A1839:B1839"/>
    <mergeCell ref="C1842:D1842"/>
    <mergeCell ref="E1842:F1842"/>
    <mergeCell ref="A1840:B1840"/>
    <mergeCell ref="C1840:D1840"/>
    <mergeCell ref="E1840:F1840"/>
    <mergeCell ref="A1841:B1841"/>
    <mergeCell ref="C1841:D1841"/>
    <mergeCell ref="E1841:F1841"/>
    <mergeCell ref="A1842:B1842"/>
    <mergeCell ref="C1845:D1845"/>
    <mergeCell ref="E1845:F1845"/>
    <mergeCell ref="A1843:B1843"/>
    <mergeCell ref="C1843:D1843"/>
    <mergeCell ref="E1843:F1843"/>
    <mergeCell ref="A1844:B1844"/>
    <mergeCell ref="C1844:D1844"/>
    <mergeCell ref="E1844:F1844"/>
    <mergeCell ref="A1845:B1845"/>
    <mergeCell ref="C1848:D1848"/>
    <mergeCell ref="E1848:F1848"/>
    <mergeCell ref="A1846:B1846"/>
    <mergeCell ref="C1846:D1846"/>
    <mergeCell ref="E1846:F1846"/>
    <mergeCell ref="A1847:B1847"/>
    <mergeCell ref="C1847:D1847"/>
    <mergeCell ref="E1847:F1847"/>
    <mergeCell ref="A1848:B1848"/>
    <mergeCell ref="C1851:D1851"/>
    <mergeCell ref="E1851:F1851"/>
    <mergeCell ref="A1849:B1849"/>
    <mergeCell ref="C1849:D1849"/>
    <mergeCell ref="E1849:F1849"/>
    <mergeCell ref="A1850:B1850"/>
    <mergeCell ref="C1850:D1850"/>
    <mergeCell ref="E1850:F1850"/>
    <mergeCell ref="A1851:B1851"/>
    <mergeCell ref="C1854:D1854"/>
    <mergeCell ref="E1854:F1854"/>
    <mergeCell ref="A1852:B1852"/>
    <mergeCell ref="C1852:D1852"/>
    <mergeCell ref="E1852:F1852"/>
    <mergeCell ref="A1853:B1853"/>
    <mergeCell ref="C1853:D1853"/>
    <mergeCell ref="E1853:F1853"/>
    <mergeCell ref="A1854:B1854"/>
    <mergeCell ref="C1857:D1857"/>
    <mergeCell ref="E1857:F1857"/>
    <mergeCell ref="A1855:B1855"/>
    <mergeCell ref="C1855:D1855"/>
    <mergeCell ref="E1855:F1855"/>
    <mergeCell ref="A1856:B1856"/>
    <mergeCell ref="C1856:D1856"/>
    <mergeCell ref="E1856:F1856"/>
    <mergeCell ref="A1857:B1857"/>
    <mergeCell ref="C1860:D1860"/>
    <mergeCell ref="E1860:F1860"/>
    <mergeCell ref="A1858:B1858"/>
    <mergeCell ref="C1858:D1858"/>
    <mergeCell ref="E1858:F1858"/>
    <mergeCell ref="A1859:B1859"/>
    <mergeCell ref="C1859:D1859"/>
    <mergeCell ref="E1859:F1859"/>
    <mergeCell ref="A1860:B1860"/>
    <mergeCell ref="C1863:D1863"/>
    <mergeCell ref="E1863:F1863"/>
    <mergeCell ref="A1861:B1861"/>
    <mergeCell ref="C1861:D1861"/>
    <mergeCell ref="E1861:F1861"/>
    <mergeCell ref="A1862:B1862"/>
    <mergeCell ref="C1862:D1862"/>
    <mergeCell ref="E1862:F1862"/>
    <mergeCell ref="A1863:B1863"/>
    <mergeCell ref="C1866:D1866"/>
    <mergeCell ref="E1866:F1866"/>
    <mergeCell ref="A1864:B1864"/>
    <mergeCell ref="C1864:D1864"/>
    <mergeCell ref="E1864:F1864"/>
    <mergeCell ref="A1865:B1865"/>
    <mergeCell ref="C1865:D1865"/>
    <mergeCell ref="E1865:F1865"/>
    <mergeCell ref="A1866:B1866"/>
    <mergeCell ref="C1869:D1869"/>
    <mergeCell ref="E1869:F1869"/>
    <mergeCell ref="A1867:B1867"/>
    <mergeCell ref="C1867:D1867"/>
    <mergeCell ref="E1867:F1867"/>
    <mergeCell ref="A1868:B1868"/>
    <mergeCell ref="C1868:D1868"/>
    <mergeCell ref="E1868:F1868"/>
    <mergeCell ref="A1869:B1869"/>
    <mergeCell ref="C1872:D1872"/>
    <mergeCell ref="E1872:F1872"/>
    <mergeCell ref="A1870:B1870"/>
    <mergeCell ref="C1870:D1870"/>
    <mergeCell ref="E1870:F1870"/>
    <mergeCell ref="A1871:B1871"/>
    <mergeCell ref="C1871:D1871"/>
    <mergeCell ref="E1871:F1871"/>
    <mergeCell ref="A1872:B1872"/>
    <mergeCell ref="C1875:D1875"/>
    <mergeCell ref="E1875:F1875"/>
    <mergeCell ref="A1873:B1873"/>
    <mergeCell ref="C1873:D1873"/>
    <mergeCell ref="E1873:F1873"/>
    <mergeCell ref="A1874:B1874"/>
    <mergeCell ref="C1874:D1874"/>
    <mergeCell ref="E1874:F1874"/>
    <mergeCell ref="A1875:B1875"/>
    <mergeCell ref="C1878:D1878"/>
    <mergeCell ref="E1878:F1878"/>
    <mergeCell ref="A1876:B1876"/>
    <mergeCell ref="C1876:D1876"/>
    <mergeCell ref="E1876:F1876"/>
    <mergeCell ref="A1877:B1877"/>
    <mergeCell ref="C1877:D1877"/>
    <mergeCell ref="E1877:F1877"/>
    <mergeCell ref="A1878:B1878"/>
    <mergeCell ref="C1881:D1881"/>
    <mergeCell ref="E1881:F1881"/>
    <mergeCell ref="A1879:B1879"/>
    <mergeCell ref="C1879:D1879"/>
    <mergeCell ref="E1879:F1879"/>
    <mergeCell ref="A1880:B1880"/>
    <mergeCell ref="C1880:D1880"/>
    <mergeCell ref="E1880:F1880"/>
    <mergeCell ref="A1881:B1881"/>
    <mergeCell ref="C1884:D1884"/>
    <mergeCell ref="E1884:F1884"/>
    <mergeCell ref="A1882:B1882"/>
    <mergeCell ref="C1882:D1882"/>
    <mergeCell ref="E1882:F1882"/>
    <mergeCell ref="A1883:B1883"/>
    <mergeCell ref="C1883:D1883"/>
    <mergeCell ref="E1883:F1883"/>
    <mergeCell ref="A1884:B1884"/>
    <mergeCell ref="C1887:D1887"/>
    <mergeCell ref="E1887:F1887"/>
    <mergeCell ref="A1885:B1885"/>
    <mergeCell ref="C1885:D1885"/>
    <mergeCell ref="E1885:F1885"/>
    <mergeCell ref="A1886:B1886"/>
    <mergeCell ref="C1886:D1886"/>
    <mergeCell ref="E1886:F1886"/>
    <mergeCell ref="A1887:B1887"/>
    <mergeCell ref="C1890:D1890"/>
    <mergeCell ref="E1890:F1890"/>
    <mergeCell ref="A1888:B1888"/>
    <mergeCell ref="C1888:D1888"/>
    <mergeCell ref="E1888:F1888"/>
    <mergeCell ref="A1889:B1889"/>
    <mergeCell ref="C1889:D1889"/>
    <mergeCell ref="E1889:F1889"/>
    <mergeCell ref="A1890:B1890"/>
    <mergeCell ref="C1893:D1893"/>
    <mergeCell ref="E1893:F1893"/>
    <mergeCell ref="A1891:B1891"/>
    <mergeCell ref="C1891:D1891"/>
    <mergeCell ref="E1891:F1891"/>
    <mergeCell ref="A1892:B1892"/>
    <mergeCell ref="C1892:D1892"/>
    <mergeCell ref="E1892:F1892"/>
    <mergeCell ref="A1893:B1893"/>
    <mergeCell ref="C1896:D1896"/>
    <mergeCell ref="E1896:F1896"/>
    <mergeCell ref="A1894:B1894"/>
    <mergeCell ref="C1894:D1894"/>
    <mergeCell ref="E1894:F1894"/>
    <mergeCell ref="A1895:B1895"/>
    <mergeCell ref="C1895:D1895"/>
    <mergeCell ref="E1895:F1895"/>
    <mergeCell ref="A1896:B1896"/>
    <mergeCell ref="C1899:D1899"/>
    <mergeCell ref="E1899:F1899"/>
    <mergeCell ref="A1897:B1897"/>
    <mergeCell ref="C1897:D1897"/>
    <mergeCell ref="E1897:F1897"/>
    <mergeCell ref="A1898:B1898"/>
    <mergeCell ref="C1898:D1898"/>
    <mergeCell ref="E1898:F1898"/>
    <mergeCell ref="A1899:B1899"/>
    <mergeCell ref="C1902:D1902"/>
    <mergeCell ref="E1902:F1902"/>
    <mergeCell ref="A1900:B1900"/>
    <mergeCell ref="C1900:D1900"/>
    <mergeCell ref="E1900:F1900"/>
    <mergeCell ref="A1901:B1901"/>
    <mergeCell ref="C1901:D1901"/>
    <mergeCell ref="E1901:F1901"/>
    <mergeCell ref="A1902:B1902"/>
    <mergeCell ref="C1905:D1905"/>
    <mergeCell ref="E1905:F1905"/>
    <mergeCell ref="A1903:B1903"/>
    <mergeCell ref="C1903:D1903"/>
    <mergeCell ref="E1903:F1903"/>
    <mergeCell ref="A1904:B1904"/>
    <mergeCell ref="C1904:D1904"/>
    <mergeCell ref="E1904:F1904"/>
    <mergeCell ref="A1905:B1905"/>
    <mergeCell ref="C1908:D1908"/>
    <mergeCell ref="E1908:F1908"/>
    <mergeCell ref="A1906:B1906"/>
    <mergeCell ref="C1906:D1906"/>
    <mergeCell ref="E1906:F1906"/>
    <mergeCell ref="A1907:B1907"/>
    <mergeCell ref="C1907:D1907"/>
    <mergeCell ref="E1907:F1907"/>
    <mergeCell ref="A1908:B1908"/>
    <mergeCell ref="C1911:D1911"/>
    <mergeCell ref="E1911:F1911"/>
    <mergeCell ref="A1909:B1909"/>
    <mergeCell ref="C1909:D1909"/>
    <mergeCell ref="E1909:F1909"/>
    <mergeCell ref="A1910:B1910"/>
    <mergeCell ref="C1910:D1910"/>
    <mergeCell ref="E1910:F1910"/>
    <mergeCell ref="A1911:B1911"/>
    <mergeCell ref="C1914:D1914"/>
    <mergeCell ref="E1914:F1914"/>
    <mergeCell ref="A1912:B1912"/>
    <mergeCell ref="C1912:D1912"/>
    <mergeCell ref="E1912:F1912"/>
    <mergeCell ref="A1913:B1913"/>
    <mergeCell ref="C1913:D1913"/>
    <mergeCell ref="E1913:F1913"/>
    <mergeCell ref="A1914:B1914"/>
    <mergeCell ref="C1917:D1917"/>
    <mergeCell ref="E1917:F1917"/>
    <mergeCell ref="A1915:B1915"/>
    <mergeCell ref="C1915:D1915"/>
    <mergeCell ref="E1915:F1915"/>
    <mergeCell ref="A1916:B1916"/>
    <mergeCell ref="C1916:D1916"/>
    <mergeCell ref="E1916:F1916"/>
    <mergeCell ref="A1917:B1917"/>
    <mergeCell ref="C1920:D1920"/>
    <mergeCell ref="E1920:F1920"/>
    <mergeCell ref="A1918:B1918"/>
    <mergeCell ref="C1918:D1918"/>
    <mergeCell ref="E1918:F1918"/>
    <mergeCell ref="A1919:B1919"/>
    <mergeCell ref="C1919:D1919"/>
    <mergeCell ref="E1919:F1919"/>
    <mergeCell ref="A1920:B1920"/>
    <mergeCell ref="C1923:D1923"/>
    <mergeCell ref="E1923:F1923"/>
    <mergeCell ref="A1921:B1921"/>
    <mergeCell ref="C1921:D1921"/>
    <mergeCell ref="E1921:F1921"/>
    <mergeCell ref="A1922:B1922"/>
    <mergeCell ref="C1922:D1922"/>
    <mergeCell ref="E1922:F1922"/>
    <mergeCell ref="A1923:B1923"/>
    <mergeCell ref="C1926:D1926"/>
    <mergeCell ref="E1926:F1926"/>
    <mergeCell ref="A1924:B1924"/>
    <mergeCell ref="C1924:D1924"/>
    <mergeCell ref="E1924:F1924"/>
    <mergeCell ref="A1925:B1925"/>
    <mergeCell ref="C1925:D1925"/>
    <mergeCell ref="E1925:F1925"/>
    <mergeCell ref="A1926:B1926"/>
    <mergeCell ref="C1929:D1929"/>
    <mergeCell ref="E1929:F1929"/>
    <mergeCell ref="A1927:B1927"/>
    <mergeCell ref="C1927:D1927"/>
    <mergeCell ref="E1927:F1927"/>
    <mergeCell ref="A1928:B1928"/>
    <mergeCell ref="C1928:D1928"/>
    <mergeCell ref="E1928:F1928"/>
    <mergeCell ref="A1929:B1929"/>
    <mergeCell ref="C1932:D1932"/>
    <mergeCell ref="E1932:F1932"/>
    <mergeCell ref="A1930:B1930"/>
    <mergeCell ref="C1930:D1930"/>
    <mergeCell ref="E1930:F1930"/>
    <mergeCell ref="A1931:B1931"/>
    <mergeCell ref="C1931:D1931"/>
    <mergeCell ref="E1931:F1931"/>
    <mergeCell ref="A1932:B1932"/>
    <mergeCell ref="C1935:D1935"/>
    <mergeCell ref="E1935:F1935"/>
    <mergeCell ref="A1933:B1933"/>
    <mergeCell ref="C1933:D1933"/>
    <mergeCell ref="E1933:F1933"/>
    <mergeCell ref="A1934:B1934"/>
    <mergeCell ref="C1934:D1934"/>
    <mergeCell ref="E1934:F1934"/>
    <mergeCell ref="A1935:B1935"/>
    <mergeCell ref="C1938:D1938"/>
    <mergeCell ref="E1938:F1938"/>
    <mergeCell ref="A1936:B1936"/>
    <mergeCell ref="C1936:D1936"/>
    <mergeCell ref="E1936:F1936"/>
    <mergeCell ref="A1937:B1937"/>
    <mergeCell ref="C1937:D1937"/>
    <mergeCell ref="E1937:F1937"/>
    <mergeCell ref="A1938:B1938"/>
    <mergeCell ref="C1941:D1941"/>
    <mergeCell ref="E1941:F1941"/>
    <mergeCell ref="A1939:B1939"/>
    <mergeCell ref="C1939:D1939"/>
    <mergeCell ref="E1939:F1939"/>
    <mergeCell ref="A1940:B1940"/>
    <mergeCell ref="C1940:D1940"/>
    <mergeCell ref="E1940:F1940"/>
    <mergeCell ref="A1941:B1941"/>
    <mergeCell ref="C1944:D1944"/>
    <mergeCell ref="E1944:F1944"/>
    <mergeCell ref="A1942:B1942"/>
    <mergeCell ref="C1942:D1942"/>
    <mergeCell ref="E1942:F1942"/>
    <mergeCell ref="A1943:B1943"/>
    <mergeCell ref="C1943:D1943"/>
    <mergeCell ref="E1943:F1943"/>
    <mergeCell ref="A1944:B1944"/>
    <mergeCell ref="C1947:D1947"/>
    <mergeCell ref="E1947:F1947"/>
    <mergeCell ref="A1945:B1945"/>
    <mergeCell ref="C1945:D1945"/>
    <mergeCell ref="E1945:F1945"/>
    <mergeCell ref="A1946:B1946"/>
    <mergeCell ref="C1946:D1946"/>
    <mergeCell ref="E1946:F1946"/>
    <mergeCell ref="A1947:B1947"/>
    <mergeCell ref="C1950:D1950"/>
    <mergeCell ref="E1950:F1950"/>
    <mergeCell ref="A1948:B1948"/>
    <mergeCell ref="C1948:D1948"/>
    <mergeCell ref="E1948:F1948"/>
    <mergeCell ref="A1949:B1949"/>
    <mergeCell ref="C1949:D1949"/>
    <mergeCell ref="E1949:F1949"/>
    <mergeCell ref="A1950:B1950"/>
    <mergeCell ref="C1953:D1953"/>
    <mergeCell ref="E1953:F1953"/>
    <mergeCell ref="A1951:B1951"/>
    <mergeCell ref="C1951:D1951"/>
    <mergeCell ref="E1951:F1951"/>
    <mergeCell ref="A1952:B1952"/>
    <mergeCell ref="C1952:D1952"/>
    <mergeCell ref="E1952:F1952"/>
    <mergeCell ref="A1953:B1953"/>
    <mergeCell ref="C1956:D1956"/>
    <mergeCell ref="E1956:F1956"/>
    <mergeCell ref="A1954:B1954"/>
    <mergeCell ref="C1954:D1954"/>
    <mergeCell ref="E1954:F1954"/>
    <mergeCell ref="A1955:B1955"/>
    <mergeCell ref="C1955:D1955"/>
    <mergeCell ref="E1955:F1955"/>
    <mergeCell ref="A1956:B1956"/>
    <mergeCell ref="C1959:D1959"/>
    <mergeCell ref="E1959:F1959"/>
    <mergeCell ref="A1957:B1957"/>
    <mergeCell ref="C1957:D1957"/>
    <mergeCell ref="E1957:F1957"/>
    <mergeCell ref="A1958:B1958"/>
    <mergeCell ref="C1958:D1958"/>
    <mergeCell ref="E1958:F1958"/>
    <mergeCell ref="A1959:B1959"/>
    <mergeCell ref="C1962:D1962"/>
    <mergeCell ref="E1962:F1962"/>
    <mergeCell ref="A1960:B1960"/>
    <mergeCell ref="C1960:D1960"/>
    <mergeCell ref="E1960:F1960"/>
    <mergeCell ref="A1961:B1961"/>
    <mergeCell ref="C1961:D1961"/>
    <mergeCell ref="E1961:F1961"/>
    <mergeCell ref="A1962:B1962"/>
    <mergeCell ref="C1965:D1965"/>
    <mergeCell ref="E1965:F1965"/>
    <mergeCell ref="A1963:B1963"/>
    <mergeCell ref="C1963:D1963"/>
    <mergeCell ref="E1963:F1963"/>
    <mergeCell ref="A1964:B1964"/>
    <mergeCell ref="C1964:D1964"/>
    <mergeCell ref="E1964:F1964"/>
    <mergeCell ref="A1965:B1965"/>
    <mergeCell ref="C1968:D1968"/>
    <mergeCell ref="E1968:F1968"/>
    <mergeCell ref="A1966:B1966"/>
    <mergeCell ref="C1966:D1966"/>
    <mergeCell ref="E1966:F1966"/>
    <mergeCell ref="A1967:B1967"/>
    <mergeCell ref="C1967:D1967"/>
    <mergeCell ref="E1967:F1967"/>
    <mergeCell ref="A1968:B1968"/>
    <mergeCell ref="C1971:D1971"/>
    <mergeCell ref="E1971:F1971"/>
    <mergeCell ref="A1969:B1969"/>
    <mergeCell ref="C1969:D1969"/>
    <mergeCell ref="E1969:F1969"/>
    <mergeCell ref="A1970:B1970"/>
    <mergeCell ref="C1970:D1970"/>
    <mergeCell ref="E1970:F1970"/>
    <mergeCell ref="A1971:B1971"/>
    <mergeCell ref="C1974:D1974"/>
    <mergeCell ref="E1974:F1974"/>
    <mergeCell ref="A1972:B1972"/>
    <mergeCell ref="C1972:D1972"/>
    <mergeCell ref="E1972:F1972"/>
    <mergeCell ref="A1973:B1973"/>
    <mergeCell ref="C1973:D1973"/>
    <mergeCell ref="E1973:F1973"/>
    <mergeCell ref="A1974:B1974"/>
    <mergeCell ref="C1977:D1977"/>
    <mergeCell ref="E1977:F1977"/>
    <mergeCell ref="A1975:B1975"/>
    <mergeCell ref="C1975:D1975"/>
    <mergeCell ref="E1975:F1975"/>
    <mergeCell ref="A1976:B1976"/>
    <mergeCell ref="C1976:D1976"/>
    <mergeCell ref="E1976:F1976"/>
    <mergeCell ref="A1977:B1977"/>
    <mergeCell ref="C1980:D1980"/>
    <mergeCell ref="E1980:F1980"/>
    <mergeCell ref="A1978:B1978"/>
    <mergeCell ref="C1978:D1978"/>
    <mergeCell ref="E1978:F1978"/>
    <mergeCell ref="A1979:B1979"/>
    <mergeCell ref="C1979:D1979"/>
    <mergeCell ref="E1979:F1979"/>
    <mergeCell ref="A1980:B1980"/>
    <mergeCell ref="C1983:D1983"/>
    <mergeCell ref="E1983:F1983"/>
    <mergeCell ref="A1981:B1981"/>
    <mergeCell ref="C1981:D1981"/>
    <mergeCell ref="E1981:F1981"/>
    <mergeCell ref="A1982:B1982"/>
    <mergeCell ref="C1982:D1982"/>
    <mergeCell ref="E1982:F1982"/>
    <mergeCell ref="A1983:B1983"/>
    <mergeCell ref="C1986:D1986"/>
    <mergeCell ref="E1986:F1986"/>
    <mergeCell ref="A1984:B1984"/>
    <mergeCell ref="C1984:D1984"/>
    <mergeCell ref="E1984:F1984"/>
    <mergeCell ref="A1985:B1985"/>
    <mergeCell ref="C1985:D1985"/>
    <mergeCell ref="E1985:F1985"/>
    <mergeCell ref="A1986:B1986"/>
    <mergeCell ref="C1989:D1989"/>
    <mergeCell ref="E1989:F1989"/>
    <mergeCell ref="A1987:B1987"/>
    <mergeCell ref="C1987:D1987"/>
    <mergeCell ref="E1987:F1987"/>
    <mergeCell ref="A1988:B1988"/>
    <mergeCell ref="C1988:D1988"/>
    <mergeCell ref="E1988:F1988"/>
    <mergeCell ref="A1989:B1989"/>
    <mergeCell ref="C1992:D1992"/>
    <mergeCell ref="E1992:F1992"/>
    <mergeCell ref="A1990:B1990"/>
    <mergeCell ref="C1990:D1990"/>
    <mergeCell ref="E1990:F1990"/>
    <mergeCell ref="A1991:B1991"/>
    <mergeCell ref="C1991:D1991"/>
    <mergeCell ref="E1991:F1991"/>
    <mergeCell ref="A1992:B1992"/>
    <mergeCell ref="C1995:D1995"/>
    <mergeCell ref="E1995:F1995"/>
    <mergeCell ref="A1993:B1993"/>
    <mergeCell ref="C1993:D1993"/>
    <mergeCell ref="E1993:F1993"/>
    <mergeCell ref="A1994:B1994"/>
    <mergeCell ref="C1994:D1994"/>
    <mergeCell ref="E1994:F1994"/>
    <mergeCell ref="A1995:B1995"/>
    <mergeCell ref="C1998:D1998"/>
    <mergeCell ref="E1998:F1998"/>
    <mergeCell ref="A1996:B1996"/>
    <mergeCell ref="C1996:D1996"/>
    <mergeCell ref="E1996:F1996"/>
    <mergeCell ref="A1997:B1997"/>
    <mergeCell ref="C1997:D1997"/>
    <mergeCell ref="E1997:F1997"/>
    <mergeCell ref="A1998:B1998"/>
    <mergeCell ref="C2001:D2001"/>
    <mergeCell ref="E2001:F2001"/>
    <mergeCell ref="A1999:B1999"/>
    <mergeCell ref="C1999:D1999"/>
    <mergeCell ref="E1999:F1999"/>
    <mergeCell ref="A2000:B2000"/>
    <mergeCell ref="C2000:D2000"/>
    <mergeCell ref="E2000:F2000"/>
    <mergeCell ref="A2001:B2001"/>
    <mergeCell ref="C2004:D2004"/>
    <mergeCell ref="E2004:F2004"/>
    <mergeCell ref="A2002:B2002"/>
    <mergeCell ref="C2002:D2002"/>
    <mergeCell ref="E2002:F2002"/>
    <mergeCell ref="A2003:B2003"/>
    <mergeCell ref="C2003:D2003"/>
    <mergeCell ref="E2003:F2003"/>
    <mergeCell ref="A2004:B2004"/>
    <mergeCell ref="C2007:D2007"/>
    <mergeCell ref="E2007:F2007"/>
    <mergeCell ref="A2005:B2005"/>
    <mergeCell ref="C2005:D2005"/>
    <mergeCell ref="E2005:F2005"/>
    <mergeCell ref="A2006:B2006"/>
    <mergeCell ref="C2006:D2006"/>
    <mergeCell ref="E2006:F2006"/>
    <mergeCell ref="A2007:B2007"/>
    <mergeCell ref="C2010:D2010"/>
    <mergeCell ref="E2010:F2010"/>
    <mergeCell ref="A2008:B2008"/>
    <mergeCell ref="C2008:D2008"/>
    <mergeCell ref="E2008:F2008"/>
    <mergeCell ref="A2009:B2009"/>
    <mergeCell ref="C2009:D2009"/>
    <mergeCell ref="E2009:F2009"/>
    <mergeCell ref="A2010:B2010"/>
    <mergeCell ref="C2013:D2013"/>
    <mergeCell ref="E2013:F2013"/>
    <mergeCell ref="A2011:B2011"/>
    <mergeCell ref="C2011:D2011"/>
    <mergeCell ref="E2011:F2011"/>
    <mergeCell ref="A2012:B2012"/>
    <mergeCell ref="C2012:D2012"/>
    <mergeCell ref="E2012:F2012"/>
    <mergeCell ref="A2013:B2013"/>
    <mergeCell ref="C2016:D2016"/>
    <mergeCell ref="E2016:F2016"/>
    <mergeCell ref="A2014:B2014"/>
    <mergeCell ref="C2014:D2014"/>
    <mergeCell ref="E2014:F2014"/>
    <mergeCell ref="A2015:B2015"/>
    <mergeCell ref="C2015:D2015"/>
    <mergeCell ref="E2015:F2015"/>
    <mergeCell ref="A2016:B2016"/>
    <mergeCell ref="C2019:D2019"/>
    <mergeCell ref="E2019:F2019"/>
    <mergeCell ref="A2017:B2017"/>
    <mergeCell ref="C2017:D2017"/>
    <mergeCell ref="E2017:F2017"/>
    <mergeCell ref="A2018:B2018"/>
    <mergeCell ref="C2018:D2018"/>
    <mergeCell ref="E2018:F2018"/>
    <mergeCell ref="A2019:B2019"/>
    <mergeCell ref="C2022:D2022"/>
    <mergeCell ref="E2022:F2022"/>
    <mergeCell ref="A2020:B2020"/>
    <mergeCell ref="C2020:D2020"/>
    <mergeCell ref="E2020:F2020"/>
    <mergeCell ref="A2021:B2021"/>
    <mergeCell ref="C2021:D2021"/>
    <mergeCell ref="E2021:F2021"/>
    <mergeCell ref="A2022:B2022"/>
    <mergeCell ref="C2025:D2025"/>
    <mergeCell ref="E2025:F2025"/>
    <mergeCell ref="A2023:B2023"/>
    <mergeCell ref="C2023:D2023"/>
    <mergeCell ref="E2023:F2023"/>
    <mergeCell ref="A2024:B2024"/>
    <mergeCell ref="C2024:D2024"/>
    <mergeCell ref="E2024:F2024"/>
    <mergeCell ref="A2025:B2025"/>
    <mergeCell ref="C2028:D2028"/>
    <mergeCell ref="E2028:F2028"/>
    <mergeCell ref="A2026:B2026"/>
    <mergeCell ref="C2026:D2026"/>
    <mergeCell ref="E2026:F2026"/>
    <mergeCell ref="A2027:B2027"/>
    <mergeCell ref="C2027:D2027"/>
    <mergeCell ref="E2027:F2027"/>
    <mergeCell ref="A2028:B2028"/>
    <mergeCell ref="C2031:D2031"/>
    <mergeCell ref="E2031:F2031"/>
    <mergeCell ref="A2029:B2029"/>
    <mergeCell ref="C2029:D2029"/>
    <mergeCell ref="E2029:F2029"/>
    <mergeCell ref="A2030:B2030"/>
    <mergeCell ref="C2030:D2030"/>
    <mergeCell ref="E2030:F2030"/>
    <mergeCell ref="A2031:B2031"/>
    <mergeCell ref="C2034:D2034"/>
    <mergeCell ref="E2034:F2034"/>
    <mergeCell ref="A2032:B2032"/>
    <mergeCell ref="C2032:D2032"/>
    <mergeCell ref="E2032:F2032"/>
    <mergeCell ref="A2033:B2033"/>
    <mergeCell ref="C2033:D2033"/>
    <mergeCell ref="E2033:F2033"/>
    <mergeCell ref="A2034:B2034"/>
    <mergeCell ref="C2037:D2037"/>
    <mergeCell ref="E2037:F2037"/>
    <mergeCell ref="A2035:B2035"/>
    <mergeCell ref="C2035:D2035"/>
    <mergeCell ref="E2035:F2035"/>
    <mergeCell ref="A2036:B2036"/>
    <mergeCell ref="C2036:D2036"/>
    <mergeCell ref="E2036:F2036"/>
    <mergeCell ref="A2037:B2037"/>
    <mergeCell ref="C2040:D2040"/>
    <mergeCell ref="E2040:F2040"/>
    <mergeCell ref="A2038:B2038"/>
    <mergeCell ref="C2038:D2038"/>
    <mergeCell ref="E2038:F2038"/>
    <mergeCell ref="A2039:B2039"/>
    <mergeCell ref="C2039:D2039"/>
    <mergeCell ref="E2039:F2039"/>
    <mergeCell ref="A2040:B2040"/>
    <mergeCell ref="C2043:D2043"/>
    <mergeCell ref="E2043:F2043"/>
    <mergeCell ref="A2041:B2041"/>
    <mergeCell ref="C2041:D2041"/>
    <mergeCell ref="E2041:F2041"/>
    <mergeCell ref="A2042:B2042"/>
    <mergeCell ref="C2042:D2042"/>
    <mergeCell ref="E2042:F2042"/>
    <mergeCell ref="A2043:B2043"/>
    <mergeCell ref="C2046:D2046"/>
    <mergeCell ref="E2046:F2046"/>
    <mergeCell ref="A2044:B2044"/>
    <mergeCell ref="C2044:D2044"/>
    <mergeCell ref="E2044:F2044"/>
    <mergeCell ref="A2045:B2045"/>
    <mergeCell ref="C2045:D2045"/>
    <mergeCell ref="E2045:F2045"/>
    <mergeCell ref="A2046:B2046"/>
    <mergeCell ref="C2049:D2049"/>
    <mergeCell ref="E2049:F2049"/>
    <mergeCell ref="A2047:B2047"/>
    <mergeCell ref="C2047:D2047"/>
    <mergeCell ref="E2047:F2047"/>
    <mergeCell ref="A2048:B2048"/>
    <mergeCell ref="C2048:D2048"/>
    <mergeCell ref="E2048:F2048"/>
    <mergeCell ref="A2049:B2049"/>
    <mergeCell ref="C2052:D2052"/>
    <mergeCell ref="E2052:F2052"/>
    <mergeCell ref="A2050:B2050"/>
    <mergeCell ref="C2050:D2050"/>
    <mergeCell ref="E2050:F2050"/>
    <mergeCell ref="A2051:B2051"/>
    <mergeCell ref="C2051:D2051"/>
    <mergeCell ref="E2051:F2051"/>
    <mergeCell ref="A2052:B2052"/>
    <mergeCell ref="C2055:D2055"/>
    <mergeCell ref="E2055:F2055"/>
    <mergeCell ref="A2053:B2053"/>
    <mergeCell ref="C2053:D2053"/>
    <mergeCell ref="E2053:F2053"/>
    <mergeCell ref="A2054:B2054"/>
    <mergeCell ref="C2054:D2054"/>
    <mergeCell ref="E2054:F2054"/>
    <mergeCell ref="A2055:B2055"/>
    <mergeCell ref="C2058:D2058"/>
    <mergeCell ref="E2058:F2058"/>
    <mergeCell ref="A2056:B2056"/>
    <mergeCell ref="C2056:D2056"/>
    <mergeCell ref="E2056:F2056"/>
    <mergeCell ref="A2057:B2057"/>
    <mergeCell ref="C2057:D2057"/>
    <mergeCell ref="E2057:F2057"/>
    <mergeCell ref="A2058:B2058"/>
    <mergeCell ref="C2061:D2061"/>
    <mergeCell ref="E2061:F2061"/>
    <mergeCell ref="A2059:B2059"/>
    <mergeCell ref="C2059:D2059"/>
    <mergeCell ref="E2059:F2059"/>
    <mergeCell ref="A2060:B2060"/>
    <mergeCell ref="C2060:D2060"/>
    <mergeCell ref="E2060:F2060"/>
    <mergeCell ref="A2061:B2061"/>
    <mergeCell ref="C2064:D2064"/>
    <mergeCell ref="E2064:F2064"/>
    <mergeCell ref="A2062:B2062"/>
    <mergeCell ref="C2062:D2062"/>
    <mergeCell ref="E2062:F2062"/>
    <mergeCell ref="A2063:B2063"/>
    <mergeCell ref="C2063:D2063"/>
    <mergeCell ref="E2063:F2063"/>
    <mergeCell ref="A2064:B2064"/>
    <mergeCell ref="C2067:D2067"/>
    <mergeCell ref="E2067:F2067"/>
    <mergeCell ref="A2065:B2065"/>
    <mergeCell ref="C2065:D2065"/>
    <mergeCell ref="E2065:F2065"/>
    <mergeCell ref="A2066:B2066"/>
    <mergeCell ref="C2066:D2066"/>
    <mergeCell ref="E2066:F2066"/>
    <mergeCell ref="A2067:B2067"/>
    <mergeCell ref="C2070:D2070"/>
    <mergeCell ref="E2070:F2070"/>
    <mergeCell ref="A2068:B2068"/>
    <mergeCell ref="C2068:D2068"/>
    <mergeCell ref="E2068:F2068"/>
    <mergeCell ref="A2069:B2069"/>
    <mergeCell ref="C2069:D2069"/>
    <mergeCell ref="E2069:F2069"/>
    <mergeCell ref="A2070:B2070"/>
    <mergeCell ref="C2073:D2073"/>
    <mergeCell ref="E2073:F2073"/>
    <mergeCell ref="A2071:B2071"/>
    <mergeCell ref="C2071:D2071"/>
    <mergeCell ref="E2071:F2071"/>
    <mergeCell ref="A2072:B2072"/>
    <mergeCell ref="C2072:D2072"/>
    <mergeCell ref="E2072:F2072"/>
    <mergeCell ref="A2073:B2073"/>
    <mergeCell ref="C2076:D2076"/>
    <mergeCell ref="E2076:F2076"/>
    <mergeCell ref="A2074:B2074"/>
    <mergeCell ref="C2074:D2074"/>
    <mergeCell ref="E2074:F2074"/>
    <mergeCell ref="A2075:B2075"/>
    <mergeCell ref="C2075:D2075"/>
    <mergeCell ref="E2075:F2075"/>
    <mergeCell ref="A2076:B2076"/>
    <mergeCell ref="C2079:D2079"/>
    <mergeCell ref="E2079:F2079"/>
    <mergeCell ref="A2077:B2077"/>
    <mergeCell ref="C2077:D2077"/>
    <mergeCell ref="E2077:F2077"/>
    <mergeCell ref="A2078:B2078"/>
    <mergeCell ref="C2078:D2078"/>
    <mergeCell ref="E2078:F2078"/>
    <mergeCell ref="A2079:B2079"/>
    <mergeCell ref="C2082:D2082"/>
    <mergeCell ref="E2082:F2082"/>
    <mergeCell ref="A2080:B2080"/>
    <mergeCell ref="C2080:D2080"/>
    <mergeCell ref="E2080:F2080"/>
    <mergeCell ref="A2081:B2081"/>
    <mergeCell ref="C2081:D2081"/>
    <mergeCell ref="E2081:F2081"/>
    <mergeCell ref="A2082:B2082"/>
    <mergeCell ref="C2085:D2085"/>
    <mergeCell ref="E2085:F2085"/>
    <mergeCell ref="A2083:B2083"/>
    <mergeCell ref="C2083:D2083"/>
    <mergeCell ref="E2083:F2083"/>
    <mergeCell ref="A2084:B2084"/>
    <mergeCell ref="C2084:D2084"/>
    <mergeCell ref="E2084:F2084"/>
    <mergeCell ref="A2085:B2085"/>
    <mergeCell ref="C2088:D2088"/>
    <mergeCell ref="E2088:F2088"/>
    <mergeCell ref="A2086:B2086"/>
    <mergeCell ref="C2086:D2086"/>
    <mergeCell ref="E2086:F2086"/>
    <mergeCell ref="A2087:B2087"/>
    <mergeCell ref="C2087:D2087"/>
    <mergeCell ref="E2087:F2087"/>
    <mergeCell ref="A2088:B2088"/>
    <mergeCell ref="C2091:D2091"/>
    <mergeCell ref="E2091:F2091"/>
    <mergeCell ref="A2089:B2089"/>
    <mergeCell ref="C2089:D2089"/>
    <mergeCell ref="E2089:F2089"/>
    <mergeCell ref="A2090:B2090"/>
    <mergeCell ref="C2090:D2090"/>
    <mergeCell ref="E2090:F2090"/>
    <mergeCell ref="A2091:B2091"/>
    <mergeCell ref="C2094:D2094"/>
    <mergeCell ref="E2094:F2094"/>
    <mergeCell ref="A2092:B2092"/>
    <mergeCell ref="C2092:D2092"/>
    <mergeCell ref="E2092:F2092"/>
    <mergeCell ref="A2093:B2093"/>
    <mergeCell ref="C2093:D2093"/>
    <mergeCell ref="E2093:F2093"/>
    <mergeCell ref="A2094:B2094"/>
    <mergeCell ref="C2097:D2097"/>
    <mergeCell ref="E2097:F2097"/>
    <mergeCell ref="A2095:B2095"/>
    <mergeCell ref="C2095:D2095"/>
    <mergeCell ref="E2095:F2095"/>
    <mergeCell ref="A2096:B2096"/>
    <mergeCell ref="C2096:D2096"/>
    <mergeCell ref="E2096:F2096"/>
    <mergeCell ref="A2097:B2097"/>
    <mergeCell ref="C2100:D2100"/>
    <mergeCell ref="E2100:F2100"/>
    <mergeCell ref="A2098:B2098"/>
    <mergeCell ref="C2098:D2098"/>
    <mergeCell ref="E2098:F2098"/>
    <mergeCell ref="A2099:B2099"/>
    <mergeCell ref="C2099:D2099"/>
    <mergeCell ref="E2099:F2099"/>
    <mergeCell ref="A2100:B2100"/>
    <mergeCell ref="C2103:D2103"/>
    <mergeCell ref="E2103:F2103"/>
    <mergeCell ref="A2101:B2101"/>
    <mergeCell ref="C2101:D2101"/>
    <mergeCell ref="E2101:F2101"/>
    <mergeCell ref="A2102:B2102"/>
    <mergeCell ref="C2102:D2102"/>
    <mergeCell ref="E2102:F2102"/>
    <mergeCell ref="A2103:B2103"/>
    <mergeCell ref="C2106:D2106"/>
    <mergeCell ref="E2106:F2106"/>
    <mergeCell ref="A2104:B2104"/>
    <mergeCell ref="C2104:D2104"/>
    <mergeCell ref="E2104:F2104"/>
    <mergeCell ref="A2105:B2105"/>
    <mergeCell ref="C2105:D2105"/>
    <mergeCell ref="E2105:F2105"/>
    <mergeCell ref="A2106:B2106"/>
    <mergeCell ref="C2109:D2109"/>
    <mergeCell ref="E2109:F2109"/>
    <mergeCell ref="A2107:B2107"/>
    <mergeCell ref="C2107:D2107"/>
    <mergeCell ref="E2107:F2107"/>
    <mergeCell ref="A2108:B2108"/>
    <mergeCell ref="C2108:D2108"/>
    <mergeCell ref="E2108:F2108"/>
    <mergeCell ref="A2109:B2109"/>
    <mergeCell ref="C2112:D2112"/>
    <mergeCell ref="E2112:F2112"/>
    <mergeCell ref="A2110:B2110"/>
    <mergeCell ref="C2110:D2110"/>
    <mergeCell ref="E2110:F2110"/>
    <mergeCell ref="A2111:B2111"/>
    <mergeCell ref="C2111:D2111"/>
    <mergeCell ref="E2111:F2111"/>
    <mergeCell ref="A2112:B2112"/>
    <mergeCell ref="C2115:D2115"/>
    <mergeCell ref="E2115:F2115"/>
    <mergeCell ref="A2113:B2113"/>
    <mergeCell ref="C2113:D2113"/>
    <mergeCell ref="E2113:F2113"/>
    <mergeCell ref="A2114:B2114"/>
    <mergeCell ref="C2114:D2114"/>
    <mergeCell ref="E2114:F2114"/>
    <mergeCell ref="A2115:B2115"/>
    <mergeCell ref="C2118:D2118"/>
    <mergeCell ref="E2118:F2118"/>
    <mergeCell ref="A2116:B2116"/>
    <mergeCell ref="C2116:D2116"/>
    <mergeCell ref="E2116:F2116"/>
    <mergeCell ref="A2117:B2117"/>
    <mergeCell ref="C2117:D2117"/>
    <mergeCell ref="E2117:F2117"/>
    <mergeCell ref="A2118:B2118"/>
    <mergeCell ref="C2121:D2121"/>
    <mergeCell ref="E2121:F2121"/>
    <mergeCell ref="A2119:B2119"/>
    <mergeCell ref="C2119:D2119"/>
    <mergeCell ref="E2119:F2119"/>
    <mergeCell ref="A2120:B2120"/>
    <mergeCell ref="C2120:D2120"/>
    <mergeCell ref="E2120:F2120"/>
    <mergeCell ref="A2121:B2121"/>
    <mergeCell ref="C2124:D2124"/>
    <mergeCell ref="E2124:F2124"/>
    <mergeCell ref="A2122:B2122"/>
    <mergeCell ref="C2122:D2122"/>
    <mergeCell ref="E2122:F2122"/>
    <mergeCell ref="A2123:B2123"/>
    <mergeCell ref="C2123:D2123"/>
    <mergeCell ref="E2123:F2123"/>
    <mergeCell ref="A2124:B2124"/>
    <mergeCell ref="C2127:D2127"/>
    <mergeCell ref="E2127:F2127"/>
    <mergeCell ref="A2125:B2125"/>
    <mergeCell ref="C2125:D2125"/>
    <mergeCell ref="E2125:F2125"/>
    <mergeCell ref="A2126:B2126"/>
    <mergeCell ref="C2126:D2126"/>
    <mergeCell ref="E2126:F2126"/>
    <mergeCell ref="A2127:B2127"/>
    <mergeCell ref="C2130:D2130"/>
    <mergeCell ref="E2130:F2130"/>
    <mergeCell ref="A2128:B2128"/>
    <mergeCell ref="C2128:D2128"/>
    <mergeCell ref="E2128:F2128"/>
    <mergeCell ref="A2129:B2129"/>
    <mergeCell ref="C2129:D2129"/>
    <mergeCell ref="E2129:F2129"/>
    <mergeCell ref="A2130:B2130"/>
    <mergeCell ref="C2133:D2133"/>
    <mergeCell ref="E2133:F2133"/>
    <mergeCell ref="A2131:B2131"/>
    <mergeCell ref="C2131:D2131"/>
    <mergeCell ref="E2131:F2131"/>
    <mergeCell ref="A2132:B2132"/>
    <mergeCell ref="C2132:D2132"/>
    <mergeCell ref="E2132:F2132"/>
    <mergeCell ref="A2133:B2133"/>
    <mergeCell ref="C2136:D2136"/>
    <mergeCell ref="E2136:F2136"/>
    <mergeCell ref="A2134:B2134"/>
    <mergeCell ref="C2134:D2134"/>
    <mergeCell ref="E2134:F2134"/>
    <mergeCell ref="A2135:B2135"/>
    <mergeCell ref="C2135:D2135"/>
    <mergeCell ref="E2135:F2135"/>
    <mergeCell ref="A2136:B2136"/>
    <mergeCell ref="C2139:D2139"/>
    <mergeCell ref="E2139:F2139"/>
    <mergeCell ref="A2137:B2137"/>
    <mergeCell ref="C2137:D2137"/>
    <mergeCell ref="E2137:F2137"/>
    <mergeCell ref="A2138:B2138"/>
    <mergeCell ref="C2138:D2138"/>
    <mergeCell ref="E2138:F2138"/>
    <mergeCell ref="A2139:B2139"/>
    <mergeCell ref="C2142:D2142"/>
    <mergeCell ref="E2142:F2142"/>
    <mergeCell ref="A2140:B2140"/>
    <mergeCell ref="C2140:D2140"/>
    <mergeCell ref="E2140:F2140"/>
    <mergeCell ref="A2141:B2141"/>
    <mergeCell ref="C2141:D2141"/>
    <mergeCell ref="E2141:F2141"/>
    <mergeCell ref="A2142:B2142"/>
    <mergeCell ref="C2145:D2145"/>
    <mergeCell ref="E2145:F2145"/>
    <mergeCell ref="A2143:B2143"/>
    <mergeCell ref="C2143:D2143"/>
    <mergeCell ref="E2143:F2143"/>
    <mergeCell ref="A2144:B2144"/>
    <mergeCell ref="C2144:D2144"/>
    <mergeCell ref="E2144:F2144"/>
    <mergeCell ref="A2145:B2145"/>
  </mergeCells>
  <conditionalFormatting sqref="A1:AB2522">
    <cfRule type="expression" dxfId="0" priority="1">
      <formula>AND($A1="Team Name")</formula>
    </cfRule>
  </conditionalFormatting>
  <conditionalFormatting sqref="A1:AB2522">
    <cfRule type="expression" dxfId="0" priority="2">
      <formula>AND($A1="Agent Role")</formula>
    </cfRule>
  </conditionalFormatting>
  <conditionalFormatting sqref="A1:AB2522">
    <cfRule type="expression" dxfId="0" priority="3">
      <formula>AND($A1="Task Name")</formula>
    </cfRule>
  </conditionalFormatting>
  <conditionalFormatting sqref="A1:A2522 B1:D37 E1:F10 G1:G6 H1:L5 M1:AB39 H7 I7:L39 G8:G10 H9:H39 E12:F18 E20:F21 E37:G37 B43:D2522 E45">
    <cfRule type="cellIs" dxfId="1" priority="4" operator="equal">
      <formula>"Your Project"</formula>
    </cfRule>
  </conditionalFormatting>
  <conditionalFormatting sqref="A1:A2522 B1:D37 E1:F10 G1:G6 H1:L5 M1:AB39 H7 I7:L39 G8:G10 H9:H39 E12:F18 E20:F21 E37:G37 B43:D2522 E45">
    <cfRule type="cellIs" dxfId="1" priority="5" operator="equal">
      <formula>"Your Tasks"</formula>
    </cfRule>
  </conditionalFormatting>
  <conditionalFormatting sqref="A1:A2522 B1:D37 E1:F10 G1:G6 H1:L5 M1:AB39 H7 I7:L39 G8:G10 H9:H39 E12:F18 E20:F21 E37:G37 B43:D2522 E45">
    <cfRule type="cellIs" dxfId="1" priority="6" operator="equal">
      <formula>"Your Team"</formula>
    </cfRule>
  </conditionalFormatting>
  <conditionalFormatting sqref="E8:E9 B10:C37 D11:D37 E12:E18 E20:E26 E28:E34 E36 F38:F41 D40:D2522 B41:C2522 A42:A2522 E45:F45">
    <cfRule type="cellIs" dxfId="2" priority="7" operator="equal">
      <formula>"Here's your crew overview. If all seems correct - launch your crew from terminal or Docker."</formula>
    </cfRule>
  </conditionalFormatting>
  <conditionalFormatting sqref="A1:AB2522">
    <cfRule type="cellIs" dxfId="3" priority="8" operator="equal">
      <formula>"TRUE"</formula>
    </cfRule>
  </conditionalFormatting>
  <conditionalFormatting sqref="A1:AB2522">
    <cfRule type="cellIs" dxfId="4" priority="9" operator="equal">
      <formula>"FALSE"</formula>
    </cfRule>
  </conditionalFormatting>
  <conditionalFormatting sqref="H6">
    <cfRule type="cellIs" dxfId="5" priority="10" operator="equal">
      <formula>"Your Project"</formula>
    </cfRule>
  </conditionalFormatting>
  <dataValidations>
    <dataValidation type="list" allowBlank="1" showErrorMessage="1" sqref="D35">
      <formula1>'My Projects'!$B:$B</formula1>
    </dataValidation>
  </dataValidations>
  <hyperlinks>
    <hyperlink display="My Projects" location="'My Projects'!A1" ref="E11"/>
    <hyperlink display="Staff" location="Staff!A1" ref="E19"/>
    <hyperlink display="All Tasks" location="'All Tasks'!A1" ref="E27"/>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3"/>
    <col customWidth="1" min="2" max="3" width="1.25"/>
    <col customWidth="1" min="4" max="4" width="29.63"/>
    <col customWidth="1" min="5" max="5" width="1.25"/>
    <col customWidth="1" min="6" max="6" width="5.38"/>
    <col customWidth="1" min="7" max="7" width="1.25"/>
    <col customWidth="1" min="8" max="8" width="29.63"/>
    <col customWidth="1" min="9" max="9" width="1.25"/>
    <col customWidth="1" min="10" max="10" width="5.38"/>
    <col customWidth="1" min="11" max="11" width="1.25"/>
    <col customWidth="1" min="12" max="12" width="29.63"/>
    <col customWidth="1" min="13" max="13" width="1.25"/>
    <col customWidth="1" min="14" max="14" width="5.38"/>
    <col customWidth="1" min="15" max="15" width="1.25"/>
    <col customWidth="1" min="16" max="16" width="29.63"/>
    <col customWidth="1" min="17" max="17" width="1.25"/>
    <col customWidth="1" min="18" max="18" width="5.38"/>
    <col customWidth="1" min="19" max="19" width="1.25"/>
    <col customWidth="1" min="20" max="20" width="29.63"/>
    <col customWidth="1" min="21" max="21" width="1.25"/>
    <col customWidth="1" min="22" max="22" width="5.38"/>
    <col customWidth="1" min="23" max="23" width="1.25"/>
    <col customWidth="1" min="24" max="24" width="29.63"/>
    <col customWidth="1" min="25" max="25" width="1.25"/>
    <col customWidth="1" min="26" max="26" width="19.75"/>
    <col customWidth="1" min="27" max="29" width="1.25"/>
  </cols>
  <sheetData>
    <row r="1">
      <c r="A1" s="19"/>
      <c r="B1" s="19"/>
      <c r="C1" s="19"/>
      <c r="D1" s="121"/>
      <c r="E1" s="19"/>
      <c r="F1" s="19"/>
      <c r="G1" s="19"/>
      <c r="H1" s="121"/>
      <c r="I1" s="19"/>
      <c r="J1" s="19"/>
      <c r="K1" s="19"/>
      <c r="L1" s="121"/>
      <c r="M1" s="19"/>
      <c r="N1" s="19"/>
      <c r="O1" s="19"/>
      <c r="P1" s="121"/>
      <c r="Q1" s="19"/>
      <c r="R1" s="19"/>
      <c r="S1" s="19"/>
      <c r="T1" s="121"/>
      <c r="U1" s="19"/>
      <c r="V1" s="19"/>
      <c r="W1" s="19"/>
      <c r="X1" s="121"/>
      <c r="Y1" s="19"/>
      <c r="Z1" s="19"/>
      <c r="AA1" s="19"/>
      <c r="AB1" s="19"/>
      <c r="AC1" s="19"/>
    </row>
    <row r="2">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row>
    <row r="3">
      <c r="A3" s="19"/>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row>
    <row r="4">
      <c r="A4" s="19"/>
      <c r="B4" s="19"/>
      <c r="C4" s="19"/>
      <c r="D4" s="122"/>
      <c r="E4" s="19"/>
      <c r="F4" s="19"/>
      <c r="G4" s="19"/>
      <c r="H4" s="122"/>
      <c r="I4" s="19"/>
      <c r="J4" s="19"/>
      <c r="K4" s="19"/>
      <c r="L4" s="122"/>
      <c r="M4" s="19"/>
      <c r="N4" s="19"/>
      <c r="O4" s="19"/>
      <c r="P4" s="122"/>
      <c r="Q4" s="19"/>
      <c r="R4" s="19"/>
      <c r="S4" s="19"/>
      <c r="T4" s="122"/>
      <c r="U4" s="19"/>
      <c r="V4" s="19"/>
      <c r="W4" s="19"/>
      <c r="X4" s="122"/>
      <c r="Y4" s="19"/>
      <c r="Z4" s="19"/>
      <c r="AA4" s="19"/>
      <c r="AB4" s="19"/>
      <c r="AC4" s="19"/>
    </row>
    <row r="5">
      <c r="A5" s="19"/>
      <c r="B5" s="19"/>
      <c r="C5" s="19"/>
      <c r="D5" s="123"/>
      <c r="E5" s="19"/>
      <c r="F5" s="19"/>
      <c r="G5" s="19"/>
      <c r="H5" s="123"/>
      <c r="I5" s="19"/>
      <c r="J5" s="19"/>
      <c r="K5" s="19"/>
      <c r="L5" s="123"/>
      <c r="M5" s="19"/>
      <c r="N5" s="19"/>
      <c r="O5" s="19"/>
      <c r="P5" s="123"/>
      <c r="Q5" s="19"/>
      <c r="R5" s="19"/>
      <c r="S5" s="19"/>
      <c r="T5" s="123"/>
      <c r="U5" s="19"/>
      <c r="V5" s="19"/>
      <c r="W5" s="19"/>
      <c r="X5" s="123"/>
      <c r="Y5" s="19"/>
      <c r="Z5" s="19"/>
      <c r="AA5" s="19"/>
      <c r="AB5" s="19"/>
      <c r="AC5" s="19"/>
    </row>
    <row r="6">
      <c r="A6" s="19"/>
      <c r="B6" s="19"/>
      <c r="C6" s="19"/>
      <c r="D6" s="124"/>
      <c r="E6" s="19"/>
      <c r="F6" s="19"/>
      <c r="G6" s="19"/>
      <c r="H6" s="124"/>
      <c r="I6" s="19"/>
      <c r="J6" s="19"/>
      <c r="K6" s="19"/>
      <c r="L6" s="124"/>
      <c r="M6" s="19"/>
      <c r="N6" s="19"/>
      <c r="O6" s="19"/>
      <c r="P6" s="124"/>
      <c r="Q6" s="19"/>
      <c r="R6" s="19"/>
      <c r="S6" s="19"/>
      <c r="T6" s="124"/>
      <c r="U6" s="19"/>
      <c r="V6" s="19"/>
      <c r="W6" s="19"/>
      <c r="X6" s="124"/>
      <c r="Y6" s="19"/>
      <c r="Z6" s="19"/>
      <c r="AA6" s="19"/>
      <c r="AB6" s="19"/>
      <c r="AC6" s="19"/>
    </row>
    <row r="7">
      <c r="A7" s="19"/>
      <c r="B7" s="19"/>
      <c r="C7" s="19"/>
      <c r="D7" s="125"/>
      <c r="E7" s="19"/>
      <c r="F7" s="19"/>
      <c r="G7" s="19"/>
      <c r="H7" s="125"/>
      <c r="I7" s="19"/>
      <c r="J7" s="19"/>
      <c r="K7" s="19"/>
      <c r="L7" s="125"/>
      <c r="M7" s="19"/>
      <c r="N7" s="19"/>
      <c r="O7" s="19"/>
      <c r="P7" s="125"/>
      <c r="Q7" s="19"/>
      <c r="R7" s="19"/>
      <c r="S7" s="19"/>
      <c r="T7" s="125"/>
      <c r="U7" s="19"/>
      <c r="V7" s="19"/>
      <c r="W7" s="19"/>
      <c r="X7" s="125"/>
      <c r="Y7" s="19"/>
      <c r="Z7" s="19"/>
      <c r="AA7" s="19"/>
      <c r="AB7" s="19"/>
      <c r="AC7" s="19"/>
    </row>
    <row r="8">
      <c r="A8" s="19"/>
      <c r="B8" s="19"/>
      <c r="C8" s="19"/>
      <c r="D8" s="122"/>
      <c r="E8" s="19"/>
      <c r="F8" s="19"/>
      <c r="G8" s="19"/>
      <c r="H8" s="122"/>
      <c r="I8" s="19"/>
      <c r="J8" s="19"/>
      <c r="K8" s="19"/>
      <c r="L8" s="122"/>
      <c r="M8" s="19"/>
      <c r="N8" s="19"/>
      <c r="O8" s="19"/>
      <c r="P8" s="122"/>
      <c r="Q8" s="19"/>
      <c r="R8" s="19"/>
      <c r="S8" s="19"/>
      <c r="T8" s="122"/>
      <c r="U8" s="19"/>
      <c r="V8" s="19"/>
      <c r="W8" s="19"/>
      <c r="X8" s="122"/>
      <c r="Y8" s="19"/>
      <c r="Z8" s="19"/>
      <c r="AA8" s="19"/>
      <c r="AB8" s="19"/>
      <c r="AC8" s="19"/>
    </row>
    <row r="9">
      <c r="A9" s="19"/>
      <c r="B9" s="19"/>
      <c r="C9" s="19"/>
      <c r="D9" s="126" t="s">
        <v>13</v>
      </c>
      <c r="E9" s="127"/>
      <c r="F9" s="19"/>
      <c r="G9" s="19"/>
      <c r="H9" s="126" t="s">
        <v>14</v>
      </c>
      <c r="I9" s="127"/>
      <c r="J9" s="19"/>
      <c r="K9" s="19"/>
      <c r="L9" s="126" t="s">
        <v>15</v>
      </c>
      <c r="M9" s="127"/>
      <c r="N9" s="19"/>
      <c r="O9" s="19"/>
      <c r="P9" s="126" t="s">
        <v>16</v>
      </c>
      <c r="Q9" s="127"/>
      <c r="R9" s="19"/>
      <c r="S9" s="19"/>
      <c r="T9" s="126" t="s">
        <v>17</v>
      </c>
      <c r="U9" s="127"/>
      <c r="V9" s="19"/>
      <c r="W9" s="19"/>
      <c r="X9" s="126" t="s">
        <v>18</v>
      </c>
      <c r="Y9" s="127"/>
      <c r="Z9" s="19"/>
      <c r="AA9" s="19"/>
      <c r="AB9" s="19"/>
      <c r="AC9" s="19"/>
    </row>
    <row r="10">
      <c r="A10" s="19"/>
      <c r="B10" s="19"/>
      <c r="D10" s="128"/>
      <c r="F10" s="19"/>
      <c r="H10" s="128"/>
      <c r="J10" s="19"/>
      <c r="L10" s="128"/>
      <c r="N10" s="19"/>
      <c r="P10" s="128"/>
      <c r="R10" s="19"/>
      <c r="T10" s="128"/>
      <c r="V10" s="19"/>
      <c r="X10" s="128"/>
      <c r="Z10" s="19"/>
      <c r="AA10" s="19"/>
      <c r="AB10" s="19"/>
      <c r="AC10" s="19"/>
    </row>
    <row r="11">
      <c r="A11" s="19"/>
      <c r="B11" s="19"/>
      <c r="C11" s="129"/>
      <c r="D11" s="130"/>
      <c r="E11" s="129"/>
      <c r="F11" s="19"/>
      <c r="G11" s="129"/>
      <c r="H11" s="130"/>
      <c r="I11" s="129"/>
      <c r="J11" s="19"/>
      <c r="K11" s="129"/>
      <c r="L11" s="130"/>
      <c r="M11" s="129"/>
      <c r="N11" s="19"/>
      <c r="O11" s="129"/>
      <c r="P11" s="130"/>
      <c r="Q11" s="129"/>
      <c r="R11" s="19"/>
      <c r="S11" s="129"/>
      <c r="T11" s="130"/>
      <c r="U11" s="129"/>
      <c r="V11" s="19"/>
      <c r="W11" s="129"/>
      <c r="X11" s="130"/>
      <c r="Y11" s="129"/>
      <c r="Z11" s="19"/>
      <c r="AA11" s="19"/>
      <c r="AB11" s="19"/>
      <c r="AC11" s="19"/>
    </row>
    <row r="12">
      <c r="A12" s="19"/>
      <c r="B12" s="19"/>
      <c r="C12" s="131"/>
      <c r="D12" s="132"/>
      <c r="E12" s="131"/>
      <c r="F12" s="19"/>
      <c r="G12" s="131"/>
      <c r="H12" s="132"/>
      <c r="I12" s="131"/>
      <c r="J12" s="19"/>
      <c r="K12" s="131"/>
      <c r="L12" s="132"/>
      <c r="M12" s="131"/>
      <c r="N12" s="19"/>
      <c r="O12" s="131"/>
      <c r="P12" s="132"/>
      <c r="Q12" s="131"/>
      <c r="R12" s="19"/>
      <c r="S12" s="131"/>
      <c r="T12" s="132"/>
      <c r="U12" s="131"/>
      <c r="V12" s="19"/>
      <c r="W12" s="131"/>
      <c r="X12" s="132"/>
      <c r="Y12" s="131"/>
      <c r="Z12" s="19"/>
      <c r="AA12" s="19"/>
      <c r="AB12" s="19"/>
      <c r="AC12" s="19"/>
    </row>
    <row r="13">
      <c r="A13" s="19"/>
      <c r="B13" s="19"/>
      <c r="C13" s="131"/>
      <c r="D13" s="132"/>
      <c r="E13" s="131"/>
      <c r="F13" s="19"/>
      <c r="G13" s="131"/>
      <c r="H13" s="132"/>
      <c r="I13" s="131"/>
      <c r="J13" s="19"/>
      <c r="K13" s="131"/>
      <c r="L13" s="132"/>
      <c r="M13" s="131"/>
      <c r="N13" s="19"/>
      <c r="O13" s="131"/>
      <c r="P13" s="132"/>
      <c r="Q13" s="131"/>
      <c r="R13" s="19"/>
      <c r="S13" s="131"/>
      <c r="T13" s="132"/>
      <c r="U13" s="131"/>
      <c r="V13" s="19"/>
      <c r="W13" s="131"/>
      <c r="X13" s="132"/>
      <c r="Y13" s="131"/>
      <c r="Z13" s="19"/>
      <c r="AA13" s="19"/>
      <c r="AB13" s="19"/>
      <c r="AC13" s="19"/>
    </row>
    <row r="14">
      <c r="A14" s="19"/>
      <c r="B14" s="19"/>
      <c r="C14" s="19"/>
      <c r="D14" s="133"/>
      <c r="E14" s="19"/>
      <c r="F14" s="19"/>
      <c r="G14" s="19"/>
      <c r="H14" s="133"/>
      <c r="I14" s="19"/>
      <c r="J14" s="19"/>
      <c r="K14" s="19"/>
      <c r="L14" s="133"/>
      <c r="M14" s="19"/>
      <c r="N14" s="19"/>
      <c r="O14" s="19"/>
      <c r="P14" s="133"/>
      <c r="Q14" s="19"/>
      <c r="R14" s="19"/>
      <c r="S14" s="19"/>
      <c r="T14" s="133"/>
      <c r="U14" s="19"/>
      <c r="V14" s="19"/>
      <c r="W14" s="19"/>
      <c r="X14" s="133"/>
      <c r="Y14" s="19"/>
      <c r="Z14" s="19"/>
      <c r="AA14" s="19"/>
      <c r="AB14" s="19"/>
      <c r="AC14" s="19"/>
    </row>
    <row r="15" ht="178.5" customHeight="1">
      <c r="A15" s="134"/>
      <c r="B15" s="134"/>
      <c r="C15" s="134"/>
      <c r="D15" s="135" t="s">
        <v>19</v>
      </c>
      <c r="E15" s="134"/>
      <c r="F15" s="134"/>
      <c r="G15" s="134"/>
      <c r="H15" s="135" t="s">
        <v>20</v>
      </c>
      <c r="I15" s="134"/>
      <c r="J15" s="134"/>
      <c r="K15" s="134"/>
      <c r="L15" s="135" t="s">
        <v>21</v>
      </c>
      <c r="M15" s="134"/>
      <c r="N15" s="134"/>
      <c r="O15" s="134"/>
      <c r="P15" s="135" t="s">
        <v>22</v>
      </c>
      <c r="Q15" s="134"/>
      <c r="R15" s="134"/>
      <c r="S15" s="134"/>
      <c r="T15" s="135" t="s">
        <v>23</v>
      </c>
      <c r="U15" s="134"/>
      <c r="V15" s="134"/>
      <c r="W15" s="134"/>
      <c r="X15" s="135" t="s">
        <v>24</v>
      </c>
      <c r="Y15" s="134"/>
      <c r="Z15" s="134"/>
      <c r="AA15" s="134"/>
      <c r="AB15" s="134"/>
      <c r="AC15" s="134"/>
    </row>
    <row r="16">
      <c r="A16" s="19"/>
      <c r="B16" s="19"/>
      <c r="C16" s="19"/>
      <c r="D16" s="122"/>
      <c r="E16" s="19"/>
      <c r="F16" s="19"/>
      <c r="G16" s="19"/>
      <c r="H16" s="122"/>
      <c r="I16" s="19"/>
      <c r="J16" s="19"/>
      <c r="K16" s="19"/>
      <c r="L16" s="122"/>
      <c r="M16" s="19"/>
      <c r="N16" s="19"/>
      <c r="O16" s="19"/>
      <c r="P16" s="122"/>
      <c r="Q16" s="19"/>
      <c r="R16" s="19"/>
      <c r="S16" s="19"/>
      <c r="T16" s="122"/>
      <c r="U16" s="19"/>
      <c r="V16" s="19"/>
      <c r="W16" s="19"/>
      <c r="X16" s="122"/>
      <c r="Y16" s="19"/>
      <c r="Z16" s="19"/>
      <c r="AA16" s="19"/>
      <c r="AB16" s="19"/>
      <c r="AC16" s="19"/>
    </row>
    <row r="17">
      <c r="A17" s="19"/>
      <c r="B17" s="19"/>
      <c r="C17" s="19"/>
      <c r="D17" s="122"/>
      <c r="E17" s="19"/>
      <c r="F17" s="19"/>
      <c r="G17" s="19"/>
      <c r="H17" s="122"/>
      <c r="I17" s="19"/>
      <c r="J17" s="19"/>
      <c r="K17" s="19"/>
      <c r="L17" s="122"/>
      <c r="M17" s="19"/>
      <c r="N17" s="19"/>
      <c r="O17" s="19"/>
      <c r="P17" s="122"/>
      <c r="Q17" s="19"/>
      <c r="R17" s="19"/>
      <c r="S17" s="19"/>
      <c r="T17" s="122"/>
      <c r="U17" s="19"/>
      <c r="V17" s="19"/>
      <c r="W17" s="19"/>
      <c r="X17" s="122"/>
      <c r="Y17" s="19"/>
      <c r="Z17" s="19"/>
      <c r="AA17" s="19"/>
      <c r="AB17" s="19"/>
      <c r="AC17" s="19"/>
    </row>
    <row r="18">
      <c r="A18" s="19"/>
      <c r="B18" s="19"/>
      <c r="C18" s="129"/>
      <c r="D18" s="136"/>
      <c r="E18" s="129"/>
      <c r="F18" s="19"/>
      <c r="G18" s="129"/>
      <c r="H18" s="136"/>
      <c r="I18" s="129"/>
      <c r="J18" s="19"/>
      <c r="K18" s="129"/>
      <c r="L18" s="136"/>
      <c r="M18" s="129"/>
      <c r="N18" s="19"/>
      <c r="O18" s="129"/>
      <c r="P18" s="136"/>
      <c r="Q18" s="129"/>
      <c r="R18" s="19"/>
      <c r="S18" s="129"/>
      <c r="T18" s="136"/>
      <c r="U18" s="129"/>
      <c r="V18" s="19"/>
      <c r="W18" s="129"/>
      <c r="X18" s="136"/>
      <c r="Y18" s="129"/>
      <c r="Z18" s="19"/>
      <c r="AA18" s="19"/>
      <c r="AB18" s="19"/>
      <c r="AC18" s="19"/>
    </row>
    <row r="19">
      <c r="A19" s="19"/>
      <c r="B19" s="19"/>
      <c r="D19" s="137"/>
      <c r="F19" s="19"/>
      <c r="H19" s="137"/>
      <c r="J19" s="19"/>
      <c r="L19" s="137"/>
      <c r="N19" s="19"/>
      <c r="P19" s="137"/>
      <c r="R19" s="19"/>
      <c r="T19" s="137"/>
      <c r="V19" s="19"/>
      <c r="X19" s="137"/>
      <c r="Z19" s="19"/>
      <c r="AA19" s="19"/>
      <c r="AB19" s="19"/>
      <c r="AC19" s="19"/>
    </row>
    <row r="20">
      <c r="A20" s="19"/>
      <c r="B20" s="19"/>
      <c r="C20" s="19"/>
      <c r="D20" s="122"/>
      <c r="E20" s="19"/>
      <c r="F20" s="19"/>
      <c r="G20" s="19"/>
      <c r="H20" s="122"/>
      <c r="I20" s="19"/>
      <c r="J20" s="19"/>
      <c r="K20" s="19"/>
      <c r="L20" s="122"/>
      <c r="M20" s="19"/>
      <c r="N20" s="19"/>
      <c r="O20" s="19"/>
      <c r="P20" s="122"/>
      <c r="Q20" s="19"/>
      <c r="R20" s="19"/>
      <c r="S20" s="19"/>
      <c r="T20" s="122"/>
      <c r="U20" s="19"/>
      <c r="V20" s="19"/>
      <c r="W20" s="19"/>
      <c r="X20" s="122"/>
      <c r="Y20" s="19"/>
      <c r="Z20" s="19"/>
      <c r="AA20" s="19"/>
      <c r="AB20" s="19"/>
      <c r="AC20" s="19"/>
    </row>
    <row r="21">
      <c r="A21" s="19"/>
      <c r="B21" s="19"/>
      <c r="C21" s="19"/>
      <c r="D21" s="138" t="s">
        <v>25</v>
      </c>
      <c r="E21" s="19"/>
      <c r="F21" s="19"/>
      <c r="G21" s="19"/>
      <c r="H21" s="138" t="s">
        <v>25</v>
      </c>
      <c r="I21" s="19"/>
      <c r="J21" s="19"/>
      <c r="K21" s="19"/>
      <c r="L21" s="138" t="s">
        <v>25</v>
      </c>
      <c r="M21" s="19"/>
      <c r="N21" s="19"/>
      <c r="O21" s="19"/>
      <c r="P21" s="138" t="s">
        <v>25</v>
      </c>
      <c r="Q21" s="19"/>
      <c r="R21" s="19"/>
      <c r="S21" s="19"/>
      <c r="T21" s="138" t="s">
        <v>25</v>
      </c>
      <c r="U21" s="19"/>
      <c r="V21" s="19"/>
      <c r="W21" s="19"/>
      <c r="X21" s="138" t="s">
        <v>25</v>
      </c>
      <c r="Y21" s="19"/>
      <c r="Z21" s="19"/>
      <c r="AA21" s="19"/>
      <c r="AB21" s="19"/>
      <c r="AC21" s="19"/>
    </row>
    <row r="22">
      <c r="A22" s="19"/>
      <c r="B22" s="19"/>
      <c r="C22" s="19"/>
      <c r="D22" s="19"/>
      <c r="E22" s="19"/>
      <c r="F22" s="19"/>
      <c r="G22" s="19"/>
      <c r="H22" s="19"/>
      <c r="I22" s="19"/>
      <c r="J22" s="19"/>
      <c r="K22" s="19"/>
      <c r="L22" s="19"/>
      <c r="M22" s="19"/>
      <c r="N22" s="19"/>
      <c r="O22" s="19"/>
      <c r="P22" s="19"/>
      <c r="Q22" s="19"/>
      <c r="R22" s="19"/>
      <c r="S22" s="19"/>
      <c r="T22" s="19"/>
      <c r="U22" s="19"/>
      <c r="V22" s="19"/>
      <c r="W22" s="19"/>
      <c r="X22" s="19"/>
      <c r="Y22" s="19"/>
      <c r="Z22" s="19"/>
      <c r="AA22" s="19"/>
      <c r="AB22" s="19"/>
      <c r="AC22" s="19"/>
    </row>
    <row r="23">
      <c r="A23" s="139"/>
      <c r="B23" s="139"/>
      <c r="C23" s="139"/>
      <c r="D23" s="140" t="s">
        <v>26</v>
      </c>
      <c r="E23" s="139"/>
      <c r="F23" s="139"/>
      <c r="G23" s="139"/>
      <c r="H23" s="140" t="str">
        <f>D23</f>
        <v>gpt-4-turbo-preview</v>
      </c>
      <c r="I23" s="139"/>
      <c r="J23" s="139"/>
      <c r="K23" s="139"/>
      <c r="L23" s="140" t="str">
        <f>D23</f>
        <v>gpt-4-turbo-preview</v>
      </c>
      <c r="M23" s="139"/>
      <c r="N23" s="139"/>
      <c r="O23" s="139"/>
      <c r="P23" s="140" t="s">
        <v>27</v>
      </c>
      <c r="Q23" s="139"/>
      <c r="R23" s="139"/>
      <c r="S23" s="139"/>
      <c r="T23" s="140" t="s">
        <v>27</v>
      </c>
      <c r="U23" s="139"/>
      <c r="V23" s="139"/>
      <c r="W23" s="139"/>
      <c r="X23" s="140" t="s">
        <v>27</v>
      </c>
      <c r="Y23" s="139"/>
      <c r="Z23" s="139"/>
      <c r="AA23" s="139"/>
      <c r="AB23" s="139"/>
      <c r="AC23" s="139"/>
    </row>
    <row r="24">
      <c r="A24" s="19"/>
      <c r="B24" s="19"/>
      <c r="C24" s="19"/>
      <c r="D24" s="141"/>
      <c r="E24" s="19"/>
      <c r="F24" s="19"/>
      <c r="G24" s="19"/>
      <c r="H24" s="122"/>
      <c r="I24" s="19"/>
      <c r="J24" s="19"/>
      <c r="K24" s="19"/>
      <c r="L24" s="122"/>
      <c r="M24" s="19"/>
      <c r="N24" s="19"/>
      <c r="O24" s="19"/>
      <c r="P24" s="122"/>
      <c r="Q24" s="19"/>
      <c r="R24" s="19"/>
      <c r="S24" s="19"/>
      <c r="T24" s="122"/>
      <c r="U24" s="19"/>
      <c r="V24" s="19"/>
      <c r="W24" s="19"/>
      <c r="X24" s="122"/>
      <c r="Y24" s="19"/>
      <c r="Z24" s="19"/>
      <c r="AA24" s="19"/>
      <c r="AB24" s="19"/>
      <c r="AC24" s="19"/>
    </row>
    <row r="25">
      <c r="A25" s="122"/>
      <c r="B25" s="122"/>
      <c r="C25" s="122"/>
      <c r="D25" s="142" t="str">
        <f>IFERROR(__xludf.DUMMYFUNCTION("""Provider: "" &amp; QUERY(Models!$A$2:$G1013, ""SELECT D WHERE A = '"" &amp; D23 &amp; ""'"")
"),"Provider: openai")</f>
        <v>Provider: openai</v>
      </c>
      <c r="E25" s="122"/>
      <c r="F25" s="122"/>
      <c r="G25" s="122"/>
      <c r="H25" s="142" t="str">
        <f>IFERROR(__xludf.DUMMYFUNCTION("""Provider: "" &amp; QUERY(Models!$A$2:$G1013, ""SELECT D WHERE A = '"" &amp; H23 &amp; ""'"")
"),"Provider: openai")</f>
        <v>Provider: openai</v>
      </c>
      <c r="I25" s="122"/>
      <c r="J25" s="122"/>
      <c r="K25" s="122"/>
      <c r="L25" s="142" t="str">
        <f>IFERROR(__xludf.DUMMYFUNCTION("""Provider: "" &amp; QUERY(Models!$A$2:$G1013, ""SELECT D WHERE A = '"" &amp; L23 &amp; ""'"")
"),"Provider: openai")</f>
        <v>Provider: openai</v>
      </c>
      <c r="M25" s="122"/>
      <c r="N25" s="122"/>
      <c r="O25" s="122"/>
      <c r="P25" s="142" t="str">
        <f>IFERROR(__xludf.DUMMYFUNCTION("""Provider: "" &amp; QUERY(Models!$A$2:$G1013, ""SELECT D WHERE A = '"" &amp; P23 &amp; ""'"")
"),"Provider: None")</f>
        <v>Provider: None</v>
      </c>
      <c r="Q25" s="122"/>
      <c r="R25" s="122"/>
      <c r="S25" s="122"/>
      <c r="T25" s="142" t="str">
        <f>IFERROR(__xludf.DUMMYFUNCTION("""Provider: "" &amp; QUERY(Models!$A$2:$G1013, ""SELECT D WHERE A = '"" &amp; T23 &amp; ""'"")
"),"Provider: None")</f>
        <v>Provider: None</v>
      </c>
      <c r="U25" s="122"/>
      <c r="V25" s="122"/>
      <c r="W25" s="122"/>
      <c r="X25" s="142" t="str">
        <f>IFERROR(__xludf.DUMMYFUNCTION("""Provider: "" &amp; QUERY(Models!$A$2:$G1013, ""SELECT D WHERE A = '"" &amp; X23 &amp; ""'"")
"),"Provider: None")</f>
        <v>Provider: None</v>
      </c>
      <c r="Y25" s="122"/>
      <c r="Z25" s="122"/>
      <c r="AA25" s="122"/>
      <c r="AB25" s="122"/>
      <c r="AC25" s="122"/>
    </row>
    <row r="26">
      <c r="A26" s="19"/>
      <c r="B26" s="19"/>
      <c r="C26" s="19"/>
      <c r="D26" s="122"/>
      <c r="E26" s="19"/>
      <c r="F26" s="19"/>
      <c r="G26" s="19"/>
      <c r="H26" s="122"/>
      <c r="I26" s="19"/>
      <c r="J26" s="19"/>
      <c r="K26" s="19"/>
      <c r="L26" s="122"/>
      <c r="M26" s="19"/>
      <c r="N26" s="19"/>
      <c r="O26" s="19"/>
      <c r="P26" s="122"/>
      <c r="Q26" s="19"/>
      <c r="R26" s="19"/>
      <c r="S26" s="19"/>
      <c r="T26" s="122"/>
      <c r="U26" s="19"/>
      <c r="V26" s="19"/>
      <c r="W26" s="19"/>
      <c r="X26" s="122"/>
      <c r="Y26" s="19"/>
      <c r="Z26" s="19"/>
      <c r="AA26" s="19"/>
      <c r="AB26" s="19"/>
      <c r="AC26" s="19"/>
    </row>
    <row r="27">
      <c r="A27" s="19"/>
      <c r="B27" s="19"/>
      <c r="C27" s="19"/>
      <c r="D27" s="122"/>
      <c r="E27" s="19"/>
      <c r="F27" s="19"/>
      <c r="G27" s="19"/>
      <c r="H27" s="122"/>
      <c r="I27" s="19"/>
      <c r="J27" s="19"/>
      <c r="K27" s="19"/>
      <c r="L27" s="122"/>
      <c r="M27" s="19"/>
      <c r="N27" s="19"/>
      <c r="O27" s="19"/>
      <c r="P27" s="122"/>
      <c r="Q27" s="19"/>
      <c r="R27" s="19"/>
      <c r="S27" s="19"/>
      <c r="T27" s="122"/>
      <c r="U27" s="19"/>
      <c r="V27" s="19"/>
      <c r="W27" s="19"/>
      <c r="X27" s="122"/>
      <c r="Y27" s="19"/>
      <c r="Z27" s="19"/>
      <c r="AA27" s="19"/>
      <c r="AB27" s="19"/>
      <c r="AC27" s="19"/>
    </row>
    <row r="28">
      <c r="A28" s="19"/>
      <c r="B28" s="19"/>
      <c r="C28" s="19"/>
      <c r="D28" s="122"/>
      <c r="E28" s="19"/>
      <c r="F28" s="19"/>
      <c r="G28" s="19"/>
      <c r="H28" s="122"/>
      <c r="I28" s="19"/>
      <c r="J28" s="19"/>
      <c r="K28" s="19"/>
      <c r="L28" s="122"/>
      <c r="M28" s="19"/>
      <c r="N28" s="19"/>
      <c r="O28" s="19"/>
      <c r="P28" s="122"/>
      <c r="Q28" s="19"/>
      <c r="R28" s="19"/>
      <c r="S28" s="19"/>
      <c r="T28" s="122"/>
      <c r="U28" s="19"/>
      <c r="V28" s="19"/>
      <c r="W28" s="19"/>
      <c r="X28" s="122"/>
      <c r="Y28" s="19"/>
      <c r="Z28" s="19"/>
      <c r="AA28" s="19"/>
      <c r="AB28" s="19"/>
      <c r="AC28" s="19"/>
    </row>
    <row r="29">
      <c r="A29" s="19"/>
      <c r="B29" s="19"/>
      <c r="C29" s="19"/>
      <c r="D29" s="143"/>
      <c r="E29" s="19"/>
      <c r="F29" s="19"/>
      <c r="G29" s="19"/>
      <c r="H29" s="143"/>
      <c r="I29" s="19"/>
      <c r="J29" s="19"/>
      <c r="K29" s="19"/>
      <c r="L29" s="143"/>
      <c r="M29" s="19"/>
      <c r="N29" s="19"/>
      <c r="O29" s="19"/>
      <c r="P29" s="143"/>
      <c r="Q29" s="19"/>
      <c r="R29" s="19"/>
      <c r="S29" s="19"/>
      <c r="T29" s="143"/>
      <c r="U29" s="19"/>
      <c r="V29" s="19"/>
      <c r="W29" s="19"/>
      <c r="X29" s="143"/>
      <c r="Y29" s="19"/>
      <c r="Z29" s="19"/>
      <c r="AA29" s="19"/>
      <c r="AB29" s="19"/>
      <c r="AC29" s="19"/>
    </row>
    <row r="30">
      <c r="A30" s="19"/>
      <c r="B30" s="19"/>
      <c r="C30" s="19"/>
      <c r="D30" s="144"/>
      <c r="E30" s="19"/>
      <c r="F30" s="19"/>
      <c r="G30" s="19"/>
      <c r="H30" s="144"/>
      <c r="I30" s="19"/>
      <c r="J30" s="19"/>
      <c r="K30" s="19"/>
      <c r="L30" s="144"/>
      <c r="M30" s="19"/>
      <c r="N30" s="19"/>
      <c r="O30" s="19"/>
      <c r="P30" s="144"/>
      <c r="Q30" s="19"/>
      <c r="R30" s="19"/>
      <c r="S30" s="19"/>
      <c r="T30" s="144"/>
      <c r="U30" s="19"/>
      <c r="V30" s="19"/>
      <c r="W30" s="19"/>
      <c r="X30" s="144"/>
      <c r="Y30" s="19"/>
      <c r="Z30" s="19"/>
      <c r="AA30" s="19"/>
      <c r="AB30" s="19"/>
      <c r="AC30" s="19"/>
    </row>
    <row r="31">
      <c r="A31" s="19"/>
      <c r="B31" s="19"/>
      <c r="C31" s="19"/>
      <c r="D31" s="122"/>
      <c r="E31" s="19"/>
      <c r="F31" s="19"/>
      <c r="G31" s="19"/>
      <c r="H31" s="122"/>
      <c r="I31" s="19"/>
      <c r="J31" s="19"/>
      <c r="K31" s="19"/>
      <c r="L31" s="122"/>
      <c r="M31" s="19"/>
      <c r="N31" s="19"/>
      <c r="O31" s="19"/>
      <c r="P31" s="122"/>
      <c r="Q31" s="19"/>
      <c r="R31" s="19"/>
      <c r="S31" s="19"/>
      <c r="T31" s="122"/>
      <c r="U31" s="19"/>
      <c r="V31" s="19"/>
      <c r="W31" s="19"/>
      <c r="X31" s="122"/>
      <c r="Y31" s="19"/>
      <c r="Z31" s="19"/>
      <c r="AA31" s="19"/>
      <c r="AB31" s="19"/>
      <c r="AC31" s="19"/>
    </row>
    <row r="32">
      <c r="A32" s="19"/>
      <c r="B32" s="19"/>
      <c r="C32" s="19"/>
      <c r="D32" s="122"/>
      <c r="E32" s="19"/>
      <c r="F32" s="19"/>
      <c r="G32" s="19"/>
      <c r="H32" s="122"/>
      <c r="I32" s="19"/>
      <c r="J32" s="19"/>
      <c r="K32" s="19"/>
      <c r="L32" s="122"/>
      <c r="M32" s="19"/>
      <c r="N32" s="19"/>
      <c r="O32" s="19"/>
      <c r="P32" s="122"/>
      <c r="Q32" s="19"/>
      <c r="R32" s="19"/>
      <c r="S32" s="19"/>
      <c r="T32" s="122"/>
      <c r="U32" s="19"/>
      <c r="V32" s="19"/>
      <c r="W32" s="19"/>
      <c r="X32" s="122"/>
      <c r="Y32" s="19"/>
      <c r="Z32" s="19"/>
      <c r="AA32" s="19"/>
      <c r="AB32" s="19"/>
      <c r="AC32" s="19"/>
    </row>
    <row r="33">
      <c r="A33" s="19"/>
      <c r="B33" s="19"/>
      <c r="C33" s="19"/>
      <c r="D33" s="122"/>
      <c r="E33" s="19"/>
      <c r="F33" s="19"/>
      <c r="G33" s="19"/>
      <c r="H33" s="122"/>
      <c r="I33" s="19"/>
      <c r="J33" s="19"/>
      <c r="K33" s="19"/>
      <c r="L33" s="122"/>
      <c r="M33" s="19"/>
      <c r="N33" s="19"/>
      <c r="O33" s="19"/>
      <c r="P33" s="122"/>
      <c r="Q33" s="19"/>
      <c r="R33" s="19"/>
      <c r="S33" s="19"/>
      <c r="T33" s="122"/>
      <c r="U33" s="19"/>
      <c r="V33" s="19"/>
      <c r="W33" s="19"/>
      <c r="X33" s="122"/>
      <c r="Y33" s="19"/>
      <c r="Z33" s="19"/>
      <c r="AA33" s="19"/>
      <c r="AB33" s="19"/>
      <c r="AC33" s="19"/>
    </row>
    <row r="34">
      <c r="A34" s="19"/>
      <c r="B34" s="19"/>
      <c r="C34" s="19"/>
      <c r="D34" s="122"/>
      <c r="E34" s="19"/>
      <c r="F34" s="19"/>
      <c r="G34" s="19"/>
      <c r="H34" s="122"/>
      <c r="I34" s="19"/>
      <c r="J34" s="19"/>
      <c r="K34" s="19"/>
      <c r="L34" s="122"/>
      <c r="M34" s="19"/>
      <c r="N34" s="19"/>
      <c r="O34" s="19"/>
      <c r="P34" s="122"/>
      <c r="Q34" s="19"/>
      <c r="R34" s="19"/>
      <c r="S34" s="19"/>
      <c r="T34" s="122"/>
      <c r="U34" s="19"/>
      <c r="V34" s="19"/>
      <c r="W34" s="19"/>
      <c r="X34" s="122"/>
      <c r="Y34" s="19"/>
      <c r="Z34" s="19"/>
      <c r="AA34" s="19"/>
      <c r="AB34" s="19"/>
      <c r="AC34" s="19"/>
    </row>
    <row r="35">
      <c r="A35" s="19"/>
      <c r="B35" s="19"/>
      <c r="C35" s="19"/>
      <c r="D35" s="122"/>
      <c r="E35" s="19"/>
      <c r="F35" s="19"/>
      <c r="G35" s="19"/>
      <c r="H35" s="122"/>
      <c r="I35" s="19"/>
      <c r="J35" s="19"/>
      <c r="K35" s="19"/>
      <c r="L35" s="122"/>
      <c r="M35" s="19"/>
      <c r="N35" s="19"/>
      <c r="O35" s="19"/>
      <c r="P35" s="122"/>
      <c r="Q35" s="19"/>
      <c r="R35" s="19"/>
      <c r="S35" s="19"/>
      <c r="T35" s="122"/>
      <c r="U35" s="19"/>
      <c r="V35" s="19"/>
      <c r="W35" s="19"/>
      <c r="X35" s="122"/>
      <c r="Y35" s="19"/>
      <c r="Z35" s="19"/>
      <c r="AA35" s="19"/>
      <c r="AB35" s="19"/>
      <c r="AC35" s="19"/>
    </row>
    <row r="36">
      <c r="A36" s="19"/>
      <c r="B36" s="19"/>
      <c r="C36" s="19"/>
      <c r="D36" s="122"/>
      <c r="E36" s="19"/>
      <c r="F36" s="19"/>
      <c r="G36" s="19"/>
      <c r="H36" s="122"/>
      <c r="I36" s="19"/>
      <c r="J36" s="19"/>
      <c r="K36" s="19"/>
      <c r="L36" s="122"/>
      <c r="M36" s="19"/>
      <c r="N36" s="19"/>
      <c r="O36" s="19"/>
      <c r="P36" s="122"/>
      <c r="Q36" s="19"/>
      <c r="R36" s="19"/>
      <c r="S36" s="19"/>
      <c r="T36" s="122"/>
      <c r="U36" s="19"/>
      <c r="V36" s="19"/>
      <c r="W36" s="19"/>
      <c r="X36" s="122"/>
      <c r="Y36" s="19"/>
      <c r="Z36" s="19"/>
      <c r="AA36" s="19"/>
      <c r="AB36" s="19"/>
      <c r="AC36" s="19"/>
    </row>
    <row r="37">
      <c r="A37" s="19"/>
      <c r="B37" s="19"/>
      <c r="C37" s="19"/>
      <c r="D37" s="122"/>
      <c r="E37" s="19"/>
      <c r="F37" s="19"/>
      <c r="G37" s="19"/>
      <c r="H37" s="122"/>
      <c r="I37" s="19"/>
      <c r="J37" s="19"/>
      <c r="K37" s="19"/>
      <c r="L37" s="122"/>
      <c r="M37" s="19"/>
      <c r="N37" s="19"/>
      <c r="O37" s="19"/>
      <c r="P37" s="122"/>
      <c r="Q37" s="19"/>
      <c r="R37" s="19"/>
      <c r="S37" s="19"/>
      <c r="T37" s="122"/>
      <c r="U37" s="19"/>
      <c r="V37" s="19"/>
      <c r="W37" s="19"/>
      <c r="X37" s="122"/>
      <c r="Y37" s="19"/>
      <c r="Z37" s="19"/>
      <c r="AA37" s="19"/>
      <c r="AB37" s="19"/>
      <c r="AC37" s="19"/>
    </row>
    <row r="38">
      <c r="A38" s="19"/>
      <c r="B38" s="19"/>
      <c r="C38" s="19"/>
      <c r="D38" s="122"/>
      <c r="E38" s="19"/>
      <c r="F38" s="19"/>
      <c r="G38" s="19"/>
      <c r="H38" s="122"/>
      <c r="I38" s="19"/>
      <c r="J38" s="19"/>
      <c r="K38" s="19"/>
      <c r="L38" s="122"/>
      <c r="M38" s="19"/>
      <c r="N38" s="19"/>
      <c r="O38" s="19"/>
      <c r="P38" s="122"/>
      <c r="Q38" s="19"/>
      <c r="R38" s="19"/>
      <c r="S38" s="19"/>
      <c r="T38" s="122"/>
      <c r="U38" s="19"/>
      <c r="V38" s="19"/>
      <c r="W38" s="19"/>
      <c r="X38" s="122"/>
      <c r="Y38" s="19"/>
      <c r="Z38" s="19"/>
      <c r="AA38" s="19"/>
      <c r="AB38" s="19"/>
      <c r="AC38" s="19"/>
    </row>
    <row r="39">
      <c r="A39" s="19"/>
      <c r="B39" s="19"/>
      <c r="C39" s="19"/>
      <c r="D39" s="122"/>
      <c r="E39" s="19"/>
      <c r="F39" s="19"/>
      <c r="G39" s="19"/>
      <c r="H39" s="122"/>
      <c r="I39" s="19"/>
      <c r="J39" s="19"/>
      <c r="K39" s="19"/>
      <c r="L39" s="122"/>
      <c r="M39" s="19"/>
      <c r="N39" s="19"/>
      <c r="O39" s="19"/>
      <c r="P39" s="122"/>
      <c r="Q39" s="19"/>
      <c r="R39" s="19"/>
      <c r="S39" s="19"/>
      <c r="T39" s="122"/>
      <c r="U39" s="19"/>
      <c r="V39" s="19"/>
      <c r="W39" s="19"/>
      <c r="X39" s="122"/>
      <c r="Y39" s="19"/>
      <c r="Z39" s="19"/>
      <c r="AA39" s="19"/>
      <c r="AB39" s="19"/>
      <c r="AC39" s="19"/>
    </row>
    <row r="40">
      <c r="A40" s="19"/>
      <c r="B40" s="19"/>
      <c r="C40" s="19"/>
      <c r="D40" s="122"/>
      <c r="E40" s="19"/>
      <c r="F40" s="19"/>
      <c r="G40" s="19"/>
      <c r="H40" s="122"/>
      <c r="I40" s="19"/>
      <c r="J40" s="19"/>
      <c r="K40" s="19"/>
      <c r="L40" s="122"/>
      <c r="M40" s="19"/>
      <c r="N40" s="19"/>
      <c r="O40" s="19"/>
      <c r="P40" s="122"/>
      <c r="Q40" s="19"/>
      <c r="R40" s="19"/>
      <c r="S40" s="19"/>
      <c r="T40" s="122"/>
      <c r="U40" s="19"/>
      <c r="V40" s="19"/>
      <c r="W40" s="19"/>
      <c r="X40" s="122"/>
      <c r="Y40" s="19"/>
      <c r="Z40" s="19"/>
      <c r="AA40" s="19"/>
      <c r="AB40" s="19"/>
      <c r="AC40" s="19"/>
    </row>
    <row r="41">
      <c r="A41" s="19"/>
      <c r="B41" s="19"/>
      <c r="C41" s="19"/>
      <c r="D41" s="122"/>
      <c r="E41" s="19"/>
      <c r="F41" s="19"/>
      <c r="G41" s="19"/>
      <c r="H41" s="122"/>
      <c r="I41" s="19"/>
      <c r="J41" s="19"/>
      <c r="K41" s="19"/>
      <c r="L41" s="122"/>
      <c r="M41" s="19"/>
      <c r="N41" s="19"/>
      <c r="O41" s="19"/>
      <c r="P41" s="122"/>
      <c r="Q41" s="19"/>
      <c r="R41" s="19"/>
      <c r="S41" s="19"/>
      <c r="T41" s="122"/>
      <c r="U41" s="19"/>
      <c r="V41" s="19"/>
      <c r="W41" s="19"/>
      <c r="X41" s="122"/>
      <c r="Y41" s="19"/>
      <c r="Z41" s="19"/>
      <c r="AA41" s="19"/>
      <c r="AB41" s="19"/>
      <c r="AC41" s="19"/>
    </row>
    <row r="42">
      <c r="A42" s="19"/>
      <c r="B42" s="19"/>
      <c r="C42" s="19"/>
      <c r="D42" s="122"/>
      <c r="E42" s="19"/>
      <c r="F42" s="19"/>
      <c r="G42" s="19"/>
      <c r="H42" s="122"/>
      <c r="I42" s="19"/>
      <c r="J42" s="19"/>
      <c r="K42" s="19"/>
      <c r="L42" s="122"/>
      <c r="M42" s="19"/>
      <c r="N42" s="19"/>
      <c r="O42" s="19"/>
      <c r="P42" s="122"/>
      <c r="Q42" s="19"/>
      <c r="R42" s="19"/>
      <c r="S42" s="19"/>
      <c r="T42" s="122"/>
      <c r="U42" s="19"/>
      <c r="V42" s="19"/>
      <c r="W42" s="19"/>
      <c r="X42" s="122"/>
      <c r="Y42" s="19"/>
      <c r="Z42" s="19"/>
      <c r="AA42" s="19"/>
      <c r="AB42" s="19"/>
      <c r="AC42" s="19"/>
    </row>
    <row r="43">
      <c r="A43" s="19"/>
      <c r="B43" s="19"/>
      <c r="C43" s="19"/>
      <c r="D43" s="122"/>
      <c r="E43" s="19"/>
      <c r="F43" s="19"/>
      <c r="G43" s="19"/>
      <c r="H43" s="122"/>
      <c r="I43" s="19"/>
      <c r="J43" s="19"/>
      <c r="K43" s="19"/>
      <c r="L43" s="122"/>
      <c r="M43" s="19"/>
      <c r="N43" s="19"/>
      <c r="O43" s="19"/>
      <c r="P43" s="122"/>
      <c r="Q43" s="19"/>
      <c r="R43" s="19"/>
      <c r="S43" s="19"/>
      <c r="T43" s="122"/>
      <c r="U43" s="19"/>
      <c r="V43" s="19"/>
      <c r="W43" s="19"/>
      <c r="X43" s="122"/>
      <c r="Y43" s="19"/>
      <c r="Z43" s="19"/>
      <c r="AA43" s="19"/>
      <c r="AB43" s="19"/>
      <c r="AC43" s="19"/>
    </row>
    <row r="44">
      <c r="A44" s="19"/>
      <c r="B44" s="19"/>
      <c r="C44" s="19"/>
      <c r="D44" s="122"/>
      <c r="E44" s="19"/>
      <c r="F44" s="19"/>
      <c r="G44" s="19"/>
      <c r="H44" s="122"/>
      <c r="I44" s="19"/>
      <c r="J44" s="19"/>
      <c r="K44" s="19"/>
      <c r="L44" s="122"/>
      <c r="M44" s="19"/>
      <c r="N44" s="19"/>
      <c r="O44" s="19"/>
      <c r="P44" s="122"/>
      <c r="Q44" s="19"/>
      <c r="R44" s="19"/>
      <c r="S44" s="19"/>
      <c r="T44" s="122"/>
      <c r="U44" s="19"/>
      <c r="V44" s="19"/>
      <c r="W44" s="19"/>
      <c r="X44" s="122"/>
      <c r="Y44" s="19"/>
      <c r="Z44" s="19"/>
      <c r="AA44" s="19"/>
      <c r="AB44" s="19"/>
      <c r="AC44" s="19"/>
    </row>
    <row r="45">
      <c r="A45" s="19"/>
      <c r="B45" s="19"/>
      <c r="C45" s="19"/>
      <c r="D45" s="122"/>
      <c r="E45" s="19"/>
      <c r="F45" s="19"/>
      <c r="G45" s="19"/>
      <c r="H45" s="122"/>
      <c r="I45" s="19"/>
      <c r="J45" s="19"/>
      <c r="K45" s="19"/>
      <c r="L45" s="122"/>
      <c r="M45" s="19"/>
      <c r="N45" s="19"/>
      <c r="O45" s="19"/>
      <c r="P45" s="122"/>
      <c r="Q45" s="19"/>
      <c r="R45" s="19"/>
      <c r="S45" s="19"/>
      <c r="T45" s="122"/>
      <c r="U45" s="19"/>
      <c r="V45" s="19"/>
      <c r="W45" s="19"/>
      <c r="X45" s="122"/>
      <c r="Y45" s="19"/>
      <c r="Z45" s="19"/>
      <c r="AA45" s="19"/>
      <c r="AB45" s="19"/>
      <c r="AC45" s="19"/>
    </row>
    <row r="46">
      <c r="A46" s="19"/>
      <c r="B46" s="19"/>
      <c r="C46" s="19"/>
      <c r="D46" s="122"/>
      <c r="E46" s="19"/>
      <c r="F46" s="19"/>
      <c r="G46" s="19"/>
      <c r="H46" s="122"/>
      <c r="I46" s="19"/>
      <c r="J46" s="19"/>
      <c r="K46" s="19"/>
      <c r="L46" s="122"/>
      <c r="M46" s="19"/>
      <c r="N46" s="19"/>
      <c r="O46" s="19"/>
      <c r="P46" s="122"/>
      <c r="Q46" s="19"/>
      <c r="R46" s="19"/>
      <c r="S46" s="19"/>
      <c r="T46" s="122"/>
      <c r="U46" s="19"/>
      <c r="V46" s="19"/>
      <c r="W46" s="19"/>
      <c r="X46" s="122"/>
      <c r="Y46" s="19"/>
      <c r="Z46" s="19"/>
      <c r="AA46" s="19"/>
      <c r="AB46" s="19"/>
      <c r="AC46" s="19"/>
    </row>
    <row r="47">
      <c r="A47" s="19"/>
      <c r="B47" s="19"/>
      <c r="C47" s="19"/>
      <c r="D47" s="122"/>
      <c r="E47" s="19"/>
      <c r="F47" s="19"/>
      <c r="G47" s="19"/>
      <c r="H47" s="122"/>
      <c r="I47" s="19"/>
      <c r="J47" s="19"/>
      <c r="K47" s="19"/>
      <c r="L47" s="122"/>
      <c r="M47" s="19"/>
      <c r="N47" s="19"/>
      <c r="O47" s="19"/>
      <c r="P47" s="122"/>
      <c r="Q47" s="19"/>
      <c r="R47" s="19"/>
      <c r="S47" s="19"/>
      <c r="T47" s="122"/>
      <c r="U47" s="19"/>
      <c r="V47" s="19"/>
      <c r="W47" s="19"/>
      <c r="X47" s="122"/>
      <c r="Y47" s="19"/>
      <c r="Z47" s="19"/>
      <c r="AA47" s="19"/>
      <c r="AB47" s="19"/>
      <c r="AC47" s="19"/>
    </row>
    <row r="48">
      <c r="A48" s="19"/>
      <c r="B48" s="19"/>
      <c r="C48" s="19"/>
      <c r="D48" s="122"/>
      <c r="E48" s="19"/>
      <c r="F48" s="19"/>
      <c r="G48" s="19"/>
      <c r="H48" s="122"/>
      <c r="I48" s="19"/>
      <c r="J48" s="19"/>
      <c r="K48" s="19"/>
      <c r="L48" s="122"/>
      <c r="M48" s="19"/>
      <c r="N48" s="19"/>
      <c r="O48" s="19"/>
      <c r="P48" s="122"/>
      <c r="Q48" s="19"/>
      <c r="R48" s="19"/>
      <c r="S48" s="19"/>
      <c r="T48" s="122"/>
      <c r="U48" s="19"/>
      <c r="V48" s="19"/>
      <c r="W48" s="19"/>
      <c r="X48" s="122"/>
      <c r="Y48" s="19"/>
      <c r="Z48" s="19"/>
      <c r="AA48" s="19"/>
      <c r="AB48" s="19"/>
      <c r="AC48" s="19"/>
    </row>
    <row r="49">
      <c r="A49" s="19"/>
      <c r="B49" s="19"/>
      <c r="C49" s="19"/>
      <c r="D49" s="122"/>
      <c r="E49" s="19"/>
      <c r="F49" s="19"/>
      <c r="G49" s="19"/>
      <c r="H49" s="122"/>
      <c r="I49" s="19"/>
      <c r="J49" s="19"/>
      <c r="K49" s="19"/>
      <c r="L49" s="122"/>
      <c r="M49" s="19"/>
      <c r="N49" s="19"/>
      <c r="O49" s="19"/>
      <c r="P49" s="122"/>
      <c r="Q49" s="19"/>
      <c r="R49" s="19"/>
      <c r="S49" s="19"/>
      <c r="T49" s="122"/>
      <c r="U49" s="19"/>
      <c r="V49" s="19"/>
      <c r="W49" s="19"/>
      <c r="X49" s="122"/>
      <c r="Y49" s="19"/>
      <c r="Z49" s="19"/>
      <c r="AA49" s="19"/>
      <c r="AB49" s="19"/>
      <c r="AC49" s="19"/>
    </row>
    <row r="50">
      <c r="A50" s="19"/>
      <c r="B50" s="19"/>
      <c r="C50" s="19"/>
      <c r="D50" s="122"/>
      <c r="E50" s="19"/>
      <c r="F50" s="19"/>
      <c r="G50" s="19"/>
      <c r="H50" s="122"/>
      <c r="I50" s="19"/>
      <c r="J50" s="19"/>
      <c r="K50" s="19"/>
      <c r="L50" s="122"/>
      <c r="M50" s="19"/>
      <c r="N50" s="19"/>
      <c r="O50" s="19"/>
      <c r="P50" s="122"/>
      <c r="Q50" s="19"/>
      <c r="R50" s="19"/>
      <c r="S50" s="19"/>
      <c r="T50" s="122"/>
      <c r="U50" s="19"/>
      <c r="V50" s="19"/>
      <c r="W50" s="19"/>
      <c r="X50" s="122"/>
      <c r="Y50" s="19"/>
      <c r="Z50" s="19"/>
      <c r="AA50" s="19"/>
      <c r="AB50" s="19"/>
      <c r="AC50" s="19"/>
    </row>
    <row r="51">
      <c r="A51" s="19"/>
      <c r="B51" s="19"/>
      <c r="C51" s="19"/>
      <c r="D51" s="122"/>
      <c r="E51" s="19"/>
      <c r="F51" s="19"/>
      <c r="G51" s="19"/>
      <c r="H51" s="122"/>
      <c r="I51" s="19"/>
      <c r="J51" s="19"/>
      <c r="K51" s="19"/>
      <c r="L51" s="122"/>
      <c r="M51" s="19"/>
      <c r="N51" s="19"/>
      <c r="O51" s="19"/>
      <c r="P51" s="122"/>
      <c r="Q51" s="19"/>
      <c r="R51" s="19"/>
      <c r="S51" s="19"/>
      <c r="T51" s="122"/>
      <c r="U51" s="19"/>
      <c r="V51" s="19"/>
      <c r="W51" s="19"/>
      <c r="X51" s="122"/>
      <c r="Y51" s="19"/>
      <c r="Z51" s="19"/>
      <c r="AA51" s="19"/>
      <c r="AB51" s="19"/>
      <c r="AC51" s="19"/>
    </row>
    <row r="52">
      <c r="A52" s="19"/>
      <c r="B52" s="19"/>
      <c r="C52" s="19"/>
      <c r="D52" s="122"/>
      <c r="E52" s="19"/>
      <c r="F52" s="19"/>
      <c r="G52" s="19"/>
      <c r="H52" s="122"/>
      <c r="I52" s="19"/>
      <c r="J52" s="19"/>
      <c r="K52" s="19"/>
      <c r="L52" s="122"/>
      <c r="M52" s="19"/>
      <c r="N52" s="19"/>
      <c r="O52" s="19"/>
      <c r="P52" s="122"/>
      <c r="Q52" s="19"/>
      <c r="R52" s="19"/>
      <c r="S52" s="19"/>
      <c r="T52" s="122"/>
      <c r="U52" s="19"/>
      <c r="V52" s="19"/>
      <c r="W52" s="19"/>
      <c r="X52" s="122"/>
      <c r="Y52" s="19"/>
      <c r="Z52" s="19"/>
      <c r="AA52" s="19"/>
      <c r="AB52" s="19"/>
      <c r="AC52" s="19"/>
    </row>
    <row r="53">
      <c r="A53" s="19"/>
      <c r="B53" s="19"/>
      <c r="C53" s="19"/>
      <c r="D53" s="122"/>
      <c r="E53" s="19"/>
      <c r="F53" s="19"/>
      <c r="G53" s="19"/>
      <c r="H53" s="122"/>
      <c r="I53" s="19"/>
      <c r="J53" s="19"/>
      <c r="K53" s="19"/>
      <c r="L53" s="122"/>
      <c r="M53" s="19"/>
      <c r="N53" s="19"/>
      <c r="O53" s="19"/>
      <c r="P53" s="122"/>
      <c r="Q53" s="19"/>
      <c r="R53" s="19"/>
      <c r="S53" s="19"/>
      <c r="T53" s="122"/>
      <c r="U53" s="19"/>
      <c r="V53" s="19"/>
      <c r="W53" s="19"/>
      <c r="X53" s="122"/>
      <c r="Y53" s="19"/>
      <c r="Z53" s="19"/>
      <c r="AA53" s="19"/>
      <c r="AB53" s="19"/>
      <c r="AC53" s="19"/>
    </row>
    <row r="54">
      <c r="A54" s="19"/>
      <c r="B54" s="19"/>
      <c r="C54" s="19"/>
      <c r="D54" s="122"/>
      <c r="E54" s="19"/>
      <c r="F54" s="19"/>
      <c r="G54" s="19"/>
      <c r="H54" s="122"/>
      <c r="I54" s="19"/>
      <c r="J54" s="19"/>
      <c r="K54" s="19"/>
      <c r="L54" s="122"/>
      <c r="M54" s="19"/>
      <c r="N54" s="19"/>
      <c r="O54" s="19"/>
      <c r="P54" s="122"/>
      <c r="Q54" s="19"/>
      <c r="R54" s="19"/>
      <c r="S54" s="19"/>
      <c r="T54" s="122"/>
      <c r="U54" s="19"/>
      <c r="V54" s="19"/>
      <c r="W54" s="19"/>
      <c r="X54" s="122"/>
      <c r="Y54" s="19"/>
      <c r="Z54" s="19"/>
      <c r="AA54" s="19"/>
      <c r="AB54" s="19"/>
      <c r="AC54" s="19"/>
    </row>
    <row r="55">
      <c r="A55" s="19"/>
      <c r="B55" s="19"/>
      <c r="C55" s="19"/>
      <c r="D55" s="122"/>
      <c r="E55" s="19"/>
      <c r="F55" s="19"/>
      <c r="G55" s="19"/>
      <c r="H55" s="122"/>
      <c r="I55" s="19"/>
      <c r="J55" s="19"/>
      <c r="K55" s="19"/>
      <c r="L55" s="122"/>
      <c r="M55" s="19"/>
      <c r="N55" s="19"/>
      <c r="O55" s="19"/>
      <c r="P55" s="122"/>
      <c r="Q55" s="19"/>
      <c r="R55" s="19"/>
      <c r="S55" s="19"/>
      <c r="T55" s="122"/>
      <c r="U55" s="19"/>
      <c r="V55" s="19"/>
      <c r="W55" s="19"/>
      <c r="X55" s="122"/>
      <c r="Y55" s="19"/>
      <c r="Z55" s="19"/>
      <c r="AA55" s="19"/>
      <c r="AB55" s="19"/>
      <c r="AC55" s="19"/>
    </row>
    <row r="56">
      <c r="A56" s="19"/>
      <c r="B56" s="19"/>
      <c r="C56" s="19"/>
      <c r="D56" s="122"/>
      <c r="E56" s="19"/>
      <c r="F56" s="19"/>
      <c r="G56" s="19"/>
      <c r="H56" s="122"/>
      <c r="I56" s="19"/>
      <c r="J56" s="19"/>
      <c r="K56" s="19"/>
      <c r="L56" s="122"/>
      <c r="M56" s="19"/>
      <c r="N56" s="19"/>
      <c r="O56" s="19"/>
      <c r="P56" s="122"/>
      <c r="Q56" s="19"/>
      <c r="R56" s="19"/>
      <c r="S56" s="19"/>
      <c r="T56" s="122"/>
      <c r="U56" s="19"/>
      <c r="V56" s="19"/>
      <c r="W56" s="19"/>
      <c r="X56" s="122"/>
      <c r="Y56" s="19"/>
      <c r="Z56" s="19"/>
      <c r="AA56" s="19"/>
      <c r="AB56" s="19"/>
      <c r="AC56" s="19"/>
    </row>
    <row r="57">
      <c r="A57" s="19"/>
      <c r="B57" s="19"/>
      <c r="C57" s="19"/>
      <c r="D57" s="122"/>
      <c r="E57" s="19"/>
      <c r="F57" s="19"/>
      <c r="G57" s="19"/>
      <c r="H57" s="122"/>
      <c r="I57" s="19"/>
      <c r="J57" s="19"/>
      <c r="K57" s="19"/>
      <c r="L57" s="122"/>
      <c r="M57" s="19"/>
      <c r="N57" s="19"/>
      <c r="O57" s="19"/>
      <c r="P57" s="122"/>
      <c r="Q57" s="19"/>
      <c r="R57" s="19"/>
      <c r="S57" s="19"/>
      <c r="T57" s="122"/>
      <c r="U57" s="19"/>
      <c r="V57" s="19"/>
      <c r="W57" s="19"/>
      <c r="X57" s="122"/>
      <c r="Y57" s="19"/>
      <c r="Z57" s="19"/>
      <c r="AA57" s="19"/>
      <c r="AB57" s="19"/>
      <c r="AC57" s="19"/>
    </row>
    <row r="58">
      <c r="A58" s="19"/>
      <c r="B58" s="19"/>
      <c r="C58" s="19"/>
      <c r="D58" s="122"/>
      <c r="E58" s="19"/>
      <c r="F58" s="19"/>
      <c r="G58" s="19"/>
      <c r="H58" s="122"/>
      <c r="I58" s="19"/>
      <c r="J58" s="19"/>
      <c r="K58" s="19"/>
      <c r="L58" s="122"/>
      <c r="M58" s="19"/>
      <c r="N58" s="19"/>
      <c r="O58" s="19"/>
      <c r="P58" s="122"/>
      <c r="Q58" s="19"/>
      <c r="R58" s="19"/>
      <c r="S58" s="19"/>
      <c r="T58" s="122"/>
      <c r="U58" s="19"/>
      <c r="V58" s="19"/>
      <c r="W58" s="19"/>
      <c r="X58" s="122"/>
      <c r="Y58" s="19"/>
      <c r="Z58" s="19"/>
      <c r="AA58" s="19"/>
      <c r="AB58" s="19"/>
      <c r="AC58" s="19"/>
    </row>
    <row r="59">
      <c r="A59" s="19"/>
      <c r="B59" s="19"/>
      <c r="C59" s="19"/>
      <c r="D59" s="122"/>
      <c r="E59" s="19"/>
      <c r="F59" s="19"/>
      <c r="G59" s="19"/>
      <c r="H59" s="122"/>
      <c r="I59" s="19"/>
      <c r="J59" s="19"/>
      <c r="K59" s="19"/>
      <c r="L59" s="122"/>
      <c r="M59" s="19"/>
      <c r="N59" s="19"/>
      <c r="O59" s="19"/>
      <c r="P59" s="122"/>
      <c r="Q59" s="19"/>
      <c r="R59" s="19"/>
      <c r="S59" s="19"/>
      <c r="T59" s="122"/>
      <c r="U59" s="19"/>
      <c r="V59" s="19"/>
      <c r="W59" s="19"/>
      <c r="X59" s="122"/>
      <c r="Y59" s="19"/>
      <c r="Z59" s="19"/>
      <c r="AA59" s="19"/>
      <c r="AB59" s="19"/>
      <c r="AC59" s="19"/>
    </row>
    <row r="60">
      <c r="A60" s="19"/>
      <c r="B60" s="19"/>
      <c r="C60" s="19"/>
      <c r="D60" s="122"/>
      <c r="E60" s="19"/>
      <c r="F60" s="19"/>
      <c r="G60" s="19"/>
      <c r="H60" s="122"/>
      <c r="I60" s="19"/>
      <c r="J60" s="19"/>
      <c r="K60" s="19"/>
      <c r="L60" s="122"/>
      <c r="M60" s="19"/>
      <c r="N60" s="19"/>
      <c r="O60" s="19"/>
      <c r="P60" s="122"/>
      <c r="Q60" s="19"/>
      <c r="R60" s="19"/>
      <c r="S60" s="19"/>
      <c r="T60" s="122"/>
      <c r="U60" s="19"/>
      <c r="V60" s="19"/>
      <c r="W60" s="19"/>
      <c r="X60" s="122"/>
      <c r="Y60" s="19"/>
      <c r="Z60" s="19"/>
      <c r="AA60" s="19"/>
      <c r="AB60" s="19"/>
      <c r="AC60" s="19"/>
    </row>
    <row r="61">
      <c r="A61" s="19"/>
      <c r="B61" s="19"/>
      <c r="C61" s="19"/>
      <c r="D61" s="122"/>
      <c r="E61" s="19"/>
      <c r="F61" s="19"/>
      <c r="G61" s="19"/>
      <c r="H61" s="122"/>
      <c r="I61" s="19"/>
      <c r="J61" s="19"/>
      <c r="K61" s="19"/>
      <c r="L61" s="122"/>
      <c r="M61" s="19"/>
      <c r="N61" s="19"/>
      <c r="O61" s="19"/>
      <c r="P61" s="122"/>
      <c r="Q61" s="19"/>
      <c r="R61" s="19"/>
      <c r="S61" s="19"/>
      <c r="T61" s="122"/>
      <c r="U61" s="19"/>
      <c r="V61" s="19"/>
      <c r="W61" s="19"/>
      <c r="X61" s="122"/>
      <c r="Y61" s="19"/>
      <c r="Z61" s="19"/>
      <c r="AA61" s="19"/>
      <c r="AB61" s="19"/>
      <c r="AC61" s="19"/>
    </row>
    <row r="62">
      <c r="A62" s="19"/>
      <c r="B62" s="19"/>
      <c r="C62" s="19"/>
      <c r="D62" s="122"/>
      <c r="E62" s="19"/>
      <c r="F62" s="19"/>
      <c r="G62" s="19"/>
      <c r="H62" s="122"/>
      <c r="I62" s="19"/>
      <c r="J62" s="19"/>
      <c r="K62" s="19"/>
      <c r="L62" s="122"/>
      <c r="M62" s="19"/>
      <c r="N62" s="19"/>
      <c r="O62" s="19"/>
      <c r="P62" s="122"/>
      <c r="Q62" s="19"/>
      <c r="R62" s="19"/>
      <c r="S62" s="19"/>
      <c r="T62" s="122"/>
      <c r="U62" s="19"/>
      <c r="V62" s="19"/>
      <c r="W62" s="19"/>
      <c r="X62" s="122"/>
      <c r="Y62" s="19"/>
      <c r="Z62" s="19"/>
      <c r="AA62" s="19"/>
      <c r="AB62" s="19"/>
      <c r="AC62" s="19"/>
    </row>
    <row r="63">
      <c r="A63" s="19"/>
      <c r="B63" s="19"/>
      <c r="C63" s="19"/>
      <c r="D63" s="122"/>
      <c r="E63" s="19"/>
      <c r="F63" s="19"/>
      <c r="G63" s="19"/>
      <c r="H63" s="122"/>
      <c r="I63" s="19"/>
      <c r="J63" s="19"/>
      <c r="K63" s="19"/>
      <c r="L63" s="122"/>
      <c r="M63" s="19"/>
      <c r="N63" s="19"/>
      <c r="O63" s="19"/>
      <c r="P63" s="122"/>
      <c r="Q63" s="19"/>
      <c r="R63" s="19"/>
      <c r="S63" s="19"/>
      <c r="T63" s="122"/>
      <c r="U63" s="19"/>
      <c r="V63" s="19"/>
      <c r="W63" s="19"/>
      <c r="X63" s="122"/>
      <c r="Y63" s="19"/>
      <c r="Z63" s="19"/>
      <c r="AA63" s="19"/>
      <c r="AB63" s="19"/>
      <c r="AC63" s="19"/>
    </row>
    <row r="64">
      <c r="A64" s="19"/>
      <c r="B64" s="19"/>
      <c r="C64" s="19"/>
      <c r="D64" s="122"/>
      <c r="E64" s="19"/>
      <c r="F64" s="19"/>
      <c r="G64" s="19"/>
      <c r="H64" s="122"/>
      <c r="I64" s="19"/>
      <c r="J64" s="19"/>
      <c r="K64" s="19"/>
      <c r="L64" s="122"/>
      <c r="M64" s="19"/>
      <c r="N64" s="19"/>
      <c r="O64" s="19"/>
      <c r="P64" s="122"/>
      <c r="Q64" s="19"/>
      <c r="R64" s="19"/>
      <c r="S64" s="19"/>
      <c r="T64" s="122"/>
      <c r="U64" s="19"/>
      <c r="V64" s="19"/>
      <c r="W64" s="19"/>
      <c r="X64" s="122"/>
      <c r="Y64" s="19"/>
      <c r="Z64" s="19"/>
      <c r="AA64" s="19"/>
      <c r="AB64" s="19"/>
      <c r="AC64" s="19"/>
    </row>
    <row r="65">
      <c r="A65" s="19"/>
      <c r="B65" s="19"/>
      <c r="C65" s="19"/>
      <c r="D65" s="122"/>
      <c r="E65" s="19"/>
      <c r="F65" s="19"/>
      <c r="G65" s="19"/>
      <c r="H65" s="122"/>
      <c r="I65" s="19"/>
      <c r="J65" s="19"/>
      <c r="K65" s="19"/>
      <c r="L65" s="122"/>
      <c r="M65" s="19"/>
      <c r="N65" s="19"/>
      <c r="O65" s="19"/>
      <c r="P65" s="122"/>
      <c r="Q65" s="19"/>
      <c r="R65" s="19"/>
      <c r="S65" s="19"/>
      <c r="T65" s="122"/>
      <c r="U65" s="19"/>
      <c r="V65" s="19"/>
      <c r="W65" s="19"/>
      <c r="X65" s="122"/>
      <c r="Y65" s="19"/>
      <c r="Z65" s="19"/>
      <c r="AA65" s="19"/>
      <c r="AB65" s="19"/>
      <c r="AC65" s="19"/>
    </row>
    <row r="66">
      <c r="A66" s="19"/>
      <c r="B66" s="19"/>
      <c r="C66" s="19"/>
      <c r="D66" s="122"/>
      <c r="E66" s="19"/>
      <c r="F66" s="19"/>
      <c r="G66" s="19"/>
      <c r="H66" s="122"/>
      <c r="I66" s="19"/>
      <c r="J66" s="19"/>
      <c r="K66" s="19"/>
      <c r="L66" s="122"/>
      <c r="M66" s="19"/>
      <c r="N66" s="19"/>
      <c r="O66" s="19"/>
      <c r="P66" s="122"/>
      <c r="Q66" s="19"/>
      <c r="R66" s="19"/>
      <c r="S66" s="19"/>
      <c r="T66" s="122"/>
      <c r="U66" s="19"/>
      <c r="V66" s="19"/>
      <c r="W66" s="19"/>
      <c r="X66" s="122"/>
      <c r="Y66" s="19"/>
      <c r="Z66" s="19"/>
      <c r="AA66" s="19"/>
      <c r="AB66" s="19"/>
      <c r="AC66" s="19"/>
    </row>
    <row r="67">
      <c r="A67" s="19"/>
      <c r="B67" s="19"/>
      <c r="C67" s="19"/>
      <c r="D67" s="122"/>
      <c r="E67" s="19"/>
      <c r="F67" s="19"/>
      <c r="G67" s="19"/>
      <c r="H67" s="122"/>
      <c r="I67" s="19"/>
      <c r="J67" s="19"/>
      <c r="K67" s="19"/>
      <c r="L67" s="122"/>
      <c r="M67" s="19"/>
      <c r="N67" s="19"/>
      <c r="O67" s="19"/>
      <c r="P67" s="122"/>
      <c r="Q67" s="19"/>
      <c r="R67" s="19"/>
      <c r="S67" s="19"/>
      <c r="T67" s="122"/>
      <c r="U67" s="19"/>
      <c r="V67" s="19"/>
      <c r="W67" s="19"/>
      <c r="X67" s="122"/>
      <c r="Y67" s="19"/>
      <c r="Z67" s="19"/>
      <c r="AA67" s="19"/>
      <c r="AB67" s="19"/>
      <c r="AC67" s="19"/>
    </row>
    <row r="68">
      <c r="A68" s="19"/>
      <c r="B68" s="19"/>
      <c r="C68" s="19"/>
      <c r="D68" s="122"/>
      <c r="E68" s="19"/>
      <c r="F68" s="19"/>
      <c r="G68" s="19"/>
      <c r="H68" s="122"/>
      <c r="I68" s="19"/>
      <c r="J68" s="19"/>
      <c r="K68" s="19"/>
      <c r="L68" s="122"/>
      <c r="M68" s="19"/>
      <c r="N68" s="19"/>
      <c r="O68" s="19"/>
      <c r="P68" s="122"/>
      <c r="Q68" s="19"/>
      <c r="R68" s="19"/>
      <c r="S68" s="19"/>
      <c r="T68" s="122"/>
      <c r="U68" s="19"/>
      <c r="V68" s="19"/>
      <c r="W68" s="19"/>
      <c r="X68" s="122"/>
      <c r="Y68" s="19"/>
      <c r="Z68" s="19"/>
      <c r="AA68" s="19"/>
      <c r="AB68" s="19"/>
      <c r="AC68" s="19"/>
    </row>
    <row r="69">
      <c r="A69" s="19"/>
      <c r="B69" s="19"/>
      <c r="C69" s="19"/>
      <c r="D69" s="122"/>
      <c r="E69" s="19"/>
      <c r="F69" s="19"/>
      <c r="G69" s="19"/>
      <c r="H69" s="122"/>
      <c r="I69" s="19"/>
      <c r="J69" s="19"/>
      <c r="K69" s="19"/>
      <c r="L69" s="122"/>
      <c r="M69" s="19"/>
      <c r="N69" s="19"/>
      <c r="O69" s="19"/>
      <c r="P69" s="122"/>
      <c r="Q69" s="19"/>
      <c r="R69" s="19"/>
      <c r="S69" s="19"/>
      <c r="T69" s="122"/>
      <c r="U69" s="19"/>
      <c r="V69" s="19"/>
      <c r="W69" s="19"/>
      <c r="X69" s="122"/>
      <c r="Y69" s="19"/>
      <c r="Z69" s="19"/>
      <c r="AA69" s="19"/>
      <c r="AB69" s="19"/>
      <c r="AC69" s="19"/>
    </row>
    <row r="70">
      <c r="A70" s="19"/>
      <c r="B70" s="19"/>
      <c r="C70" s="19"/>
      <c r="D70" s="122"/>
      <c r="E70" s="19"/>
      <c r="F70" s="19"/>
      <c r="G70" s="19"/>
      <c r="H70" s="122"/>
      <c r="I70" s="19"/>
      <c r="J70" s="19"/>
      <c r="K70" s="19"/>
      <c r="L70" s="122"/>
      <c r="M70" s="19"/>
      <c r="N70" s="19"/>
      <c r="O70" s="19"/>
      <c r="P70" s="122"/>
      <c r="Q70" s="19"/>
      <c r="R70" s="19"/>
      <c r="S70" s="19"/>
      <c r="T70" s="122"/>
      <c r="U70" s="19"/>
      <c r="V70" s="19"/>
      <c r="W70" s="19"/>
      <c r="X70" s="122"/>
      <c r="Y70" s="19"/>
      <c r="Z70" s="19"/>
      <c r="AA70" s="19"/>
      <c r="AB70" s="19"/>
      <c r="AC70" s="19"/>
    </row>
    <row r="71">
      <c r="A71" s="19"/>
      <c r="B71" s="19"/>
      <c r="C71" s="19"/>
      <c r="D71" s="122"/>
      <c r="E71" s="19"/>
      <c r="F71" s="19"/>
      <c r="G71" s="19"/>
      <c r="H71" s="122"/>
      <c r="I71" s="19"/>
      <c r="J71" s="19"/>
      <c r="K71" s="19"/>
      <c r="L71" s="122"/>
      <c r="M71" s="19"/>
      <c r="N71" s="19"/>
      <c r="O71" s="19"/>
      <c r="P71" s="122"/>
      <c r="Q71" s="19"/>
      <c r="R71" s="19"/>
      <c r="S71" s="19"/>
      <c r="T71" s="122"/>
      <c r="U71" s="19"/>
      <c r="V71" s="19"/>
      <c r="W71" s="19"/>
      <c r="X71" s="122"/>
      <c r="Y71" s="19"/>
      <c r="Z71" s="19"/>
      <c r="AA71" s="19"/>
      <c r="AB71" s="19"/>
      <c r="AC71" s="19"/>
    </row>
    <row r="72">
      <c r="A72" s="19"/>
      <c r="B72" s="19"/>
      <c r="C72" s="19"/>
      <c r="D72" s="122"/>
      <c r="E72" s="19"/>
      <c r="F72" s="19"/>
      <c r="G72" s="19"/>
      <c r="H72" s="122"/>
      <c r="I72" s="19"/>
      <c r="J72" s="19"/>
      <c r="K72" s="19"/>
      <c r="L72" s="122"/>
      <c r="M72" s="19"/>
      <c r="N72" s="19"/>
      <c r="O72" s="19"/>
      <c r="P72" s="122"/>
      <c r="Q72" s="19"/>
      <c r="R72" s="19"/>
      <c r="S72" s="19"/>
      <c r="T72" s="122"/>
      <c r="U72" s="19"/>
      <c r="V72" s="19"/>
      <c r="W72" s="19"/>
      <c r="X72" s="122"/>
      <c r="Y72" s="19"/>
      <c r="Z72" s="19"/>
      <c r="AA72" s="19"/>
      <c r="AB72" s="19"/>
      <c r="AC72" s="19"/>
    </row>
    <row r="73">
      <c r="A73" s="19"/>
      <c r="B73" s="19"/>
      <c r="C73" s="19"/>
      <c r="D73" s="122"/>
      <c r="E73" s="19"/>
      <c r="F73" s="19"/>
      <c r="G73" s="19"/>
      <c r="H73" s="122"/>
      <c r="I73" s="19"/>
      <c r="J73" s="19"/>
      <c r="K73" s="19"/>
      <c r="L73" s="122"/>
      <c r="M73" s="19"/>
      <c r="N73" s="19"/>
      <c r="O73" s="19"/>
      <c r="P73" s="122"/>
      <c r="Q73" s="19"/>
      <c r="R73" s="19"/>
      <c r="S73" s="19"/>
      <c r="T73" s="122"/>
      <c r="U73" s="19"/>
      <c r="V73" s="19"/>
      <c r="W73" s="19"/>
      <c r="X73" s="122"/>
      <c r="Y73" s="19"/>
      <c r="Z73" s="19"/>
      <c r="AA73" s="19"/>
      <c r="AB73" s="19"/>
      <c r="AC73" s="19"/>
    </row>
    <row r="74">
      <c r="A74" s="19"/>
      <c r="B74" s="19"/>
      <c r="C74" s="19"/>
      <c r="D74" s="122"/>
      <c r="E74" s="19"/>
      <c r="F74" s="19"/>
      <c r="G74" s="19"/>
      <c r="H74" s="122"/>
      <c r="I74" s="19"/>
      <c r="J74" s="19"/>
      <c r="K74" s="19"/>
      <c r="L74" s="122"/>
      <c r="M74" s="19"/>
      <c r="N74" s="19"/>
      <c r="O74" s="19"/>
      <c r="P74" s="122"/>
      <c r="Q74" s="19"/>
      <c r="R74" s="19"/>
      <c r="S74" s="19"/>
      <c r="T74" s="122"/>
      <c r="U74" s="19"/>
      <c r="V74" s="19"/>
      <c r="W74" s="19"/>
      <c r="X74" s="122"/>
      <c r="Y74" s="19"/>
      <c r="Z74" s="19"/>
      <c r="AA74" s="19"/>
      <c r="AB74" s="19"/>
      <c r="AC74" s="19"/>
    </row>
    <row r="75">
      <c r="A75" s="19"/>
      <c r="B75" s="19"/>
      <c r="C75" s="19"/>
      <c r="D75" s="122"/>
      <c r="E75" s="19"/>
      <c r="F75" s="19"/>
      <c r="G75" s="19"/>
      <c r="H75" s="122"/>
      <c r="I75" s="19"/>
      <c r="J75" s="19"/>
      <c r="K75" s="19"/>
      <c r="L75" s="122"/>
      <c r="M75" s="19"/>
      <c r="N75" s="19"/>
      <c r="O75" s="19"/>
      <c r="P75" s="122"/>
      <c r="Q75" s="19"/>
      <c r="R75" s="19"/>
      <c r="S75" s="19"/>
      <c r="T75" s="122"/>
      <c r="U75" s="19"/>
      <c r="V75" s="19"/>
      <c r="W75" s="19"/>
      <c r="X75" s="122"/>
      <c r="Y75" s="19"/>
      <c r="Z75" s="19"/>
      <c r="AA75" s="19"/>
      <c r="AB75" s="19"/>
      <c r="AC75" s="19"/>
    </row>
    <row r="76">
      <c r="A76" s="19"/>
      <c r="B76" s="19"/>
      <c r="C76" s="19"/>
      <c r="D76" s="122"/>
      <c r="E76" s="19"/>
      <c r="F76" s="19"/>
      <c r="G76" s="19"/>
      <c r="H76" s="122"/>
      <c r="I76" s="19"/>
      <c r="J76" s="19"/>
      <c r="K76" s="19"/>
      <c r="L76" s="122"/>
      <c r="M76" s="19"/>
      <c r="N76" s="19"/>
      <c r="O76" s="19"/>
      <c r="P76" s="122"/>
      <c r="Q76" s="19"/>
      <c r="R76" s="19"/>
      <c r="S76" s="19"/>
      <c r="T76" s="122"/>
      <c r="U76" s="19"/>
      <c r="V76" s="19"/>
      <c r="W76" s="19"/>
      <c r="X76" s="122"/>
      <c r="Y76" s="19"/>
      <c r="Z76" s="19"/>
      <c r="AA76" s="19"/>
      <c r="AB76" s="19"/>
      <c r="AC76" s="19"/>
    </row>
    <row r="77">
      <c r="A77" s="19"/>
      <c r="B77" s="19"/>
      <c r="C77" s="19"/>
      <c r="D77" s="122"/>
      <c r="E77" s="19"/>
      <c r="F77" s="19"/>
      <c r="G77" s="19"/>
      <c r="H77" s="122"/>
      <c r="I77" s="19"/>
      <c r="J77" s="19"/>
      <c r="K77" s="19"/>
      <c r="L77" s="122"/>
      <c r="M77" s="19"/>
      <c r="N77" s="19"/>
      <c r="O77" s="19"/>
      <c r="P77" s="122"/>
      <c r="Q77" s="19"/>
      <c r="R77" s="19"/>
      <c r="S77" s="19"/>
      <c r="T77" s="122"/>
      <c r="U77" s="19"/>
      <c r="V77" s="19"/>
      <c r="W77" s="19"/>
      <c r="X77" s="122"/>
      <c r="Y77" s="19"/>
      <c r="Z77" s="19"/>
      <c r="AA77" s="19"/>
      <c r="AB77" s="19"/>
      <c r="AC77" s="19"/>
    </row>
    <row r="78">
      <c r="A78" s="19"/>
      <c r="B78" s="19"/>
      <c r="C78" s="19"/>
      <c r="D78" s="122"/>
      <c r="E78" s="19"/>
      <c r="F78" s="19"/>
      <c r="G78" s="19"/>
      <c r="H78" s="122"/>
      <c r="I78" s="19"/>
      <c r="J78" s="19"/>
      <c r="K78" s="19"/>
      <c r="L78" s="122"/>
      <c r="M78" s="19"/>
      <c r="N78" s="19"/>
      <c r="O78" s="19"/>
      <c r="P78" s="122"/>
      <c r="Q78" s="19"/>
      <c r="R78" s="19"/>
      <c r="S78" s="19"/>
      <c r="T78" s="122"/>
      <c r="U78" s="19"/>
      <c r="V78" s="19"/>
      <c r="W78" s="19"/>
      <c r="X78" s="122"/>
      <c r="Y78" s="19"/>
      <c r="Z78" s="19"/>
      <c r="AA78" s="19"/>
      <c r="AB78" s="19"/>
      <c r="AC78" s="19"/>
    </row>
    <row r="79">
      <c r="A79" s="19"/>
      <c r="B79" s="19"/>
      <c r="C79" s="19"/>
      <c r="D79" s="122"/>
      <c r="E79" s="19"/>
      <c r="F79" s="19"/>
      <c r="G79" s="19"/>
      <c r="H79" s="122"/>
      <c r="I79" s="19"/>
      <c r="J79" s="19"/>
      <c r="K79" s="19"/>
      <c r="L79" s="122"/>
      <c r="M79" s="19"/>
      <c r="N79" s="19"/>
      <c r="O79" s="19"/>
      <c r="P79" s="122"/>
      <c r="Q79" s="19"/>
      <c r="R79" s="19"/>
      <c r="S79" s="19"/>
      <c r="T79" s="122"/>
      <c r="U79" s="19"/>
      <c r="V79" s="19"/>
      <c r="W79" s="19"/>
      <c r="X79" s="122"/>
      <c r="Y79" s="19"/>
      <c r="Z79" s="19"/>
      <c r="AA79" s="19"/>
      <c r="AB79" s="19"/>
      <c r="AC79" s="19"/>
    </row>
    <row r="80">
      <c r="A80" s="19"/>
      <c r="B80" s="19"/>
      <c r="C80" s="19"/>
      <c r="D80" s="122"/>
      <c r="E80" s="19"/>
      <c r="F80" s="19"/>
      <c r="G80" s="19"/>
      <c r="H80" s="122"/>
      <c r="I80" s="19"/>
      <c r="J80" s="19"/>
      <c r="K80" s="19"/>
      <c r="L80" s="122"/>
      <c r="M80" s="19"/>
      <c r="N80" s="19"/>
      <c r="O80" s="19"/>
      <c r="P80" s="122"/>
      <c r="Q80" s="19"/>
      <c r="R80" s="19"/>
      <c r="S80" s="19"/>
      <c r="T80" s="122"/>
      <c r="U80" s="19"/>
      <c r="V80" s="19"/>
      <c r="W80" s="19"/>
      <c r="X80" s="122"/>
      <c r="Y80" s="19"/>
      <c r="Z80" s="19"/>
      <c r="AA80" s="19"/>
      <c r="AB80" s="19"/>
      <c r="AC80" s="19"/>
    </row>
    <row r="81">
      <c r="A81" s="19"/>
      <c r="B81" s="19"/>
      <c r="C81" s="19"/>
      <c r="D81" s="122"/>
      <c r="E81" s="19"/>
      <c r="F81" s="19"/>
      <c r="G81" s="19"/>
      <c r="H81" s="122"/>
      <c r="I81" s="19"/>
      <c r="J81" s="19"/>
      <c r="K81" s="19"/>
      <c r="L81" s="122"/>
      <c r="M81" s="19"/>
      <c r="N81" s="19"/>
      <c r="O81" s="19"/>
      <c r="P81" s="122"/>
      <c r="Q81" s="19"/>
      <c r="R81" s="19"/>
      <c r="S81" s="19"/>
      <c r="T81" s="122"/>
      <c r="U81" s="19"/>
      <c r="V81" s="19"/>
      <c r="W81" s="19"/>
      <c r="X81" s="122"/>
      <c r="Y81" s="19"/>
      <c r="Z81" s="19"/>
      <c r="AA81" s="19"/>
      <c r="AB81" s="19"/>
      <c r="AC81" s="19"/>
    </row>
    <row r="82">
      <c r="A82" s="19"/>
      <c r="B82" s="19"/>
      <c r="C82" s="19"/>
      <c r="D82" s="122"/>
      <c r="E82" s="19"/>
      <c r="F82" s="19"/>
      <c r="G82" s="19"/>
      <c r="H82" s="122"/>
      <c r="I82" s="19"/>
      <c r="J82" s="19"/>
      <c r="K82" s="19"/>
      <c r="L82" s="122"/>
      <c r="M82" s="19"/>
      <c r="N82" s="19"/>
      <c r="O82" s="19"/>
      <c r="P82" s="122"/>
      <c r="Q82" s="19"/>
      <c r="R82" s="19"/>
      <c r="S82" s="19"/>
      <c r="T82" s="122"/>
      <c r="U82" s="19"/>
      <c r="V82" s="19"/>
      <c r="W82" s="19"/>
      <c r="X82" s="122"/>
      <c r="Y82" s="19"/>
      <c r="Z82" s="19"/>
      <c r="AA82" s="19"/>
      <c r="AB82" s="19"/>
      <c r="AC82" s="19"/>
    </row>
    <row r="83">
      <c r="A83" s="19"/>
      <c r="B83" s="19"/>
      <c r="C83" s="19"/>
      <c r="D83" s="122"/>
      <c r="E83" s="19"/>
      <c r="F83" s="19"/>
      <c r="G83" s="19"/>
      <c r="H83" s="122"/>
      <c r="I83" s="19"/>
      <c r="J83" s="19"/>
      <c r="K83" s="19"/>
      <c r="L83" s="122"/>
      <c r="M83" s="19"/>
      <c r="N83" s="19"/>
      <c r="O83" s="19"/>
      <c r="P83" s="122"/>
      <c r="Q83" s="19"/>
      <c r="R83" s="19"/>
      <c r="S83" s="19"/>
      <c r="T83" s="122"/>
      <c r="U83" s="19"/>
      <c r="V83" s="19"/>
      <c r="W83" s="19"/>
      <c r="X83" s="122"/>
      <c r="Y83" s="19"/>
      <c r="Z83" s="19"/>
      <c r="AA83" s="19"/>
      <c r="AB83" s="19"/>
      <c r="AC83" s="19"/>
    </row>
    <row r="84">
      <c r="A84" s="19"/>
      <c r="B84" s="19"/>
      <c r="C84" s="19"/>
      <c r="D84" s="122"/>
      <c r="E84" s="19"/>
      <c r="F84" s="19"/>
      <c r="G84" s="19"/>
      <c r="H84" s="122"/>
      <c r="I84" s="19"/>
      <c r="J84" s="19"/>
      <c r="K84" s="19"/>
      <c r="L84" s="122"/>
      <c r="M84" s="19"/>
      <c r="N84" s="19"/>
      <c r="O84" s="19"/>
      <c r="P84" s="122"/>
      <c r="Q84" s="19"/>
      <c r="R84" s="19"/>
      <c r="S84" s="19"/>
      <c r="T84" s="122"/>
      <c r="U84" s="19"/>
      <c r="V84" s="19"/>
      <c r="W84" s="19"/>
      <c r="X84" s="122"/>
      <c r="Y84" s="19"/>
      <c r="Z84" s="19"/>
      <c r="AA84" s="19"/>
      <c r="AB84" s="19"/>
      <c r="AC84" s="19"/>
    </row>
    <row r="85">
      <c r="A85" s="19"/>
      <c r="B85" s="19"/>
      <c r="C85" s="19"/>
      <c r="D85" s="122"/>
      <c r="E85" s="19"/>
      <c r="F85" s="19"/>
      <c r="G85" s="19"/>
      <c r="H85" s="122"/>
      <c r="I85" s="19"/>
      <c r="J85" s="19"/>
      <c r="K85" s="19"/>
      <c r="L85" s="122"/>
      <c r="M85" s="19"/>
      <c r="N85" s="19"/>
      <c r="O85" s="19"/>
      <c r="P85" s="122"/>
      <c r="Q85" s="19"/>
      <c r="R85" s="19"/>
      <c r="S85" s="19"/>
      <c r="T85" s="122"/>
      <c r="U85" s="19"/>
      <c r="V85" s="19"/>
      <c r="W85" s="19"/>
      <c r="X85" s="122"/>
      <c r="Y85" s="19"/>
      <c r="Z85" s="19"/>
      <c r="AA85" s="19"/>
      <c r="AB85" s="19"/>
      <c r="AC85" s="19"/>
    </row>
    <row r="86">
      <c r="A86" s="19"/>
      <c r="B86" s="19"/>
      <c r="C86" s="19"/>
      <c r="D86" s="122"/>
      <c r="E86" s="19"/>
      <c r="F86" s="19"/>
      <c r="G86" s="19"/>
      <c r="H86" s="122"/>
      <c r="I86" s="19"/>
      <c r="J86" s="19"/>
      <c r="K86" s="19"/>
      <c r="L86" s="122"/>
      <c r="M86" s="19"/>
      <c r="N86" s="19"/>
      <c r="O86" s="19"/>
      <c r="P86" s="122"/>
      <c r="Q86" s="19"/>
      <c r="R86" s="19"/>
      <c r="S86" s="19"/>
      <c r="T86" s="122"/>
      <c r="U86" s="19"/>
      <c r="V86" s="19"/>
      <c r="W86" s="19"/>
      <c r="X86" s="122"/>
      <c r="Y86" s="19"/>
      <c r="Z86" s="19"/>
      <c r="AA86" s="19"/>
      <c r="AB86" s="19"/>
      <c r="AC86" s="19"/>
    </row>
    <row r="87">
      <c r="A87" s="19"/>
      <c r="B87" s="19"/>
      <c r="C87" s="19"/>
      <c r="D87" s="122"/>
      <c r="E87" s="19"/>
      <c r="F87" s="19"/>
      <c r="G87" s="19"/>
      <c r="H87" s="122"/>
      <c r="I87" s="19"/>
      <c r="J87" s="19"/>
      <c r="K87" s="19"/>
      <c r="L87" s="122"/>
      <c r="M87" s="19"/>
      <c r="N87" s="19"/>
      <c r="O87" s="19"/>
      <c r="P87" s="122"/>
      <c r="Q87" s="19"/>
      <c r="R87" s="19"/>
      <c r="S87" s="19"/>
      <c r="T87" s="122"/>
      <c r="U87" s="19"/>
      <c r="V87" s="19"/>
      <c r="W87" s="19"/>
      <c r="X87" s="122"/>
      <c r="Y87" s="19"/>
      <c r="Z87" s="19"/>
      <c r="AA87" s="19"/>
      <c r="AB87" s="19"/>
      <c r="AC87" s="19"/>
    </row>
    <row r="88">
      <c r="A88" s="19"/>
      <c r="B88" s="19"/>
      <c r="C88" s="19"/>
      <c r="D88" s="122"/>
      <c r="E88" s="19"/>
      <c r="F88" s="19"/>
      <c r="G88" s="19"/>
      <c r="H88" s="122"/>
      <c r="I88" s="19"/>
      <c r="J88" s="19"/>
      <c r="K88" s="19"/>
      <c r="L88" s="122"/>
      <c r="M88" s="19"/>
      <c r="N88" s="19"/>
      <c r="O88" s="19"/>
      <c r="P88" s="122"/>
      <c r="Q88" s="19"/>
      <c r="R88" s="19"/>
      <c r="S88" s="19"/>
      <c r="T88" s="122"/>
      <c r="U88" s="19"/>
      <c r="V88" s="19"/>
      <c r="W88" s="19"/>
      <c r="X88" s="122"/>
      <c r="Y88" s="19"/>
      <c r="Z88" s="19"/>
      <c r="AA88" s="19"/>
      <c r="AB88" s="19"/>
      <c r="AC88" s="19"/>
    </row>
    <row r="89">
      <c r="A89" s="19"/>
      <c r="B89" s="19"/>
      <c r="C89" s="19"/>
      <c r="D89" s="122"/>
      <c r="E89" s="19"/>
      <c r="F89" s="19"/>
      <c r="G89" s="19"/>
      <c r="H89" s="122"/>
      <c r="I89" s="19"/>
      <c r="J89" s="19"/>
      <c r="K89" s="19"/>
      <c r="L89" s="122"/>
      <c r="M89" s="19"/>
      <c r="N89" s="19"/>
      <c r="O89" s="19"/>
      <c r="P89" s="122"/>
      <c r="Q89" s="19"/>
      <c r="R89" s="19"/>
      <c r="S89" s="19"/>
      <c r="T89" s="122"/>
      <c r="U89" s="19"/>
      <c r="V89" s="19"/>
      <c r="W89" s="19"/>
      <c r="X89" s="122"/>
      <c r="Y89" s="19"/>
      <c r="Z89" s="19"/>
      <c r="AA89" s="19"/>
      <c r="AB89" s="19"/>
      <c r="AC89" s="19"/>
    </row>
    <row r="90">
      <c r="A90" s="19"/>
      <c r="B90" s="19"/>
      <c r="C90" s="19"/>
      <c r="D90" s="122"/>
      <c r="E90" s="19"/>
      <c r="F90" s="19"/>
      <c r="G90" s="19"/>
      <c r="H90" s="122"/>
      <c r="I90" s="19"/>
      <c r="J90" s="19"/>
      <c r="K90" s="19"/>
      <c r="L90" s="122"/>
      <c r="M90" s="19"/>
      <c r="N90" s="19"/>
      <c r="O90" s="19"/>
      <c r="P90" s="122"/>
      <c r="Q90" s="19"/>
      <c r="R90" s="19"/>
      <c r="S90" s="19"/>
      <c r="T90" s="122"/>
      <c r="U90" s="19"/>
      <c r="V90" s="19"/>
      <c r="W90" s="19"/>
      <c r="X90" s="122"/>
      <c r="Y90" s="19"/>
      <c r="Z90" s="19"/>
      <c r="AA90" s="19"/>
      <c r="AB90" s="19"/>
      <c r="AC90" s="19"/>
    </row>
    <row r="91">
      <c r="A91" s="19"/>
      <c r="B91" s="19"/>
      <c r="C91" s="19"/>
      <c r="D91" s="122"/>
      <c r="E91" s="19"/>
      <c r="F91" s="19"/>
      <c r="G91" s="19"/>
      <c r="H91" s="122"/>
      <c r="I91" s="19"/>
      <c r="J91" s="19"/>
      <c r="K91" s="19"/>
      <c r="L91" s="122"/>
      <c r="M91" s="19"/>
      <c r="N91" s="19"/>
      <c r="O91" s="19"/>
      <c r="P91" s="122"/>
      <c r="Q91" s="19"/>
      <c r="R91" s="19"/>
      <c r="S91" s="19"/>
      <c r="T91" s="122"/>
      <c r="U91" s="19"/>
      <c r="V91" s="19"/>
      <c r="W91" s="19"/>
      <c r="X91" s="122"/>
      <c r="Y91" s="19"/>
      <c r="Z91" s="19"/>
      <c r="AA91" s="19"/>
      <c r="AB91" s="19"/>
      <c r="AC91" s="19"/>
    </row>
    <row r="92">
      <c r="A92" s="19"/>
      <c r="B92" s="19"/>
      <c r="C92" s="19"/>
      <c r="D92" s="122"/>
      <c r="E92" s="19"/>
      <c r="F92" s="19"/>
      <c r="G92" s="19"/>
      <c r="H92" s="122"/>
      <c r="I92" s="19"/>
      <c r="J92" s="19"/>
      <c r="K92" s="19"/>
      <c r="L92" s="122"/>
      <c r="M92" s="19"/>
      <c r="N92" s="19"/>
      <c r="O92" s="19"/>
      <c r="P92" s="122"/>
      <c r="Q92" s="19"/>
      <c r="R92" s="19"/>
      <c r="S92" s="19"/>
      <c r="T92" s="122"/>
      <c r="U92" s="19"/>
      <c r="V92" s="19"/>
      <c r="W92" s="19"/>
      <c r="X92" s="122"/>
      <c r="Y92" s="19"/>
      <c r="Z92" s="19"/>
      <c r="AA92" s="19"/>
      <c r="AB92" s="19"/>
      <c r="AC92" s="19"/>
    </row>
    <row r="93">
      <c r="A93" s="19"/>
      <c r="B93" s="19"/>
      <c r="C93" s="19"/>
      <c r="D93" s="122"/>
      <c r="E93" s="19"/>
      <c r="F93" s="19"/>
      <c r="G93" s="19"/>
      <c r="H93" s="122"/>
      <c r="I93" s="19"/>
      <c r="J93" s="19"/>
      <c r="K93" s="19"/>
      <c r="L93" s="122"/>
      <c r="M93" s="19"/>
      <c r="N93" s="19"/>
      <c r="O93" s="19"/>
      <c r="P93" s="122"/>
      <c r="Q93" s="19"/>
      <c r="R93" s="19"/>
      <c r="S93" s="19"/>
      <c r="T93" s="122"/>
      <c r="U93" s="19"/>
      <c r="V93" s="19"/>
      <c r="W93" s="19"/>
      <c r="X93" s="122"/>
      <c r="Y93" s="19"/>
      <c r="Z93" s="19"/>
      <c r="AA93" s="19"/>
      <c r="AB93" s="19"/>
      <c r="AC93" s="19"/>
    </row>
    <row r="94">
      <c r="A94" s="19"/>
      <c r="B94" s="19"/>
      <c r="C94" s="19"/>
      <c r="D94" s="122"/>
      <c r="E94" s="19"/>
      <c r="F94" s="19"/>
      <c r="G94" s="19"/>
      <c r="H94" s="122"/>
      <c r="I94" s="19"/>
      <c r="J94" s="19"/>
      <c r="K94" s="19"/>
      <c r="L94" s="122"/>
      <c r="M94" s="19"/>
      <c r="N94" s="19"/>
      <c r="O94" s="19"/>
      <c r="P94" s="122"/>
      <c r="Q94" s="19"/>
      <c r="R94" s="19"/>
      <c r="S94" s="19"/>
      <c r="T94" s="122"/>
      <c r="U94" s="19"/>
      <c r="V94" s="19"/>
      <c r="W94" s="19"/>
      <c r="X94" s="122"/>
      <c r="Y94" s="19"/>
      <c r="Z94" s="19"/>
      <c r="AA94" s="19"/>
      <c r="AB94" s="19"/>
      <c r="AC94" s="19"/>
    </row>
    <row r="95">
      <c r="A95" s="19"/>
      <c r="B95" s="19"/>
      <c r="C95" s="19"/>
      <c r="D95" s="122"/>
      <c r="E95" s="19"/>
      <c r="F95" s="19"/>
      <c r="G95" s="19"/>
      <c r="H95" s="122"/>
      <c r="I95" s="19"/>
      <c r="J95" s="19"/>
      <c r="K95" s="19"/>
      <c r="L95" s="122"/>
      <c r="M95" s="19"/>
      <c r="N95" s="19"/>
      <c r="O95" s="19"/>
      <c r="P95" s="122"/>
      <c r="Q95" s="19"/>
      <c r="R95" s="19"/>
      <c r="S95" s="19"/>
      <c r="T95" s="122"/>
      <c r="U95" s="19"/>
      <c r="V95" s="19"/>
      <c r="W95" s="19"/>
      <c r="X95" s="122"/>
      <c r="Y95" s="19"/>
      <c r="Z95" s="19"/>
      <c r="AA95" s="19"/>
      <c r="AB95" s="19"/>
      <c r="AC95" s="19"/>
    </row>
    <row r="96">
      <c r="A96" s="19"/>
      <c r="B96" s="19"/>
      <c r="C96" s="19"/>
      <c r="D96" s="122"/>
      <c r="E96" s="19"/>
      <c r="F96" s="19"/>
      <c r="G96" s="19"/>
      <c r="H96" s="122"/>
      <c r="I96" s="19"/>
      <c r="J96" s="19"/>
      <c r="K96" s="19"/>
      <c r="L96" s="122"/>
      <c r="M96" s="19"/>
      <c r="N96" s="19"/>
      <c r="O96" s="19"/>
      <c r="P96" s="122"/>
      <c r="Q96" s="19"/>
      <c r="R96" s="19"/>
      <c r="S96" s="19"/>
      <c r="T96" s="122"/>
      <c r="U96" s="19"/>
      <c r="V96" s="19"/>
      <c r="W96" s="19"/>
      <c r="X96" s="122"/>
      <c r="Y96" s="19"/>
      <c r="Z96" s="19"/>
      <c r="AA96" s="19"/>
      <c r="AB96" s="19"/>
      <c r="AC96" s="19"/>
    </row>
    <row r="97">
      <c r="A97" s="19"/>
      <c r="B97" s="19"/>
      <c r="C97" s="19"/>
      <c r="D97" s="122"/>
      <c r="E97" s="19"/>
      <c r="F97" s="19"/>
      <c r="G97" s="19"/>
      <c r="H97" s="122"/>
      <c r="I97" s="19"/>
      <c r="J97" s="19"/>
      <c r="K97" s="19"/>
      <c r="L97" s="122"/>
      <c r="M97" s="19"/>
      <c r="N97" s="19"/>
      <c r="O97" s="19"/>
      <c r="P97" s="122"/>
      <c r="Q97" s="19"/>
      <c r="R97" s="19"/>
      <c r="S97" s="19"/>
      <c r="T97" s="122"/>
      <c r="U97" s="19"/>
      <c r="V97" s="19"/>
      <c r="W97" s="19"/>
      <c r="X97" s="122"/>
      <c r="Y97" s="19"/>
      <c r="Z97" s="19"/>
      <c r="AA97" s="19"/>
      <c r="AB97" s="19"/>
      <c r="AC97" s="19"/>
    </row>
    <row r="98">
      <c r="A98" s="19"/>
      <c r="B98" s="19"/>
      <c r="C98" s="19"/>
      <c r="D98" s="122"/>
      <c r="E98" s="19"/>
      <c r="F98" s="19"/>
      <c r="G98" s="19"/>
      <c r="H98" s="122"/>
      <c r="I98" s="19"/>
      <c r="J98" s="19"/>
      <c r="K98" s="19"/>
      <c r="L98" s="122"/>
      <c r="M98" s="19"/>
      <c r="N98" s="19"/>
      <c r="O98" s="19"/>
      <c r="P98" s="122"/>
      <c r="Q98" s="19"/>
      <c r="R98" s="19"/>
      <c r="S98" s="19"/>
      <c r="T98" s="122"/>
      <c r="U98" s="19"/>
      <c r="V98" s="19"/>
      <c r="W98" s="19"/>
      <c r="X98" s="122"/>
      <c r="Y98" s="19"/>
      <c r="Z98" s="19"/>
      <c r="AA98" s="19"/>
      <c r="AB98" s="19"/>
      <c r="AC98" s="19"/>
    </row>
    <row r="99">
      <c r="A99" s="19"/>
      <c r="B99" s="19"/>
      <c r="C99" s="19"/>
      <c r="D99" s="122"/>
      <c r="E99" s="19"/>
      <c r="F99" s="19"/>
      <c r="G99" s="19"/>
      <c r="H99" s="122"/>
      <c r="I99" s="19"/>
      <c r="J99" s="19"/>
      <c r="K99" s="19"/>
      <c r="L99" s="122"/>
      <c r="M99" s="19"/>
      <c r="N99" s="19"/>
      <c r="O99" s="19"/>
      <c r="P99" s="122"/>
      <c r="Q99" s="19"/>
      <c r="R99" s="19"/>
      <c r="S99" s="19"/>
      <c r="T99" s="122"/>
      <c r="U99" s="19"/>
      <c r="V99" s="19"/>
      <c r="W99" s="19"/>
      <c r="X99" s="122"/>
      <c r="Y99" s="19"/>
      <c r="Z99" s="19"/>
      <c r="AA99" s="19"/>
      <c r="AB99" s="19"/>
      <c r="AC99" s="19"/>
    </row>
    <row r="100">
      <c r="A100" s="19"/>
      <c r="B100" s="19"/>
      <c r="C100" s="19"/>
      <c r="D100" s="122"/>
      <c r="E100" s="19"/>
      <c r="F100" s="19"/>
      <c r="G100" s="19"/>
      <c r="H100" s="122"/>
      <c r="I100" s="19"/>
      <c r="J100" s="19"/>
      <c r="K100" s="19"/>
      <c r="L100" s="122"/>
      <c r="M100" s="19"/>
      <c r="N100" s="19"/>
      <c r="O100" s="19"/>
      <c r="P100" s="122"/>
      <c r="Q100" s="19"/>
      <c r="R100" s="19"/>
      <c r="S100" s="19"/>
      <c r="T100" s="122"/>
      <c r="U100" s="19"/>
      <c r="V100" s="19"/>
      <c r="W100" s="19"/>
      <c r="X100" s="122"/>
      <c r="Y100" s="19"/>
      <c r="Z100" s="19"/>
      <c r="AA100" s="19"/>
      <c r="AB100" s="19"/>
      <c r="AC100" s="19"/>
    </row>
    <row r="101">
      <c r="A101" s="19"/>
      <c r="B101" s="19"/>
      <c r="C101" s="19"/>
      <c r="D101" s="122"/>
      <c r="E101" s="19"/>
      <c r="F101" s="19"/>
      <c r="G101" s="19"/>
      <c r="H101" s="122"/>
      <c r="I101" s="19"/>
      <c r="J101" s="19"/>
      <c r="K101" s="19"/>
      <c r="L101" s="122"/>
      <c r="M101" s="19"/>
      <c r="N101" s="19"/>
      <c r="O101" s="19"/>
      <c r="P101" s="122"/>
      <c r="Q101" s="19"/>
      <c r="R101" s="19"/>
      <c r="S101" s="19"/>
      <c r="T101" s="122"/>
      <c r="U101" s="19"/>
      <c r="V101" s="19"/>
      <c r="W101" s="19"/>
      <c r="X101" s="122"/>
      <c r="Y101" s="19"/>
      <c r="Z101" s="19"/>
      <c r="AA101" s="19"/>
      <c r="AB101" s="19"/>
      <c r="AC101" s="19"/>
    </row>
    <row r="102">
      <c r="A102" s="19"/>
      <c r="B102" s="19"/>
      <c r="C102" s="19"/>
      <c r="D102" s="122"/>
      <c r="E102" s="19"/>
      <c r="F102" s="19"/>
      <c r="G102" s="19"/>
      <c r="H102" s="122"/>
      <c r="I102" s="19"/>
      <c r="J102" s="19"/>
      <c r="K102" s="19"/>
      <c r="L102" s="122"/>
      <c r="M102" s="19"/>
      <c r="N102" s="19"/>
      <c r="O102" s="19"/>
      <c r="P102" s="122"/>
      <c r="Q102" s="19"/>
      <c r="R102" s="19"/>
      <c r="S102" s="19"/>
      <c r="T102" s="122"/>
      <c r="U102" s="19"/>
      <c r="V102" s="19"/>
      <c r="W102" s="19"/>
      <c r="X102" s="122"/>
      <c r="Y102" s="19"/>
      <c r="Z102" s="19"/>
      <c r="AA102" s="19"/>
      <c r="AB102" s="19"/>
      <c r="AC102" s="19"/>
    </row>
    <row r="103">
      <c r="A103" s="19"/>
      <c r="B103" s="19"/>
      <c r="C103" s="19"/>
      <c r="D103" s="122"/>
      <c r="E103" s="19"/>
      <c r="F103" s="19"/>
      <c r="G103" s="19"/>
      <c r="H103" s="122"/>
      <c r="I103" s="19"/>
      <c r="J103" s="19"/>
      <c r="K103" s="19"/>
      <c r="L103" s="122"/>
      <c r="M103" s="19"/>
      <c r="N103" s="19"/>
      <c r="O103" s="19"/>
      <c r="P103" s="122"/>
      <c r="Q103" s="19"/>
      <c r="R103" s="19"/>
      <c r="S103" s="19"/>
      <c r="T103" s="122"/>
      <c r="U103" s="19"/>
      <c r="V103" s="19"/>
      <c r="W103" s="19"/>
      <c r="X103" s="122"/>
      <c r="Y103" s="19"/>
      <c r="Z103" s="19"/>
      <c r="AA103" s="19"/>
      <c r="AB103" s="19"/>
      <c r="AC103" s="19"/>
    </row>
    <row r="104">
      <c r="A104" s="19"/>
      <c r="B104" s="19"/>
      <c r="C104" s="19"/>
      <c r="D104" s="122"/>
      <c r="E104" s="19"/>
      <c r="F104" s="19"/>
      <c r="G104" s="19"/>
      <c r="H104" s="122"/>
      <c r="I104" s="19"/>
      <c r="J104" s="19"/>
      <c r="K104" s="19"/>
      <c r="L104" s="122"/>
      <c r="M104" s="19"/>
      <c r="N104" s="19"/>
      <c r="O104" s="19"/>
      <c r="P104" s="122"/>
      <c r="Q104" s="19"/>
      <c r="R104" s="19"/>
      <c r="S104" s="19"/>
      <c r="T104" s="122"/>
      <c r="U104" s="19"/>
      <c r="V104" s="19"/>
      <c r="W104" s="19"/>
      <c r="X104" s="122"/>
      <c r="Y104" s="19"/>
      <c r="Z104" s="19"/>
      <c r="AA104" s="19"/>
      <c r="AB104" s="19"/>
      <c r="AC104" s="19"/>
    </row>
    <row r="105">
      <c r="A105" s="19"/>
      <c r="B105" s="19"/>
      <c r="C105" s="19"/>
      <c r="D105" s="122"/>
      <c r="E105" s="19"/>
      <c r="F105" s="19"/>
      <c r="G105" s="19"/>
      <c r="H105" s="122"/>
      <c r="I105" s="19"/>
      <c r="J105" s="19"/>
      <c r="K105" s="19"/>
      <c r="L105" s="122"/>
      <c r="M105" s="19"/>
      <c r="N105" s="19"/>
      <c r="O105" s="19"/>
      <c r="P105" s="122"/>
      <c r="Q105" s="19"/>
      <c r="R105" s="19"/>
      <c r="S105" s="19"/>
      <c r="T105" s="122"/>
      <c r="U105" s="19"/>
      <c r="V105" s="19"/>
      <c r="W105" s="19"/>
      <c r="X105" s="122"/>
      <c r="Y105" s="19"/>
      <c r="Z105" s="19"/>
      <c r="AA105" s="19"/>
      <c r="AB105" s="19"/>
      <c r="AC105" s="19"/>
    </row>
    <row r="106">
      <c r="A106" s="19"/>
      <c r="B106" s="19"/>
      <c r="C106" s="19"/>
      <c r="D106" s="122"/>
      <c r="E106" s="19"/>
      <c r="F106" s="19"/>
      <c r="G106" s="19"/>
      <c r="H106" s="122"/>
      <c r="I106" s="19"/>
      <c r="J106" s="19"/>
      <c r="K106" s="19"/>
      <c r="L106" s="122"/>
      <c r="M106" s="19"/>
      <c r="N106" s="19"/>
      <c r="O106" s="19"/>
      <c r="P106" s="122"/>
      <c r="Q106" s="19"/>
      <c r="R106" s="19"/>
      <c r="S106" s="19"/>
      <c r="T106" s="122"/>
      <c r="U106" s="19"/>
      <c r="V106" s="19"/>
      <c r="W106" s="19"/>
      <c r="X106" s="122"/>
      <c r="Y106" s="19"/>
      <c r="Z106" s="19"/>
      <c r="AA106" s="19"/>
      <c r="AB106" s="19"/>
      <c r="AC106" s="19"/>
    </row>
    <row r="107">
      <c r="A107" s="19"/>
      <c r="B107" s="19"/>
      <c r="C107" s="19"/>
      <c r="D107" s="122"/>
      <c r="E107" s="19"/>
      <c r="F107" s="19"/>
      <c r="G107" s="19"/>
      <c r="H107" s="122"/>
      <c r="I107" s="19"/>
      <c r="J107" s="19"/>
      <c r="K107" s="19"/>
      <c r="L107" s="122"/>
      <c r="M107" s="19"/>
      <c r="N107" s="19"/>
      <c r="O107" s="19"/>
      <c r="P107" s="122"/>
      <c r="Q107" s="19"/>
      <c r="R107" s="19"/>
      <c r="S107" s="19"/>
      <c r="T107" s="122"/>
      <c r="U107" s="19"/>
      <c r="V107" s="19"/>
      <c r="W107" s="19"/>
      <c r="X107" s="122"/>
      <c r="Y107" s="19"/>
      <c r="Z107" s="19"/>
      <c r="AA107" s="19"/>
      <c r="AB107" s="19"/>
      <c r="AC107" s="19"/>
    </row>
    <row r="108">
      <c r="A108" s="19"/>
      <c r="B108" s="19"/>
      <c r="C108" s="19"/>
      <c r="D108" s="122"/>
      <c r="E108" s="19"/>
      <c r="F108" s="19"/>
      <c r="G108" s="19"/>
      <c r="H108" s="122"/>
      <c r="I108" s="19"/>
      <c r="J108" s="19"/>
      <c r="K108" s="19"/>
      <c r="L108" s="122"/>
      <c r="M108" s="19"/>
      <c r="N108" s="19"/>
      <c r="O108" s="19"/>
      <c r="P108" s="122"/>
      <c r="Q108" s="19"/>
      <c r="R108" s="19"/>
      <c r="S108" s="19"/>
      <c r="T108" s="122"/>
      <c r="U108" s="19"/>
      <c r="V108" s="19"/>
      <c r="W108" s="19"/>
      <c r="X108" s="122"/>
      <c r="Y108" s="19"/>
      <c r="Z108" s="19"/>
      <c r="AA108" s="19"/>
      <c r="AB108" s="19"/>
      <c r="AC108" s="19"/>
    </row>
    <row r="109">
      <c r="A109" s="19"/>
      <c r="B109" s="19"/>
      <c r="C109" s="19"/>
      <c r="D109" s="122"/>
      <c r="E109" s="19"/>
      <c r="F109" s="19"/>
      <c r="G109" s="19"/>
      <c r="H109" s="122"/>
      <c r="I109" s="19"/>
      <c r="J109" s="19"/>
      <c r="K109" s="19"/>
      <c r="L109" s="122"/>
      <c r="M109" s="19"/>
      <c r="N109" s="19"/>
      <c r="O109" s="19"/>
      <c r="P109" s="122"/>
      <c r="Q109" s="19"/>
      <c r="R109" s="19"/>
      <c r="S109" s="19"/>
      <c r="T109" s="122"/>
      <c r="U109" s="19"/>
      <c r="V109" s="19"/>
      <c r="W109" s="19"/>
      <c r="X109" s="122"/>
      <c r="Y109" s="19"/>
      <c r="Z109" s="19"/>
      <c r="AA109" s="19"/>
      <c r="AB109" s="19"/>
      <c r="AC109" s="19"/>
    </row>
    <row r="110">
      <c r="A110" s="19"/>
      <c r="B110" s="19"/>
      <c r="C110" s="19"/>
      <c r="D110" s="122"/>
      <c r="E110" s="19"/>
      <c r="F110" s="19"/>
      <c r="G110" s="19"/>
      <c r="H110" s="122"/>
      <c r="I110" s="19"/>
      <c r="J110" s="19"/>
      <c r="K110" s="19"/>
      <c r="L110" s="122"/>
      <c r="M110" s="19"/>
      <c r="N110" s="19"/>
      <c r="O110" s="19"/>
      <c r="P110" s="122"/>
      <c r="Q110" s="19"/>
      <c r="R110" s="19"/>
      <c r="S110" s="19"/>
      <c r="T110" s="122"/>
      <c r="U110" s="19"/>
      <c r="V110" s="19"/>
      <c r="W110" s="19"/>
      <c r="X110" s="122"/>
      <c r="Y110" s="19"/>
      <c r="Z110" s="19"/>
      <c r="AA110" s="19"/>
      <c r="AB110" s="19"/>
      <c r="AC110" s="19"/>
    </row>
    <row r="111">
      <c r="A111" s="19"/>
      <c r="B111" s="19"/>
      <c r="C111" s="19"/>
      <c r="D111" s="122"/>
      <c r="E111" s="19"/>
      <c r="F111" s="19"/>
      <c r="G111" s="19"/>
      <c r="H111" s="122"/>
      <c r="I111" s="19"/>
      <c r="J111" s="19"/>
      <c r="K111" s="19"/>
      <c r="L111" s="122"/>
      <c r="M111" s="19"/>
      <c r="N111" s="19"/>
      <c r="O111" s="19"/>
      <c r="P111" s="122"/>
      <c r="Q111" s="19"/>
      <c r="R111" s="19"/>
      <c r="S111" s="19"/>
      <c r="T111" s="122"/>
      <c r="U111" s="19"/>
      <c r="V111" s="19"/>
      <c r="W111" s="19"/>
      <c r="X111" s="122"/>
      <c r="Y111" s="19"/>
      <c r="Z111" s="19"/>
      <c r="AA111" s="19"/>
      <c r="AB111" s="19"/>
      <c r="AC111" s="19"/>
    </row>
    <row r="112">
      <c r="A112" s="19"/>
      <c r="B112" s="19"/>
      <c r="C112" s="19"/>
      <c r="D112" s="122"/>
      <c r="E112" s="19"/>
      <c r="F112" s="19"/>
      <c r="G112" s="19"/>
      <c r="H112" s="122"/>
      <c r="I112" s="19"/>
      <c r="J112" s="19"/>
      <c r="K112" s="19"/>
      <c r="L112" s="122"/>
      <c r="M112" s="19"/>
      <c r="N112" s="19"/>
      <c r="O112" s="19"/>
      <c r="P112" s="122"/>
      <c r="Q112" s="19"/>
      <c r="R112" s="19"/>
      <c r="S112" s="19"/>
      <c r="T112" s="122"/>
      <c r="U112" s="19"/>
      <c r="V112" s="19"/>
      <c r="W112" s="19"/>
      <c r="X112" s="122"/>
      <c r="Y112" s="19"/>
      <c r="Z112" s="19"/>
      <c r="AA112" s="19"/>
      <c r="AB112" s="19"/>
      <c r="AC112" s="19"/>
    </row>
    <row r="113">
      <c r="A113" s="19"/>
      <c r="B113" s="19"/>
      <c r="C113" s="19"/>
      <c r="D113" s="122"/>
      <c r="E113" s="19"/>
      <c r="F113" s="19"/>
      <c r="G113" s="19"/>
      <c r="H113" s="122"/>
      <c r="I113" s="19"/>
      <c r="J113" s="19"/>
      <c r="K113" s="19"/>
      <c r="L113" s="122"/>
      <c r="M113" s="19"/>
      <c r="N113" s="19"/>
      <c r="O113" s="19"/>
      <c r="P113" s="122"/>
      <c r="Q113" s="19"/>
      <c r="R113" s="19"/>
      <c r="S113" s="19"/>
      <c r="T113" s="122"/>
      <c r="U113" s="19"/>
      <c r="V113" s="19"/>
      <c r="W113" s="19"/>
      <c r="X113" s="122"/>
      <c r="Y113" s="19"/>
      <c r="Z113" s="19"/>
      <c r="AA113" s="19"/>
      <c r="AB113" s="19"/>
      <c r="AC113" s="19"/>
    </row>
    <row r="114">
      <c r="A114" s="19"/>
      <c r="B114" s="19"/>
      <c r="C114" s="19"/>
      <c r="D114" s="122"/>
      <c r="E114" s="19"/>
      <c r="F114" s="19"/>
      <c r="G114" s="19"/>
      <c r="H114" s="122"/>
      <c r="I114" s="19"/>
      <c r="J114" s="19"/>
      <c r="K114" s="19"/>
      <c r="L114" s="122"/>
      <c r="M114" s="19"/>
      <c r="N114" s="19"/>
      <c r="O114" s="19"/>
      <c r="P114" s="122"/>
      <c r="Q114" s="19"/>
      <c r="R114" s="19"/>
      <c r="S114" s="19"/>
      <c r="T114" s="122"/>
      <c r="U114" s="19"/>
      <c r="V114" s="19"/>
      <c r="W114" s="19"/>
      <c r="X114" s="122"/>
      <c r="Y114" s="19"/>
      <c r="Z114" s="19"/>
      <c r="AA114" s="19"/>
      <c r="AB114" s="19"/>
      <c r="AC114" s="19"/>
    </row>
    <row r="115">
      <c r="A115" s="19"/>
      <c r="B115" s="19"/>
      <c r="C115" s="19"/>
      <c r="D115" s="122"/>
      <c r="E115" s="19"/>
      <c r="F115" s="19"/>
      <c r="G115" s="19"/>
      <c r="H115" s="122"/>
      <c r="I115" s="19"/>
      <c r="J115" s="19"/>
      <c r="K115" s="19"/>
      <c r="L115" s="122"/>
      <c r="M115" s="19"/>
      <c r="N115" s="19"/>
      <c r="O115" s="19"/>
      <c r="P115" s="122"/>
      <c r="Q115" s="19"/>
      <c r="R115" s="19"/>
      <c r="S115" s="19"/>
      <c r="T115" s="122"/>
      <c r="U115" s="19"/>
      <c r="V115" s="19"/>
      <c r="W115" s="19"/>
      <c r="X115" s="122"/>
      <c r="Y115" s="19"/>
      <c r="Z115" s="19"/>
      <c r="AA115" s="19"/>
      <c r="AB115" s="19"/>
      <c r="AC115" s="19"/>
    </row>
    <row r="116">
      <c r="A116" s="19"/>
      <c r="B116" s="19"/>
      <c r="C116" s="19"/>
      <c r="D116" s="122"/>
      <c r="E116" s="19"/>
      <c r="F116" s="19"/>
      <c r="G116" s="19"/>
      <c r="H116" s="122"/>
      <c r="I116" s="19"/>
      <c r="J116" s="19"/>
      <c r="K116" s="19"/>
      <c r="L116" s="122"/>
      <c r="M116" s="19"/>
      <c r="N116" s="19"/>
      <c r="O116" s="19"/>
      <c r="P116" s="122"/>
      <c r="Q116" s="19"/>
      <c r="R116" s="19"/>
      <c r="S116" s="19"/>
      <c r="T116" s="122"/>
      <c r="U116" s="19"/>
      <c r="V116" s="19"/>
      <c r="W116" s="19"/>
      <c r="X116" s="122"/>
      <c r="Y116" s="19"/>
      <c r="Z116" s="19"/>
      <c r="AA116" s="19"/>
      <c r="AB116" s="19"/>
      <c r="AC116" s="19"/>
    </row>
    <row r="117">
      <c r="A117" s="19"/>
      <c r="B117" s="19"/>
      <c r="C117" s="19"/>
      <c r="D117" s="122"/>
      <c r="E117" s="19"/>
      <c r="F117" s="19"/>
      <c r="G117" s="19"/>
      <c r="H117" s="122"/>
      <c r="I117" s="19"/>
      <c r="J117" s="19"/>
      <c r="K117" s="19"/>
      <c r="L117" s="122"/>
      <c r="M117" s="19"/>
      <c r="N117" s="19"/>
      <c r="O117" s="19"/>
      <c r="P117" s="122"/>
      <c r="Q117" s="19"/>
      <c r="R117" s="19"/>
      <c r="S117" s="19"/>
      <c r="T117" s="122"/>
      <c r="U117" s="19"/>
      <c r="V117" s="19"/>
      <c r="W117" s="19"/>
      <c r="X117" s="122"/>
      <c r="Y117" s="19"/>
      <c r="Z117" s="19"/>
      <c r="AA117" s="19"/>
      <c r="AB117" s="19"/>
      <c r="AC117" s="19"/>
    </row>
    <row r="118">
      <c r="A118" s="19"/>
      <c r="B118" s="19"/>
      <c r="C118" s="19"/>
      <c r="D118" s="122"/>
      <c r="E118" s="19"/>
      <c r="F118" s="19"/>
      <c r="G118" s="19"/>
      <c r="H118" s="122"/>
      <c r="I118" s="19"/>
      <c r="J118" s="19"/>
      <c r="K118" s="19"/>
      <c r="L118" s="122"/>
      <c r="M118" s="19"/>
      <c r="N118" s="19"/>
      <c r="O118" s="19"/>
      <c r="P118" s="122"/>
      <c r="Q118" s="19"/>
      <c r="R118" s="19"/>
      <c r="S118" s="19"/>
      <c r="T118" s="122"/>
      <c r="U118" s="19"/>
      <c r="V118" s="19"/>
      <c r="W118" s="19"/>
      <c r="X118" s="122"/>
      <c r="Y118" s="19"/>
      <c r="Z118" s="19"/>
      <c r="AA118" s="19"/>
      <c r="AB118" s="19"/>
      <c r="AC118" s="19"/>
    </row>
    <row r="119">
      <c r="A119" s="19"/>
      <c r="B119" s="19"/>
      <c r="C119" s="19"/>
      <c r="D119" s="122"/>
      <c r="E119" s="19"/>
      <c r="F119" s="19"/>
      <c r="G119" s="19"/>
      <c r="H119" s="122"/>
      <c r="I119" s="19"/>
      <c r="J119" s="19"/>
      <c r="K119" s="19"/>
      <c r="L119" s="122"/>
      <c r="M119" s="19"/>
      <c r="N119" s="19"/>
      <c r="O119" s="19"/>
      <c r="P119" s="122"/>
      <c r="Q119" s="19"/>
      <c r="R119" s="19"/>
      <c r="S119" s="19"/>
      <c r="T119" s="122"/>
      <c r="U119" s="19"/>
      <c r="V119" s="19"/>
      <c r="W119" s="19"/>
      <c r="X119" s="122"/>
      <c r="Y119" s="19"/>
      <c r="Z119" s="19"/>
      <c r="AA119" s="19"/>
      <c r="AB119" s="19"/>
      <c r="AC119" s="19"/>
    </row>
    <row r="120">
      <c r="A120" s="19"/>
      <c r="B120" s="19"/>
      <c r="C120" s="19"/>
      <c r="D120" s="122"/>
      <c r="E120" s="19"/>
      <c r="F120" s="19"/>
      <c r="G120" s="19"/>
      <c r="H120" s="122"/>
      <c r="I120" s="19"/>
      <c r="J120" s="19"/>
      <c r="K120" s="19"/>
      <c r="L120" s="122"/>
      <c r="M120" s="19"/>
      <c r="N120" s="19"/>
      <c r="O120" s="19"/>
      <c r="P120" s="122"/>
      <c r="Q120" s="19"/>
      <c r="R120" s="19"/>
      <c r="S120" s="19"/>
      <c r="T120" s="122"/>
      <c r="U120" s="19"/>
      <c r="V120" s="19"/>
      <c r="W120" s="19"/>
      <c r="X120" s="122"/>
      <c r="Y120" s="19"/>
      <c r="Z120" s="19"/>
      <c r="AA120" s="19"/>
      <c r="AB120" s="19"/>
      <c r="AC120" s="19"/>
    </row>
    <row r="121">
      <c r="A121" s="19"/>
      <c r="B121" s="19"/>
      <c r="C121" s="19"/>
      <c r="D121" s="122"/>
      <c r="E121" s="19"/>
      <c r="F121" s="19"/>
      <c r="G121" s="19"/>
      <c r="H121" s="122"/>
      <c r="I121" s="19"/>
      <c r="J121" s="19"/>
      <c r="K121" s="19"/>
      <c r="L121" s="122"/>
      <c r="M121" s="19"/>
      <c r="N121" s="19"/>
      <c r="O121" s="19"/>
      <c r="P121" s="122"/>
      <c r="Q121" s="19"/>
      <c r="R121" s="19"/>
      <c r="S121" s="19"/>
      <c r="T121" s="122"/>
      <c r="U121" s="19"/>
      <c r="V121" s="19"/>
      <c r="W121" s="19"/>
      <c r="X121" s="122"/>
      <c r="Y121" s="19"/>
      <c r="Z121" s="19"/>
      <c r="AA121" s="19"/>
      <c r="AB121" s="19"/>
      <c r="AC121" s="19"/>
    </row>
    <row r="122">
      <c r="A122" s="19"/>
      <c r="B122" s="19"/>
      <c r="C122" s="19"/>
      <c r="D122" s="122"/>
      <c r="E122" s="19"/>
      <c r="F122" s="19"/>
      <c r="G122" s="19"/>
      <c r="H122" s="122"/>
      <c r="I122" s="19"/>
      <c r="J122" s="19"/>
      <c r="K122" s="19"/>
      <c r="L122" s="122"/>
      <c r="M122" s="19"/>
      <c r="N122" s="19"/>
      <c r="O122" s="19"/>
      <c r="P122" s="122"/>
      <c r="Q122" s="19"/>
      <c r="R122" s="19"/>
      <c r="S122" s="19"/>
      <c r="T122" s="122"/>
      <c r="U122" s="19"/>
      <c r="V122" s="19"/>
      <c r="W122" s="19"/>
      <c r="X122" s="122"/>
      <c r="Y122" s="19"/>
      <c r="Z122" s="19"/>
      <c r="AA122" s="19"/>
      <c r="AB122" s="19"/>
      <c r="AC122" s="19"/>
    </row>
    <row r="123">
      <c r="A123" s="19"/>
      <c r="B123" s="19"/>
      <c r="C123" s="19"/>
      <c r="D123" s="122"/>
      <c r="E123" s="19"/>
      <c r="F123" s="19"/>
      <c r="G123" s="19"/>
      <c r="H123" s="122"/>
      <c r="I123" s="19"/>
      <c r="J123" s="19"/>
      <c r="K123" s="19"/>
      <c r="L123" s="122"/>
      <c r="M123" s="19"/>
      <c r="N123" s="19"/>
      <c r="O123" s="19"/>
      <c r="P123" s="122"/>
      <c r="Q123" s="19"/>
      <c r="R123" s="19"/>
      <c r="S123" s="19"/>
      <c r="T123" s="122"/>
      <c r="U123" s="19"/>
      <c r="V123" s="19"/>
      <c r="W123" s="19"/>
      <c r="X123" s="122"/>
      <c r="Y123" s="19"/>
      <c r="Z123" s="19"/>
      <c r="AA123" s="19"/>
      <c r="AB123" s="19"/>
      <c r="AC123" s="19"/>
    </row>
    <row r="124">
      <c r="A124" s="19"/>
      <c r="B124" s="19"/>
      <c r="C124" s="19"/>
      <c r="D124" s="122"/>
      <c r="E124" s="19"/>
      <c r="F124" s="19"/>
      <c r="G124" s="19"/>
      <c r="H124" s="122"/>
      <c r="I124" s="19"/>
      <c r="J124" s="19"/>
      <c r="K124" s="19"/>
      <c r="L124" s="122"/>
      <c r="M124" s="19"/>
      <c r="N124" s="19"/>
      <c r="O124" s="19"/>
      <c r="P124" s="122"/>
      <c r="Q124" s="19"/>
      <c r="R124" s="19"/>
      <c r="S124" s="19"/>
      <c r="T124" s="122"/>
      <c r="U124" s="19"/>
      <c r="V124" s="19"/>
      <c r="W124" s="19"/>
      <c r="X124" s="122"/>
      <c r="Y124" s="19"/>
      <c r="Z124" s="19"/>
      <c r="AA124" s="19"/>
      <c r="AB124" s="19"/>
      <c r="AC124" s="19"/>
    </row>
    <row r="125">
      <c r="A125" s="19"/>
      <c r="B125" s="19"/>
      <c r="C125" s="19"/>
      <c r="D125" s="122"/>
      <c r="E125" s="19"/>
      <c r="F125" s="19"/>
      <c r="G125" s="19"/>
      <c r="H125" s="122"/>
      <c r="I125" s="19"/>
      <c r="J125" s="19"/>
      <c r="K125" s="19"/>
      <c r="L125" s="122"/>
      <c r="M125" s="19"/>
      <c r="N125" s="19"/>
      <c r="O125" s="19"/>
      <c r="P125" s="122"/>
      <c r="Q125" s="19"/>
      <c r="R125" s="19"/>
      <c r="S125" s="19"/>
      <c r="T125" s="122"/>
      <c r="U125" s="19"/>
      <c r="V125" s="19"/>
      <c r="W125" s="19"/>
      <c r="X125" s="122"/>
      <c r="Y125" s="19"/>
      <c r="Z125" s="19"/>
      <c r="AA125" s="19"/>
      <c r="AB125" s="19"/>
      <c r="AC125" s="19"/>
    </row>
    <row r="126">
      <c r="A126" s="19"/>
      <c r="B126" s="19"/>
      <c r="C126" s="19"/>
      <c r="D126" s="122"/>
      <c r="E126" s="19"/>
      <c r="F126" s="19"/>
      <c r="G126" s="19"/>
      <c r="H126" s="122"/>
      <c r="I126" s="19"/>
      <c r="J126" s="19"/>
      <c r="K126" s="19"/>
      <c r="L126" s="122"/>
      <c r="M126" s="19"/>
      <c r="N126" s="19"/>
      <c r="O126" s="19"/>
      <c r="P126" s="122"/>
      <c r="Q126" s="19"/>
      <c r="R126" s="19"/>
      <c r="S126" s="19"/>
      <c r="T126" s="122"/>
      <c r="U126" s="19"/>
      <c r="V126" s="19"/>
      <c r="W126" s="19"/>
      <c r="X126" s="122"/>
      <c r="Y126" s="19"/>
      <c r="Z126" s="19"/>
      <c r="AA126" s="19"/>
      <c r="AB126" s="19"/>
      <c r="AC126" s="19"/>
    </row>
    <row r="127">
      <c r="A127" s="19"/>
      <c r="B127" s="19"/>
      <c r="C127" s="19"/>
      <c r="D127" s="122"/>
      <c r="E127" s="19"/>
      <c r="F127" s="19"/>
      <c r="G127" s="19"/>
      <c r="H127" s="122"/>
      <c r="I127" s="19"/>
      <c r="J127" s="19"/>
      <c r="K127" s="19"/>
      <c r="L127" s="122"/>
      <c r="M127" s="19"/>
      <c r="N127" s="19"/>
      <c r="O127" s="19"/>
      <c r="P127" s="122"/>
      <c r="Q127" s="19"/>
      <c r="R127" s="19"/>
      <c r="S127" s="19"/>
      <c r="T127" s="122"/>
      <c r="U127" s="19"/>
      <c r="V127" s="19"/>
      <c r="W127" s="19"/>
      <c r="X127" s="122"/>
      <c r="Y127" s="19"/>
      <c r="Z127" s="19"/>
      <c r="AA127" s="19"/>
      <c r="AB127" s="19"/>
      <c r="AC127" s="19"/>
    </row>
    <row r="128">
      <c r="A128" s="19"/>
      <c r="B128" s="19"/>
      <c r="C128" s="19"/>
      <c r="D128" s="122"/>
      <c r="E128" s="19"/>
      <c r="F128" s="19"/>
      <c r="G128" s="19"/>
      <c r="H128" s="122"/>
      <c r="I128" s="19"/>
      <c r="J128" s="19"/>
      <c r="K128" s="19"/>
      <c r="L128" s="122"/>
      <c r="M128" s="19"/>
      <c r="N128" s="19"/>
      <c r="O128" s="19"/>
      <c r="P128" s="122"/>
      <c r="Q128" s="19"/>
      <c r="R128" s="19"/>
      <c r="S128" s="19"/>
      <c r="T128" s="122"/>
      <c r="U128" s="19"/>
      <c r="V128" s="19"/>
      <c r="W128" s="19"/>
      <c r="X128" s="122"/>
      <c r="Y128" s="19"/>
      <c r="Z128" s="19"/>
      <c r="AA128" s="19"/>
      <c r="AB128" s="19"/>
      <c r="AC128" s="19"/>
    </row>
    <row r="129">
      <c r="A129" s="19"/>
      <c r="B129" s="19"/>
      <c r="C129" s="19"/>
      <c r="D129" s="122"/>
      <c r="E129" s="19"/>
      <c r="F129" s="19"/>
      <c r="G129" s="19"/>
      <c r="H129" s="122"/>
      <c r="I129" s="19"/>
      <c r="J129" s="19"/>
      <c r="K129" s="19"/>
      <c r="L129" s="122"/>
      <c r="M129" s="19"/>
      <c r="N129" s="19"/>
      <c r="O129" s="19"/>
      <c r="P129" s="122"/>
      <c r="Q129" s="19"/>
      <c r="R129" s="19"/>
      <c r="S129" s="19"/>
      <c r="T129" s="122"/>
      <c r="U129" s="19"/>
      <c r="V129" s="19"/>
      <c r="W129" s="19"/>
      <c r="X129" s="122"/>
      <c r="Y129" s="19"/>
      <c r="Z129" s="19"/>
      <c r="AA129" s="19"/>
      <c r="AB129" s="19"/>
      <c r="AC129" s="19"/>
    </row>
    <row r="130">
      <c r="A130" s="19"/>
      <c r="B130" s="19"/>
      <c r="C130" s="19"/>
      <c r="D130" s="122"/>
      <c r="E130" s="19"/>
      <c r="F130" s="19"/>
      <c r="G130" s="19"/>
      <c r="H130" s="122"/>
      <c r="I130" s="19"/>
      <c r="J130" s="19"/>
      <c r="K130" s="19"/>
      <c r="L130" s="122"/>
      <c r="M130" s="19"/>
      <c r="N130" s="19"/>
      <c r="O130" s="19"/>
      <c r="P130" s="122"/>
      <c r="Q130" s="19"/>
      <c r="R130" s="19"/>
      <c r="S130" s="19"/>
      <c r="T130" s="122"/>
      <c r="U130" s="19"/>
      <c r="V130" s="19"/>
      <c r="W130" s="19"/>
      <c r="X130" s="122"/>
      <c r="Y130" s="19"/>
      <c r="Z130" s="19"/>
      <c r="AA130" s="19"/>
      <c r="AB130" s="19"/>
      <c r="AC130" s="19"/>
    </row>
    <row r="131">
      <c r="A131" s="19"/>
      <c r="B131" s="19"/>
      <c r="C131" s="19"/>
      <c r="D131" s="122"/>
      <c r="E131" s="19"/>
      <c r="F131" s="19"/>
      <c r="G131" s="19"/>
      <c r="H131" s="122"/>
      <c r="I131" s="19"/>
      <c r="J131" s="19"/>
      <c r="K131" s="19"/>
      <c r="L131" s="122"/>
      <c r="M131" s="19"/>
      <c r="N131" s="19"/>
      <c r="O131" s="19"/>
      <c r="P131" s="122"/>
      <c r="Q131" s="19"/>
      <c r="R131" s="19"/>
      <c r="S131" s="19"/>
      <c r="T131" s="122"/>
      <c r="U131" s="19"/>
      <c r="V131" s="19"/>
      <c r="W131" s="19"/>
      <c r="X131" s="122"/>
      <c r="Y131" s="19"/>
      <c r="Z131" s="19"/>
      <c r="AA131" s="19"/>
      <c r="AB131" s="19"/>
      <c r="AC131" s="19"/>
    </row>
    <row r="132">
      <c r="A132" s="19"/>
      <c r="B132" s="19"/>
      <c r="C132" s="19"/>
      <c r="D132" s="122"/>
      <c r="E132" s="19"/>
      <c r="F132" s="19"/>
      <c r="G132" s="19"/>
      <c r="H132" s="122"/>
      <c r="I132" s="19"/>
      <c r="J132" s="19"/>
      <c r="K132" s="19"/>
      <c r="L132" s="122"/>
      <c r="M132" s="19"/>
      <c r="N132" s="19"/>
      <c r="O132" s="19"/>
      <c r="P132" s="122"/>
      <c r="Q132" s="19"/>
      <c r="R132" s="19"/>
      <c r="S132" s="19"/>
      <c r="T132" s="122"/>
      <c r="U132" s="19"/>
      <c r="V132" s="19"/>
      <c r="W132" s="19"/>
      <c r="X132" s="122"/>
      <c r="Y132" s="19"/>
      <c r="Z132" s="19"/>
      <c r="AA132" s="19"/>
      <c r="AB132" s="19"/>
      <c r="AC132" s="19"/>
    </row>
    <row r="133">
      <c r="A133" s="19"/>
      <c r="B133" s="19"/>
      <c r="C133" s="19"/>
      <c r="D133" s="122"/>
      <c r="E133" s="19"/>
      <c r="F133" s="19"/>
      <c r="G133" s="19"/>
      <c r="H133" s="122"/>
      <c r="I133" s="19"/>
      <c r="J133" s="19"/>
      <c r="K133" s="19"/>
      <c r="L133" s="122"/>
      <c r="M133" s="19"/>
      <c r="N133" s="19"/>
      <c r="O133" s="19"/>
      <c r="P133" s="122"/>
      <c r="Q133" s="19"/>
      <c r="R133" s="19"/>
      <c r="S133" s="19"/>
      <c r="T133" s="122"/>
      <c r="U133" s="19"/>
      <c r="V133" s="19"/>
      <c r="W133" s="19"/>
      <c r="X133" s="122"/>
      <c r="Y133" s="19"/>
      <c r="Z133" s="19"/>
      <c r="AA133" s="19"/>
      <c r="AB133" s="19"/>
      <c r="AC133" s="19"/>
    </row>
    <row r="134">
      <c r="A134" s="19"/>
      <c r="B134" s="19"/>
      <c r="C134" s="19"/>
      <c r="D134" s="122"/>
      <c r="E134" s="19"/>
      <c r="F134" s="19"/>
      <c r="G134" s="19"/>
      <c r="H134" s="122"/>
      <c r="I134" s="19"/>
      <c r="J134" s="19"/>
      <c r="K134" s="19"/>
      <c r="L134" s="122"/>
      <c r="M134" s="19"/>
      <c r="N134" s="19"/>
      <c r="O134" s="19"/>
      <c r="P134" s="122"/>
      <c r="Q134" s="19"/>
      <c r="R134" s="19"/>
      <c r="S134" s="19"/>
      <c r="T134" s="122"/>
      <c r="U134" s="19"/>
      <c r="V134" s="19"/>
      <c r="W134" s="19"/>
      <c r="X134" s="122"/>
      <c r="Y134" s="19"/>
      <c r="Z134" s="19"/>
      <c r="AA134" s="19"/>
      <c r="AB134" s="19"/>
      <c r="AC134" s="19"/>
    </row>
    <row r="135">
      <c r="A135" s="19"/>
      <c r="B135" s="19"/>
      <c r="C135" s="19"/>
      <c r="D135" s="122"/>
      <c r="E135" s="19"/>
      <c r="F135" s="19"/>
      <c r="G135" s="19"/>
      <c r="H135" s="122"/>
      <c r="I135" s="19"/>
      <c r="J135" s="19"/>
      <c r="K135" s="19"/>
      <c r="L135" s="122"/>
      <c r="M135" s="19"/>
      <c r="N135" s="19"/>
      <c r="O135" s="19"/>
      <c r="P135" s="122"/>
      <c r="Q135" s="19"/>
      <c r="R135" s="19"/>
      <c r="S135" s="19"/>
      <c r="T135" s="122"/>
      <c r="U135" s="19"/>
      <c r="V135" s="19"/>
      <c r="W135" s="19"/>
      <c r="X135" s="122"/>
      <c r="Y135" s="19"/>
      <c r="Z135" s="19"/>
      <c r="AA135" s="19"/>
      <c r="AB135" s="19"/>
      <c r="AC135" s="19"/>
    </row>
    <row r="136">
      <c r="A136" s="19"/>
      <c r="B136" s="19"/>
      <c r="C136" s="19"/>
      <c r="D136" s="122"/>
      <c r="E136" s="19"/>
      <c r="F136" s="19"/>
      <c r="G136" s="19"/>
      <c r="H136" s="122"/>
      <c r="I136" s="19"/>
      <c r="J136" s="19"/>
      <c r="K136" s="19"/>
      <c r="L136" s="122"/>
      <c r="M136" s="19"/>
      <c r="N136" s="19"/>
      <c r="O136" s="19"/>
      <c r="P136" s="122"/>
      <c r="Q136" s="19"/>
      <c r="R136" s="19"/>
      <c r="S136" s="19"/>
      <c r="T136" s="122"/>
      <c r="U136" s="19"/>
      <c r="V136" s="19"/>
      <c r="W136" s="19"/>
      <c r="X136" s="122"/>
      <c r="Y136" s="19"/>
      <c r="Z136" s="19"/>
      <c r="AA136" s="19"/>
      <c r="AB136" s="19"/>
      <c r="AC136" s="19"/>
    </row>
    <row r="137">
      <c r="A137" s="19"/>
      <c r="B137" s="19"/>
      <c r="C137" s="19"/>
      <c r="D137" s="122"/>
      <c r="E137" s="19"/>
      <c r="F137" s="19"/>
      <c r="G137" s="19"/>
      <c r="H137" s="122"/>
      <c r="I137" s="19"/>
      <c r="J137" s="19"/>
      <c r="K137" s="19"/>
      <c r="L137" s="122"/>
      <c r="M137" s="19"/>
      <c r="N137" s="19"/>
      <c r="O137" s="19"/>
      <c r="P137" s="122"/>
      <c r="Q137" s="19"/>
      <c r="R137" s="19"/>
      <c r="S137" s="19"/>
      <c r="T137" s="122"/>
      <c r="U137" s="19"/>
      <c r="V137" s="19"/>
      <c r="W137" s="19"/>
      <c r="X137" s="122"/>
      <c r="Y137" s="19"/>
      <c r="Z137" s="19"/>
      <c r="AA137" s="19"/>
      <c r="AB137" s="19"/>
      <c r="AC137" s="19"/>
    </row>
    <row r="138">
      <c r="A138" s="19"/>
      <c r="B138" s="19"/>
      <c r="C138" s="19"/>
      <c r="D138" s="122"/>
      <c r="E138" s="19"/>
      <c r="F138" s="19"/>
      <c r="G138" s="19"/>
      <c r="H138" s="122"/>
      <c r="I138" s="19"/>
      <c r="J138" s="19"/>
      <c r="K138" s="19"/>
      <c r="L138" s="122"/>
      <c r="M138" s="19"/>
      <c r="N138" s="19"/>
      <c r="O138" s="19"/>
      <c r="P138" s="122"/>
      <c r="Q138" s="19"/>
      <c r="R138" s="19"/>
      <c r="S138" s="19"/>
      <c r="T138" s="122"/>
      <c r="U138" s="19"/>
      <c r="V138" s="19"/>
      <c r="W138" s="19"/>
      <c r="X138" s="122"/>
      <c r="Y138" s="19"/>
      <c r="Z138" s="19"/>
      <c r="AA138" s="19"/>
      <c r="AB138" s="19"/>
      <c r="AC138" s="19"/>
    </row>
    <row r="139">
      <c r="A139" s="19"/>
      <c r="B139" s="19"/>
      <c r="C139" s="19"/>
      <c r="D139" s="122"/>
      <c r="E139" s="19"/>
      <c r="F139" s="19"/>
      <c r="G139" s="19"/>
      <c r="H139" s="122"/>
      <c r="I139" s="19"/>
      <c r="J139" s="19"/>
      <c r="K139" s="19"/>
      <c r="L139" s="122"/>
      <c r="M139" s="19"/>
      <c r="N139" s="19"/>
      <c r="O139" s="19"/>
      <c r="P139" s="122"/>
      <c r="Q139" s="19"/>
      <c r="R139" s="19"/>
      <c r="S139" s="19"/>
      <c r="T139" s="122"/>
      <c r="U139" s="19"/>
      <c r="V139" s="19"/>
      <c r="W139" s="19"/>
      <c r="X139" s="122"/>
      <c r="Y139" s="19"/>
      <c r="Z139" s="19"/>
      <c r="AA139" s="19"/>
      <c r="AB139" s="19"/>
      <c r="AC139" s="19"/>
    </row>
    <row r="140">
      <c r="A140" s="19"/>
      <c r="B140" s="19"/>
      <c r="C140" s="19"/>
      <c r="D140" s="122"/>
      <c r="E140" s="19"/>
      <c r="F140" s="19"/>
      <c r="G140" s="19"/>
      <c r="H140" s="122"/>
      <c r="I140" s="19"/>
      <c r="J140" s="19"/>
      <c r="K140" s="19"/>
      <c r="L140" s="122"/>
      <c r="M140" s="19"/>
      <c r="N140" s="19"/>
      <c r="O140" s="19"/>
      <c r="P140" s="122"/>
      <c r="Q140" s="19"/>
      <c r="R140" s="19"/>
      <c r="S140" s="19"/>
      <c r="T140" s="122"/>
      <c r="U140" s="19"/>
      <c r="V140" s="19"/>
      <c r="W140" s="19"/>
      <c r="X140" s="122"/>
      <c r="Y140" s="19"/>
      <c r="Z140" s="19"/>
      <c r="AA140" s="19"/>
      <c r="AB140" s="19"/>
      <c r="AC140" s="19"/>
    </row>
    <row r="141">
      <c r="A141" s="19"/>
      <c r="B141" s="19"/>
      <c r="C141" s="19"/>
      <c r="D141" s="122"/>
      <c r="E141" s="19"/>
      <c r="F141" s="19"/>
      <c r="G141" s="19"/>
      <c r="H141" s="122"/>
      <c r="I141" s="19"/>
      <c r="J141" s="19"/>
      <c r="K141" s="19"/>
      <c r="L141" s="122"/>
      <c r="M141" s="19"/>
      <c r="N141" s="19"/>
      <c r="O141" s="19"/>
      <c r="P141" s="122"/>
      <c r="Q141" s="19"/>
      <c r="R141" s="19"/>
      <c r="S141" s="19"/>
      <c r="T141" s="122"/>
      <c r="U141" s="19"/>
      <c r="V141" s="19"/>
      <c r="W141" s="19"/>
      <c r="X141" s="122"/>
      <c r="Y141" s="19"/>
      <c r="Z141" s="19"/>
      <c r="AA141" s="19"/>
      <c r="AB141" s="19"/>
      <c r="AC141" s="19"/>
    </row>
    <row r="142">
      <c r="A142" s="19"/>
      <c r="B142" s="19"/>
      <c r="C142" s="19"/>
      <c r="D142" s="122"/>
      <c r="E142" s="19"/>
      <c r="F142" s="19"/>
      <c r="G142" s="19"/>
      <c r="H142" s="122"/>
      <c r="I142" s="19"/>
      <c r="J142" s="19"/>
      <c r="K142" s="19"/>
      <c r="L142" s="122"/>
      <c r="M142" s="19"/>
      <c r="N142" s="19"/>
      <c r="O142" s="19"/>
      <c r="P142" s="122"/>
      <c r="Q142" s="19"/>
      <c r="R142" s="19"/>
      <c r="S142" s="19"/>
      <c r="T142" s="122"/>
      <c r="U142" s="19"/>
      <c r="V142" s="19"/>
      <c r="W142" s="19"/>
      <c r="X142" s="122"/>
      <c r="Y142" s="19"/>
      <c r="Z142" s="19"/>
      <c r="AA142" s="19"/>
      <c r="AB142" s="19"/>
      <c r="AC142" s="19"/>
    </row>
    <row r="143">
      <c r="A143" s="19"/>
      <c r="B143" s="19"/>
      <c r="C143" s="19"/>
      <c r="D143" s="122"/>
      <c r="E143" s="19"/>
      <c r="F143" s="19"/>
      <c r="G143" s="19"/>
      <c r="H143" s="122"/>
      <c r="I143" s="19"/>
      <c r="J143" s="19"/>
      <c r="K143" s="19"/>
      <c r="L143" s="122"/>
      <c r="M143" s="19"/>
      <c r="N143" s="19"/>
      <c r="O143" s="19"/>
      <c r="P143" s="122"/>
      <c r="Q143" s="19"/>
      <c r="R143" s="19"/>
      <c r="S143" s="19"/>
      <c r="T143" s="122"/>
      <c r="U143" s="19"/>
      <c r="V143" s="19"/>
      <c r="W143" s="19"/>
      <c r="X143" s="122"/>
      <c r="Y143" s="19"/>
      <c r="Z143" s="19"/>
      <c r="AA143" s="19"/>
      <c r="AB143" s="19"/>
      <c r="AC143" s="19"/>
    </row>
    <row r="144">
      <c r="A144" s="19"/>
      <c r="B144" s="19"/>
      <c r="C144" s="19"/>
      <c r="D144" s="122"/>
      <c r="E144" s="19"/>
      <c r="F144" s="19"/>
      <c r="G144" s="19"/>
      <c r="H144" s="122"/>
      <c r="I144" s="19"/>
      <c r="J144" s="19"/>
      <c r="K144" s="19"/>
      <c r="L144" s="122"/>
      <c r="M144" s="19"/>
      <c r="N144" s="19"/>
      <c r="O144" s="19"/>
      <c r="P144" s="122"/>
      <c r="Q144" s="19"/>
      <c r="R144" s="19"/>
      <c r="S144" s="19"/>
      <c r="T144" s="122"/>
      <c r="U144" s="19"/>
      <c r="V144" s="19"/>
      <c r="W144" s="19"/>
      <c r="X144" s="122"/>
      <c r="Y144" s="19"/>
      <c r="Z144" s="19"/>
      <c r="AA144" s="19"/>
      <c r="AB144" s="19"/>
      <c r="AC144" s="19"/>
    </row>
    <row r="145">
      <c r="A145" s="19"/>
      <c r="B145" s="19"/>
      <c r="C145" s="19"/>
      <c r="D145" s="122"/>
      <c r="E145" s="19"/>
      <c r="F145" s="19"/>
      <c r="G145" s="19"/>
      <c r="H145" s="122"/>
      <c r="I145" s="19"/>
      <c r="J145" s="19"/>
      <c r="K145" s="19"/>
      <c r="L145" s="122"/>
      <c r="M145" s="19"/>
      <c r="N145" s="19"/>
      <c r="O145" s="19"/>
      <c r="P145" s="122"/>
      <c r="Q145" s="19"/>
      <c r="R145" s="19"/>
      <c r="S145" s="19"/>
      <c r="T145" s="122"/>
      <c r="U145" s="19"/>
      <c r="V145" s="19"/>
      <c r="W145" s="19"/>
      <c r="X145" s="122"/>
      <c r="Y145" s="19"/>
      <c r="Z145" s="19"/>
      <c r="AA145" s="19"/>
      <c r="AB145" s="19"/>
      <c r="AC145" s="19"/>
    </row>
    <row r="146">
      <c r="A146" s="19"/>
      <c r="B146" s="19"/>
      <c r="C146" s="19"/>
      <c r="D146" s="122"/>
      <c r="E146" s="19"/>
      <c r="F146" s="19"/>
      <c r="G146" s="19"/>
      <c r="H146" s="122"/>
      <c r="I146" s="19"/>
      <c r="J146" s="19"/>
      <c r="K146" s="19"/>
      <c r="L146" s="122"/>
      <c r="M146" s="19"/>
      <c r="N146" s="19"/>
      <c r="O146" s="19"/>
      <c r="P146" s="122"/>
      <c r="Q146" s="19"/>
      <c r="R146" s="19"/>
      <c r="S146" s="19"/>
      <c r="T146" s="122"/>
      <c r="U146" s="19"/>
      <c r="V146" s="19"/>
      <c r="W146" s="19"/>
      <c r="X146" s="122"/>
      <c r="Y146" s="19"/>
      <c r="Z146" s="19"/>
      <c r="AA146" s="19"/>
      <c r="AB146" s="19"/>
      <c r="AC146" s="19"/>
    </row>
    <row r="147">
      <c r="A147" s="19"/>
      <c r="B147" s="19"/>
      <c r="C147" s="19"/>
      <c r="D147" s="122"/>
      <c r="E147" s="19"/>
      <c r="F147" s="19"/>
      <c r="G147" s="19"/>
      <c r="H147" s="122"/>
      <c r="I147" s="19"/>
      <c r="J147" s="19"/>
      <c r="K147" s="19"/>
      <c r="L147" s="122"/>
      <c r="M147" s="19"/>
      <c r="N147" s="19"/>
      <c r="O147" s="19"/>
      <c r="P147" s="122"/>
      <c r="Q147" s="19"/>
      <c r="R147" s="19"/>
      <c r="S147" s="19"/>
      <c r="T147" s="122"/>
      <c r="U147" s="19"/>
      <c r="V147" s="19"/>
      <c r="W147" s="19"/>
      <c r="X147" s="122"/>
      <c r="Y147" s="19"/>
      <c r="Z147" s="19"/>
      <c r="AA147" s="19"/>
      <c r="AB147" s="19"/>
      <c r="AC147" s="19"/>
    </row>
    <row r="148">
      <c r="A148" s="19"/>
      <c r="B148" s="19"/>
      <c r="C148" s="19"/>
      <c r="D148" s="122"/>
      <c r="E148" s="19"/>
      <c r="F148" s="19"/>
      <c r="G148" s="19"/>
      <c r="H148" s="122"/>
      <c r="I148" s="19"/>
      <c r="J148" s="19"/>
      <c r="K148" s="19"/>
      <c r="L148" s="122"/>
      <c r="M148" s="19"/>
      <c r="N148" s="19"/>
      <c r="O148" s="19"/>
      <c r="P148" s="122"/>
      <c r="Q148" s="19"/>
      <c r="R148" s="19"/>
      <c r="S148" s="19"/>
      <c r="T148" s="122"/>
      <c r="U148" s="19"/>
      <c r="V148" s="19"/>
      <c r="W148" s="19"/>
      <c r="X148" s="122"/>
      <c r="Y148" s="19"/>
      <c r="Z148" s="19"/>
      <c r="AA148" s="19"/>
      <c r="AB148" s="19"/>
      <c r="AC148" s="19"/>
    </row>
    <row r="149">
      <c r="A149" s="19"/>
      <c r="B149" s="19"/>
      <c r="C149" s="19"/>
      <c r="D149" s="122"/>
      <c r="E149" s="19"/>
      <c r="F149" s="19"/>
      <c r="G149" s="19"/>
      <c r="H149" s="122"/>
      <c r="I149" s="19"/>
      <c r="J149" s="19"/>
      <c r="K149" s="19"/>
      <c r="L149" s="122"/>
      <c r="M149" s="19"/>
      <c r="N149" s="19"/>
      <c r="O149" s="19"/>
      <c r="P149" s="122"/>
      <c r="Q149" s="19"/>
      <c r="R149" s="19"/>
      <c r="S149" s="19"/>
      <c r="T149" s="122"/>
      <c r="U149" s="19"/>
      <c r="V149" s="19"/>
      <c r="W149" s="19"/>
      <c r="X149" s="122"/>
      <c r="Y149" s="19"/>
      <c r="Z149" s="19"/>
      <c r="AA149" s="19"/>
      <c r="AB149" s="19"/>
      <c r="AC149" s="19"/>
    </row>
    <row r="150">
      <c r="A150" s="19"/>
      <c r="B150" s="19"/>
      <c r="C150" s="19"/>
      <c r="D150" s="122"/>
      <c r="E150" s="19"/>
      <c r="F150" s="19"/>
      <c r="G150" s="19"/>
      <c r="H150" s="122"/>
      <c r="I150" s="19"/>
      <c r="J150" s="19"/>
      <c r="K150" s="19"/>
      <c r="L150" s="122"/>
      <c r="M150" s="19"/>
      <c r="N150" s="19"/>
      <c r="O150" s="19"/>
      <c r="P150" s="122"/>
      <c r="Q150" s="19"/>
      <c r="R150" s="19"/>
      <c r="S150" s="19"/>
      <c r="T150" s="122"/>
      <c r="U150" s="19"/>
      <c r="V150" s="19"/>
      <c r="W150" s="19"/>
      <c r="X150" s="122"/>
      <c r="Y150" s="19"/>
      <c r="Z150" s="19"/>
      <c r="AA150" s="19"/>
      <c r="AB150" s="19"/>
      <c r="AC150" s="19"/>
    </row>
    <row r="151">
      <c r="A151" s="19"/>
      <c r="B151" s="19"/>
      <c r="C151" s="19"/>
      <c r="D151" s="122"/>
      <c r="E151" s="19"/>
      <c r="F151" s="19"/>
      <c r="G151" s="19"/>
      <c r="H151" s="122"/>
      <c r="I151" s="19"/>
      <c r="J151" s="19"/>
      <c r="K151" s="19"/>
      <c r="L151" s="122"/>
      <c r="M151" s="19"/>
      <c r="N151" s="19"/>
      <c r="O151" s="19"/>
      <c r="P151" s="122"/>
      <c r="Q151" s="19"/>
      <c r="R151" s="19"/>
      <c r="S151" s="19"/>
      <c r="T151" s="122"/>
      <c r="U151" s="19"/>
      <c r="V151" s="19"/>
      <c r="W151" s="19"/>
      <c r="X151" s="122"/>
      <c r="Y151" s="19"/>
      <c r="Z151" s="19"/>
      <c r="AA151" s="19"/>
      <c r="AB151" s="19"/>
      <c r="AC151" s="19"/>
    </row>
    <row r="152">
      <c r="A152" s="19"/>
      <c r="B152" s="19"/>
      <c r="C152" s="19"/>
      <c r="D152" s="122"/>
      <c r="E152" s="19"/>
      <c r="F152" s="19"/>
      <c r="G152" s="19"/>
      <c r="H152" s="122"/>
      <c r="I152" s="19"/>
      <c r="J152" s="19"/>
      <c r="K152" s="19"/>
      <c r="L152" s="122"/>
      <c r="M152" s="19"/>
      <c r="N152" s="19"/>
      <c r="O152" s="19"/>
      <c r="P152" s="122"/>
      <c r="Q152" s="19"/>
      <c r="R152" s="19"/>
      <c r="S152" s="19"/>
      <c r="T152" s="122"/>
      <c r="U152" s="19"/>
      <c r="V152" s="19"/>
      <c r="W152" s="19"/>
      <c r="X152" s="122"/>
      <c r="Y152" s="19"/>
      <c r="Z152" s="19"/>
      <c r="AA152" s="19"/>
      <c r="AB152" s="19"/>
      <c r="AC152" s="19"/>
    </row>
    <row r="153">
      <c r="A153" s="19"/>
      <c r="B153" s="19"/>
      <c r="C153" s="19"/>
      <c r="D153" s="122"/>
      <c r="E153" s="19"/>
      <c r="F153" s="19"/>
      <c r="G153" s="19"/>
      <c r="H153" s="122"/>
      <c r="I153" s="19"/>
      <c r="J153" s="19"/>
      <c r="K153" s="19"/>
      <c r="L153" s="122"/>
      <c r="M153" s="19"/>
      <c r="N153" s="19"/>
      <c r="O153" s="19"/>
      <c r="P153" s="122"/>
      <c r="Q153" s="19"/>
      <c r="R153" s="19"/>
      <c r="S153" s="19"/>
      <c r="T153" s="122"/>
      <c r="U153" s="19"/>
      <c r="V153" s="19"/>
      <c r="W153" s="19"/>
      <c r="X153" s="122"/>
      <c r="Y153" s="19"/>
      <c r="Z153" s="19"/>
      <c r="AA153" s="19"/>
      <c r="AB153" s="19"/>
      <c r="AC153" s="19"/>
    </row>
    <row r="154">
      <c r="A154" s="19"/>
      <c r="B154" s="19"/>
      <c r="C154" s="19"/>
      <c r="D154" s="122"/>
      <c r="E154" s="19"/>
      <c r="F154" s="19"/>
      <c r="G154" s="19"/>
      <c r="H154" s="122"/>
      <c r="I154" s="19"/>
      <c r="J154" s="19"/>
      <c r="K154" s="19"/>
      <c r="L154" s="122"/>
      <c r="M154" s="19"/>
      <c r="N154" s="19"/>
      <c r="O154" s="19"/>
      <c r="P154" s="122"/>
      <c r="Q154" s="19"/>
      <c r="R154" s="19"/>
      <c r="S154" s="19"/>
      <c r="T154" s="122"/>
      <c r="U154" s="19"/>
      <c r="V154" s="19"/>
      <c r="W154" s="19"/>
      <c r="X154" s="122"/>
      <c r="Y154" s="19"/>
      <c r="Z154" s="19"/>
      <c r="AA154" s="19"/>
      <c r="AB154" s="19"/>
      <c r="AC154" s="19"/>
    </row>
    <row r="155">
      <c r="A155" s="19"/>
      <c r="B155" s="19"/>
      <c r="C155" s="19"/>
      <c r="D155" s="122"/>
      <c r="E155" s="19"/>
      <c r="F155" s="19"/>
      <c r="G155" s="19"/>
      <c r="H155" s="122"/>
      <c r="I155" s="19"/>
      <c r="J155" s="19"/>
      <c r="K155" s="19"/>
      <c r="L155" s="122"/>
      <c r="M155" s="19"/>
      <c r="N155" s="19"/>
      <c r="O155" s="19"/>
      <c r="P155" s="122"/>
      <c r="Q155" s="19"/>
      <c r="R155" s="19"/>
      <c r="S155" s="19"/>
      <c r="T155" s="122"/>
      <c r="U155" s="19"/>
      <c r="V155" s="19"/>
      <c r="W155" s="19"/>
      <c r="X155" s="122"/>
      <c r="Y155" s="19"/>
      <c r="Z155" s="19"/>
      <c r="AA155" s="19"/>
      <c r="AB155" s="19"/>
      <c r="AC155" s="19"/>
    </row>
    <row r="156">
      <c r="A156" s="19"/>
      <c r="B156" s="19"/>
      <c r="C156" s="19"/>
      <c r="D156" s="122"/>
      <c r="E156" s="19"/>
      <c r="F156" s="19"/>
      <c r="G156" s="19"/>
      <c r="H156" s="122"/>
      <c r="I156" s="19"/>
      <c r="J156" s="19"/>
      <c r="K156" s="19"/>
      <c r="L156" s="122"/>
      <c r="M156" s="19"/>
      <c r="N156" s="19"/>
      <c r="O156" s="19"/>
      <c r="P156" s="122"/>
      <c r="Q156" s="19"/>
      <c r="R156" s="19"/>
      <c r="S156" s="19"/>
      <c r="T156" s="122"/>
      <c r="U156" s="19"/>
      <c r="V156" s="19"/>
      <c r="W156" s="19"/>
      <c r="X156" s="122"/>
      <c r="Y156" s="19"/>
      <c r="Z156" s="19"/>
      <c r="AA156" s="19"/>
      <c r="AB156" s="19"/>
      <c r="AC156" s="19"/>
    </row>
    <row r="157">
      <c r="A157" s="19"/>
      <c r="B157" s="19"/>
      <c r="C157" s="19"/>
      <c r="D157" s="122"/>
      <c r="E157" s="19"/>
      <c r="F157" s="19"/>
      <c r="G157" s="19"/>
      <c r="H157" s="122"/>
      <c r="I157" s="19"/>
      <c r="J157" s="19"/>
      <c r="K157" s="19"/>
      <c r="L157" s="122"/>
      <c r="M157" s="19"/>
      <c r="N157" s="19"/>
      <c r="O157" s="19"/>
      <c r="P157" s="122"/>
      <c r="Q157" s="19"/>
      <c r="R157" s="19"/>
      <c r="S157" s="19"/>
      <c r="T157" s="122"/>
      <c r="U157" s="19"/>
      <c r="V157" s="19"/>
      <c r="W157" s="19"/>
      <c r="X157" s="122"/>
      <c r="Y157" s="19"/>
      <c r="Z157" s="19"/>
      <c r="AA157" s="19"/>
      <c r="AB157" s="19"/>
      <c r="AC157" s="19"/>
    </row>
    <row r="158">
      <c r="A158" s="19"/>
      <c r="B158" s="19"/>
      <c r="C158" s="19"/>
      <c r="D158" s="122"/>
      <c r="E158" s="19"/>
      <c r="F158" s="19"/>
      <c r="G158" s="19"/>
      <c r="H158" s="122"/>
      <c r="I158" s="19"/>
      <c r="J158" s="19"/>
      <c r="K158" s="19"/>
      <c r="L158" s="122"/>
      <c r="M158" s="19"/>
      <c r="N158" s="19"/>
      <c r="O158" s="19"/>
      <c r="P158" s="122"/>
      <c r="Q158" s="19"/>
      <c r="R158" s="19"/>
      <c r="S158" s="19"/>
      <c r="T158" s="122"/>
      <c r="U158" s="19"/>
      <c r="V158" s="19"/>
      <c r="W158" s="19"/>
      <c r="X158" s="122"/>
      <c r="Y158" s="19"/>
      <c r="Z158" s="19"/>
      <c r="AA158" s="19"/>
      <c r="AB158" s="19"/>
      <c r="AC158" s="19"/>
    </row>
    <row r="159">
      <c r="A159" s="19"/>
      <c r="B159" s="19"/>
      <c r="C159" s="19"/>
      <c r="D159" s="122"/>
      <c r="E159" s="19"/>
      <c r="F159" s="19"/>
      <c r="G159" s="19"/>
      <c r="H159" s="122"/>
      <c r="I159" s="19"/>
      <c r="J159" s="19"/>
      <c r="K159" s="19"/>
      <c r="L159" s="122"/>
      <c r="M159" s="19"/>
      <c r="N159" s="19"/>
      <c r="O159" s="19"/>
      <c r="P159" s="122"/>
      <c r="Q159" s="19"/>
      <c r="R159" s="19"/>
      <c r="S159" s="19"/>
      <c r="T159" s="122"/>
      <c r="U159" s="19"/>
      <c r="V159" s="19"/>
      <c r="W159" s="19"/>
      <c r="X159" s="122"/>
      <c r="Y159" s="19"/>
      <c r="Z159" s="19"/>
      <c r="AA159" s="19"/>
      <c r="AB159" s="19"/>
      <c r="AC159" s="19"/>
    </row>
    <row r="160">
      <c r="A160" s="19"/>
      <c r="B160" s="19"/>
      <c r="C160" s="19"/>
      <c r="D160" s="122"/>
      <c r="E160" s="19"/>
      <c r="F160" s="19"/>
      <c r="G160" s="19"/>
      <c r="H160" s="122"/>
      <c r="I160" s="19"/>
      <c r="J160" s="19"/>
      <c r="K160" s="19"/>
      <c r="L160" s="122"/>
      <c r="M160" s="19"/>
      <c r="N160" s="19"/>
      <c r="O160" s="19"/>
      <c r="P160" s="122"/>
      <c r="Q160" s="19"/>
      <c r="R160" s="19"/>
      <c r="S160" s="19"/>
      <c r="T160" s="122"/>
      <c r="U160" s="19"/>
      <c r="V160" s="19"/>
      <c r="W160" s="19"/>
      <c r="X160" s="122"/>
      <c r="Y160" s="19"/>
      <c r="Z160" s="19"/>
      <c r="AA160" s="19"/>
      <c r="AB160" s="19"/>
      <c r="AC160" s="19"/>
    </row>
    <row r="161">
      <c r="A161" s="19"/>
      <c r="B161" s="19"/>
      <c r="C161" s="19"/>
      <c r="D161" s="122"/>
      <c r="E161" s="19"/>
      <c r="F161" s="19"/>
      <c r="G161" s="19"/>
      <c r="H161" s="122"/>
      <c r="I161" s="19"/>
      <c r="J161" s="19"/>
      <c r="K161" s="19"/>
      <c r="L161" s="122"/>
      <c r="M161" s="19"/>
      <c r="N161" s="19"/>
      <c r="O161" s="19"/>
      <c r="P161" s="122"/>
      <c r="Q161" s="19"/>
      <c r="R161" s="19"/>
      <c r="S161" s="19"/>
      <c r="T161" s="122"/>
      <c r="U161" s="19"/>
      <c r="V161" s="19"/>
      <c r="W161" s="19"/>
      <c r="X161" s="122"/>
      <c r="Y161" s="19"/>
      <c r="Z161" s="19"/>
      <c r="AA161" s="19"/>
      <c r="AB161" s="19"/>
      <c r="AC161" s="19"/>
    </row>
    <row r="162">
      <c r="A162" s="19"/>
      <c r="B162" s="19"/>
      <c r="C162" s="19"/>
      <c r="D162" s="122"/>
      <c r="E162" s="19"/>
      <c r="F162" s="19"/>
      <c r="G162" s="19"/>
      <c r="H162" s="122"/>
      <c r="I162" s="19"/>
      <c r="J162" s="19"/>
      <c r="K162" s="19"/>
      <c r="L162" s="122"/>
      <c r="M162" s="19"/>
      <c r="N162" s="19"/>
      <c r="O162" s="19"/>
      <c r="P162" s="122"/>
      <c r="Q162" s="19"/>
      <c r="R162" s="19"/>
      <c r="S162" s="19"/>
      <c r="T162" s="122"/>
      <c r="U162" s="19"/>
      <c r="V162" s="19"/>
      <c r="W162" s="19"/>
      <c r="X162" s="122"/>
      <c r="Y162" s="19"/>
      <c r="Z162" s="19"/>
      <c r="AA162" s="19"/>
      <c r="AB162" s="19"/>
      <c r="AC162" s="19"/>
    </row>
    <row r="163">
      <c r="A163" s="19"/>
      <c r="B163" s="19"/>
      <c r="C163" s="19"/>
      <c r="D163" s="122"/>
      <c r="E163" s="19"/>
      <c r="F163" s="19"/>
      <c r="G163" s="19"/>
      <c r="H163" s="122"/>
      <c r="I163" s="19"/>
      <c r="J163" s="19"/>
      <c r="K163" s="19"/>
      <c r="L163" s="122"/>
      <c r="M163" s="19"/>
      <c r="N163" s="19"/>
      <c r="O163" s="19"/>
      <c r="P163" s="122"/>
      <c r="Q163" s="19"/>
      <c r="R163" s="19"/>
      <c r="S163" s="19"/>
      <c r="T163" s="122"/>
      <c r="U163" s="19"/>
      <c r="V163" s="19"/>
      <c r="W163" s="19"/>
      <c r="X163" s="122"/>
      <c r="Y163" s="19"/>
      <c r="Z163" s="19"/>
      <c r="AA163" s="19"/>
      <c r="AB163" s="19"/>
      <c r="AC163" s="19"/>
    </row>
    <row r="164">
      <c r="A164" s="19"/>
      <c r="B164" s="19"/>
      <c r="C164" s="19"/>
      <c r="D164" s="122"/>
      <c r="E164" s="19"/>
      <c r="F164" s="19"/>
      <c r="G164" s="19"/>
      <c r="H164" s="122"/>
      <c r="I164" s="19"/>
      <c r="J164" s="19"/>
      <c r="K164" s="19"/>
      <c r="L164" s="122"/>
      <c r="M164" s="19"/>
      <c r="N164" s="19"/>
      <c r="O164" s="19"/>
      <c r="P164" s="122"/>
      <c r="Q164" s="19"/>
      <c r="R164" s="19"/>
      <c r="S164" s="19"/>
      <c r="T164" s="122"/>
      <c r="U164" s="19"/>
      <c r="V164" s="19"/>
      <c r="W164" s="19"/>
      <c r="X164" s="122"/>
      <c r="Y164" s="19"/>
      <c r="Z164" s="19"/>
      <c r="AA164" s="19"/>
      <c r="AB164" s="19"/>
      <c r="AC164" s="19"/>
    </row>
    <row r="165">
      <c r="A165" s="19"/>
      <c r="B165" s="19"/>
      <c r="C165" s="19"/>
      <c r="D165" s="122"/>
      <c r="E165" s="19"/>
      <c r="F165" s="19"/>
      <c r="G165" s="19"/>
      <c r="H165" s="122"/>
      <c r="I165" s="19"/>
      <c r="J165" s="19"/>
      <c r="K165" s="19"/>
      <c r="L165" s="122"/>
      <c r="M165" s="19"/>
      <c r="N165" s="19"/>
      <c r="O165" s="19"/>
      <c r="P165" s="122"/>
      <c r="Q165" s="19"/>
      <c r="R165" s="19"/>
      <c r="S165" s="19"/>
      <c r="T165" s="122"/>
      <c r="U165" s="19"/>
      <c r="V165" s="19"/>
      <c r="W165" s="19"/>
      <c r="X165" s="122"/>
      <c r="Y165" s="19"/>
      <c r="Z165" s="19"/>
      <c r="AA165" s="19"/>
      <c r="AB165" s="19"/>
      <c r="AC165" s="19"/>
    </row>
    <row r="166">
      <c r="A166" s="19"/>
      <c r="B166" s="19"/>
      <c r="C166" s="19"/>
      <c r="D166" s="122"/>
      <c r="E166" s="19"/>
      <c r="F166" s="19"/>
      <c r="G166" s="19"/>
      <c r="H166" s="122"/>
      <c r="I166" s="19"/>
      <c r="J166" s="19"/>
      <c r="K166" s="19"/>
      <c r="L166" s="122"/>
      <c r="M166" s="19"/>
      <c r="N166" s="19"/>
      <c r="O166" s="19"/>
      <c r="P166" s="122"/>
      <c r="Q166" s="19"/>
      <c r="R166" s="19"/>
      <c r="S166" s="19"/>
      <c r="T166" s="122"/>
      <c r="U166" s="19"/>
      <c r="V166" s="19"/>
      <c r="W166" s="19"/>
      <c r="X166" s="122"/>
      <c r="Y166" s="19"/>
      <c r="Z166" s="19"/>
      <c r="AA166" s="19"/>
      <c r="AB166" s="19"/>
      <c r="AC166" s="19"/>
    </row>
    <row r="167">
      <c r="A167" s="19"/>
      <c r="B167" s="19"/>
      <c r="C167" s="19"/>
      <c r="D167" s="122"/>
      <c r="E167" s="19"/>
      <c r="F167" s="19"/>
      <c r="G167" s="19"/>
      <c r="H167" s="122"/>
      <c r="I167" s="19"/>
      <c r="J167" s="19"/>
      <c r="K167" s="19"/>
      <c r="L167" s="122"/>
      <c r="M167" s="19"/>
      <c r="N167" s="19"/>
      <c r="O167" s="19"/>
      <c r="P167" s="122"/>
      <c r="Q167" s="19"/>
      <c r="R167" s="19"/>
      <c r="S167" s="19"/>
      <c r="T167" s="122"/>
      <c r="U167" s="19"/>
      <c r="V167" s="19"/>
      <c r="W167" s="19"/>
      <c r="X167" s="122"/>
      <c r="Y167" s="19"/>
      <c r="Z167" s="19"/>
      <c r="AA167" s="19"/>
      <c r="AB167" s="19"/>
      <c r="AC167" s="19"/>
    </row>
    <row r="168">
      <c r="A168" s="19"/>
      <c r="B168" s="19"/>
      <c r="C168" s="19"/>
      <c r="D168" s="122"/>
      <c r="E168" s="19"/>
      <c r="F168" s="19"/>
      <c r="G168" s="19"/>
      <c r="H168" s="122"/>
      <c r="I168" s="19"/>
      <c r="J168" s="19"/>
      <c r="K168" s="19"/>
      <c r="L168" s="122"/>
      <c r="M168" s="19"/>
      <c r="N168" s="19"/>
      <c r="O168" s="19"/>
      <c r="P168" s="122"/>
      <c r="Q168" s="19"/>
      <c r="R168" s="19"/>
      <c r="S168" s="19"/>
      <c r="T168" s="122"/>
      <c r="U168" s="19"/>
      <c r="V168" s="19"/>
      <c r="W168" s="19"/>
      <c r="X168" s="122"/>
      <c r="Y168" s="19"/>
      <c r="Z168" s="19"/>
      <c r="AA168" s="19"/>
      <c r="AB168" s="19"/>
      <c r="AC168" s="19"/>
    </row>
    <row r="169">
      <c r="A169" s="19"/>
      <c r="B169" s="19"/>
      <c r="C169" s="19"/>
      <c r="D169" s="122"/>
      <c r="E169" s="19"/>
      <c r="F169" s="19"/>
      <c r="G169" s="19"/>
      <c r="H169" s="122"/>
      <c r="I169" s="19"/>
      <c r="J169" s="19"/>
      <c r="K169" s="19"/>
      <c r="L169" s="122"/>
      <c r="M169" s="19"/>
      <c r="N169" s="19"/>
      <c r="O169" s="19"/>
      <c r="P169" s="122"/>
      <c r="Q169" s="19"/>
      <c r="R169" s="19"/>
      <c r="S169" s="19"/>
      <c r="T169" s="122"/>
      <c r="U169" s="19"/>
      <c r="V169" s="19"/>
      <c r="W169" s="19"/>
      <c r="X169" s="122"/>
      <c r="Y169" s="19"/>
      <c r="Z169" s="19"/>
      <c r="AA169" s="19"/>
      <c r="AB169" s="19"/>
      <c r="AC169" s="19"/>
    </row>
    <row r="170">
      <c r="A170" s="19"/>
      <c r="B170" s="19"/>
      <c r="C170" s="19"/>
      <c r="D170" s="122"/>
      <c r="E170" s="19"/>
      <c r="F170" s="19"/>
      <c r="G170" s="19"/>
      <c r="H170" s="122"/>
      <c r="I170" s="19"/>
      <c r="J170" s="19"/>
      <c r="K170" s="19"/>
      <c r="L170" s="122"/>
      <c r="M170" s="19"/>
      <c r="N170" s="19"/>
      <c r="O170" s="19"/>
      <c r="P170" s="122"/>
      <c r="Q170" s="19"/>
      <c r="R170" s="19"/>
      <c r="S170" s="19"/>
      <c r="T170" s="122"/>
      <c r="U170" s="19"/>
      <c r="V170" s="19"/>
      <c r="W170" s="19"/>
      <c r="X170" s="122"/>
      <c r="Y170" s="19"/>
      <c r="Z170" s="19"/>
      <c r="AA170" s="19"/>
      <c r="AB170" s="19"/>
      <c r="AC170" s="19"/>
    </row>
    <row r="171">
      <c r="A171" s="19"/>
      <c r="B171" s="19"/>
      <c r="C171" s="19"/>
      <c r="D171" s="122"/>
      <c r="E171" s="19"/>
      <c r="F171" s="19"/>
      <c r="G171" s="19"/>
      <c r="H171" s="122"/>
      <c r="I171" s="19"/>
      <c r="J171" s="19"/>
      <c r="K171" s="19"/>
      <c r="L171" s="122"/>
      <c r="M171" s="19"/>
      <c r="N171" s="19"/>
      <c r="O171" s="19"/>
      <c r="P171" s="122"/>
      <c r="Q171" s="19"/>
      <c r="R171" s="19"/>
      <c r="S171" s="19"/>
      <c r="T171" s="122"/>
      <c r="U171" s="19"/>
      <c r="V171" s="19"/>
      <c r="W171" s="19"/>
      <c r="X171" s="122"/>
      <c r="Y171" s="19"/>
      <c r="Z171" s="19"/>
      <c r="AA171" s="19"/>
      <c r="AB171" s="19"/>
      <c r="AC171" s="19"/>
    </row>
    <row r="172">
      <c r="A172" s="19"/>
      <c r="B172" s="19"/>
      <c r="C172" s="19"/>
      <c r="D172" s="122"/>
      <c r="E172" s="19"/>
      <c r="F172" s="19"/>
      <c r="G172" s="19"/>
      <c r="H172" s="122"/>
      <c r="I172" s="19"/>
      <c r="J172" s="19"/>
      <c r="K172" s="19"/>
      <c r="L172" s="122"/>
      <c r="M172" s="19"/>
      <c r="N172" s="19"/>
      <c r="O172" s="19"/>
      <c r="P172" s="122"/>
      <c r="Q172" s="19"/>
      <c r="R172" s="19"/>
      <c r="S172" s="19"/>
      <c r="T172" s="122"/>
      <c r="U172" s="19"/>
      <c r="V172" s="19"/>
      <c r="W172" s="19"/>
      <c r="X172" s="122"/>
      <c r="Y172" s="19"/>
      <c r="Z172" s="19"/>
      <c r="AA172" s="19"/>
      <c r="AB172" s="19"/>
      <c r="AC172" s="19"/>
    </row>
    <row r="173">
      <c r="A173" s="19"/>
      <c r="B173" s="19"/>
      <c r="C173" s="19"/>
      <c r="D173" s="122"/>
      <c r="E173" s="19"/>
      <c r="F173" s="19"/>
      <c r="G173" s="19"/>
      <c r="H173" s="122"/>
      <c r="I173" s="19"/>
      <c r="J173" s="19"/>
      <c r="K173" s="19"/>
      <c r="L173" s="122"/>
      <c r="M173" s="19"/>
      <c r="N173" s="19"/>
      <c r="O173" s="19"/>
      <c r="P173" s="122"/>
      <c r="Q173" s="19"/>
      <c r="R173" s="19"/>
      <c r="S173" s="19"/>
      <c r="T173" s="122"/>
      <c r="U173" s="19"/>
      <c r="V173" s="19"/>
      <c r="W173" s="19"/>
      <c r="X173" s="122"/>
      <c r="Y173" s="19"/>
      <c r="Z173" s="19"/>
      <c r="AA173" s="19"/>
      <c r="AB173" s="19"/>
      <c r="AC173" s="19"/>
    </row>
    <row r="174">
      <c r="A174" s="19"/>
      <c r="B174" s="19"/>
      <c r="C174" s="19"/>
      <c r="D174" s="122"/>
      <c r="E174" s="19"/>
      <c r="F174" s="19"/>
      <c r="G174" s="19"/>
      <c r="H174" s="122"/>
      <c r="I174" s="19"/>
      <c r="J174" s="19"/>
      <c r="K174" s="19"/>
      <c r="L174" s="122"/>
      <c r="M174" s="19"/>
      <c r="N174" s="19"/>
      <c r="O174" s="19"/>
      <c r="P174" s="122"/>
      <c r="Q174" s="19"/>
      <c r="R174" s="19"/>
      <c r="S174" s="19"/>
      <c r="T174" s="122"/>
      <c r="U174" s="19"/>
      <c r="V174" s="19"/>
      <c r="W174" s="19"/>
      <c r="X174" s="122"/>
      <c r="Y174" s="19"/>
      <c r="Z174" s="19"/>
      <c r="AA174" s="19"/>
      <c r="AB174" s="19"/>
      <c r="AC174" s="19"/>
    </row>
    <row r="175">
      <c r="A175" s="19"/>
      <c r="B175" s="19"/>
      <c r="C175" s="19"/>
      <c r="D175" s="122"/>
      <c r="E175" s="19"/>
      <c r="F175" s="19"/>
      <c r="G175" s="19"/>
      <c r="H175" s="122"/>
      <c r="I175" s="19"/>
      <c r="J175" s="19"/>
      <c r="K175" s="19"/>
      <c r="L175" s="122"/>
      <c r="M175" s="19"/>
      <c r="N175" s="19"/>
      <c r="O175" s="19"/>
      <c r="P175" s="122"/>
      <c r="Q175" s="19"/>
      <c r="R175" s="19"/>
      <c r="S175" s="19"/>
      <c r="T175" s="122"/>
      <c r="U175" s="19"/>
      <c r="V175" s="19"/>
      <c r="W175" s="19"/>
      <c r="X175" s="122"/>
      <c r="Y175" s="19"/>
      <c r="Z175" s="19"/>
      <c r="AA175" s="19"/>
      <c r="AB175" s="19"/>
      <c r="AC175" s="19"/>
    </row>
    <row r="176">
      <c r="A176" s="19"/>
      <c r="B176" s="19"/>
      <c r="C176" s="19"/>
      <c r="D176" s="122"/>
      <c r="E176" s="19"/>
      <c r="F176" s="19"/>
      <c r="G176" s="19"/>
      <c r="H176" s="122"/>
      <c r="I176" s="19"/>
      <c r="J176" s="19"/>
      <c r="K176" s="19"/>
      <c r="L176" s="122"/>
      <c r="M176" s="19"/>
      <c r="N176" s="19"/>
      <c r="O176" s="19"/>
      <c r="P176" s="122"/>
      <c r="Q176" s="19"/>
      <c r="R176" s="19"/>
      <c r="S176" s="19"/>
      <c r="T176" s="122"/>
      <c r="U176" s="19"/>
      <c r="V176" s="19"/>
      <c r="W176" s="19"/>
      <c r="X176" s="122"/>
      <c r="Y176" s="19"/>
      <c r="Z176" s="19"/>
      <c r="AA176" s="19"/>
      <c r="AB176" s="19"/>
      <c r="AC176" s="19"/>
    </row>
    <row r="177">
      <c r="A177" s="19"/>
      <c r="B177" s="19"/>
      <c r="C177" s="19"/>
      <c r="D177" s="122"/>
      <c r="E177" s="19"/>
      <c r="F177" s="19"/>
      <c r="G177" s="19"/>
      <c r="H177" s="122"/>
      <c r="I177" s="19"/>
      <c r="J177" s="19"/>
      <c r="K177" s="19"/>
      <c r="L177" s="122"/>
      <c r="M177" s="19"/>
      <c r="N177" s="19"/>
      <c r="O177" s="19"/>
      <c r="P177" s="122"/>
      <c r="Q177" s="19"/>
      <c r="R177" s="19"/>
      <c r="S177" s="19"/>
      <c r="T177" s="122"/>
      <c r="U177" s="19"/>
      <c r="V177" s="19"/>
      <c r="W177" s="19"/>
      <c r="X177" s="122"/>
      <c r="Y177" s="19"/>
      <c r="Z177" s="19"/>
      <c r="AA177" s="19"/>
      <c r="AB177" s="19"/>
      <c r="AC177" s="19"/>
    </row>
    <row r="178">
      <c r="A178" s="19"/>
      <c r="B178" s="19"/>
      <c r="C178" s="19"/>
      <c r="D178" s="122"/>
      <c r="E178" s="19"/>
      <c r="F178" s="19"/>
      <c r="G178" s="19"/>
      <c r="H178" s="122"/>
      <c r="I178" s="19"/>
      <c r="J178" s="19"/>
      <c r="K178" s="19"/>
      <c r="L178" s="122"/>
      <c r="M178" s="19"/>
      <c r="N178" s="19"/>
      <c r="O178" s="19"/>
      <c r="P178" s="122"/>
      <c r="Q178" s="19"/>
      <c r="R178" s="19"/>
      <c r="S178" s="19"/>
      <c r="T178" s="122"/>
      <c r="U178" s="19"/>
      <c r="V178" s="19"/>
      <c r="W178" s="19"/>
      <c r="X178" s="122"/>
      <c r="Y178" s="19"/>
      <c r="Z178" s="19"/>
      <c r="AA178" s="19"/>
      <c r="AB178" s="19"/>
      <c r="AC178" s="19"/>
    </row>
    <row r="179">
      <c r="A179" s="19"/>
      <c r="B179" s="19"/>
      <c r="C179" s="19"/>
      <c r="D179" s="122"/>
      <c r="E179" s="19"/>
      <c r="F179" s="19"/>
      <c r="G179" s="19"/>
      <c r="H179" s="122"/>
      <c r="I179" s="19"/>
      <c r="J179" s="19"/>
      <c r="K179" s="19"/>
      <c r="L179" s="122"/>
      <c r="M179" s="19"/>
      <c r="N179" s="19"/>
      <c r="O179" s="19"/>
      <c r="P179" s="122"/>
      <c r="Q179" s="19"/>
      <c r="R179" s="19"/>
      <c r="S179" s="19"/>
      <c r="T179" s="122"/>
      <c r="U179" s="19"/>
      <c r="V179" s="19"/>
      <c r="W179" s="19"/>
      <c r="X179" s="122"/>
      <c r="Y179" s="19"/>
      <c r="Z179" s="19"/>
      <c r="AA179" s="19"/>
      <c r="AB179" s="19"/>
      <c r="AC179" s="19"/>
    </row>
    <row r="180">
      <c r="A180" s="19"/>
      <c r="B180" s="19"/>
      <c r="C180" s="19"/>
      <c r="D180" s="122"/>
      <c r="E180" s="19"/>
      <c r="F180" s="19"/>
      <c r="G180" s="19"/>
      <c r="H180" s="122"/>
      <c r="I180" s="19"/>
      <c r="J180" s="19"/>
      <c r="K180" s="19"/>
      <c r="L180" s="122"/>
      <c r="M180" s="19"/>
      <c r="N180" s="19"/>
      <c r="O180" s="19"/>
      <c r="P180" s="122"/>
      <c r="Q180" s="19"/>
      <c r="R180" s="19"/>
      <c r="S180" s="19"/>
      <c r="T180" s="122"/>
      <c r="U180" s="19"/>
      <c r="V180" s="19"/>
      <c r="W180" s="19"/>
      <c r="X180" s="122"/>
      <c r="Y180" s="19"/>
      <c r="Z180" s="19"/>
      <c r="AA180" s="19"/>
      <c r="AB180" s="19"/>
      <c r="AC180" s="19"/>
    </row>
    <row r="181">
      <c r="A181" s="19"/>
      <c r="B181" s="19"/>
      <c r="C181" s="19"/>
      <c r="D181" s="122"/>
      <c r="E181" s="19"/>
      <c r="F181" s="19"/>
      <c r="G181" s="19"/>
      <c r="H181" s="122"/>
      <c r="I181" s="19"/>
      <c r="J181" s="19"/>
      <c r="K181" s="19"/>
      <c r="L181" s="122"/>
      <c r="M181" s="19"/>
      <c r="N181" s="19"/>
      <c r="O181" s="19"/>
      <c r="P181" s="122"/>
      <c r="Q181" s="19"/>
      <c r="R181" s="19"/>
      <c r="S181" s="19"/>
      <c r="T181" s="122"/>
      <c r="U181" s="19"/>
      <c r="V181" s="19"/>
      <c r="W181" s="19"/>
      <c r="X181" s="122"/>
      <c r="Y181" s="19"/>
      <c r="Z181" s="19"/>
      <c r="AA181" s="19"/>
      <c r="AB181" s="19"/>
      <c r="AC181" s="19"/>
    </row>
    <row r="182">
      <c r="A182" s="19"/>
      <c r="B182" s="19"/>
      <c r="C182" s="19"/>
      <c r="D182" s="122"/>
      <c r="E182" s="19"/>
      <c r="F182" s="19"/>
      <c r="G182" s="19"/>
      <c r="H182" s="122"/>
      <c r="I182" s="19"/>
      <c r="J182" s="19"/>
      <c r="K182" s="19"/>
      <c r="L182" s="122"/>
      <c r="M182" s="19"/>
      <c r="N182" s="19"/>
      <c r="O182" s="19"/>
      <c r="P182" s="122"/>
      <c r="Q182" s="19"/>
      <c r="R182" s="19"/>
      <c r="S182" s="19"/>
      <c r="T182" s="122"/>
      <c r="U182" s="19"/>
      <c r="V182" s="19"/>
      <c r="W182" s="19"/>
      <c r="X182" s="122"/>
      <c r="Y182" s="19"/>
      <c r="Z182" s="19"/>
      <c r="AA182" s="19"/>
      <c r="AB182" s="19"/>
      <c r="AC182" s="19"/>
    </row>
    <row r="183">
      <c r="A183" s="19"/>
      <c r="B183" s="19"/>
      <c r="C183" s="19"/>
      <c r="D183" s="122"/>
      <c r="E183" s="19"/>
      <c r="F183" s="19"/>
      <c r="G183" s="19"/>
      <c r="H183" s="122"/>
      <c r="I183" s="19"/>
      <c r="J183" s="19"/>
      <c r="K183" s="19"/>
      <c r="L183" s="122"/>
      <c r="M183" s="19"/>
      <c r="N183" s="19"/>
      <c r="O183" s="19"/>
      <c r="P183" s="122"/>
      <c r="Q183" s="19"/>
      <c r="R183" s="19"/>
      <c r="S183" s="19"/>
      <c r="T183" s="122"/>
      <c r="U183" s="19"/>
      <c r="V183" s="19"/>
      <c r="W183" s="19"/>
      <c r="X183" s="122"/>
      <c r="Y183" s="19"/>
      <c r="Z183" s="19"/>
      <c r="AA183" s="19"/>
      <c r="AB183" s="19"/>
      <c r="AC183" s="19"/>
    </row>
    <row r="184">
      <c r="A184" s="19"/>
      <c r="B184" s="19"/>
      <c r="C184" s="19"/>
      <c r="D184" s="122"/>
      <c r="E184" s="19"/>
      <c r="F184" s="19"/>
      <c r="G184" s="19"/>
      <c r="H184" s="122"/>
      <c r="I184" s="19"/>
      <c r="J184" s="19"/>
      <c r="K184" s="19"/>
      <c r="L184" s="122"/>
      <c r="M184" s="19"/>
      <c r="N184" s="19"/>
      <c r="O184" s="19"/>
      <c r="P184" s="122"/>
      <c r="Q184" s="19"/>
      <c r="R184" s="19"/>
      <c r="S184" s="19"/>
      <c r="T184" s="122"/>
      <c r="U184" s="19"/>
      <c r="V184" s="19"/>
      <c r="W184" s="19"/>
      <c r="X184" s="122"/>
      <c r="Y184" s="19"/>
      <c r="Z184" s="19"/>
      <c r="AA184" s="19"/>
      <c r="AB184" s="19"/>
      <c r="AC184" s="19"/>
    </row>
    <row r="185">
      <c r="A185" s="19"/>
      <c r="B185" s="19"/>
      <c r="C185" s="19"/>
      <c r="D185" s="122"/>
      <c r="E185" s="19"/>
      <c r="F185" s="19"/>
      <c r="G185" s="19"/>
      <c r="H185" s="122"/>
      <c r="I185" s="19"/>
      <c r="J185" s="19"/>
      <c r="K185" s="19"/>
      <c r="L185" s="122"/>
      <c r="M185" s="19"/>
      <c r="N185" s="19"/>
      <c r="O185" s="19"/>
      <c r="P185" s="122"/>
      <c r="Q185" s="19"/>
      <c r="R185" s="19"/>
      <c r="S185" s="19"/>
      <c r="T185" s="122"/>
      <c r="U185" s="19"/>
      <c r="V185" s="19"/>
      <c r="W185" s="19"/>
      <c r="X185" s="122"/>
      <c r="Y185" s="19"/>
      <c r="Z185" s="19"/>
      <c r="AA185" s="19"/>
      <c r="AB185" s="19"/>
      <c r="AC185" s="19"/>
    </row>
    <row r="186">
      <c r="A186" s="19"/>
      <c r="B186" s="19"/>
      <c r="C186" s="19"/>
      <c r="D186" s="122"/>
      <c r="E186" s="19"/>
      <c r="F186" s="19"/>
      <c r="G186" s="19"/>
      <c r="H186" s="122"/>
      <c r="I186" s="19"/>
      <c r="J186" s="19"/>
      <c r="K186" s="19"/>
      <c r="L186" s="122"/>
      <c r="M186" s="19"/>
      <c r="N186" s="19"/>
      <c r="O186" s="19"/>
      <c r="P186" s="122"/>
      <c r="Q186" s="19"/>
      <c r="R186" s="19"/>
      <c r="S186" s="19"/>
      <c r="T186" s="122"/>
      <c r="U186" s="19"/>
      <c r="V186" s="19"/>
      <c r="W186" s="19"/>
      <c r="X186" s="122"/>
      <c r="Y186" s="19"/>
      <c r="Z186" s="19"/>
      <c r="AA186" s="19"/>
      <c r="AB186" s="19"/>
      <c r="AC186" s="19"/>
    </row>
    <row r="187">
      <c r="A187" s="19"/>
      <c r="B187" s="19"/>
      <c r="C187" s="19"/>
      <c r="D187" s="122"/>
      <c r="E187" s="19"/>
      <c r="F187" s="19"/>
      <c r="G187" s="19"/>
      <c r="H187" s="122"/>
      <c r="I187" s="19"/>
      <c r="J187" s="19"/>
      <c r="K187" s="19"/>
      <c r="L187" s="122"/>
      <c r="M187" s="19"/>
      <c r="N187" s="19"/>
      <c r="O187" s="19"/>
      <c r="P187" s="122"/>
      <c r="Q187" s="19"/>
      <c r="R187" s="19"/>
      <c r="S187" s="19"/>
      <c r="T187" s="122"/>
      <c r="U187" s="19"/>
      <c r="V187" s="19"/>
      <c r="W187" s="19"/>
      <c r="X187" s="122"/>
      <c r="Y187" s="19"/>
      <c r="Z187" s="19"/>
      <c r="AA187" s="19"/>
      <c r="AB187" s="19"/>
      <c r="AC187" s="19"/>
    </row>
    <row r="188">
      <c r="A188" s="19"/>
      <c r="B188" s="19"/>
      <c r="C188" s="19"/>
      <c r="D188" s="122"/>
      <c r="E188" s="19"/>
      <c r="F188" s="19"/>
      <c r="G188" s="19"/>
      <c r="H188" s="122"/>
      <c r="I188" s="19"/>
      <c r="J188" s="19"/>
      <c r="K188" s="19"/>
      <c r="L188" s="122"/>
      <c r="M188" s="19"/>
      <c r="N188" s="19"/>
      <c r="O188" s="19"/>
      <c r="P188" s="122"/>
      <c r="Q188" s="19"/>
      <c r="R188" s="19"/>
      <c r="S188" s="19"/>
      <c r="T188" s="122"/>
      <c r="U188" s="19"/>
      <c r="V188" s="19"/>
      <c r="W188" s="19"/>
      <c r="X188" s="122"/>
      <c r="Y188" s="19"/>
      <c r="Z188" s="19"/>
      <c r="AA188" s="19"/>
      <c r="AB188" s="19"/>
      <c r="AC188" s="19"/>
    </row>
    <row r="189">
      <c r="A189" s="19"/>
      <c r="B189" s="19"/>
      <c r="C189" s="19"/>
      <c r="D189" s="122"/>
      <c r="E189" s="19"/>
      <c r="F189" s="19"/>
      <c r="G189" s="19"/>
      <c r="H189" s="122"/>
      <c r="I189" s="19"/>
      <c r="J189" s="19"/>
      <c r="K189" s="19"/>
      <c r="L189" s="122"/>
      <c r="M189" s="19"/>
      <c r="N189" s="19"/>
      <c r="O189" s="19"/>
      <c r="P189" s="122"/>
      <c r="Q189" s="19"/>
      <c r="R189" s="19"/>
      <c r="S189" s="19"/>
      <c r="T189" s="122"/>
      <c r="U189" s="19"/>
      <c r="V189" s="19"/>
      <c r="W189" s="19"/>
      <c r="X189" s="122"/>
      <c r="Y189" s="19"/>
      <c r="Z189" s="19"/>
      <c r="AA189" s="19"/>
      <c r="AB189" s="19"/>
      <c r="AC189" s="19"/>
    </row>
    <row r="190">
      <c r="A190" s="19"/>
      <c r="B190" s="19"/>
      <c r="C190" s="19"/>
      <c r="D190" s="122"/>
      <c r="E190" s="19"/>
      <c r="F190" s="19"/>
      <c r="G190" s="19"/>
      <c r="H190" s="122"/>
      <c r="I190" s="19"/>
      <c r="J190" s="19"/>
      <c r="K190" s="19"/>
      <c r="L190" s="122"/>
      <c r="M190" s="19"/>
      <c r="N190" s="19"/>
      <c r="O190" s="19"/>
      <c r="P190" s="122"/>
      <c r="Q190" s="19"/>
      <c r="R190" s="19"/>
      <c r="S190" s="19"/>
      <c r="T190" s="122"/>
      <c r="U190" s="19"/>
      <c r="V190" s="19"/>
      <c r="W190" s="19"/>
      <c r="X190" s="122"/>
      <c r="Y190" s="19"/>
      <c r="Z190" s="19"/>
      <c r="AA190" s="19"/>
      <c r="AB190" s="19"/>
      <c r="AC190" s="19"/>
    </row>
    <row r="191">
      <c r="A191" s="19"/>
      <c r="B191" s="19"/>
      <c r="C191" s="19"/>
      <c r="D191" s="122"/>
      <c r="E191" s="19"/>
      <c r="F191" s="19"/>
      <c r="G191" s="19"/>
      <c r="H191" s="122"/>
      <c r="I191" s="19"/>
      <c r="J191" s="19"/>
      <c r="K191" s="19"/>
      <c r="L191" s="122"/>
      <c r="M191" s="19"/>
      <c r="N191" s="19"/>
      <c r="O191" s="19"/>
      <c r="P191" s="122"/>
      <c r="Q191" s="19"/>
      <c r="R191" s="19"/>
      <c r="S191" s="19"/>
      <c r="T191" s="122"/>
      <c r="U191" s="19"/>
      <c r="V191" s="19"/>
      <c r="W191" s="19"/>
      <c r="X191" s="122"/>
      <c r="Y191" s="19"/>
      <c r="Z191" s="19"/>
      <c r="AA191" s="19"/>
      <c r="AB191" s="19"/>
      <c r="AC191" s="19"/>
    </row>
    <row r="192">
      <c r="A192" s="19"/>
      <c r="B192" s="19"/>
      <c r="C192" s="19"/>
      <c r="D192" s="122"/>
      <c r="E192" s="19"/>
      <c r="F192" s="19"/>
      <c r="G192" s="19"/>
      <c r="H192" s="122"/>
      <c r="I192" s="19"/>
      <c r="J192" s="19"/>
      <c r="K192" s="19"/>
      <c r="L192" s="122"/>
      <c r="M192" s="19"/>
      <c r="N192" s="19"/>
      <c r="O192" s="19"/>
      <c r="P192" s="122"/>
      <c r="Q192" s="19"/>
      <c r="R192" s="19"/>
      <c r="S192" s="19"/>
      <c r="T192" s="122"/>
      <c r="U192" s="19"/>
      <c r="V192" s="19"/>
      <c r="W192" s="19"/>
      <c r="X192" s="122"/>
      <c r="Y192" s="19"/>
      <c r="Z192" s="19"/>
      <c r="AA192" s="19"/>
      <c r="AB192" s="19"/>
      <c r="AC192" s="19"/>
    </row>
    <row r="193">
      <c r="A193" s="19"/>
      <c r="B193" s="19"/>
      <c r="C193" s="19"/>
      <c r="D193" s="122"/>
      <c r="E193" s="19"/>
      <c r="F193" s="19"/>
      <c r="G193" s="19"/>
      <c r="H193" s="122"/>
      <c r="I193" s="19"/>
      <c r="J193" s="19"/>
      <c r="K193" s="19"/>
      <c r="L193" s="122"/>
      <c r="M193" s="19"/>
      <c r="N193" s="19"/>
      <c r="O193" s="19"/>
      <c r="P193" s="122"/>
      <c r="Q193" s="19"/>
      <c r="R193" s="19"/>
      <c r="S193" s="19"/>
      <c r="T193" s="122"/>
      <c r="U193" s="19"/>
      <c r="V193" s="19"/>
      <c r="W193" s="19"/>
      <c r="X193" s="122"/>
      <c r="Y193" s="19"/>
      <c r="Z193" s="19"/>
      <c r="AA193" s="19"/>
      <c r="AB193" s="19"/>
      <c r="AC193" s="19"/>
    </row>
    <row r="194">
      <c r="A194" s="19"/>
      <c r="B194" s="19"/>
      <c r="C194" s="19"/>
      <c r="D194" s="122"/>
      <c r="E194" s="19"/>
      <c r="F194" s="19"/>
      <c r="G194" s="19"/>
      <c r="H194" s="122"/>
      <c r="I194" s="19"/>
      <c r="J194" s="19"/>
      <c r="K194" s="19"/>
      <c r="L194" s="122"/>
      <c r="M194" s="19"/>
      <c r="N194" s="19"/>
      <c r="O194" s="19"/>
      <c r="P194" s="122"/>
      <c r="Q194" s="19"/>
      <c r="R194" s="19"/>
      <c r="S194" s="19"/>
      <c r="T194" s="122"/>
      <c r="U194" s="19"/>
      <c r="V194" s="19"/>
      <c r="W194" s="19"/>
      <c r="X194" s="122"/>
      <c r="Y194" s="19"/>
      <c r="Z194" s="19"/>
      <c r="AA194" s="19"/>
      <c r="AB194" s="19"/>
      <c r="AC194" s="19"/>
    </row>
    <row r="195">
      <c r="A195" s="19"/>
      <c r="B195" s="19"/>
      <c r="C195" s="19"/>
      <c r="D195" s="122"/>
      <c r="E195" s="19"/>
      <c r="F195" s="19"/>
      <c r="G195" s="19"/>
      <c r="H195" s="122"/>
      <c r="I195" s="19"/>
      <c r="J195" s="19"/>
      <c r="K195" s="19"/>
      <c r="L195" s="122"/>
      <c r="M195" s="19"/>
      <c r="N195" s="19"/>
      <c r="O195" s="19"/>
      <c r="P195" s="122"/>
      <c r="Q195" s="19"/>
      <c r="R195" s="19"/>
      <c r="S195" s="19"/>
      <c r="T195" s="122"/>
      <c r="U195" s="19"/>
      <c r="V195" s="19"/>
      <c r="W195" s="19"/>
      <c r="X195" s="122"/>
      <c r="Y195" s="19"/>
      <c r="Z195" s="19"/>
      <c r="AA195" s="19"/>
      <c r="AB195" s="19"/>
      <c r="AC195" s="19"/>
    </row>
    <row r="196">
      <c r="A196" s="19"/>
      <c r="B196" s="19"/>
      <c r="C196" s="19"/>
      <c r="D196" s="122"/>
      <c r="E196" s="19"/>
      <c r="F196" s="19"/>
      <c r="G196" s="19"/>
      <c r="H196" s="122"/>
      <c r="I196" s="19"/>
      <c r="J196" s="19"/>
      <c r="K196" s="19"/>
      <c r="L196" s="122"/>
      <c r="M196" s="19"/>
      <c r="N196" s="19"/>
      <c r="O196" s="19"/>
      <c r="P196" s="122"/>
      <c r="Q196" s="19"/>
      <c r="R196" s="19"/>
      <c r="S196" s="19"/>
      <c r="T196" s="122"/>
      <c r="U196" s="19"/>
      <c r="V196" s="19"/>
      <c r="W196" s="19"/>
      <c r="X196" s="122"/>
      <c r="Y196" s="19"/>
      <c r="Z196" s="19"/>
      <c r="AA196" s="19"/>
      <c r="AB196" s="19"/>
      <c r="AC196" s="19"/>
    </row>
    <row r="197">
      <c r="A197" s="19"/>
      <c r="B197" s="19"/>
      <c r="C197" s="19"/>
      <c r="D197" s="122"/>
      <c r="E197" s="19"/>
      <c r="F197" s="19"/>
      <c r="G197" s="19"/>
      <c r="H197" s="122"/>
      <c r="I197" s="19"/>
      <c r="J197" s="19"/>
      <c r="K197" s="19"/>
      <c r="L197" s="122"/>
      <c r="M197" s="19"/>
      <c r="N197" s="19"/>
      <c r="O197" s="19"/>
      <c r="P197" s="122"/>
      <c r="Q197" s="19"/>
      <c r="R197" s="19"/>
      <c r="S197" s="19"/>
      <c r="T197" s="122"/>
      <c r="U197" s="19"/>
      <c r="V197" s="19"/>
      <c r="W197" s="19"/>
      <c r="X197" s="122"/>
      <c r="Y197" s="19"/>
      <c r="Z197" s="19"/>
      <c r="AA197" s="19"/>
      <c r="AB197" s="19"/>
      <c r="AC197" s="19"/>
    </row>
    <row r="198">
      <c r="A198" s="19"/>
      <c r="B198" s="19"/>
      <c r="C198" s="19"/>
      <c r="D198" s="122"/>
      <c r="E198" s="19"/>
      <c r="F198" s="19"/>
      <c r="G198" s="19"/>
      <c r="H198" s="122"/>
      <c r="I198" s="19"/>
      <c r="J198" s="19"/>
      <c r="K198" s="19"/>
      <c r="L198" s="122"/>
      <c r="M198" s="19"/>
      <c r="N198" s="19"/>
      <c r="O198" s="19"/>
      <c r="P198" s="122"/>
      <c r="Q198" s="19"/>
      <c r="R198" s="19"/>
      <c r="S198" s="19"/>
      <c r="T198" s="122"/>
      <c r="U198" s="19"/>
      <c r="V198" s="19"/>
      <c r="W198" s="19"/>
      <c r="X198" s="122"/>
      <c r="Y198" s="19"/>
      <c r="Z198" s="19"/>
      <c r="AA198" s="19"/>
      <c r="AB198" s="19"/>
      <c r="AC198" s="19"/>
    </row>
    <row r="199">
      <c r="A199" s="19"/>
      <c r="B199" s="19"/>
      <c r="C199" s="19"/>
      <c r="D199" s="122"/>
      <c r="E199" s="19"/>
      <c r="F199" s="19"/>
      <c r="G199" s="19"/>
      <c r="H199" s="122"/>
      <c r="I199" s="19"/>
      <c r="J199" s="19"/>
      <c r="K199" s="19"/>
      <c r="L199" s="122"/>
      <c r="M199" s="19"/>
      <c r="N199" s="19"/>
      <c r="O199" s="19"/>
      <c r="P199" s="122"/>
      <c r="Q199" s="19"/>
      <c r="R199" s="19"/>
      <c r="S199" s="19"/>
      <c r="T199" s="122"/>
      <c r="U199" s="19"/>
      <c r="V199" s="19"/>
      <c r="W199" s="19"/>
      <c r="X199" s="122"/>
      <c r="Y199" s="19"/>
      <c r="Z199" s="19"/>
      <c r="AA199" s="19"/>
      <c r="AB199" s="19"/>
      <c r="AC199" s="19"/>
    </row>
    <row r="200">
      <c r="A200" s="19"/>
      <c r="B200" s="19"/>
      <c r="C200" s="19"/>
      <c r="D200" s="122"/>
      <c r="E200" s="19"/>
      <c r="F200" s="19"/>
      <c r="G200" s="19"/>
      <c r="H200" s="122"/>
      <c r="I200" s="19"/>
      <c r="J200" s="19"/>
      <c r="K200" s="19"/>
      <c r="L200" s="122"/>
      <c r="M200" s="19"/>
      <c r="N200" s="19"/>
      <c r="O200" s="19"/>
      <c r="P200" s="122"/>
      <c r="Q200" s="19"/>
      <c r="R200" s="19"/>
      <c r="S200" s="19"/>
      <c r="T200" s="122"/>
      <c r="U200" s="19"/>
      <c r="V200" s="19"/>
      <c r="W200" s="19"/>
      <c r="X200" s="122"/>
      <c r="Y200" s="19"/>
      <c r="Z200" s="19"/>
      <c r="AA200" s="19"/>
      <c r="AB200" s="19"/>
      <c r="AC200" s="19"/>
    </row>
    <row r="201">
      <c r="A201" s="19"/>
      <c r="B201" s="19"/>
      <c r="C201" s="19"/>
      <c r="D201" s="122"/>
      <c r="E201" s="19"/>
      <c r="F201" s="19"/>
      <c r="G201" s="19"/>
      <c r="H201" s="122"/>
      <c r="I201" s="19"/>
      <c r="J201" s="19"/>
      <c r="K201" s="19"/>
      <c r="L201" s="122"/>
      <c r="M201" s="19"/>
      <c r="N201" s="19"/>
      <c r="O201" s="19"/>
      <c r="P201" s="122"/>
      <c r="Q201" s="19"/>
      <c r="R201" s="19"/>
      <c r="S201" s="19"/>
      <c r="T201" s="122"/>
      <c r="U201" s="19"/>
      <c r="V201" s="19"/>
      <c r="W201" s="19"/>
      <c r="X201" s="122"/>
      <c r="Y201" s="19"/>
      <c r="Z201" s="19"/>
      <c r="AA201" s="19"/>
      <c r="AB201" s="19"/>
      <c r="AC201" s="19"/>
    </row>
    <row r="202">
      <c r="A202" s="19"/>
      <c r="B202" s="19"/>
      <c r="C202" s="19"/>
      <c r="D202" s="122"/>
      <c r="E202" s="19"/>
      <c r="F202" s="19"/>
      <c r="G202" s="19"/>
      <c r="H202" s="122"/>
      <c r="I202" s="19"/>
      <c r="J202" s="19"/>
      <c r="K202" s="19"/>
      <c r="L202" s="122"/>
      <c r="M202" s="19"/>
      <c r="N202" s="19"/>
      <c r="O202" s="19"/>
      <c r="P202" s="122"/>
      <c r="Q202" s="19"/>
      <c r="R202" s="19"/>
      <c r="S202" s="19"/>
      <c r="T202" s="122"/>
      <c r="U202" s="19"/>
      <c r="V202" s="19"/>
      <c r="W202" s="19"/>
      <c r="X202" s="122"/>
      <c r="Y202" s="19"/>
      <c r="Z202" s="19"/>
      <c r="AA202" s="19"/>
      <c r="AB202" s="19"/>
      <c r="AC202" s="19"/>
    </row>
    <row r="203">
      <c r="A203" s="19"/>
      <c r="B203" s="19"/>
      <c r="C203" s="19"/>
      <c r="D203" s="122"/>
      <c r="E203" s="19"/>
      <c r="F203" s="19"/>
      <c r="G203" s="19"/>
      <c r="H203" s="122"/>
      <c r="I203" s="19"/>
      <c r="J203" s="19"/>
      <c r="K203" s="19"/>
      <c r="L203" s="122"/>
      <c r="M203" s="19"/>
      <c r="N203" s="19"/>
      <c r="O203" s="19"/>
      <c r="P203" s="122"/>
      <c r="Q203" s="19"/>
      <c r="R203" s="19"/>
      <c r="S203" s="19"/>
      <c r="T203" s="122"/>
      <c r="U203" s="19"/>
      <c r="V203" s="19"/>
      <c r="W203" s="19"/>
      <c r="X203" s="122"/>
      <c r="Y203" s="19"/>
      <c r="Z203" s="19"/>
      <c r="AA203" s="19"/>
      <c r="AB203" s="19"/>
      <c r="AC203" s="19"/>
    </row>
    <row r="204">
      <c r="A204" s="19"/>
      <c r="B204" s="19"/>
      <c r="C204" s="19"/>
      <c r="D204" s="122"/>
      <c r="E204" s="19"/>
      <c r="F204" s="19"/>
      <c r="G204" s="19"/>
      <c r="H204" s="122"/>
      <c r="I204" s="19"/>
      <c r="J204" s="19"/>
      <c r="K204" s="19"/>
      <c r="L204" s="122"/>
      <c r="M204" s="19"/>
      <c r="N204" s="19"/>
      <c r="O204" s="19"/>
      <c r="P204" s="122"/>
      <c r="Q204" s="19"/>
      <c r="R204" s="19"/>
      <c r="S204" s="19"/>
      <c r="T204" s="122"/>
      <c r="U204" s="19"/>
      <c r="V204" s="19"/>
      <c r="W204" s="19"/>
      <c r="X204" s="122"/>
      <c r="Y204" s="19"/>
      <c r="Z204" s="19"/>
      <c r="AA204" s="19"/>
      <c r="AB204" s="19"/>
      <c r="AC204" s="19"/>
    </row>
    <row r="205">
      <c r="A205" s="19"/>
      <c r="B205" s="19"/>
      <c r="C205" s="19"/>
      <c r="D205" s="122"/>
      <c r="E205" s="19"/>
      <c r="F205" s="19"/>
      <c r="G205" s="19"/>
      <c r="H205" s="122"/>
      <c r="I205" s="19"/>
      <c r="J205" s="19"/>
      <c r="K205" s="19"/>
      <c r="L205" s="122"/>
      <c r="M205" s="19"/>
      <c r="N205" s="19"/>
      <c r="O205" s="19"/>
      <c r="P205" s="122"/>
      <c r="Q205" s="19"/>
      <c r="R205" s="19"/>
      <c r="S205" s="19"/>
      <c r="T205" s="122"/>
      <c r="U205" s="19"/>
      <c r="V205" s="19"/>
      <c r="W205" s="19"/>
      <c r="X205" s="122"/>
      <c r="Y205" s="19"/>
      <c r="Z205" s="19"/>
      <c r="AA205" s="19"/>
      <c r="AB205" s="19"/>
      <c r="AC205" s="19"/>
    </row>
    <row r="206">
      <c r="A206" s="19"/>
      <c r="B206" s="19"/>
      <c r="C206" s="19"/>
      <c r="D206" s="122"/>
      <c r="E206" s="19"/>
      <c r="F206" s="19"/>
      <c r="G206" s="19"/>
      <c r="H206" s="122"/>
      <c r="I206" s="19"/>
      <c r="J206" s="19"/>
      <c r="K206" s="19"/>
      <c r="L206" s="122"/>
      <c r="M206" s="19"/>
      <c r="N206" s="19"/>
      <c r="O206" s="19"/>
      <c r="P206" s="122"/>
      <c r="Q206" s="19"/>
      <c r="R206" s="19"/>
      <c r="S206" s="19"/>
      <c r="T206" s="122"/>
      <c r="U206" s="19"/>
      <c r="V206" s="19"/>
      <c r="W206" s="19"/>
      <c r="X206" s="122"/>
      <c r="Y206" s="19"/>
      <c r="Z206" s="19"/>
      <c r="AA206" s="19"/>
      <c r="AB206" s="19"/>
      <c r="AC206" s="19"/>
    </row>
    <row r="207">
      <c r="A207" s="19"/>
      <c r="B207" s="19"/>
      <c r="C207" s="19"/>
      <c r="D207" s="122"/>
      <c r="E207" s="19"/>
      <c r="F207" s="19"/>
      <c r="G207" s="19"/>
      <c r="H207" s="122"/>
      <c r="I207" s="19"/>
      <c r="J207" s="19"/>
      <c r="K207" s="19"/>
      <c r="L207" s="122"/>
      <c r="M207" s="19"/>
      <c r="N207" s="19"/>
      <c r="O207" s="19"/>
      <c r="P207" s="122"/>
      <c r="Q207" s="19"/>
      <c r="R207" s="19"/>
      <c r="S207" s="19"/>
      <c r="T207" s="122"/>
      <c r="U207" s="19"/>
      <c r="V207" s="19"/>
      <c r="W207" s="19"/>
      <c r="X207" s="122"/>
      <c r="Y207" s="19"/>
      <c r="Z207" s="19"/>
      <c r="AA207" s="19"/>
      <c r="AB207" s="19"/>
      <c r="AC207" s="19"/>
    </row>
    <row r="208">
      <c r="A208" s="19"/>
      <c r="B208" s="19"/>
      <c r="C208" s="19"/>
      <c r="D208" s="122"/>
      <c r="E208" s="19"/>
      <c r="F208" s="19"/>
      <c r="G208" s="19"/>
      <c r="H208" s="122"/>
      <c r="I208" s="19"/>
      <c r="J208" s="19"/>
      <c r="K208" s="19"/>
      <c r="L208" s="122"/>
      <c r="M208" s="19"/>
      <c r="N208" s="19"/>
      <c r="O208" s="19"/>
      <c r="P208" s="122"/>
      <c r="Q208" s="19"/>
      <c r="R208" s="19"/>
      <c r="S208" s="19"/>
      <c r="T208" s="122"/>
      <c r="U208" s="19"/>
      <c r="V208" s="19"/>
      <c r="W208" s="19"/>
      <c r="X208" s="122"/>
      <c r="Y208" s="19"/>
      <c r="Z208" s="19"/>
      <c r="AA208" s="19"/>
      <c r="AB208" s="19"/>
      <c r="AC208" s="19"/>
    </row>
    <row r="209">
      <c r="A209" s="19"/>
      <c r="B209" s="19"/>
      <c r="C209" s="19"/>
      <c r="D209" s="122"/>
      <c r="E209" s="19"/>
      <c r="F209" s="19"/>
      <c r="G209" s="19"/>
      <c r="H209" s="122"/>
      <c r="I209" s="19"/>
      <c r="J209" s="19"/>
      <c r="K209" s="19"/>
      <c r="L209" s="122"/>
      <c r="M209" s="19"/>
      <c r="N209" s="19"/>
      <c r="O209" s="19"/>
      <c r="P209" s="122"/>
      <c r="Q209" s="19"/>
      <c r="R209" s="19"/>
      <c r="S209" s="19"/>
      <c r="T209" s="122"/>
      <c r="U209" s="19"/>
      <c r="V209" s="19"/>
      <c r="W209" s="19"/>
      <c r="X209" s="122"/>
      <c r="Y209" s="19"/>
      <c r="Z209" s="19"/>
      <c r="AA209" s="19"/>
      <c r="AB209" s="19"/>
      <c r="AC209" s="19"/>
    </row>
    <row r="210">
      <c r="A210" s="19"/>
      <c r="B210" s="19"/>
      <c r="C210" s="19"/>
      <c r="D210" s="122"/>
      <c r="E210" s="19"/>
      <c r="F210" s="19"/>
      <c r="G210" s="19"/>
      <c r="H210" s="122"/>
      <c r="I210" s="19"/>
      <c r="J210" s="19"/>
      <c r="K210" s="19"/>
      <c r="L210" s="122"/>
      <c r="M210" s="19"/>
      <c r="N210" s="19"/>
      <c r="O210" s="19"/>
      <c r="P210" s="122"/>
      <c r="Q210" s="19"/>
      <c r="R210" s="19"/>
      <c r="S210" s="19"/>
      <c r="T210" s="122"/>
      <c r="U210" s="19"/>
      <c r="V210" s="19"/>
      <c r="W210" s="19"/>
      <c r="X210" s="122"/>
      <c r="Y210" s="19"/>
      <c r="Z210" s="19"/>
      <c r="AA210" s="19"/>
      <c r="AB210" s="19"/>
      <c r="AC210" s="19"/>
    </row>
    <row r="211">
      <c r="A211" s="19"/>
      <c r="B211" s="19"/>
      <c r="C211" s="19"/>
      <c r="D211" s="122"/>
      <c r="E211" s="19"/>
      <c r="F211" s="19"/>
      <c r="G211" s="19"/>
      <c r="H211" s="122"/>
      <c r="I211" s="19"/>
      <c r="J211" s="19"/>
      <c r="K211" s="19"/>
      <c r="L211" s="122"/>
      <c r="M211" s="19"/>
      <c r="N211" s="19"/>
      <c r="O211" s="19"/>
      <c r="P211" s="122"/>
      <c r="Q211" s="19"/>
      <c r="R211" s="19"/>
      <c r="S211" s="19"/>
      <c r="T211" s="122"/>
      <c r="U211" s="19"/>
      <c r="V211" s="19"/>
      <c r="W211" s="19"/>
      <c r="X211" s="122"/>
      <c r="Y211" s="19"/>
      <c r="Z211" s="19"/>
      <c r="AA211" s="19"/>
      <c r="AB211" s="19"/>
      <c r="AC211" s="19"/>
    </row>
    <row r="212">
      <c r="A212" s="19"/>
      <c r="B212" s="19"/>
      <c r="C212" s="19"/>
      <c r="D212" s="122"/>
      <c r="E212" s="19"/>
      <c r="F212" s="19"/>
      <c r="G212" s="19"/>
      <c r="H212" s="122"/>
      <c r="I212" s="19"/>
      <c r="J212" s="19"/>
      <c r="K212" s="19"/>
      <c r="L212" s="122"/>
      <c r="M212" s="19"/>
      <c r="N212" s="19"/>
      <c r="O212" s="19"/>
      <c r="P212" s="122"/>
      <c r="Q212" s="19"/>
      <c r="R212" s="19"/>
      <c r="S212" s="19"/>
      <c r="T212" s="122"/>
      <c r="U212" s="19"/>
      <c r="V212" s="19"/>
      <c r="W212" s="19"/>
      <c r="X212" s="122"/>
      <c r="Y212" s="19"/>
      <c r="Z212" s="19"/>
      <c r="AA212" s="19"/>
      <c r="AB212" s="19"/>
      <c r="AC212" s="19"/>
    </row>
    <row r="213">
      <c r="A213" s="19"/>
      <c r="B213" s="19"/>
      <c r="C213" s="19"/>
      <c r="D213" s="122"/>
      <c r="E213" s="19"/>
      <c r="F213" s="19"/>
      <c r="G213" s="19"/>
      <c r="H213" s="122"/>
      <c r="I213" s="19"/>
      <c r="J213" s="19"/>
      <c r="K213" s="19"/>
      <c r="L213" s="122"/>
      <c r="M213" s="19"/>
      <c r="N213" s="19"/>
      <c r="O213" s="19"/>
      <c r="P213" s="122"/>
      <c r="Q213" s="19"/>
      <c r="R213" s="19"/>
      <c r="S213" s="19"/>
      <c r="T213" s="122"/>
      <c r="U213" s="19"/>
      <c r="V213" s="19"/>
      <c r="W213" s="19"/>
      <c r="X213" s="122"/>
      <c r="Y213" s="19"/>
      <c r="Z213" s="19"/>
      <c r="AA213" s="19"/>
      <c r="AB213" s="19"/>
      <c r="AC213" s="19"/>
    </row>
    <row r="214">
      <c r="A214" s="19"/>
      <c r="B214" s="19"/>
      <c r="C214" s="19"/>
      <c r="D214" s="122"/>
      <c r="E214" s="19"/>
      <c r="F214" s="19"/>
      <c r="G214" s="19"/>
      <c r="H214" s="122"/>
      <c r="I214" s="19"/>
      <c r="J214" s="19"/>
      <c r="K214" s="19"/>
      <c r="L214" s="122"/>
      <c r="M214" s="19"/>
      <c r="N214" s="19"/>
      <c r="O214" s="19"/>
      <c r="P214" s="122"/>
      <c r="Q214" s="19"/>
      <c r="R214" s="19"/>
      <c r="S214" s="19"/>
      <c r="T214" s="122"/>
      <c r="U214" s="19"/>
      <c r="V214" s="19"/>
      <c r="W214" s="19"/>
      <c r="X214" s="122"/>
      <c r="Y214" s="19"/>
      <c r="Z214" s="19"/>
      <c r="AA214" s="19"/>
      <c r="AB214" s="19"/>
      <c r="AC214" s="19"/>
    </row>
    <row r="215">
      <c r="A215" s="19"/>
      <c r="B215" s="19"/>
      <c r="C215" s="19"/>
      <c r="D215" s="122"/>
      <c r="E215" s="19"/>
      <c r="F215" s="19"/>
      <c r="G215" s="19"/>
      <c r="H215" s="122"/>
      <c r="I215" s="19"/>
      <c r="J215" s="19"/>
      <c r="K215" s="19"/>
      <c r="L215" s="122"/>
      <c r="M215" s="19"/>
      <c r="N215" s="19"/>
      <c r="O215" s="19"/>
      <c r="P215" s="122"/>
      <c r="Q215" s="19"/>
      <c r="R215" s="19"/>
      <c r="S215" s="19"/>
      <c r="T215" s="122"/>
      <c r="U215" s="19"/>
      <c r="V215" s="19"/>
      <c r="W215" s="19"/>
      <c r="X215" s="122"/>
      <c r="Y215" s="19"/>
      <c r="Z215" s="19"/>
      <c r="AA215" s="19"/>
      <c r="AB215" s="19"/>
      <c r="AC215" s="19"/>
    </row>
    <row r="216">
      <c r="A216" s="19"/>
      <c r="B216" s="19"/>
      <c r="C216" s="19"/>
      <c r="D216" s="122"/>
      <c r="E216" s="19"/>
      <c r="F216" s="19"/>
      <c r="G216" s="19"/>
      <c r="H216" s="122"/>
      <c r="I216" s="19"/>
      <c r="J216" s="19"/>
      <c r="K216" s="19"/>
      <c r="L216" s="122"/>
      <c r="M216" s="19"/>
      <c r="N216" s="19"/>
      <c r="O216" s="19"/>
      <c r="P216" s="122"/>
      <c r="Q216" s="19"/>
      <c r="R216" s="19"/>
      <c r="S216" s="19"/>
      <c r="T216" s="122"/>
      <c r="U216" s="19"/>
      <c r="V216" s="19"/>
      <c r="W216" s="19"/>
      <c r="X216" s="122"/>
      <c r="Y216" s="19"/>
      <c r="Z216" s="19"/>
      <c r="AA216" s="19"/>
      <c r="AB216" s="19"/>
      <c r="AC216" s="19"/>
    </row>
    <row r="217">
      <c r="A217" s="19"/>
      <c r="B217" s="19"/>
      <c r="C217" s="19"/>
      <c r="D217" s="122"/>
      <c r="E217" s="19"/>
      <c r="F217" s="19"/>
      <c r="G217" s="19"/>
      <c r="H217" s="122"/>
      <c r="I217" s="19"/>
      <c r="J217" s="19"/>
      <c r="K217" s="19"/>
      <c r="L217" s="122"/>
      <c r="M217" s="19"/>
      <c r="N217" s="19"/>
      <c r="O217" s="19"/>
      <c r="P217" s="122"/>
      <c r="Q217" s="19"/>
      <c r="R217" s="19"/>
      <c r="S217" s="19"/>
      <c r="T217" s="122"/>
      <c r="U217" s="19"/>
      <c r="V217" s="19"/>
      <c r="W217" s="19"/>
      <c r="X217" s="122"/>
      <c r="Y217" s="19"/>
      <c r="Z217" s="19"/>
      <c r="AA217" s="19"/>
      <c r="AB217" s="19"/>
      <c r="AC217" s="19"/>
    </row>
    <row r="218">
      <c r="A218" s="19"/>
      <c r="B218" s="19"/>
      <c r="C218" s="19"/>
      <c r="D218" s="122"/>
      <c r="E218" s="19"/>
      <c r="F218" s="19"/>
      <c r="G218" s="19"/>
      <c r="H218" s="122"/>
      <c r="I218" s="19"/>
      <c r="J218" s="19"/>
      <c r="K218" s="19"/>
      <c r="L218" s="122"/>
      <c r="M218" s="19"/>
      <c r="N218" s="19"/>
      <c r="O218" s="19"/>
      <c r="P218" s="122"/>
      <c r="Q218" s="19"/>
      <c r="R218" s="19"/>
      <c r="S218" s="19"/>
      <c r="T218" s="122"/>
      <c r="U218" s="19"/>
      <c r="V218" s="19"/>
      <c r="W218" s="19"/>
      <c r="X218" s="122"/>
      <c r="Y218" s="19"/>
      <c r="Z218" s="19"/>
      <c r="AA218" s="19"/>
      <c r="AB218" s="19"/>
      <c r="AC218" s="19"/>
    </row>
    <row r="219">
      <c r="A219" s="19"/>
      <c r="B219" s="19"/>
      <c r="C219" s="19"/>
      <c r="D219" s="122"/>
      <c r="E219" s="19"/>
      <c r="F219" s="19"/>
      <c r="G219" s="19"/>
      <c r="H219" s="122"/>
      <c r="I219" s="19"/>
      <c r="J219" s="19"/>
      <c r="K219" s="19"/>
      <c r="L219" s="122"/>
      <c r="M219" s="19"/>
      <c r="N219" s="19"/>
      <c r="O219" s="19"/>
      <c r="P219" s="122"/>
      <c r="Q219" s="19"/>
      <c r="R219" s="19"/>
      <c r="S219" s="19"/>
      <c r="T219" s="122"/>
      <c r="U219" s="19"/>
      <c r="V219" s="19"/>
      <c r="W219" s="19"/>
      <c r="X219" s="122"/>
      <c r="Y219" s="19"/>
      <c r="Z219" s="19"/>
      <c r="AA219" s="19"/>
      <c r="AB219" s="19"/>
      <c r="AC219" s="19"/>
    </row>
    <row r="220">
      <c r="A220" s="19"/>
      <c r="B220" s="19"/>
      <c r="C220" s="19"/>
      <c r="D220" s="122"/>
      <c r="E220" s="19"/>
      <c r="F220" s="19"/>
      <c r="G220" s="19"/>
      <c r="H220" s="122"/>
      <c r="I220" s="19"/>
      <c r="J220" s="19"/>
      <c r="K220" s="19"/>
      <c r="L220" s="122"/>
      <c r="M220" s="19"/>
      <c r="N220" s="19"/>
      <c r="O220" s="19"/>
      <c r="P220" s="122"/>
      <c r="Q220" s="19"/>
      <c r="R220" s="19"/>
      <c r="S220" s="19"/>
      <c r="T220" s="122"/>
      <c r="U220" s="19"/>
      <c r="V220" s="19"/>
      <c r="W220" s="19"/>
      <c r="X220" s="122"/>
      <c r="Y220" s="19"/>
      <c r="Z220" s="19"/>
      <c r="AA220" s="19"/>
      <c r="AB220" s="19"/>
      <c r="AC220" s="19"/>
    </row>
    <row r="221">
      <c r="A221" s="19"/>
      <c r="B221" s="19"/>
      <c r="C221" s="19"/>
      <c r="D221" s="122"/>
      <c r="E221" s="19"/>
      <c r="F221" s="19"/>
      <c r="G221" s="19"/>
      <c r="H221" s="122"/>
      <c r="I221" s="19"/>
      <c r="J221" s="19"/>
      <c r="K221" s="19"/>
      <c r="L221" s="122"/>
      <c r="M221" s="19"/>
      <c r="N221" s="19"/>
      <c r="O221" s="19"/>
      <c r="P221" s="122"/>
      <c r="Q221" s="19"/>
      <c r="R221" s="19"/>
      <c r="S221" s="19"/>
      <c r="T221" s="122"/>
      <c r="U221" s="19"/>
      <c r="V221" s="19"/>
      <c r="W221" s="19"/>
      <c r="X221" s="122"/>
      <c r="Y221" s="19"/>
      <c r="Z221" s="19"/>
      <c r="AA221" s="19"/>
      <c r="AB221" s="19"/>
      <c r="AC221" s="19"/>
    </row>
    <row r="222">
      <c r="A222" s="19"/>
      <c r="B222" s="19"/>
      <c r="C222" s="19"/>
      <c r="D222" s="122"/>
      <c r="E222" s="19"/>
      <c r="F222" s="19"/>
      <c r="G222" s="19"/>
      <c r="H222" s="122"/>
      <c r="I222" s="19"/>
      <c r="J222" s="19"/>
      <c r="K222" s="19"/>
      <c r="L222" s="122"/>
      <c r="M222" s="19"/>
      <c r="N222" s="19"/>
      <c r="O222" s="19"/>
      <c r="P222" s="122"/>
      <c r="Q222" s="19"/>
      <c r="R222" s="19"/>
      <c r="S222" s="19"/>
      <c r="T222" s="122"/>
      <c r="U222" s="19"/>
      <c r="V222" s="19"/>
      <c r="W222" s="19"/>
      <c r="X222" s="122"/>
      <c r="Y222" s="19"/>
      <c r="Z222" s="19"/>
      <c r="AA222" s="19"/>
      <c r="AB222" s="19"/>
      <c r="AC222" s="19"/>
    </row>
    <row r="223">
      <c r="A223" s="19"/>
      <c r="B223" s="19"/>
      <c r="C223" s="19"/>
      <c r="D223" s="122"/>
      <c r="E223" s="19"/>
      <c r="F223" s="19"/>
      <c r="G223" s="19"/>
      <c r="H223" s="122"/>
      <c r="I223" s="19"/>
      <c r="J223" s="19"/>
      <c r="K223" s="19"/>
      <c r="L223" s="122"/>
      <c r="M223" s="19"/>
      <c r="N223" s="19"/>
      <c r="O223" s="19"/>
      <c r="P223" s="122"/>
      <c r="Q223" s="19"/>
      <c r="R223" s="19"/>
      <c r="S223" s="19"/>
      <c r="T223" s="122"/>
      <c r="U223" s="19"/>
      <c r="V223" s="19"/>
      <c r="W223" s="19"/>
      <c r="X223" s="122"/>
      <c r="Y223" s="19"/>
      <c r="Z223" s="19"/>
      <c r="AA223" s="19"/>
      <c r="AB223" s="19"/>
      <c r="AC223" s="19"/>
    </row>
    <row r="224">
      <c r="A224" s="19"/>
      <c r="B224" s="19"/>
      <c r="C224" s="19"/>
      <c r="D224" s="122"/>
      <c r="E224" s="19"/>
      <c r="F224" s="19"/>
      <c r="G224" s="19"/>
      <c r="H224" s="122"/>
      <c r="I224" s="19"/>
      <c r="J224" s="19"/>
      <c r="K224" s="19"/>
      <c r="L224" s="122"/>
      <c r="M224" s="19"/>
      <c r="N224" s="19"/>
      <c r="O224" s="19"/>
      <c r="P224" s="122"/>
      <c r="Q224" s="19"/>
      <c r="R224" s="19"/>
      <c r="S224" s="19"/>
      <c r="T224" s="122"/>
      <c r="U224" s="19"/>
      <c r="V224" s="19"/>
      <c r="W224" s="19"/>
      <c r="X224" s="122"/>
      <c r="Y224" s="19"/>
      <c r="Z224" s="19"/>
      <c r="AA224" s="19"/>
      <c r="AB224" s="19"/>
      <c r="AC224" s="19"/>
    </row>
    <row r="225">
      <c r="A225" s="19"/>
      <c r="B225" s="19"/>
      <c r="C225" s="19"/>
      <c r="D225" s="122"/>
      <c r="E225" s="19"/>
      <c r="F225" s="19"/>
      <c r="G225" s="19"/>
      <c r="H225" s="122"/>
      <c r="I225" s="19"/>
      <c r="J225" s="19"/>
      <c r="K225" s="19"/>
      <c r="L225" s="122"/>
      <c r="M225" s="19"/>
      <c r="N225" s="19"/>
      <c r="O225" s="19"/>
      <c r="P225" s="122"/>
      <c r="Q225" s="19"/>
      <c r="R225" s="19"/>
      <c r="S225" s="19"/>
      <c r="T225" s="122"/>
      <c r="U225" s="19"/>
      <c r="V225" s="19"/>
      <c r="W225" s="19"/>
      <c r="X225" s="122"/>
      <c r="Y225" s="19"/>
      <c r="Z225" s="19"/>
      <c r="AA225" s="19"/>
      <c r="AB225" s="19"/>
      <c r="AC225" s="19"/>
    </row>
    <row r="226">
      <c r="A226" s="19"/>
      <c r="B226" s="19"/>
      <c r="C226" s="19"/>
      <c r="D226" s="122"/>
      <c r="E226" s="19"/>
      <c r="F226" s="19"/>
      <c r="G226" s="19"/>
      <c r="H226" s="122"/>
      <c r="I226" s="19"/>
      <c r="J226" s="19"/>
      <c r="K226" s="19"/>
      <c r="L226" s="122"/>
      <c r="M226" s="19"/>
      <c r="N226" s="19"/>
      <c r="O226" s="19"/>
      <c r="P226" s="122"/>
      <c r="Q226" s="19"/>
      <c r="R226" s="19"/>
      <c r="S226" s="19"/>
      <c r="T226" s="122"/>
      <c r="U226" s="19"/>
      <c r="V226" s="19"/>
      <c r="W226" s="19"/>
      <c r="X226" s="122"/>
      <c r="Y226" s="19"/>
      <c r="Z226" s="19"/>
      <c r="AA226" s="19"/>
      <c r="AB226" s="19"/>
      <c r="AC226" s="19"/>
    </row>
    <row r="227">
      <c r="A227" s="19"/>
      <c r="B227" s="19"/>
      <c r="C227" s="19"/>
      <c r="D227" s="122"/>
      <c r="E227" s="19"/>
      <c r="F227" s="19"/>
      <c r="G227" s="19"/>
      <c r="H227" s="122"/>
      <c r="I227" s="19"/>
      <c r="J227" s="19"/>
      <c r="K227" s="19"/>
      <c r="L227" s="122"/>
      <c r="M227" s="19"/>
      <c r="N227" s="19"/>
      <c r="O227" s="19"/>
      <c r="P227" s="122"/>
      <c r="Q227" s="19"/>
      <c r="R227" s="19"/>
      <c r="S227" s="19"/>
      <c r="T227" s="122"/>
      <c r="U227" s="19"/>
      <c r="V227" s="19"/>
      <c r="W227" s="19"/>
      <c r="X227" s="122"/>
      <c r="Y227" s="19"/>
      <c r="Z227" s="19"/>
      <c r="AA227" s="19"/>
      <c r="AB227" s="19"/>
      <c r="AC227" s="19"/>
    </row>
    <row r="228">
      <c r="A228" s="19"/>
      <c r="B228" s="19"/>
      <c r="C228" s="19"/>
      <c r="D228" s="122"/>
      <c r="E228" s="19"/>
      <c r="F228" s="19"/>
      <c r="G228" s="19"/>
      <c r="H228" s="122"/>
      <c r="I228" s="19"/>
      <c r="J228" s="19"/>
      <c r="K228" s="19"/>
      <c r="L228" s="122"/>
      <c r="M228" s="19"/>
      <c r="N228" s="19"/>
      <c r="O228" s="19"/>
      <c r="P228" s="122"/>
      <c r="Q228" s="19"/>
      <c r="R228" s="19"/>
      <c r="S228" s="19"/>
      <c r="T228" s="122"/>
      <c r="U228" s="19"/>
      <c r="V228" s="19"/>
      <c r="W228" s="19"/>
      <c r="X228" s="122"/>
      <c r="Y228" s="19"/>
      <c r="Z228" s="19"/>
      <c r="AA228" s="19"/>
      <c r="AB228" s="19"/>
      <c r="AC228" s="19"/>
    </row>
    <row r="229">
      <c r="A229" s="19"/>
      <c r="B229" s="19"/>
      <c r="C229" s="19"/>
      <c r="D229" s="122"/>
      <c r="E229" s="19"/>
      <c r="F229" s="19"/>
      <c r="G229" s="19"/>
      <c r="H229" s="122"/>
      <c r="I229" s="19"/>
      <c r="J229" s="19"/>
      <c r="K229" s="19"/>
      <c r="L229" s="122"/>
      <c r="M229" s="19"/>
      <c r="N229" s="19"/>
      <c r="O229" s="19"/>
      <c r="P229" s="122"/>
      <c r="Q229" s="19"/>
      <c r="R229" s="19"/>
      <c r="S229" s="19"/>
      <c r="T229" s="122"/>
      <c r="U229" s="19"/>
      <c r="V229" s="19"/>
      <c r="W229" s="19"/>
      <c r="X229" s="122"/>
      <c r="Y229" s="19"/>
      <c r="Z229" s="19"/>
      <c r="AA229" s="19"/>
      <c r="AB229" s="19"/>
      <c r="AC229" s="19"/>
    </row>
    <row r="230">
      <c r="A230" s="19"/>
      <c r="B230" s="19"/>
      <c r="C230" s="19"/>
      <c r="D230" s="122"/>
      <c r="E230" s="19"/>
      <c r="F230" s="19"/>
      <c r="G230" s="19"/>
      <c r="H230" s="122"/>
      <c r="I230" s="19"/>
      <c r="J230" s="19"/>
      <c r="K230" s="19"/>
      <c r="L230" s="122"/>
      <c r="M230" s="19"/>
      <c r="N230" s="19"/>
      <c r="O230" s="19"/>
      <c r="P230" s="122"/>
      <c r="Q230" s="19"/>
      <c r="R230" s="19"/>
      <c r="S230" s="19"/>
      <c r="T230" s="122"/>
      <c r="U230" s="19"/>
      <c r="V230" s="19"/>
      <c r="W230" s="19"/>
      <c r="X230" s="122"/>
      <c r="Y230" s="19"/>
      <c r="Z230" s="19"/>
      <c r="AA230" s="19"/>
      <c r="AB230" s="19"/>
      <c r="AC230" s="19"/>
    </row>
    <row r="231">
      <c r="A231" s="19"/>
      <c r="B231" s="19"/>
      <c r="C231" s="19"/>
      <c r="D231" s="122"/>
      <c r="E231" s="19"/>
      <c r="F231" s="19"/>
      <c r="G231" s="19"/>
      <c r="H231" s="122"/>
      <c r="I231" s="19"/>
      <c r="J231" s="19"/>
      <c r="K231" s="19"/>
      <c r="L231" s="122"/>
      <c r="M231" s="19"/>
      <c r="N231" s="19"/>
      <c r="O231" s="19"/>
      <c r="P231" s="122"/>
      <c r="Q231" s="19"/>
      <c r="R231" s="19"/>
      <c r="S231" s="19"/>
      <c r="T231" s="122"/>
      <c r="U231" s="19"/>
      <c r="V231" s="19"/>
      <c r="W231" s="19"/>
      <c r="X231" s="122"/>
      <c r="Y231" s="19"/>
      <c r="Z231" s="19"/>
      <c r="AA231" s="19"/>
      <c r="AB231" s="19"/>
      <c r="AC231" s="19"/>
    </row>
    <row r="232">
      <c r="A232" s="19"/>
      <c r="B232" s="19"/>
      <c r="C232" s="19"/>
      <c r="D232" s="122"/>
      <c r="E232" s="19"/>
      <c r="F232" s="19"/>
      <c r="G232" s="19"/>
      <c r="H232" s="122"/>
      <c r="I232" s="19"/>
      <c r="J232" s="19"/>
      <c r="K232" s="19"/>
      <c r="L232" s="122"/>
      <c r="M232" s="19"/>
      <c r="N232" s="19"/>
      <c r="O232" s="19"/>
      <c r="P232" s="122"/>
      <c r="Q232" s="19"/>
      <c r="R232" s="19"/>
      <c r="S232" s="19"/>
      <c r="T232" s="122"/>
      <c r="U232" s="19"/>
      <c r="V232" s="19"/>
      <c r="W232" s="19"/>
      <c r="X232" s="122"/>
      <c r="Y232" s="19"/>
      <c r="Z232" s="19"/>
      <c r="AA232" s="19"/>
      <c r="AB232" s="19"/>
      <c r="AC232" s="19"/>
    </row>
    <row r="233">
      <c r="A233" s="19"/>
      <c r="B233" s="19"/>
      <c r="C233" s="19"/>
      <c r="D233" s="122"/>
      <c r="E233" s="19"/>
      <c r="F233" s="19"/>
      <c r="G233" s="19"/>
      <c r="H233" s="122"/>
      <c r="I233" s="19"/>
      <c r="J233" s="19"/>
      <c r="K233" s="19"/>
      <c r="L233" s="122"/>
      <c r="M233" s="19"/>
      <c r="N233" s="19"/>
      <c r="O233" s="19"/>
      <c r="P233" s="122"/>
      <c r="Q233" s="19"/>
      <c r="R233" s="19"/>
      <c r="S233" s="19"/>
      <c r="T233" s="122"/>
      <c r="U233" s="19"/>
      <c r="V233" s="19"/>
      <c r="W233" s="19"/>
      <c r="X233" s="122"/>
      <c r="Y233" s="19"/>
      <c r="Z233" s="19"/>
      <c r="AA233" s="19"/>
      <c r="AB233" s="19"/>
      <c r="AC233" s="19"/>
    </row>
    <row r="234">
      <c r="A234" s="19"/>
      <c r="B234" s="19"/>
      <c r="C234" s="19"/>
      <c r="D234" s="122"/>
      <c r="E234" s="19"/>
      <c r="F234" s="19"/>
      <c r="G234" s="19"/>
      <c r="H234" s="122"/>
      <c r="I234" s="19"/>
      <c r="J234" s="19"/>
      <c r="K234" s="19"/>
      <c r="L234" s="122"/>
      <c r="M234" s="19"/>
      <c r="N234" s="19"/>
      <c r="O234" s="19"/>
      <c r="P234" s="122"/>
      <c r="Q234" s="19"/>
      <c r="R234" s="19"/>
      <c r="S234" s="19"/>
      <c r="T234" s="122"/>
      <c r="U234" s="19"/>
      <c r="V234" s="19"/>
      <c r="W234" s="19"/>
      <c r="X234" s="122"/>
      <c r="Y234" s="19"/>
      <c r="Z234" s="19"/>
      <c r="AA234" s="19"/>
      <c r="AB234" s="19"/>
      <c r="AC234" s="19"/>
    </row>
    <row r="235">
      <c r="A235" s="19"/>
      <c r="B235" s="19"/>
      <c r="C235" s="19"/>
      <c r="D235" s="122"/>
      <c r="E235" s="19"/>
      <c r="F235" s="19"/>
      <c r="G235" s="19"/>
      <c r="H235" s="122"/>
      <c r="I235" s="19"/>
      <c r="J235" s="19"/>
      <c r="K235" s="19"/>
      <c r="L235" s="122"/>
      <c r="M235" s="19"/>
      <c r="N235" s="19"/>
      <c r="O235" s="19"/>
      <c r="P235" s="122"/>
      <c r="Q235" s="19"/>
      <c r="R235" s="19"/>
      <c r="S235" s="19"/>
      <c r="T235" s="122"/>
      <c r="U235" s="19"/>
      <c r="V235" s="19"/>
      <c r="W235" s="19"/>
      <c r="X235" s="122"/>
      <c r="Y235" s="19"/>
      <c r="Z235" s="19"/>
      <c r="AA235" s="19"/>
      <c r="AB235" s="19"/>
      <c r="AC235" s="19"/>
    </row>
    <row r="236">
      <c r="A236" s="19"/>
      <c r="B236" s="19"/>
      <c r="C236" s="19"/>
      <c r="D236" s="122"/>
      <c r="E236" s="19"/>
      <c r="F236" s="19"/>
      <c r="G236" s="19"/>
      <c r="H236" s="122"/>
      <c r="I236" s="19"/>
      <c r="J236" s="19"/>
      <c r="K236" s="19"/>
      <c r="L236" s="122"/>
      <c r="M236" s="19"/>
      <c r="N236" s="19"/>
      <c r="O236" s="19"/>
      <c r="P236" s="122"/>
      <c r="Q236" s="19"/>
      <c r="R236" s="19"/>
      <c r="S236" s="19"/>
      <c r="T236" s="122"/>
      <c r="U236" s="19"/>
      <c r="V236" s="19"/>
      <c r="W236" s="19"/>
      <c r="X236" s="122"/>
      <c r="Y236" s="19"/>
      <c r="Z236" s="19"/>
      <c r="AA236" s="19"/>
      <c r="AB236" s="19"/>
      <c r="AC236" s="19"/>
    </row>
    <row r="237">
      <c r="A237" s="19"/>
      <c r="B237" s="19"/>
      <c r="C237" s="19"/>
      <c r="D237" s="122"/>
      <c r="E237" s="19"/>
      <c r="F237" s="19"/>
      <c r="G237" s="19"/>
      <c r="H237" s="122"/>
      <c r="I237" s="19"/>
      <c r="J237" s="19"/>
      <c r="K237" s="19"/>
      <c r="L237" s="122"/>
      <c r="M237" s="19"/>
      <c r="N237" s="19"/>
      <c r="O237" s="19"/>
      <c r="P237" s="122"/>
      <c r="Q237" s="19"/>
      <c r="R237" s="19"/>
      <c r="S237" s="19"/>
      <c r="T237" s="122"/>
      <c r="U237" s="19"/>
      <c r="V237" s="19"/>
      <c r="W237" s="19"/>
      <c r="X237" s="122"/>
      <c r="Y237" s="19"/>
      <c r="Z237" s="19"/>
      <c r="AA237" s="19"/>
      <c r="AB237" s="19"/>
      <c r="AC237" s="19"/>
    </row>
    <row r="238">
      <c r="A238" s="19"/>
      <c r="B238" s="19"/>
      <c r="C238" s="19"/>
      <c r="D238" s="122"/>
      <c r="E238" s="19"/>
      <c r="F238" s="19"/>
      <c r="G238" s="19"/>
      <c r="H238" s="122"/>
      <c r="I238" s="19"/>
      <c r="J238" s="19"/>
      <c r="K238" s="19"/>
      <c r="L238" s="122"/>
      <c r="M238" s="19"/>
      <c r="N238" s="19"/>
      <c r="O238" s="19"/>
      <c r="P238" s="122"/>
      <c r="Q238" s="19"/>
      <c r="R238" s="19"/>
      <c r="S238" s="19"/>
      <c r="T238" s="122"/>
      <c r="U238" s="19"/>
      <c r="V238" s="19"/>
      <c r="W238" s="19"/>
      <c r="X238" s="122"/>
      <c r="Y238" s="19"/>
      <c r="Z238" s="19"/>
      <c r="AA238" s="19"/>
      <c r="AB238" s="19"/>
      <c r="AC238" s="19"/>
    </row>
    <row r="239">
      <c r="A239" s="19"/>
      <c r="B239" s="19"/>
      <c r="C239" s="19"/>
      <c r="D239" s="122"/>
      <c r="E239" s="19"/>
      <c r="F239" s="19"/>
      <c r="G239" s="19"/>
      <c r="H239" s="122"/>
      <c r="I239" s="19"/>
      <c r="J239" s="19"/>
      <c r="K239" s="19"/>
      <c r="L239" s="122"/>
      <c r="M239" s="19"/>
      <c r="N239" s="19"/>
      <c r="O239" s="19"/>
      <c r="P239" s="122"/>
      <c r="Q239" s="19"/>
      <c r="R239" s="19"/>
      <c r="S239" s="19"/>
      <c r="T239" s="122"/>
      <c r="U239" s="19"/>
      <c r="V239" s="19"/>
      <c r="W239" s="19"/>
      <c r="X239" s="122"/>
      <c r="Y239" s="19"/>
      <c r="Z239" s="19"/>
      <c r="AA239" s="19"/>
      <c r="AB239" s="19"/>
      <c r="AC239" s="19"/>
    </row>
    <row r="240">
      <c r="A240" s="19"/>
      <c r="B240" s="19"/>
      <c r="C240" s="19"/>
      <c r="D240" s="122"/>
      <c r="E240" s="19"/>
      <c r="F240" s="19"/>
      <c r="G240" s="19"/>
      <c r="H240" s="122"/>
      <c r="I240" s="19"/>
      <c r="J240" s="19"/>
      <c r="K240" s="19"/>
      <c r="L240" s="122"/>
      <c r="M240" s="19"/>
      <c r="N240" s="19"/>
      <c r="O240" s="19"/>
      <c r="P240" s="122"/>
      <c r="Q240" s="19"/>
      <c r="R240" s="19"/>
      <c r="S240" s="19"/>
      <c r="T240" s="122"/>
      <c r="U240" s="19"/>
      <c r="V240" s="19"/>
      <c r="W240" s="19"/>
      <c r="X240" s="122"/>
      <c r="Y240" s="19"/>
      <c r="Z240" s="19"/>
      <c r="AA240" s="19"/>
      <c r="AB240" s="19"/>
      <c r="AC240" s="19"/>
    </row>
    <row r="241">
      <c r="A241" s="19"/>
      <c r="B241" s="19"/>
      <c r="C241" s="19"/>
      <c r="D241" s="122"/>
      <c r="E241" s="19"/>
      <c r="F241" s="19"/>
      <c r="G241" s="19"/>
      <c r="H241" s="122"/>
      <c r="I241" s="19"/>
      <c r="J241" s="19"/>
      <c r="K241" s="19"/>
      <c r="L241" s="122"/>
      <c r="M241" s="19"/>
      <c r="N241" s="19"/>
      <c r="O241" s="19"/>
      <c r="P241" s="122"/>
      <c r="Q241" s="19"/>
      <c r="R241" s="19"/>
      <c r="S241" s="19"/>
      <c r="T241" s="122"/>
      <c r="U241" s="19"/>
      <c r="V241" s="19"/>
      <c r="W241" s="19"/>
      <c r="X241" s="122"/>
      <c r="Y241" s="19"/>
      <c r="Z241" s="19"/>
      <c r="AA241" s="19"/>
      <c r="AB241" s="19"/>
      <c r="AC241" s="19"/>
    </row>
    <row r="242">
      <c r="A242" s="19"/>
      <c r="B242" s="19"/>
      <c r="C242" s="19"/>
      <c r="D242" s="122"/>
      <c r="E242" s="19"/>
      <c r="F242" s="19"/>
      <c r="G242" s="19"/>
      <c r="H242" s="122"/>
      <c r="I242" s="19"/>
      <c r="J242" s="19"/>
      <c r="K242" s="19"/>
      <c r="L242" s="122"/>
      <c r="M242" s="19"/>
      <c r="N242" s="19"/>
      <c r="O242" s="19"/>
      <c r="P242" s="122"/>
      <c r="Q242" s="19"/>
      <c r="R242" s="19"/>
      <c r="S242" s="19"/>
      <c r="T242" s="122"/>
      <c r="U242" s="19"/>
      <c r="V242" s="19"/>
      <c r="W242" s="19"/>
      <c r="X242" s="122"/>
      <c r="Y242" s="19"/>
      <c r="Z242" s="19"/>
      <c r="AA242" s="19"/>
      <c r="AB242" s="19"/>
      <c r="AC242" s="19"/>
    </row>
    <row r="243">
      <c r="A243" s="19"/>
      <c r="B243" s="19"/>
      <c r="C243" s="19"/>
      <c r="D243" s="122"/>
      <c r="E243" s="19"/>
      <c r="F243" s="19"/>
      <c r="G243" s="19"/>
      <c r="H243" s="122"/>
      <c r="I243" s="19"/>
      <c r="J243" s="19"/>
      <c r="K243" s="19"/>
      <c r="L243" s="122"/>
      <c r="M243" s="19"/>
      <c r="N243" s="19"/>
      <c r="O243" s="19"/>
      <c r="P243" s="122"/>
      <c r="Q243" s="19"/>
      <c r="R243" s="19"/>
      <c r="S243" s="19"/>
      <c r="T243" s="122"/>
      <c r="U243" s="19"/>
      <c r="V243" s="19"/>
      <c r="W243" s="19"/>
      <c r="X243" s="122"/>
      <c r="Y243" s="19"/>
      <c r="Z243" s="19"/>
      <c r="AA243" s="19"/>
      <c r="AB243" s="19"/>
      <c r="AC243" s="19"/>
    </row>
    <row r="244">
      <c r="A244" s="19"/>
      <c r="B244" s="19"/>
      <c r="C244" s="19"/>
      <c r="D244" s="122"/>
      <c r="E244" s="19"/>
      <c r="F244" s="19"/>
      <c r="G244" s="19"/>
      <c r="H244" s="122"/>
      <c r="I244" s="19"/>
      <c r="J244" s="19"/>
      <c r="K244" s="19"/>
      <c r="L244" s="122"/>
      <c r="M244" s="19"/>
      <c r="N244" s="19"/>
      <c r="O244" s="19"/>
      <c r="P244" s="122"/>
      <c r="Q244" s="19"/>
      <c r="R244" s="19"/>
      <c r="S244" s="19"/>
      <c r="T244" s="122"/>
      <c r="U244" s="19"/>
      <c r="V244" s="19"/>
      <c r="W244" s="19"/>
      <c r="X244" s="122"/>
      <c r="Y244" s="19"/>
      <c r="Z244" s="19"/>
      <c r="AA244" s="19"/>
      <c r="AB244" s="19"/>
      <c r="AC244" s="19"/>
    </row>
    <row r="245">
      <c r="A245" s="19"/>
      <c r="B245" s="19"/>
      <c r="C245" s="19"/>
      <c r="D245" s="122"/>
      <c r="E245" s="19"/>
      <c r="F245" s="19"/>
      <c r="G245" s="19"/>
      <c r="H245" s="122"/>
      <c r="I245" s="19"/>
      <c r="J245" s="19"/>
      <c r="K245" s="19"/>
      <c r="L245" s="122"/>
      <c r="M245" s="19"/>
      <c r="N245" s="19"/>
      <c r="O245" s="19"/>
      <c r="P245" s="122"/>
      <c r="Q245" s="19"/>
      <c r="R245" s="19"/>
      <c r="S245" s="19"/>
      <c r="T245" s="122"/>
      <c r="U245" s="19"/>
      <c r="V245" s="19"/>
      <c r="W245" s="19"/>
      <c r="X245" s="122"/>
      <c r="Y245" s="19"/>
      <c r="Z245" s="19"/>
      <c r="AA245" s="19"/>
      <c r="AB245" s="19"/>
      <c r="AC245" s="19"/>
    </row>
    <row r="246">
      <c r="A246" s="19"/>
      <c r="B246" s="19"/>
      <c r="C246" s="19"/>
      <c r="D246" s="122"/>
      <c r="E246" s="19"/>
      <c r="F246" s="19"/>
      <c r="G246" s="19"/>
      <c r="H246" s="122"/>
      <c r="I246" s="19"/>
      <c r="J246" s="19"/>
      <c r="K246" s="19"/>
      <c r="L246" s="122"/>
      <c r="M246" s="19"/>
      <c r="N246" s="19"/>
      <c r="O246" s="19"/>
      <c r="P246" s="122"/>
      <c r="Q246" s="19"/>
      <c r="R246" s="19"/>
      <c r="S246" s="19"/>
      <c r="T246" s="122"/>
      <c r="U246" s="19"/>
      <c r="V246" s="19"/>
      <c r="W246" s="19"/>
      <c r="X246" s="122"/>
      <c r="Y246" s="19"/>
      <c r="Z246" s="19"/>
      <c r="AA246" s="19"/>
      <c r="AB246" s="19"/>
      <c r="AC246" s="19"/>
    </row>
    <row r="247">
      <c r="A247" s="19"/>
      <c r="B247" s="19"/>
      <c r="C247" s="19"/>
      <c r="D247" s="122"/>
      <c r="E247" s="19"/>
      <c r="F247" s="19"/>
      <c r="G247" s="19"/>
      <c r="H247" s="122"/>
      <c r="I247" s="19"/>
      <c r="J247" s="19"/>
      <c r="K247" s="19"/>
      <c r="L247" s="122"/>
      <c r="M247" s="19"/>
      <c r="N247" s="19"/>
      <c r="O247" s="19"/>
      <c r="P247" s="122"/>
      <c r="Q247" s="19"/>
      <c r="R247" s="19"/>
      <c r="S247" s="19"/>
      <c r="T247" s="122"/>
      <c r="U247" s="19"/>
      <c r="V247" s="19"/>
      <c r="W247" s="19"/>
      <c r="X247" s="122"/>
      <c r="Y247" s="19"/>
      <c r="Z247" s="19"/>
      <c r="AA247" s="19"/>
      <c r="AB247" s="19"/>
      <c r="AC247" s="19"/>
    </row>
    <row r="248">
      <c r="A248" s="19"/>
      <c r="B248" s="19"/>
      <c r="C248" s="19"/>
      <c r="D248" s="122"/>
      <c r="E248" s="19"/>
      <c r="F248" s="19"/>
      <c r="G248" s="19"/>
      <c r="H248" s="122"/>
      <c r="I248" s="19"/>
      <c r="J248" s="19"/>
      <c r="K248" s="19"/>
      <c r="L248" s="122"/>
      <c r="M248" s="19"/>
      <c r="N248" s="19"/>
      <c r="O248" s="19"/>
      <c r="P248" s="122"/>
      <c r="Q248" s="19"/>
      <c r="R248" s="19"/>
      <c r="S248" s="19"/>
      <c r="T248" s="122"/>
      <c r="U248" s="19"/>
      <c r="V248" s="19"/>
      <c r="W248" s="19"/>
      <c r="X248" s="122"/>
      <c r="Y248" s="19"/>
      <c r="Z248" s="19"/>
      <c r="AA248" s="19"/>
      <c r="AB248" s="19"/>
      <c r="AC248" s="19"/>
    </row>
    <row r="249">
      <c r="A249" s="19"/>
      <c r="B249" s="19"/>
      <c r="C249" s="19"/>
      <c r="D249" s="122"/>
      <c r="E249" s="19"/>
      <c r="F249" s="19"/>
      <c r="G249" s="19"/>
      <c r="H249" s="122"/>
      <c r="I249" s="19"/>
      <c r="J249" s="19"/>
      <c r="K249" s="19"/>
      <c r="L249" s="122"/>
      <c r="M249" s="19"/>
      <c r="N249" s="19"/>
      <c r="O249" s="19"/>
      <c r="P249" s="122"/>
      <c r="Q249" s="19"/>
      <c r="R249" s="19"/>
      <c r="S249" s="19"/>
      <c r="T249" s="122"/>
      <c r="U249" s="19"/>
      <c r="V249" s="19"/>
      <c r="W249" s="19"/>
      <c r="X249" s="122"/>
      <c r="Y249" s="19"/>
      <c r="Z249" s="19"/>
      <c r="AA249" s="19"/>
      <c r="AB249" s="19"/>
      <c r="AC249" s="19"/>
    </row>
    <row r="250">
      <c r="A250" s="19"/>
      <c r="B250" s="19"/>
      <c r="C250" s="19"/>
      <c r="D250" s="122"/>
      <c r="E250" s="19"/>
      <c r="F250" s="19"/>
      <c r="G250" s="19"/>
      <c r="H250" s="122"/>
      <c r="I250" s="19"/>
      <c r="J250" s="19"/>
      <c r="K250" s="19"/>
      <c r="L250" s="122"/>
      <c r="M250" s="19"/>
      <c r="N250" s="19"/>
      <c r="O250" s="19"/>
      <c r="P250" s="122"/>
      <c r="Q250" s="19"/>
      <c r="R250" s="19"/>
      <c r="S250" s="19"/>
      <c r="T250" s="122"/>
      <c r="U250" s="19"/>
      <c r="V250" s="19"/>
      <c r="W250" s="19"/>
      <c r="X250" s="122"/>
      <c r="Y250" s="19"/>
      <c r="Z250" s="19"/>
      <c r="AA250" s="19"/>
      <c r="AB250" s="19"/>
      <c r="AC250" s="19"/>
    </row>
    <row r="251">
      <c r="A251" s="19"/>
      <c r="B251" s="19"/>
      <c r="C251" s="19"/>
      <c r="D251" s="122"/>
      <c r="E251" s="19"/>
      <c r="F251" s="19"/>
      <c r="G251" s="19"/>
      <c r="H251" s="122"/>
      <c r="I251" s="19"/>
      <c r="J251" s="19"/>
      <c r="K251" s="19"/>
      <c r="L251" s="122"/>
      <c r="M251" s="19"/>
      <c r="N251" s="19"/>
      <c r="O251" s="19"/>
      <c r="P251" s="122"/>
      <c r="Q251" s="19"/>
      <c r="R251" s="19"/>
      <c r="S251" s="19"/>
      <c r="T251" s="122"/>
      <c r="U251" s="19"/>
      <c r="V251" s="19"/>
      <c r="W251" s="19"/>
      <c r="X251" s="122"/>
      <c r="Y251" s="19"/>
      <c r="Z251" s="19"/>
      <c r="AA251" s="19"/>
      <c r="AB251" s="19"/>
      <c r="AC251" s="19"/>
    </row>
    <row r="252">
      <c r="A252" s="19"/>
      <c r="B252" s="19"/>
      <c r="C252" s="19"/>
      <c r="D252" s="122"/>
      <c r="E252" s="19"/>
      <c r="F252" s="19"/>
      <c r="G252" s="19"/>
      <c r="H252" s="122"/>
      <c r="I252" s="19"/>
      <c r="J252" s="19"/>
      <c r="K252" s="19"/>
      <c r="L252" s="122"/>
      <c r="M252" s="19"/>
      <c r="N252" s="19"/>
      <c r="O252" s="19"/>
      <c r="P252" s="122"/>
      <c r="Q252" s="19"/>
      <c r="R252" s="19"/>
      <c r="S252" s="19"/>
      <c r="T252" s="122"/>
      <c r="U252" s="19"/>
      <c r="V252" s="19"/>
      <c r="W252" s="19"/>
      <c r="X252" s="122"/>
      <c r="Y252" s="19"/>
      <c r="Z252" s="19"/>
      <c r="AA252" s="19"/>
      <c r="AB252" s="19"/>
      <c r="AC252" s="19"/>
    </row>
    <row r="253">
      <c r="A253" s="19"/>
      <c r="B253" s="19"/>
      <c r="C253" s="19"/>
      <c r="D253" s="122"/>
      <c r="E253" s="19"/>
      <c r="F253" s="19"/>
      <c r="G253" s="19"/>
      <c r="H253" s="122"/>
      <c r="I253" s="19"/>
      <c r="J253" s="19"/>
      <c r="K253" s="19"/>
      <c r="L253" s="122"/>
      <c r="M253" s="19"/>
      <c r="N253" s="19"/>
      <c r="O253" s="19"/>
      <c r="P253" s="122"/>
      <c r="Q253" s="19"/>
      <c r="R253" s="19"/>
      <c r="S253" s="19"/>
      <c r="T253" s="122"/>
      <c r="U253" s="19"/>
      <c r="V253" s="19"/>
      <c r="W253" s="19"/>
      <c r="X253" s="122"/>
      <c r="Y253" s="19"/>
      <c r="Z253" s="19"/>
      <c r="AA253" s="19"/>
      <c r="AB253" s="19"/>
      <c r="AC253" s="19"/>
    </row>
    <row r="254">
      <c r="A254" s="19"/>
      <c r="B254" s="19"/>
      <c r="C254" s="19"/>
      <c r="D254" s="122"/>
      <c r="E254" s="19"/>
      <c r="F254" s="19"/>
      <c r="G254" s="19"/>
      <c r="H254" s="122"/>
      <c r="I254" s="19"/>
      <c r="J254" s="19"/>
      <c r="K254" s="19"/>
      <c r="L254" s="122"/>
      <c r="M254" s="19"/>
      <c r="N254" s="19"/>
      <c r="O254" s="19"/>
      <c r="P254" s="122"/>
      <c r="Q254" s="19"/>
      <c r="R254" s="19"/>
      <c r="S254" s="19"/>
      <c r="T254" s="122"/>
      <c r="U254" s="19"/>
      <c r="V254" s="19"/>
      <c r="W254" s="19"/>
      <c r="X254" s="122"/>
      <c r="Y254" s="19"/>
      <c r="Z254" s="19"/>
      <c r="AA254" s="19"/>
      <c r="AB254" s="19"/>
      <c r="AC254" s="19"/>
    </row>
    <row r="255">
      <c r="A255" s="19"/>
      <c r="B255" s="19"/>
      <c r="C255" s="19"/>
      <c r="D255" s="122"/>
      <c r="E255" s="19"/>
      <c r="F255" s="19"/>
      <c r="G255" s="19"/>
      <c r="H255" s="122"/>
      <c r="I255" s="19"/>
      <c r="J255" s="19"/>
      <c r="K255" s="19"/>
      <c r="L255" s="122"/>
      <c r="M255" s="19"/>
      <c r="N255" s="19"/>
      <c r="O255" s="19"/>
      <c r="P255" s="122"/>
      <c r="Q255" s="19"/>
      <c r="R255" s="19"/>
      <c r="S255" s="19"/>
      <c r="T255" s="122"/>
      <c r="U255" s="19"/>
      <c r="V255" s="19"/>
      <c r="W255" s="19"/>
      <c r="X255" s="122"/>
      <c r="Y255" s="19"/>
      <c r="Z255" s="19"/>
      <c r="AA255" s="19"/>
      <c r="AB255" s="19"/>
      <c r="AC255" s="19"/>
    </row>
    <row r="256">
      <c r="A256" s="19"/>
      <c r="B256" s="19"/>
      <c r="C256" s="19"/>
      <c r="D256" s="122"/>
      <c r="E256" s="19"/>
      <c r="F256" s="19"/>
      <c r="G256" s="19"/>
      <c r="H256" s="122"/>
      <c r="I256" s="19"/>
      <c r="J256" s="19"/>
      <c r="K256" s="19"/>
      <c r="L256" s="122"/>
      <c r="M256" s="19"/>
      <c r="N256" s="19"/>
      <c r="O256" s="19"/>
      <c r="P256" s="122"/>
      <c r="Q256" s="19"/>
      <c r="R256" s="19"/>
      <c r="S256" s="19"/>
      <c r="T256" s="122"/>
      <c r="U256" s="19"/>
      <c r="V256" s="19"/>
      <c r="W256" s="19"/>
      <c r="X256" s="122"/>
      <c r="Y256" s="19"/>
      <c r="Z256" s="19"/>
      <c r="AA256" s="19"/>
      <c r="AB256" s="19"/>
      <c r="AC256" s="19"/>
    </row>
    <row r="257">
      <c r="A257" s="19"/>
      <c r="B257" s="19"/>
      <c r="C257" s="19"/>
      <c r="D257" s="122"/>
      <c r="E257" s="19"/>
      <c r="F257" s="19"/>
      <c r="G257" s="19"/>
      <c r="H257" s="122"/>
      <c r="I257" s="19"/>
      <c r="J257" s="19"/>
      <c r="K257" s="19"/>
      <c r="L257" s="122"/>
      <c r="M257" s="19"/>
      <c r="N257" s="19"/>
      <c r="O257" s="19"/>
      <c r="P257" s="122"/>
      <c r="Q257" s="19"/>
      <c r="R257" s="19"/>
      <c r="S257" s="19"/>
      <c r="T257" s="122"/>
      <c r="U257" s="19"/>
      <c r="V257" s="19"/>
      <c r="W257" s="19"/>
      <c r="X257" s="122"/>
      <c r="Y257" s="19"/>
      <c r="Z257" s="19"/>
      <c r="AA257" s="19"/>
      <c r="AB257" s="19"/>
      <c r="AC257" s="19"/>
    </row>
    <row r="258">
      <c r="A258" s="19"/>
      <c r="B258" s="19"/>
      <c r="C258" s="19"/>
      <c r="D258" s="122"/>
      <c r="E258" s="19"/>
      <c r="F258" s="19"/>
      <c r="G258" s="19"/>
      <c r="H258" s="122"/>
      <c r="I258" s="19"/>
      <c r="J258" s="19"/>
      <c r="K258" s="19"/>
      <c r="L258" s="122"/>
      <c r="M258" s="19"/>
      <c r="N258" s="19"/>
      <c r="O258" s="19"/>
      <c r="P258" s="122"/>
      <c r="Q258" s="19"/>
      <c r="R258" s="19"/>
      <c r="S258" s="19"/>
      <c r="T258" s="122"/>
      <c r="U258" s="19"/>
      <c r="V258" s="19"/>
      <c r="W258" s="19"/>
      <c r="X258" s="122"/>
      <c r="Y258" s="19"/>
      <c r="Z258" s="19"/>
      <c r="AA258" s="19"/>
      <c r="AB258" s="19"/>
      <c r="AC258" s="19"/>
    </row>
    <row r="259">
      <c r="A259" s="19"/>
      <c r="B259" s="19"/>
      <c r="C259" s="19"/>
      <c r="D259" s="122"/>
      <c r="E259" s="19"/>
      <c r="F259" s="19"/>
      <c r="G259" s="19"/>
      <c r="H259" s="122"/>
      <c r="I259" s="19"/>
      <c r="J259" s="19"/>
      <c r="K259" s="19"/>
      <c r="L259" s="122"/>
      <c r="M259" s="19"/>
      <c r="N259" s="19"/>
      <c r="O259" s="19"/>
      <c r="P259" s="122"/>
      <c r="Q259" s="19"/>
      <c r="R259" s="19"/>
      <c r="S259" s="19"/>
      <c r="T259" s="122"/>
      <c r="U259" s="19"/>
      <c r="V259" s="19"/>
      <c r="W259" s="19"/>
      <c r="X259" s="122"/>
      <c r="Y259" s="19"/>
      <c r="Z259" s="19"/>
      <c r="AA259" s="19"/>
      <c r="AB259" s="19"/>
      <c r="AC259" s="19"/>
    </row>
    <row r="260">
      <c r="A260" s="19"/>
      <c r="B260" s="19"/>
      <c r="C260" s="19"/>
      <c r="D260" s="122"/>
      <c r="E260" s="19"/>
      <c r="F260" s="19"/>
      <c r="G260" s="19"/>
      <c r="H260" s="122"/>
      <c r="I260" s="19"/>
      <c r="J260" s="19"/>
      <c r="K260" s="19"/>
      <c r="L260" s="122"/>
      <c r="M260" s="19"/>
      <c r="N260" s="19"/>
      <c r="O260" s="19"/>
      <c r="P260" s="122"/>
      <c r="Q260" s="19"/>
      <c r="R260" s="19"/>
      <c r="S260" s="19"/>
      <c r="T260" s="122"/>
      <c r="U260" s="19"/>
      <c r="V260" s="19"/>
      <c r="W260" s="19"/>
      <c r="X260" s="122"/>
      <c r="Y260" s="19"/>
      <c r="Z260" s="19"/>
      <c r="AA260" s="19"/>
      <c r="AB260" s="19"/>
      <c r="AC260" s="19"/>
    </row>
    <row r="261">
      <c r="A261" s="19"/>
      <c r="B261" s="19"/>
      <c r="C261" s="19"/>
      <c r="D261" s="122"/>
      <c r="E261" s="19"/>
      <c r="F261" s="19"/>
      <c r="G261" s="19"/>
      <c r="H261" s="122"/>
      <c r="I261" s="19"/>
      <c r="J261" s="19"/>
      <c r="K261" s="19"/>
      <c r="L261" s="122"/>
      <c r="M261" s="19"/>
      <c r="N261" s="19"/>
      <c r="O261" s="19"/>
      <c r="P261" s="122"/>
      <c r="Q261" s="19"/>
      <c r="R261" s="19"/>
      <c r="S261" s="19"/>
      <c r="T261" s="122"/>
      <c r="U261" s="19"/>
      <c r="V261" s="19"/>
      <c r="W261" s="19"/>
      <c r="X261" s="122"/>
      <c r="Y261" s="19"/>
      <c r="Z261" s="19"/>
      <c r="AA261" s="19"/>
      <c r="AB261" s="19"/>
      <c r="AC261" s="19"/>
    </row>
    <row r="262">
      <c r="A262" s="19"/>
      <c r="B262" s="19"/>
      <c r="C262" s="19"/>
      <c r="D262" s="122"/>
      <c r="E262" s="19"/>
      <c r="F262" s="19"/>
      <c r="G262" s="19"/>
      <c r="H262" s="122"/>
      <c r="I262" s="19"/>
      <c r="J262" s="19"/>
      <c r="K262" s="19"/>
      <c r="L262" s="122"/>
      <c r="M262" s="19"/>
      <c r="N262" s="19"/>
      <c r="O262" s="19"/>
      <c r="P262" s="122"/>
      <c r="Q262" s="19"/>
      <c r="R262" s="19"/>
      <c r="S262" s="19"/>
      <c r="T262" s="122"/>
      <c r="U262" s="19"/>
      <c r="V262" s="19"/>
      <c r="W262" s="19"/>
      <c r="X262" s="122"/>
      <c r="Y262" s="19"/>
      <c r="Z262" s="19"/>
      <c r="AA262" s="19"/>
      <c r="AB262" s="19"/>
      <c r="AC262" s="19"/>
    </row>
    <row r="263">
      <c r="A263" s="19"/>
      <c r="B263" s="19"/>
      <c r="C263" s="19"/>
      <c r="D263" s="122"/>
      <c r="E263" s="19"/>
      <c r="F263" s="19"/>
      <c r="G263" s="19"/>
      <c r="H263" s="122"/>
      <c r="I263" s="19"/>
      <c r="J263" s="19"/>
      <c r="K263" s="19"/>
      <c r="L263" s="122"/>
      <c r="M263" s="19"/>
      <c r="N263" s="19"/>
      <c r="O263" s="19"/>
      <c r="P263" s="122"/>
      <c r="Q263" s="19"/>
      <c r="R263" s="19"/>
      <c r="S263" s="19"/>
      <c r="T263" s="122"/>
      <c r="U263" s="19"/>
      <c r="V263" s="19"/>
      <c r="W263" s="19"/>
      <c r="X263" s="122"/>
      <c r="Y263" s="19"/>
      <c r="Z263" s="19"/>
      <c r="AA263" s="19"/>
      <c r="AB263" s="19"/>
      <c r="AC263" s="19"/>
    </row>
    <row r="264">
      <c r="A264" s="19"/>
      <c r="B264" s="19"/>
      <c r="C264" s="19"/>
      <c r="D264" s="122"/>
      <c r="E264" s="19"/>
      <c r="F264" s="19"/>
      <c r="G264" s="19"/>
      <c r="H264" s="122"/>
      <c r="I264" s="19"/>
      <c r="J264" s="19"/>
      <c r="K264" s="19"/>
      <c r="L264" s="122"/>
      <c r="M264" s="19"/>
      <c r="N264" s="19"/>
      <c r="O264" s="19"/>
      <c r="P264" s="122"/>
      <c r="Q264" s="19"/>
      <c r="R264" s="19"/>
      <c r="S264" s="19"/>
      <c r="T264" s="122"/>
      <c r="U264" s="19"/>
      <c r="V264" s="19"/>
      <c r="W264" s="19"/>
      <c r="X264" s="122"/>
      <c r="Y264" s="19"/>
      <c r="Z264" s="19"/>
      <c r="AA264" s="19"/>
      <c r="AB264" s="19"/>
      <c r="AC264" s="19"/>
    </row>
    <row r="265">
      <c r="A265" s="19"/>
      <c r="B265" s="19"/>
      <c r="C265" s="19"/>
      <c r="D265" s="122"/>
      <c r="E265" s="19"/>
      <c r="F265" s="19"/>
      <c r="G265" s="19"/>
      <c r="H265" s="122"/>
      <c r="I265" s="19"/>
      <c r="J265" s="19"/>
      <c r="K265" s="19"/>
      <c r="L265" s="122"/>
      <c r="M265" s="19"/>
      <c r="N265" s="19"/>
      <c r="O265" s="19"/>
      <c r="P265" s="122"/>
      <c r="Q265" s="19"/>
      <c r="R265" s="19"/>
      <c r="S265" s="19"/>
      <c r="T265" s="122"/>
      <c r="U265" s="19"/>
      <c r="V265" s="19"/>
      <c r="W265" s="19"/>
      <c r="X265" s="122"/>
      <c r="Y265" s="19"/>
      <c r="Z265" s="19"/>
      <c r="AA265" s="19"/>
      <c r="AB265" s="19"/>
      <c r="AC265" s="19"/>
    </row>
    <row r="266">
      <c r="A266" s="19"/>
      <c r="B266" s="19"/>
      <c r="C266" s="19"/>
      <c r="D266" s="122"/>
      <c r="E266" s="19"/>
      <c r="F266" s="19"/>
      <c r="G266" s="19"/>
      <c r="H266" s="122"/>
      <c r="I266" s="19"/>
      <c r="J266" s="19"/>
      <c r="K266" s="19"/>
      <c r="L266" s="122"/>
      <c r="M266" s="19"/>
      <c r="N266" s="19"/>
      <c r="O266" s="19"/>
      <c r="P266" s="122"/>
      <c r="Q266" s="19"/>
      <c r="R266" s="19"/>
      <c r="S266" s="19"/>
      <c r="T266" s="122"/>
      <c r="U266" s="19"/>
      <c r="V266" s="19"/>
      <c r="W266" s="19"/>
      <c r="X266" s="122"/>
      <c r="Y266" s="19"/>
      <c r="Z266" s="19"/>
      <c r="AA266" s="19"/>
      <c r="AB266" s="19"/>
      <c r="AC266" s="19"/>
    </row>
    <row r="267">
      <c r="A267" s="19"/>
      <c r="B267" s="19"/>
      <c r="C267" s="19"/>
      <c r="D267" s="122"/>
      <c r="E267" s="19"/>
      <c r="F267" s="19"/>
      <c r="G267" s="19"/>
      <c r="H267" s="122"/>
      <c r="I267" s="19"/>
      <c r="J267" s="19"/>
      <c r="K267" s="19"/>
      <c r="L267" s="122"/>
      <c r="M267" s="19"/>
      <c r="N267" s="19"/>
      <c r="O267" s="19"/>
      <c r="P267" s="122"/>
      <c r="Q267" s="19"/>
      <c r="R267" s="19"/>
      <c r="S267" s="19"/>
      <c r="T267" s="122"/>
      <c r="U267" s="19"/>
      <c r="V267" s="19"/>
      <c r="W267" s="19"/>
      <c r="X267" s="122"/>
      <c r="Y267" s="19"/>
      <c r="Z267" s="19"/>
      <c r="AA267" s="19"/>
      <c r="AB267" s="19"/>
      <c r="AC267" s="19"/>
    </row>
    <row r="268">
      <c r="A268" s="19"/>
      <c r="B268" s="19"/>
      <c r="C268" s="19"/>
      <c r="D268" s="122"/>
      <c r="E268" s="19"/>
      <c r="F268" s="19"/>
      <c r="G268" s="19"/>
      <c r="H268" s="122"/>
      <c r="I268" s="19"/>
      <c r="J268" s="19"/>
      <c r="K268" s="19"/>
      <c r="L268" s="122"/>
      <c r="M268" s="19"/>
      <c r="N268" s="19"/>
      <c r="O268" s="19"/>
      <c r="P268" s="122"/>
      <c r="Q268" s="19"/>
      <c r="R268" s="19"/>
      <c r="S268" s="19"/>
      <c r="T268" s="122"/>
      <c r="U268" s="19"/>
      <c r="V268" s="19"/>
      <c r="W268" s="19"/>
      <c r="X268" s="122"/>
      <c r="Y268" s="19"/>
      <c r="Z268" s="19"/>
      <c r="AA268" s="19"/>
      <c r="AB268" s="19"/>
      <c r="AC268" s="19"/>
    </row>
    <row r="269">
      <c r="A269" s="19"/>
      <c r="B269" s="19"/>
      <c r="C269" s="19"/>
      <c r="D269" s="122"/>
      <c r="E269" s="19"/>
      <c r="F269" s="19"/>
      <c r="G269" s="19"/>
      <c r="H269" s="122"/>
      <c r="I269" s="19"/>
      <c r="J269" s="19"/>
      <c r="K269" s="19"/>
      <c r="L269" s="122"/>
      <c r="M269" s="19"/>
      <c r="N269" s="19"/>
      <c r="O269" s="19"/>
      <c r="P269" s="122"/>
      <c r="Q269" s="19"/>
      <c r="R269" s="19"/>
      <c r="S269" s="19"/>
      <c r="T269" s="122"/>
      <c r="U269" s="19"/>
      <c r="V269" s="19"/>
      <c r="W269" s="19"/>
      <c r="X269" s="122"/>
      <c r="Y269" s="19"/>
      <c r="Z269" s="19"/>
      <c r="AA269" s="19"/>
      <c r="AB269" s="19"/>
      <c r="AC269" s="19"/>
    </row>
    <row r="270">
      <c r="A270" s="19"/>
      <c r="B270" s="19"/>
      <c r="C270" s="19"/>
      <c r="D270" s="122"/>
      <c r="E270" s="19"/>
      <c r="F270" s="19"/>
      <c r="G270" s="19"/>
      <c r="H270" s="122"/>
      <c r="I270" s="19"/>
      <c r="J270" s="19"/>
      <c r="K270" s="19"/>
      <c r="L270" s="122"/>
      <c r="M270" s="19"/>
      <c r="N270" s="19"/>
      <c r="O270" s="19"/>
      <c r="P270" s="122"/>
      <c r="Q270" s="19"/>
      <c r="R270" s="19"/>
      <c r="S270" s="19"/>
      <c r="T270" s="122"/>
      <c r="U270" s="19"/>
      <c r="V270" s="19"/>
      <c r="W270" s="19"/>
      <c r="X270" s="122"/>
      <c r="Y270" s="19"/>
      <c r="Z270" s="19"/>
      <c r="AA270" s="19"/>
      <c r="AB270" s="19"/>
      <c r="AC270" s="19"/>
    </row>
    <row r="271">
      <c r="A271" s="19"/>
      <c r="B271" s="19"/>
      <c r="C271" s="19"/>
      <c r="D271" s="122"/>
      <c r="E271" s="19"/>
      <c r="F271" s="19"/>
      <c r="G271" s="19"/>
      <c r="H271" s="122"/>
      <c r="I271" s="19"/>
      <c r="J271" s="19"/>
      <c r="K271" s="19"/>
      <c r="L271" s="122"/>
      <c r="M271" s="19"/>
      <c r="N271" s="19"/>
      <c r="O271" s="19"/>
      <c r="P271" s="122"/>
      <c r="Q271" s="19"/>
      <c r="R271" s="19"/>
      <c r="S271" s="19"/>
      <c r="T271" s="122"/>
      <c r="U271" s="19"/>
      <c r="V271" s="19"/>
      <c r="W271" s="19"/>
      <c r="X271" s="122"/>
      <c r="Y271" s="19"/>
      <c r="Z271" s="19"/>
      <c r="AA271" s="19"/>
      <c r="AB271" s="19"/>
      <c r="AC271" s="19"/>
    </row>
    <row r="272">
      <c r="A272" s="19"/>
      <c r="B272" s="19"/>
      <c r="C272" s="19"/>
      <c r="D272" s="122"/>
      <c r="E272" s="19"/>
      <c r="F272" s="19"/>
      <c r="G272" s="19"/>
      <c r="H272" s="122"/>
      <c r="I272" s="19"/>
      <c r="J272" s="19"/>
      <c r="K272" s="19"/>
      <c r="L272" s="122"/>
      <c r="M272" s="19"/>
      <c r="N272" s="19"/>
      <c r="O272" s="19"/>
      <c r="P272" s="122"/>
      <c r="Q272" s="19"/>
      <c r="R272" s="19"/>
      <c r="S272" s="19"/>
      <c r="T272" s="122"/>
      <c r="U272" s="19"/>
      <c r="V272" s="19"/>
      <c r="W272" s="19"/>
      <c r="X272" s="122"/>
      <c r="Y272" s="19"/>
      <c r="Z272" s="19"/>
      <c r="AA272" s="19"/>
      <c r="AB272" s="19"/>
      <c r="AC272" s="19"/>
    </row>
    <row r="273">
      <c r="A273" s="19"/>
      <c r="B273" s="19"/>
      <c r="C273" s="19"/>
      <c r="D273" s="122"/>
      <c r="E273" s="19"/>
      <c r="F273" s="19"/>
      <c r="G273" s="19"/>
      <c r="H273" s="122"/>
      <c r="I273" s="19"/>
      <c r="J273" s="19"/>
      <c r="K273" s="19"/>
      <c r="L273" s="122"/>
      <c r="M273" s="19"/>
      <c r="N273" s="19"/>
      <c r="O273" s="19"/>
      <c r="P273" s="122"/>
      <c r="Q273" s="19"/>
      <c r="R273" s="19"/>
      <c r="S273" s="19"/>
      <c r="T273" s="122"/>
      <c r="U273" s="19"/>
      <c r="V273" s="19"/>
      <c r="W273" s="19"/>
      <c r="X273" s="122"/>
      <c r="Y273" s="19"/>
      <c r="Z273" s="19"/>
      <c r="AA273" s="19"/>
      <c r="AB273" s="19"/>
      <c r="AC273" s="19"/>
    </row>
    <row r="274">
      <c r="A274" s="19"/>
      <c r="B274" s="19"/>
      <c r="C274" s="19"/>
      <c r="D274" s="122"/>
      <c r="E274" s="19"/>
      <c r="F274" s="19"/>
      <c r="G274" s="19"/>
      <c r="H274" s="122"/>
      <c r="I274" s="19"/>
      <c r="J274" s="19"/>
      <c r="K274" s="19"/>
      <c r="L274" s="122"/>
      <c r="M274" s="19"/>
      <c r="N274" s="19"/>
      <c r="O274" s="19"/>
      <c r="P274" s="122"/>
      <c r="Q274" s="19"/>
      <c r="R274" s="19"/>
      <c r="S274" s="19"/>
      <c r="T274" s="122"/>
      <c r="U274" s="19"/>
      <c r="V274" s="19"/>
      <c r="W274" s="19"/>
      <c r="X274" s="122"/>
      <c r="Y274" s="19"/>
      <c r="Z274" s="19"/>
      <c r="AA274" s="19"/>
      <c r="AB274" s="19"/>
      <c r="AC274" s="19"/>
    </row>
    <row r="275">
      <c r="A275" s="19"/>
      <c r="B275" s="19"/>
      <c r="C275" s="19"/>
      <c r="D275" s="122"/>
      <c r="E275" s="19"/>
      <c r="F275" s="19"/>
      <c r="G275" s="19"/>
      <c r="H275" s="122"/>
      <c r="I275" s="19"/>
      <c r="J275" s="19"/>
      <c r="K275" s="19"/>
      <c r="L275" s="122"/>
      <c r="M275" s="19"/>
      <c r="N275" s="19"/>
      <c r="O275" s="19"/>
      <c r="P275" s="122"/>
      <c r="Q275" s="19"/>
      <c r="R275" s="19"/>
      <c r="S275" s="19"/>
      <c r="T275" s="122"/>
      <c r="U275" s="19"/>
      <c r="V275" s="19"/>
      <c r="W275" s="19"/>
      <c r="X275" s="122"/>
      <c r="Y275" s="19"/>
      <c r="Z275" s="19"/>
      <c r="AA275" s="19"/>
      <c r="AB275" s="19"/>
      <c r="AC275" s="19"/>
    </row>
    <row r="276">
      <c r="A276" s="19"/>
      <c r="B276" s="19"/>
      <c r="C276" s="19"/>
      <c r="D276" s="122"/>
      <c r="E276" s="19"/>
      <c r="F276" s="19"/>
      <c r="G276" s="19"/>
      <c r="H276" s="122"/>
      <c r="I276" s="19"/>
      <c r="J276" s="19"/>
      <c r="K276" s="19"/>
      <c r="L276" s="122"/>
      <c r="M276" s="19"/>
      <c r="N276" s="19"/>
      <c r="O276" s="19"/>
      <c r="P276" s="122"/>
      <c r="Q276" s="19"/>
      <c r="R276" s="19"/>
      <c r="S276" s="19"/>
      <c r="T276" s="122"/>
      <c r="U276" s="19"/>
      <c r="V276" s="19"/>
      <c r="W276" s="19"/>
      <c r="X276" s="122"/>
      <c r="Y276" s="19"/>
      <c r="Z276" s="19"/>
      <c r="AA276" s="19"/>
      <c r="AB276" s="19"/>
      <c r="AC276" s="19"/>
    </row>
    <row r="277">
      <c r="A277" s="19"/>
      <c r="B277" s="19"/>
      <c r="C277" s="19"/>
      <c r="D277" s="122"/>
      <c r="E277" s="19"/>
      <c r="F277" s="19"/>
      <c r="G277" s="19"/>
      <c r="H277" s="122"/>
      <c r="I277" s="19"/>
      <c r="J277" s="19"/>
      <c r="K277" s="19"/>
      <c r="L277" s="122"/>
      <c r="M277" s="19"/>
      <c r="N277" s="19"/>
      <c r="O277" s="19"/>
      <c r="P277" s="122"/>
      <c r="Q277" s="19"/>
      <c r="R277" s="19"/>
      <c r="S277" s="19"/>
      <c r="T277" s="122"/>
      <c r="U277" s="19"/>
      <c r="V277" s="19"/>
      <c r="W277" s="19"/>
      <c r="X277" s="122"/>
      <c r="Y277" s="19"/>
      <c r="Z277" s="19"/>
      <c r="AA277" s="19"/>
      <c r="AB277" s="19"/>
      <c r="AC277" s="19"/>
    </row>
    <row r="278">
      <c r="A278" s="19"/>
      <c r="B278" s="19"/>
      <c r="C278" s="19"/>
      <c r="D278" s="122"/>
      <c r="E278" s="19"/>
      <c r="F278" s="19"/>
      <c r="G278" s="19"/>
      <c r="H278" s="122"/>
      <c r="I278" s="19"/>
      <c r="J278" s="19"/>
      <c r="K278" s="19"/>
      <c r="L278" s="122"/>
      <c r="M278" s="19"/>
      <c r="N278" s="19"/>
      <c r="O278" s="19"/>
      <c r="P278" s="122"/>
      <c r="Q278" s="19"/>
      <c r="R278" s="19"/>
      <c r="S278" s="19"/>
      <c r="T278" s="122"/>
      <c r="U278" s="19"/>
      <c r="V278" s="19"/>
      <c r="W278" s="19"/>
      <c r="X278" s="122"/>
      <c r="Y278" s="19"/>
      <c r="Z278" s="19"/>
      <c r="AA278" s="19"/>
      <c r="AB278" s="19"/>
      <c r="AC278" s="19"/>
    </row>
    <row r="279">
      <c r="A279" s="19"/>
      <c r="B279" s="19"/>
      <c r="C279" s="19"/>
      <c r="D279" s="122"/>
      <c r="E279" s="19"/>
      <c r="F279" s="19"/>
      <c r="G279" s="19"/>
      <c r="H279" s="122"/>
      <c r="I279" s="19"/>
      <c r="J279" s="19"/>
      <c r="K279" s="19"/>
      <c r="L279" s="122"/>
      <c r="M279" s="19"/>
      <c r="N279" s="19"/>
      <c r="O279" s="19"/>
      <c r="P279" s="122"/>
      <c r="Q279" s="19"/>
      <c r="R279" s="19"/>
      <c r="S279" s="19"/>
      <c r="T279" s="122"/>
      <c r="U279" s="19"/>
      <c r="V279" s="19"/>
      <c r="W279" s="19"/>
      <c r="X279" s="122"/>
      <c r="Y279" s="19"/>
      <c r="Z279" s="19"/>
      <c r="AA279" s="19"/>
      <c r="AB279" s="19"/>
      <c r="AC279" s="19"/>
    </row>
    <row r="280">
      <c r="A280" s="19"/>
      <c r="B280" s="19"/>
      <c r="C280" s="19"/>
      <c r="D280" s="122"/>
      <c r="E280" s="19"/>
      <c r="F280" s="19"/>
      <c r="G280" s="19"/>
      <c r="H280" s="122"/>
      <c r="I280" s="19"/>
      <c r="J280" s="19"/>
      <c r="K280" s="19"/>
      <c r="L280" s="122"/>
      <c r="M280" s="19"/>
      <c r="N280" s="19"/>
      <c r="O280" s="19"/>
      <c r="P280" s="122"/>
      <c r="Q280" s="19"/>
      <c r="R280" s="19"/>
      <c r="S280" s="19"/>
      <c r="T280" s="122"/>
      <c r="U280" s="19"/>
      <c r="V280" s="19"/>
      <c r="W280" s="19"/>
      <c r="X280" s="122"/>
      <c r="Y280" s="19"/>
      <c r="Z280" s="19"/>
      <c r="AA280" s="19"/>
      <c r="AB280" s="19"/>
      <c r="AC280" s="19"/>
    </row>
    <row r="281">
      <c r="A281" s="19"/>
      <c r="B281" s="19"/>
      <c r="C281" s="19"/>
      <c r="D281" s="122"/>
      <c r="E281" s="19"/>
      <c r="F281" s="19"/>
      <c r="G281" s="19"/>
      <c r="H281" s="122"/>
      <c r="I281" s="19"/>
      <c r="J281" s="19"/>
      <c r="K281" s="19"/>
      <c r="L281" s="122"/>
      <c r="M281" s="19"/>
      <c r="N281" s="19"/>
      <c r="O281" s="19"/>
      <c r="P281" s="122"/>
      <c r="Q281" s="19"/>
      <c r="R281" s="19"/>
      <c r="S281" s="19"/>
      <c r="T281" s="122"/>
      <c r="U281" s="19"/>
      <c r="V281" s="19"/>
      <c r="W281" s="19"/>
      <c r="X281" s="122"/>
      <c r="Y281" s="19"/>
      <c r="Z281" s="19"/>
      <c r="AA281" s="19"/>
      <c r="AB281" s="19"/>
      <c r="AC281" s="19"/>
    </row>
    <row r="282">
      <c r="A282" s="19"/>
      <c r="B282" s="19"/>
      <c r="C282" s="19"/>
      <c r="D282" s="122"/>
      <c r="E282" s="19"/>
      <c r="F282" s="19"/>
      <c r="G282" s="19"/>
      <c r="H282" s="122"/>
      <c r="I282" s="19"/>
      <c r="J282" s="19"/>
      <c r="K282" s="19"/>
      <c r="L282" s="122"/>
      <c r="M282" s="19"/>
      <c r="N282" s="19"/>
      <c r="O282" s="19"/>
      <c r="P282" s="122"/>
      <c r="Q282" s="19"/>
      <c r="R282" s="19"/>
      <c r="S282" s="19"/>
      <c r="T282" s="122"/>
      <c r="U282" s="19"/>
      <c r="V282" s="19"/>
      <c r="W282" s="19"/>
      <c r="X282" s="122"/>
      <c r="Y282" s="19"/>
      <c r="Z282" s="19"/>
      <c r="AA282" s="19"/>
      <c r="AB282" s="19"/>
      <c r="AC282" s="19"/>
    </row>
    <row r="283">
      <c r="A283" s="19"/>
      <c r="B283" s="19"/>
      <c r="C283" s="19"/>
      <c r="D283" s="122"/>
      <c r="E283" s="19"/>
      <c r="F283" s="19"/>
      <c r="G283" s="19"/>
      <c r="H283" s="122"/>
      <c r="I283" s="19"/>
      <c r="J283" s="19"/>
      <c r="K283" s="19"/>
      <c r="L283" s="122"/>
      <c r="M283" s="19"/>
      <c r="N283" s="19"/>
      <c r="O283" s="19"/>
      <c r="P283" s="122"/>
      <c r="Q283" s="19"/>
      <c r="R283" s="19"/>
      <c r="S283" s="19"/>
      <c r="T283" s="122"/>
      <c r="U283" s="19"/>
      <c r="V283" s="19"/>
      <c r="W283" s="19"/>
      <c r="X283" s="122"/>
      <c r="Y283" s="19"/>
      <c r="Z283" s="19"/>
      <c r="AA283" s="19"/>
      <c r="AB283" s="19"/>
      <c r="AC283" s="19"/>
    </row>
    <row r="284">
      <c r="A284" s="19"/>
      <c r="B284" s="19"/>
      <c r="C284" s="19"/>
      <c r="D284" s="122"/>
      <c r="E284" s="19"/>
      <c r="F284" s="19"/>
      <c r="G284" s="19"/>
      <c r="H284" s="122"/>
      <c r="I284" s="19"/>
      <c r="J284" s="19"/>
      <c r="K284" s="19"/>
      <c r="L284" s="122"/>
      <c r="M284" s="19"/>
      <c r="N284" s="19"/>
      <c r="O284" s="19"/>
      <c r="P284" s="122"/>
      <c r="Q284" s="19"/>
      <c r="R284" s="19"/>
      <c r="S284" s="19"/>
      <c r="T284" s="122"/>
      <c r="U284" s="19"/>
      <c r="V284" s="19"/>
      <c r="W284" s="19"/>
      <c r="X284" s="122"/>
      <c r="Y284" s="19"/>
      <c r="Z284" s="19"/>
      <c r="AA284" s="19"/>
      <c r="AB284" s="19"/>
      <c r="AC284" s="19"/>
    </row>
    <row r="285">
      <c r="A285" s="19"/>
      <c r="B285" s="19"/>
      <c r="C285" s="19"/>
      <c r="D285" s="122"/>
      <c r="E285" s="19"/>
      <c r="F285" s="19"/>
      <c r="G285" s="19"/>
      <c r="H285" s="122"/>
      <c r="I285" s="19"/>
      <c r="J285" s="19"/>
      <c r="K285" s="19"/>
      <c r="L285" s="122"/>
      <c r="M285" s="19"/>
      <c r="N285" s="19"/>
      <c r="O285" s="19"/>
      <c r="P285" s="122"/>
      <c r="Q285" s="19"/>
      <c r="R285" s="19"/>
      <c r="S285" s="19"/>
      <c r="T285" s="122"/>
      <c r="U285" s="19"/>
      <c r="V285" s="19"/>
      <c r="W285" s="19"/>
      <c r="X285" s="122"/>
      <c r="Y285" s="19"/>
      <c r="Z285" s="19"/>
      <c r="AA285" s="19"/>
      <c r="AB285" s="19"/>
      <c r="AC285" s="19"/>
    </row>
    <row r="286">
      <c r="A286" s="19"/>
      <c r="B286" s="19"/>
      <c r="C286" s="19"/>
      <c r="D286" s="122"/>
      <c r="E286" s="19"/>
      <c r="F286" s="19"/>
      <c r="G286" s="19"/>
      <c r="H286" s="122"/>
      <c r="I286" s="19"/>
      <c r="J286" s="19"/>
      <c r="K286" s="19"/>
      <c r="L286" s="122"/>
      <c r="M286" s="19"/>
      <c r="N286" s="19"/>
      <c r="O286" s="19"/>
      <c r="P286" s="122"/>
      <c r="Q286" s="19"/>
      <c r="R286" s="19"/>
      <c r="S286" s="19"/>
      <c r="T286" s="122"/>
      <c r="U286" s="19"/>
      <c r="V286" s="19"/>
      <c r="W286" s="19"/>
      <c r="X286" s="122"/>
      <c r="Y286" s="19"/>
      <c r="Z286" s="19"/>
      <c r="AA286" s="19"/>
      <c r="AB286" s="19"/>
      <c r="AC286" s="19"/>
    </row>
    <row r="287">
      <c r="A287" s="19"/>
      <c r="B287" s="19"/>
      <c r="C287" s="19"/>
      <c r="D287" s="122"/>
      <c r="E287" s="19"/>
      <c r="F287" s="19"/>
      <c r="G287" s="19"/>
      <c r="H287" s="122"/>
      <c r="I287" s="19"/>
      <c r="J287" s="19"/>
      <c r="K287" s="19"/>
      <c r="L287" s="122"/>
      <c r="M287" s="19"/>
      <c r="N287" s="19"/>
      <c r="O287" s="19"/>
      <c r="P287" s="122"/>
      <c r="Q287" s="19"/>
      <c r="R287" s="19"/>
      <c r="S287" s="19"/>
      <c r="T287" s="122"/>
      <c r="U287" s="19"/>
      <c r="V287" s="19"/>
      <c r="W287" s="19"/>
      <c r="X287" s="122"/>
      <c r="Y287" s="19"/>
      <c r="Z287" s="19"/>
      <c r="AA287" s="19"/>
      <c r="AB287" s="19"/>
      <c r="AC287" s="19"/>
    </row>
    <row r="288">
      <c r="A288" s="19"/>
      <c r="B288" s="19"/>
      <c r="C288" s="19"/>
      <c r="D288" s="122"/>
      <c r="E288" s="19"/>
      <c r="F288" s="19"/>
      <c r="G288" s="19"/>
      <c r="H288" s="122"/>
      <c r="I288" s="19"/>
      <c r="J288" s="19"/>
      <c r="K288" s="19"/>
      <c r="L288" s="122"/>
      <c r="M288" s="19"/>
      <c r="N288" s="19"/>
      <c r="O288" s="19"/>
      <c r="P288" s="122"/>
      <c r="Q288" s="19"/>
      <c r="R288" s="19"/>
      <c r="S288" s="19"/>
      <c r="T288" s="122"/>
      <c r="U288" s="19"/>
      <c r="V288" s="19"/>
      <c r="W288" s="19"/>
      <c r="X288" s="122"/>
      <c r="Y288" s="19"/>
      <c r="Z288" s="19"/>
      <c r="AA288" s="19"/>
      <c r="AB288" s="19"/>
      <c r="AC288" s="19"/>
    </row>
    <row r="289">
      <c r="A289" s="19"/>
      <c r="B289" s="19"/>
      <c r="C289" s="19"/>
      <c r="D289" s="122"/>
      <c r="E289" s="19"/>
      <c r="F289" s="19"/>
      <c r="G289" s="19"/>
      <c r="H289" s="122"/>
      <c r="I289" s="19"/>
      <c r="J289" s="19"/>
      <c r="K289" s="19"/>
      <c r="L289" s="122"/>
      <c r="M289" s="19"/>
      <c r="N289" s="19"/>
      <c r="O289" s="19"/>
      <c r="P289" s="122"/>
      <c r="Q289" s="19"/>
      <c r="R289" s="19"/>
      <c r="S289" s="19"/>
      <c r="T289" s="122"/>
      <c r="U289" s="19"/>
      <c r="V289" s="19"/>
      <c r="W289" s="19"/>
      <c r="X289" s="122"/>
      <c r="Y289" s="19"/>
      <c r="Z289" s="19"/>
      <c r="AA289" s="19"/>
      <c r="AB289" s="19"/>
      <c r="AC289" s="19"/>
    </row>
    <row r="290">
      <c r="A290" s="19"/>
      <c r="B290" s="19"/>
      <c r="C290" s="19"/>
      <c r="D290" s="122"/>
      <c r="E290" s="19"/>
      <c r="F290" s="19"/>
      <c r="G290" s="19"/>
      <c r="H290" s="122"/>
      <c r="I290" s="19"/>
      <c r="J290" s="19"/>
      <c r="K290" s="19"/>
      <c r="L290" s="122"/>
      <c r="M290" s="19"/>
      <c r="N290" s="19"/>
      <c r="O290" s="19"/>
      <c r="P290" s="122"/>
      <c r="Q290" s="19"/>
      <c r="R290" s="19"/>
      <c r="S290" s="19"/>
      <c r="T290" s="122"/>
      <c r="U290" s="19"/>
      <c r="V290" s="19"/>
      <c r="W290" s="19"/>
      <c r="X290" s="122"/>
      <c r="Y290" s="19"/>
      <c r="Z290" s="19"/>
      <c r="AA290" s="19"/>
      <c r="AB290" s="19"/>
      <c r="AC290" s="19"/>
    </row>
    <row r="291">
      <c r="A291" s="19"/>
      <c r="B291" s="19"/>
      <c r="C291" s="19"/>
      <c r="D291" s="122"/>
      <c r="E291" s="19"/>
      <c r="F291" s="19"/>
      <c r="G291" s="19"/>
      <c r="H291" s="122"/>
      <c r="I291" s="19"/>
      <c r="J291" s="19"/>
      <c r="K291" s="19"/>
      <c r="L291" s="122"/>
      <c r="M291" s="19"/>
      <c r="N291" s="19"/>
      <c r="O291" s="19"/>
      <c r="P291" s="122"/>
      <c r="Q291" s="19"/>
      <c r="R291" s="19"/>
      <c r="S291" s="19"/>
      <c r="T291" s="122"/>
      <c r="U291" s="19"/>
      <c r="V291" s="19"/>
      <c r="W291" s="19"/>
      <c r="X291" s="122"/>
      <c r="Y291" s="19"/>
      <c r="Z291" s="19"/>
      <c r="AA291" s="19"/>
      <c r="AB291" s="19"/>
      <c r="AC291" s="19"/>
    </row>
    <row r="292">
      <c r="A292" s="19"/>
      <c r="B292" s="19"/>
      <c r="C292" s="19"/>
      <c r="D292" s="122"/>
      <c r="E292" s="19"/>
      <c r="F292" s="19"/>
      <c r="G292" s="19"/>
      <c r="H292" s="122"/>
      <c r="I292" s="19"/>
      <c r="J292" s="19"/>
      <c r="K292" s="19"/>
      <c r="L292" s="122"/>
      <c r="M292" s="19"/>
      <c r="N292" s="19"/>
      <c r="O292" s="19"/>
      <c r="P292" s="122"/>
      <c r="Q292" s="19"/>
      <c r="R292" s="19"/>
      <c r="S292" s="19"/>
      <c r="T292" s="122"/>
      <c r="U292" s="19"/>
      <c r="V292" s="19"/>
      <c r="W292" s="19"/>
      <c r="X292" s="122"/>
      <c r="Y292" s="19"/>
      <c r="Z292" s="19"/>
      <c r="AA292" s="19"/>
      <c r="AB292" s="19"/>
      <c r="AC292" s="19"/>
    </row>
    <row r="293">
      <c r="A293" s="19"/>
      <c r="B293" s="19"/>
      <c r="C293" s="19"/>
      <c r="D293" s="122"/>
      <c r="E293" s="19"/>
      <c r="F293" s="19"/>
      <c r="G293" s="19"/>
      <c r="H293" s="122"/>
      <c r="I293" s="19"/>
      <c r="J293" s="19"/>
      <c r="K293" s="19"/>
      <c r="L293" s="122"/>
      <c r="M293" s="19"/>
      <c r="N293" s="19"/>
      <c r="O293" s="19"/>
      <c r="P293" s="122"/>
      <c r="Q293" s="19"/>
      <c r="R293" s="19"/>
      <c r="S293" s="19"/>
      <c r="T293" s="122"/>
      <c r="U293" s="19"/>
      <c r="V293" s="19"/>
      <c r="W293" s="19"/>
      <c r="X293" s="122"/>
      <c r="Y293" s="19"/>
      <c r="Z293" s="19"/>
      <c r="AA293" s="19"/>
      <c r="AB293" s="19"/>
      <c r="AC293" s="19"/>
    </row>
    <row r="294">
      <c r="A294" s="19"/>
      <c r="B294" s="19"/>
      <c r="C294" s="19"/>
      <c r="D294" s="122"/>
      <c r="E294" s="19"/>
      <c r="F294" s="19"/>
      <c r="G294" s="19"/>
      <c r="H294" s="122"/>
      <c r="I294" s="19"/>
      <c r="J294" s="19"/>
      <c r="K294" s="19"/>
      <c r="L294" s="122"/>
      <c r="M294" s="19"/>
      <c r="N294" s="19"/>
      <c r="O294" s="19"/>
      <c r="P294" s="122"/>
      <c r="Q294" s="19"/>
      <c r="R294" s="19"/>
      <c r="S294" s="19"/>
      <c r="T294" s="122"/>
      <c r="U294" s="19"/>
      <c r="V294" s="19"/>
      <c r="W294" s="19"/>
      <c r="X294" s="122"/>
      <c r="Y294" s="19"/>
      <c r="Z294" s="19"/>
      <c r="AA294" s="19"/>
      <c r="AB294" s="19"/>
      <c r="AC294" s="19"/>
    </row>
    <row r="295">
      <c r="A295" s="19"/>
      <c r="B295" s="19"/>
      <c r="C295" s="19"/>
      <c r="D295" s="122"/>
      <c r="E295" s="19"/>
      <c r="F295" s="19"/>
      <c r="G295" s="19"/>
      <c r="H295" s="122"/>
      <c r="I295" s="19"/>
      <c r="J295" s="19"/>
      <c r="K295" s="19"/>
      <c r="L295" s="122"/>
      <c r="M295" s="19"/>
      <c r="N295" s="19"/>
      <c r="O295" s="19"/>
      <c r="P295" s="122"/>
      <c r="Q295" s="19"/>
      <c r="R295" s="19"/>
      <c r="S295" s="19"/>
      <c r="T295" s="122"/>
      <c r="U295" s="19"/>
      <c r="V295" s="19"/>
      <c r="W295" s="19"/>
      <c r="X295" s="122"/>
      <c r="Y295" s="19"/>
      <c r="Z295" s="19"/>
      <c r="AA295" s="19"/>
      <c r="AB295" s="19"/>
      <c r="AC295" s="19"/>
    </row>
    <row r="296">
      <c r="A296" s="19"/>
      <c r="B296" s="19"/>
      <c r="C296" s="19"/>
      <c r="D296" s="122"/>
      <c r="E296" s="19"/>
      <c r="F296" s="19"/>
      <c r="G296" s="19"/>
      <c r="H296" s="122"/>
      <c r="I296" s="19"/>
      <c r="J296" s="19"/>
      <c r="K296" s="19"/>
      <c r="L296" s="122"/>
      <c r="M296" s="19"/>
      <c r="N296" s="19"/>
      <c r="O296" s="19"/>
      <c r="P296" s="122"/>
      <c r="Q296" s="19"/>
      <c r="R296" s="19"/>
      <c r="S296" s="19"/>
      <c r="T296" s="122"/>
      <c r="U296" s="19"/>
      <c r="V296" s="19"/>
      <c r="W296" s="19"/>
      <c r="X296" s="122"/>
      <c r="Y296" s="19"/>
      <c r="Z296" s="19"/>
      <c r="AA296" s="19"/>
      <c r="AB296" s="19"/>
      <c r="AC296" s="19"/>
    </row>
    <row r="297">
      <c r="A297" s="19"/>
      <c r="B297" s="19"/>
      <c r="C297" s="19"/>
      <c r="D297" s="122"/>
      <c r="E297" s="19"/>
      <c r="F297" s="19"/>
      <c r="G297" s="19"/>
      <c r="H297" s="122"/>
      <c r="I297" s="19"/>
      <c r="J297" s="19"/>
      <c r="K297" s="19"/>
      <c r="L297" s="122"/>
      <c r="M297" s="19"/>
      <c r="N297" s="19"/>
      <c r="O297" s="19"/>
      <c r="P297" s="122"/>
      <c r="Q297" s="19"/>
      <c r="R297" s="19"/>
      <c r="S297" s="19"/>
      <c r="T297" s="122"/>
      <c r="U297" s="19"/>
      <c r="V297" s="19"/>
      <c r="W297" s="19"/>
      <c r="X297" s="122"/>
      <c r="Y297" s="19"/>
      <c r="Z297" s="19"/>
      <c r="AA297" s="19"/>
      <c r="AB297" s="19"/>
      <c r="AC297" s="19"/>
    </row>
    <row r="298">
      <c r="A298" s="19"/>
      <c r="B298" s="19"/>
      <c r="C298" s="19"/>
      <c r="D298" s="122"/>
      <c r="E298" s="19"/>
      <c r="F298" s="19"/>
      <c r="G298" s="19"/>
      <c r="H298" s="122"/>
      <c r="I298" s="19"/>
      <c r="J298" s="19"/>
      <c r="K298" s="19"/>
      <c r="L298" s="122"/>
      <c r="M298" s="19"/>
      <c r="N298" s="19"/>
      <c r="O298" s="19"/>
      <c r="P298" s="122"/>
      <c r="Q298" s="19"/>
      <c r="R298" s="19"/>
      <c r="S298" s="19"/>
      <c r="T298" s="122"/>
      <c r="U298" s="19"/>
      <c r="V298" s="19"/>
      <c r="W298" s="19"/>
      <c r="X298" s="122"/>
      <c r="Y298" s="19"/>
      <c r="Z298" s="19"/>
      <c r="AA298" s="19"/>
      <c r="AB298" s="19"/>
      <c r="AC298" s="19"/>
    </row>
    <row r="299">
      <c r="A299" s="19"/>
      <c r="B299" s="19"/>
      <c r="C299" s="19"/>
      <c r="D299" s="122"/>
      <c r="E299" s="19"/>
      <c r="F299" s="19"/>
      <c r="G299" s="19"/>
      <c r="H299" s="122"/>
      <c r="I299" s="19"/>
      <c r="J299" s="19"/>
      <c r="K299" s="19"/>
      <c r="L299" s="122"/>
      <c r="M299" s="19"/>
      <c r="N299" s="19"/>
      <c r="O299" s="19"/>
      <c r="P299" s="122"/>
      <c r="Q299" s="19"/>
      <c r="R299" s="19"/>
      <c r="S299" s="19"/>
      <c r="T299" s="122"/>
      <c r="U299" s="19"/>
      <c r="V299" s="19"/>
      <c r="W299" s="19"/>
      <c r="X299" s="122"/>
      <c r="Y299" s="19"/>
      <c r="Z299" s="19"/>
      <c r="AA299" s="19"/>
      <c r="AB299" s="19"/>
      <c r="AC299" s="19"/>
    </row>
    <row r="300">
      <c r="A300" s="19"/>
      <c r="B300" s="19"/>
      <c r="C300" s="19"/>
      <c r="D300" s="122"/>
      <c r="E300" s="19"/>
      <c r="F300" s="19"/>
      <c r="G300" s="19"/>
      <c r="H300" s="122"/>
      <c r="I300" s="19"/>
      <c r="J300" s="19"/>
      <c r="K300" s="19"/>
      <c r="L300" s="122"/>
      <c r="M300" s="19"/>
      <c r="N300" s="19"/>
      <c r="O300" s="19"/>
      <c r="P300" s="122"/>
      <c r="Q300" s="19"/>
      <c r="R300" s="19"/>
      <c r="S300" s="19"/>
      <c r="T300" s="122"/>
      <c r="U300" s="19"/>
      <c r="V300" s="19"/>
      <c r="W300" s="19"/>
      <c r="X300" s="122"/>
      <c r="Y300" s="19"/>
      <c r="Z300" s="19"/>
      <c r="AA300" s="19"/>
      <c r="AB300" s="19"/>
      <c r="AC300" s="19"/>
    </row>
    <row r="301">
      <c r="A301" s="19"/>
      <c r="B301" s="19"/>
      <c r="C301" s="19"/>
      <c r="D301" s="122"/>
      <c r="E301" s="19"/>
      <c r="F301" s="19"/>
      <c r="G301" s="19"/>
      <c r="H301" s="122"/>
      <c r="I301" s="19"/>
      <c r="J301" s="19"/>
      <c r="K301" s="19"/>
      <c r="L301" s="122"/>
      <c r="M301" s="19"/>
      <c r="N301" s="19"/>
      <c r="O301" s="19"/>
      <c r="P301" s="122"/>
      <c r="Q301" s="19"/>
      <c r="R301" s="19"/>
      <c r="S301" s="19"/>
      <c r="T301" s="122"/>
      <c r="U301" s="19"/>
      <c r="V301" s="19"/>
      <c r="W301" s="19"/>
      <c r="X301" s="122"/>
      <c r="Y301" s="19"/>
      <c r="Z301" s="19"/>
      <c r="AA301" s="19"/>
      <c r="AB301" s="19"/>
      <c r="AC301" s="19"/>
    </row>
    <row r="302">
      <c r="A302" s="19"/>
      <c r="B302" s="19"/>
      <c r="C302" s="19"/>
      <c r="D302" s="122"/>
      <c r="E302" s="19"/>
      <c r="F302" s="19"/>
      <c r="G302" s="19"/>
      <c r="H302" s="122"/>
      <c r="I302" s="19"/>
      <c r="J302" s="19"/>
      <c r="K302" s="19"/>
      <c r="L302" s="122"/>
      <c r="M302" s="19"/>
      <c r="N302" s="19"/>
      <c r="O302" s="19"/>
      <c r="P302" s="122"/>
      <c r="Q302" s="19"/>
      <c r="R302" s="19"/>
      <c r="S302" s="19"/>
      <c r="T302" s="122"/>
      <c r="U302" s="19"/>
      <c r="V302" s="19"/>
      <c r="W302" s="19"/>
      <c r="X302" s="122"/>
      <c r="Y302" s="19"/>
      <c r="Z302" s="19"/>
      <c r="AA302" s="19"/>
      <c r="AB302" s="19"/>
      <c r="AC302" s="19"/>
    </row>
    <row r="303">
      <c r="A303" s="19"/>
      <c r="B303" s="19"/>
      <c r="C303" s="19"/>
      <c r="D303" s="122"/>
      <c r="E303" s="19"/>
      <c r="F303" s="19"/>
      <c r="G303" s="19"/>
      <c r="H303" s="122"/>
      <c r="I303" s="19"/>
      <c r="J303" s="19"/>
      <c r="K303" s="19"/>
      <c r="L303" s="122"/>
      <c r="M303" s="19"/>
      <c r="N303" s="19"/>
      <c r="O303" s="19"/>
      <c r="P303" s="122"/>
      <c r="Q303" s="19"/>
      <c r="R303" s="19"/>
      <c r="S303" s="19"/>
      <c r="T303" s="122"/>
      <c r="U303" s="19"/>
      <c r="V303" s="19"/>
      <c r="W303" s="19"/>
      <c r="X303" s="122"/>
      <c r="Y303" s="19"/>
      <c r="Z303" s="19"/>
      <c r="AA303" s="19"/>
      <c r="AB303" s="19"/>
      <c r="AC303" s="19"/>
    </row>
    <row r="304">
      <c r="A304" s="19"/>
      <c r="B304" s="19"/>
      <c r="C304" s="19"/>
      <c r="D304" s="122"/>
      <c r="E304" s="19"/>
      <c r="F304" s="19"/>
      <c r="G304" s="19"/>
      <c r="H304" s="122"/>
      <c r="I304" s="19"/>
      <c r="J304" s="19"/>
      <c r="K304" s="19"/>
      <c r="L304" s="122"/>
      <c r="M304" s="19"/>
      <c r="N304" s="19"/>
      <c r="O304" s="19"/>
      <c r="P304" s="122"/>
      <c r="Q304" s="19"/>
      <c r="R304" s="19"/>
      <c r="S304" s="19"/>
      <c r="T304" s="122"/>
      <c r="U304" s="19"/>
      <c r="V304" s="19"/>
      <c r="W304" s="19"/>
      <c r="X304" s="122"/>
      <c r="Y304" s="19"/>
      <c r="Z304" s="19"/>
      <c r="AA304" s="19"/>
      <c r="AB304" s="19"/>
      <c r="AC304" s="19"/>
    </row>
    <row r="305">
      <c r="A305" s="19"/>
      <c r="B305" s="19"/>
      <c r="C305" s="19"/>
      <c r="D305" s="122"/>
      <c r="E305" s="19"/>
      <c r="F305" s="19"/>
      <c r="G305" s="19"/>
      <c r="H305" s="122"/>
      <c r="I305" s="19"/>
      <c r="J305" s="19"/>
      <c r="K305" s="19"/>
      <c r="L305" s="122"/>
      <c r="M305" s="19"/>
      <c r="N305" s="19"/>
      <c r="O305" s="19"/>
      <c r="P305" s="122"/>
      <c r="Q305" s="19"/>
      <c r="R305" s="19"/>
      <c r="S305" s="19"/>
      <c r="T305" s="122"/>
      <c r="U305" s="19"/>
      <c r="V305" s="19"/>
      <c r="W305" s="19"/>
      <c r="X305" s="122"/>
      <c r="Y305" s="19"/>
      <c r="Z305" s="19"/>
      <c r="AA305" s="19"/>
      <c r="AB305" s="19"/>
      <c r="AC305" s="19"/>
    </row>
    <row r="306">
      <c r="A306" s="19"/>
      <c r="B306" s="19"/>
      <c r="C306" s="19"/>
      <c r="D306" s="122"/>
      <c r="E306" s="19"/>
      <c r="F306" s="19"/>
      <c r="G306" s="19"/>
      <c r="H306" s="122"/>
      <c r="I306" s="19"/>
      <c r="J306" s="19"/>
      <c r="K306" s="19"/>
      <c r="L306" s="122"/>
      <c r="M306" s="19"/>
      <c r="N306" s="19"/>
      <c r="O306" s="19"/>
      <c r="P306" s="122"/>
      <c r="Q306" s="19"/>
      <c r="R306" s="19"/>
      <c r="S306" s="19"/>
      <c r="T306" s="122"/>
      <c r="U306" s="19"/>
      <c r="V306" s="19"/>
      <c r="W306" s="19"/>
      <c r="X306" s="122"/>
      <c r="Y306" s="19"/>
      <c r="Z306" s="19"/>
      <c r="AA306" s="19"/>
      <c r="AB306" s="19"/>
      <c r="AC306" s="19"/>
    </row>
    <row r="307">
      <c r="A307" s="19"/>
      <c r="B307" s="19"/>
      <c r="C307" s="19"/>
      <c r="D307" s="122"/>
      <c r="E307" s="19"/>
      <c r="F307" s="19"/>
      <c r="G307" s="19"/>
      <c r="H307" s="122"/>
      <c r="I307" s="19"/>
      <c r="J307" s="19"/>
      <c r="K307" s="19"/>
      <c r="L307" s="122"/>
      <c r="M307" s="19"/>
      <c r="N307" s="19"/>
      <c r="O307" s="19"/>
      <c r="P307" s="122"/>
      <c r="Q307" s="19"/>
      <c r="R307" s="19"/>
      <c r="S307" s="19"/>
      <c r="T307" s="122"/>
      <c r="U307" s="19"/>
      <c r="V307" s="19"/>
      <c r="W307" s="19"/>
      <c r="X307" s="122"/>
      <c r="Y307" s="19"/>
      <c r="Z307" s="19"/>
      <c r="AA307" s="19"/>
      <c r="AB307" s="19"/>
      <c r="AC307" s="19"/>
    </row>
    <row r="308">
      <c r="A308" s="19"/>
      <c r="B308" s="19"/>
      <c r="C308" s="19"/>
      <c r="D308" s="122"/>
      <c r="E308" s="19"/>
      <c r="F308" s="19"/>
      <c r="G308" s="19"/>
      <c r="H308" s="122"/>
      <c r="I308" s="19"/>
      <c r="J308" s="19"/>
      <c r="K308" s="19"/>
      <c r="L308" s="122"/>
      <c r="M308" s="19"/>
      <c r="N308" s="19"/>
      <c r="O308" s="19"/>
      <c r="P308" s="122"/>
      <c r="Q308" s="19"/>
      <c r="R308" s="19"/>
      <c r="S308" s="19"/>
      <c r="T308" s="122"/>
      <c r="U308" s="19"/>
      <c r="V308" s="19"/>
      <c r="W308" s="19"/>
      <c r="X308" s="122"/>
      <c r="Y308" s="19"/>
      <c r="Z308" s="19"/>
      <c r="AA308" s="19"/>
      <c r="AB308" s="19"/>
      <c r="AC308" s="19"/>
    </row>
    <row r="309">
      <c r="A309" s="19"/>
      <c r="B309" s="19"/>
      <c r="C309" s="19"/>
      <c r="D309" s="122"/>
      <c r="E309" s="19"/>
      <c r="F309" s="19"/>
      <c r="G309" s="19"/>
      <c r="H309" s="122"/>
      <c r="I309" s="19"/>
      <c r="J309" s="19"/>
      <c r="K309" s="19"/>
      <c r="L309" s="122"/>
      <c r="M309" s="19"/>
      <c r="N309" s="19"/>
      <c r="O309" s="19"/>
      <c r="P309" s="122"/>
      <c r="Q309" s="19"/>
      <c r="R309" s="19"/>
      <c r="S309" s="19"/>
      <c r="T309" s="122"/>
      <c r="U309" s="19"/>
      <c r="V309" s="19"/>
      <c r="W309" s="19"/>
      <c r="X309" s="122"/>
      <c r="Y309" s="19"/>
      <c r="Z309" s="19"/>
      <c r="AA309" s="19"/>
      <c r="AB309" s="19"/>
      <c r="AC309" s="19"/>
    </row>
    <row r="310">
      <c r="A310" s="19"/>
      <c r="B310" s="19"/>
      <c r="C310" s="19"/>
      <c r="D310" s="122"/>
      <c r="E310" s="19"/>
      <c r="F310" s="19"/>
      <c r="G310" s="19"/>
      <c r="H310" s="122"/>
      <c r="I310" s="19"/>
      <c r="J310" s="19"/>
      <c r="K310" s="19"/>
      <c r="L310" s="122"/>
      <c r="M310" s="19"/>
      <c r="N310" s="19"/>
      <c r="O310" s="19"/>
      <c r="P310" s="122"/>
      <c r="Q310" s="19"/>
      <c r="R310" s="19"/>
      <c r="S310" s="19"/>
      <c r="T310" s="122"/>
      <c r="U310" s="19"/>
      <c r="V310" s="19"/>
      <c r="W310" s="19"/>
      <c r="X310" s="122"/>
      <c r="Y310" s="19"/>
      <c r="Z310" s="19"/>
      <c r="AA310" s="19"/>
      <c r="AB310" s="19"/>
      <c r="AC310" s="19"/>
    </row>
    <row r="311">
      <c r="A311" s="19"/>
      <c r="B311" s="19"/>
      <c r="C311" s="19"/>
      <c r="D311" s="122"/>
      <c r="E311" s="19"/>
      <c r="F311" s="19"/>
      <c r="G311" s="19"/>
      <c r="H311" s="122"/>
      <c r="I311" s="19"/>
      <c r="J311" s="19"/>
      <c r="K311" s="19"/>
      <c r="L311" s="122"/>
      <c r="M311" s="19"/>
      <c r="N311" s="19"/>
      <c r="O311" s="19"/>
      <c r="P311" s="122"/>
      <c r="Q311" s="19"/>
      <c r="R311" s="19"/>
      <c r="S311" s="19"/>
      <c r="T311" s="122"/>
      <c r="U311" s="19"/>
      <c r="V311" s="19"/>
      <c r="W311" s="19"/>
      <c r="X311" s="122"/>
      <c r="Y311" s="19"/>
      <c r="Z311" s="19"/>
      <c r="AA311" s="19"/>
      <c r="AB311" s="19"/>
      <c r="AC311" s="19"/>
    </row>
    <row r="312">
      <c r="A312" s="19"/>
      <c r="B312" s="19"/>
      <c r="C312" s="19"/>
      <c r="D312" s="122"/>
      <c r="E312" s="19"/>
      <c r="F312" s="19"/>
      <c r="G312" s="19"/>
      <c r="H312" s="122"/>
      <c r="I312" s="19"/>
      <c r="J312" s="19"/>
      <c r="K312" s="19"/>
      <c r="L312" s="122"/>
      <c r="M312" s="19"/>
      <c r="N312" s="19"/>
      <c r="O312" s="19"/>
      <c r="P312" s="122"/>
      <c r="Q312" s="19"/>
      <c r="R312" s="19"/>
      <c r="S312" s="19"/>
      <c r="T312" s="122"/>
      <c r="U312" s="19"/>
      <c r="V312" s="19"/>
      <c r="W312" s="19"/>
      <c r="X312" s="122"/>
      <c r="Y312" s="19"/>
      <c r="Z312" s="19"/>
      <c r="AA312" s="19"/>
      <c r="AB312" s="19"/>
      <c r="AC312" s="19"/>
    </row>
    <row r="313">
      <c r="A313" s="19"/>
      <c r="B313" s="19"/>
      <c r="C313" s="19"/>
      <c r="D313" s="122"/>
      <c r="E313" s="19"/>
      <c r="F313" s="19"/>
      <c r="G313" s="19"/>
      <c r="H313" s="122"/>
      <c r="I313" s="19"/>
      <c r="J313" s="19"/>
      <c r="K313" s="19"/>
      <c r="L313" s="122"/>
      <c r="M313" s="19"/>
      <c r="N313" s="19"/>
      <c r="O313" s="19"/>
      <c r="P313" s="122"/>
      <c r="Q313" s="19"/>
      <c r="R313" s="19"/>
      <c r="S313" s="19"/>
      <c r="T313" s="122"/>
      <c r="U313" s="19"/>
      <c r="V313" s="19"/>
      <c r="W313" s="19"/>
      <c r="X313" s="122"/>
      <c r="Y313" s="19"/>
      <c r="Z313" s="19"/>
      <c r="AA313" s="19"/>
      <c r="AB313" s="19"/>
      <c r="AC313" s="19"/>
    </row>
    <row r="314">
      <c r="A314" s="19"/>
      <c r="B314" s="19"/>
      <c r="C314" s="19"/>
      <c r="D314" s="122"/>
      <c r="E314" s="19"/>
      <c r="F314" s="19"/>
      <c r="G314" s="19"/>
      <c r="H314" s="122"/>
      <c r="I314" s="19"/>
      <c r="J314" s="19"/>
      <c r="K314" s="19"/>
      <c r="L314" s="122"/>
      <c r="M314" s="19"/>
      <c r="N314" s="19"/>
      <c r="O314" s="19"/>
      <c r="P314" s="122"/>
      <c r="Q314" s="19"/>
      <c r="R314" s="19"/>
      <c r="S314" s="19"/>
      <c r="T314" s="122"/>
      <c r="U314" s="19"/>
      <c r="V314" s="19"/>
      <c r="W314" s="19"/>
      <c r="X314" s="122"/>
      <c r="Y314" s="19"/>
      <c r="Z314" s="19"/>
      <c r="AA314" s="19"/>
      <c r="AB314" s="19"/>
      <c r="AC314" s="19"/>
    </row>
    <row r="315">
      <c r="A315" s="19"/>
      <c r="B315" s="19"/>
      <c r="C315" s="19"/>
      <c r="D315" s="122"/>
      <c r="E315" s="19"/>
      <c r="F315" s="19"/>
      <c r="G315" s="19"/>
      <c r="H315" s="122"/>
      <c r="I315" s="19"/>
      <c r="J315" s="19"/>
      <c r="K315" s="19"/>
      <c r="L315" s="122"/>
      <c r="M315" s="19"/>
      <c r="N315" s="19"/>
      <c r="O315" s="19"/>
      <c r="P315" s="122"/>
      <c r="Q315" s="19"/>
      <c r="R315" s="19"/>
      <c r="S315" s="19"/>
      <c r="T315" s="122"/>
      <c r="U315" s="19"/>
      <c r="V315" s="19"/>
      <c r="W315" s="19"/>
      <c r="X315" s="122"/>
      <c r="Y315" s="19"/>
      <c r="Z315" s="19"/>
      <c r="AA315" s="19"/>
      <c r="AB315" s="19"/>
      <c r="AC315" s="19"/>
    </row>
    <row r="316">
      <c r="A316" s="19"/>
      <c r="B316" s="19"/>
      <c r="C316" s="19"/>
      <c r="D316" s="122"/>
      <c r="E316" s="19"/>
      <c r="F316" s="19"/>
      <c r="G316" s="19"/>
      <c r="H316" s="122"/>
      <c r="I316" s="19"/>
      <c r="J316" s="19"/>
      <c r="K316" s="19"/>
      <c r="L316" s="122"/>
      <c r="M316" s="19"/>
      <c r="N316" s="19"/>
      <c r="O316" s="19"/>
      <c r="P316" s="122"/>
      <c r="Q316" s="19"/>
      <c r="R316" s="19"/>
      <c r="S316" s="19"/>
      <c r="T316" s="122"/>
      <c r="U316" s="19"/>
      <c r="V316" s="19"/>
      <c r="W316" s="19"/>
      <c r="X316" s="122"/>
      <c r="Y316" s="19"/>
      <c r="Z316" s="19"/>
      <c r="AA316" s="19"/>
      <c r="AB316" s="19"/>
      <c r="AC316" s="19"/>
    </row>
    <row r="317">
      <c r="A317" s="19"/>
      <c r="B317" s="19"/>
      <c r="C317" s="19"/>
      <c r="D317" s="122"/>
      <c r="E317" s="19"/>
      <c r="F317" s="19"/>
      <c r="G317" s="19"/>
      <c r="H317" s="122"/>
      <c r="I317" s="19"/>
      <c r="J317" s="19"/>
      <c r="K317" s="19"/>
      <c r="L317" s="122"/>
      <c r="M317" s="19"/>
      <c r="N317" s="19"/>
      <c r="O317" s="19"/>
      <c r="P317" s="122"/>
      <c r="Q317" s="19"/>
      <c r="R317" s="19"/>
      <c r="S317" s="19"/>
      <c r="T317" s="122"/>
      <c r="U317" s="19"/>
      <c r="V317" s="19"/>
      <c r="W317" s="19"/>
      <c r="X317" s="122"/>
      <c r="Y317" s="19"/>
      <c r="Z317" s="19"/>
      <c r="AA317" s="19"/>
      <c r="AB317" s="19"/>
      <c r="AC317" s="19"/>
    </row>
    <row r="318">
      <c r="A318" s="19"/>
      <c r="B318" s="19"/>
      <c r="C318" s="19"/>
      <c r="D318" s="122"/>
      <c r="E318" s="19"/>
      <c r="F318" s="19"/>
      <c r="G318" s="19"/>
      <c r="H318" s="122"/>
      <c r="I318" s="19"/>
      <c r="J318" s="19"/>
      <c r="K318" s="19"/>
      <c r="L318" s="122"/>
      <c r="M318" s="19"/>
      <c r="N318" s="19"/>
      <c r="O318" s="19"/>
      <c r="P318" s="122"/>
      <c r="Q318" s="19"/>
      <c r="R318" s="19"/>
      <c r="S318" s="19"/>
      <c r="T318" s="122"/>
      <c r="U318" s="19"/>
      <c r="V318" s="19"/>
      <c r="W318" s="19"/>
      <c r="X318" s="122"/>
      <c r="Y318" s="19"/>
      <c r="Z318" s="19"/>
      <c r="AA318" s="19"/>
      <c r="AB318" s="19"/>
      <c r="AC318" s="19"/>
    </row>
    <row r="319">
      <c r="A319" s="19"/>
      <c r="B319" s="19"/>
      <c r="C319" s="19"/>
      <c r="D319" s="122"/>
      <c r="E319" s="19"/>
      <c r="F319" s="19"/>
      <c r="G319" s="19"/>
      <c r="H319" s="122"/>
      <c r="I319" s="19"/>
      <c r="J319" s="19"/>
      <c r="K319" s="19"/>
      <c r="L319" s="122"/>
      <c r="M319" s="19"/>
      <c r="N319" s="19"/>
      <c r="O319" s="19"/>
      <c r="P319" s="122"/>
      <c r="Q319" s="19"/>
      <c r="R319" s="19"/>
      <c r="S319" s="19"/>
      <c r="T319" s="122"/>
      <c r="U319" s="19"/>
      <c r="V319" s="19"/>
      <c r="W319" s="19"/>
      <c r="X319" s="122"/>
      <c r="Y319" s="19"/>
      <c r="Z319" s="19"/>
      <c r="AA319" s="19"/>
      <c r="AB319" s="19"/>
      <c r="AC319" s="19"/>
    </row>
    <row r="320">
      <c r="A320" s="19"/>
      <c r="B320" s="19"/>
      <c r="C320" s="19"/>
      <c r="D320" s="122"/>
      <c r="E320" s="19"/>
      <c r="F320" s="19"/>
      <c r="G320" s="19"/>
      <c r="H320" s="122"/>
      <c r="I320" s="19"/>
      <c r="J320" s="19"/>
      <c r="K320" s="19"/>
      <c r="L320" s="122"/>
      <c r="M320" s="19"/>
      <c r="N320" s="19"/>
      <c r="O320" s="19"/>
      <c r="P320" s="122"/>
      <c r="Q320" s="19"/>
      <c r="R320" s="19"/>
      <c r="S320" s="19"/>
      <c r="T320" s="122"/>
      <c r="U320" s="19"/>
      <c r="V320" s="19"/>
      <c r="W320" s="19"/>
      <c r="X320" s="122"/>
      <c r="Y320" s="19"/>
      <c r="Z320" s="19"/>
      <c r="AA320" s="19"/>
      <c r="AB320" s="19"/>
      <c r="AC320" s="19"/>
    </row>
    <row r="321">
      <c r="A321" s="19"/>
      <c r="B321" s="19"/>
      <c r="C321" s="19"/>
      <c r="D321" s="122"/>
      <c r="E321" s="19"/>
      <c r="F321" s="19"/>
      <c r="G321" s="19"/>
      <c r="H321" s="122"/>
      <c r="I321" s="19"/>
      <c r="J321" s="19"/>
      <c r="K321" s="19"/>
      <c r="L321" s="122"/>
      <c r="M321" s="19"/>
      <c r="N321" s="19"/>
      <c r="O321" s="19"/>
      <c r="P321" s="122"/>
      <c r="Q321" s="19"/>
      <c r="R321" s="19"/>
      <c r="S321" s="19"/>
      <c r="T321" s="122"/>
      <c r="U321" s="19"/>
      <c r="V321" s="19"/>
      <c r="W321" s="19"/>
      <c r="X321" s="122"/>
      <c r="Y321" s="19"/>
      <c r="Z321" s="19"/>
      <c r="AA321" s="19"/>
      <c r="AB321" s="19"/>
      <c r="AC321" s="19"/>
    </row>
    <row r="322">
      <c r="A322" s="19"/>
      <c r="B322" s="19"/>
      <c r="C322" s="19"/>
      <c r="D322" s="122"/>
      <c r="E322" s="19"/>
      <c r="F322" s="19"/>
      <c r="G322" s="19"/>
      <c r="H322" s="122"/>
      <c r="I322" s="19"/>
      <c r="J322" s="19"/>
      <c r="K322" s="19"/>
      <c r="L322" s="122"/>
      <c r="M322" s="19"/>
      <c r="N322" s="19"/>
      <c r="O322" s="19"/>
      <c r="P322" s="122"/>
      <c r="Q322" s="19"/>
      <c r="R322" s="19"/>
      <c r="S322" s="19"/>
      <c r="T322" s="122"/>
      <c r="U322" s="19"/>
      <c r="V322" s="19"/>
      <c r="W322" s="19"/>
      <c r="X322" s="122"/>
      <c r="Y322" s="19"/>
      <c r="Z322" s="19"/>
      <c r="AA322" s="19"/>
      <c r="AB322" s="19"/>
      <c r="AC322" s="19"/>
    </row>
    <row r="323">
      <c r="A323" s="19"/>
      <c r="B323" s="19"/>
      <c r="C323" s="19"/>
      <c r="D323" s="122"/>
      <c r="E323" s="19"/>
      <c r="F323" s="19"/>
      <c r="G323" s="19"/>
      <c r="H323" s="122"/>
      <c r="I323" s="19"/>
      <c r="J323" s="19"/>
      <c r="K323" s="19"/>
      <c r="L323" s="122"/>
      <c r="M323" s="19"/>
      <c r="N323" s="19"/>
      <c r="O323" s="19"/>
      <c r="P323" s="122"/>
      <c r="Q323" s="19"/>
      <c r="R323" s="19"/>
      <c r="S323" s="19"/>
      <c r="T323" s="122"/>
      <c r="U323" s="19"/>
      <c r="V323" s="19"/>
      <c r="W323" s="19"/>
      <c r="X323" s="122"/>
      <c r="Y323" s="19"/>
      <c r="Z323" s="19"/>
      <c r="AA323" s="19"/>
      <c r="AB323" s="19"/>
      <c r="AC323" s="19"/>
    </row>
    <row r="324">
      <c r="A324" s="19"/>
      <c r="B324" s="19"/>
      <c r="C324" s="19"/>
      <c r="D324" s="122"/>
      <c r="E324" s="19"/>
      <c r="F324" s="19"/>
      <c r="G324" s="19"/>
      <c r="H324" s="122"/>
      <c r="I324" s="19"/>
      <c r="J324" s="19"/>
      <c r="K324" s="19"/>
      <c r="L324" s="122"/>
      <c r="M324" s="19"/>
      <c r="N324" s="19"/>
      <c r="O324" s="19"/>
      <c r="P324" s="122"/>
      <c r="Q324" s="19"/>
      <c r="R324" s="19"/>
      <c r="S324" s="19"/>
      <c r="T324" s="122"/>
      <c r="U324" s="19"/>
      <c r="V324" s="19"/>
      <c r="W324" s="19"/>
      <c r="X324" s="122"/>
      <c r="Y324" s="19"/>
      <c r="Z324" s="19"/>
      <c r="AA324" s="19"/>
      <c r="AB324" s="19"/>
      <c r="AC324" s="19"/>
    </row>
    <row r="325">
      <c r="A325" s="19"/>
      <c r="B325" s="19"/>
      <c r="C325" s="19"/>
      <c r="D325" s="122"/>
      <c r="E325" s="19"/>
      <c r="F325" s="19"/>
      <c r="G325" s="19"/>
      <c r="H325" s="122"/>
      <c r="I325" s="19"/>
      <c r="J325" s="19"/>
      <c r="K325" s="19"/>
      <c r="L325" s="122"/>
      <c r="M325" s="19"/>
      <c r="N325" s="19"/>
      <c r="O325" s="19"/>
      <c r="P325" s="122"/>
      <c r="Q325" s="19"/>
      <c r="R325" s="19"/>
      <c r="S325" s="19"/>
      <c r="T325" s="122"/>
      <c r="U325" s="19"/>
      <c r="V325" s="19"/>
      <c r="W325" s="19"/>
      <c r="X325" s="122"/>
      <c r="Y325" s="19"/>
      <c r="Z325" s="19"/>
      <c r="AA325" s="19"/>
      <c r="AB325" s="19"/>
      <c r="AC325" s="19"/>
    </row>
    <row r="326">
      <c r="A326" s="19"/>
      <c r="B326" s="19"/>
      <c r="C326" s="19"/>
      <c r="D326" s="122"/>
      <c r="E326" s="19"/>
      <c r="F326" s="19"/>
      <c r="G326" s="19"/>
      <c r="H326" s="122"/>
      <c r="I326" s="19"/>
      <c r="J326" s="19"/>
      <c r="K326" s="19"/>
      <c r="L326" s="122"/>
      <c r="M326" s="19"/>
      <c r="N326" s="19"/>
      <c r="O326" s="19"/>
      <c r="P326" s="122"/>
      <c r="Q326" s="19"/>
      <c r="R326" s="19"/>
      <c r="S326" s="19"/>
      <c r="T326" s="122"/>
      <c r="U326" s="19"/>
      <c r="V326" s="19"/>
      <c r="W326" s="19"/>
      <c r="X326" s="122"/>
      <c r="Y326" s="19"/>
      <c r="Z326" s="19"/>
      <c r="AA326" s="19"/>
      <c r="AB326" s="19"/>
      <c r="AC326" s="19"/>
    </row>
    <row r="327">
      <c r="A327" s="19"/>
      <c r="B327" s="19"/>
      <c r="C327" s="19"/>
      <c r="D327" s="122"/>
      <c r="E327" s="19"/>
      <c r="F327" s="19"/>
      <c r="G327" s="19"/>
      <c r="H327" s="122"/>
      <c r="I327" s="19"/>
      <c r="J327" s="19"/>
      <c r="K327" s="19"/>
      <c r="L327" s="122"/>
      <c r="M327" s="19"/>
      <c r="N327" s="19"/>
      <c r="O327" s="19"/>
      <c r="P327" s="122"/>
      <c r="Q327" s="19"/>
      <c r="R327" s="19"/>
      <c r="S327" s="19"/>
      <c r="T327" s="122"/>
      <c r="U327" s="19"/>
      <c r="V327" s="19"/>
      <c r="W327" s="19"/>
      <c r="X327" s="122"/>
      <c r="Y327" s="19"/>
      <c r="Z327" s="19"/>
      <c r="AA327" s="19"/>
      <c r="AB327" s="19"/>
      <c r="AC327" s="19"/>
    </row>
    <row r="328">
      <c r="A328" s="19"/>
      <c r="B328" s="19"/>
      <c r="C328" s="19"/>
      <c r="D328" s="122"/>
      <c r="E328" s="19"/>
      <c r="F328" s="19"/>
      <c r="G328" s="19"/>
      <c r="H328" s="122"/>
      <c r="I328" s="19"/>
      <c r="J328" s="19"/>
      <c r="K328" s="19"/>
      <c r="L328" s="122"/>
      <c r="M328" s="19"/>
      <c r="N328" s="19"/>
      <c r="O328" s="19"/>
      <c r="P328" s="122"/>
      <c r="Q328" s="19"/>
      <c r="R328" s="19"/>
      <c r="S328" s="19"/>
      <c r="T328" s="122"/>
      <c r="U328" s="19"/>
      <c r="V328" s="19"/>
      <c r="W328" s="19"/>
      <c r="X328" s="122"/>
      <c r="Y328" s="19"/>
      <c r="Z328" s="19"/>
      <c r="AA328" s="19"/>
      <c r="AB328" s="19"/>
      <c r="AC328" s="19"/>
    </row>
    <row r="329">
      <c r="A329" s="19"/>
      <c r="B329" s="19"/>
      <c r="C329" s="19"/>
      <c r="D329" s="122"/>
      <c r="E329" s="19"/>
      <c r="F329" s="19"/>
      <c r="G329" s="19"/>
      <c r="H329" s="122"/>
      <c r="I329" s="19"/>
      <c r="J329" s="19"/>
      <c r="K329" s="19"/>
      <c r="L329" s="122"/>
      <c r="M329" s="19"/>
      <c r="N329" s="19"/>
      <c r="O329" s="19"/>
      <c r="P329" s="122"/>
      <c r="Q329" s="19"/>
      <c r="R329" s="19"/>
      <c r="S329" s="19"/>
      <c r="T329" s="122"/>
      <c r="U329" s="19"/>
      <c r="V329" s="19"/>
      <c r="W329" s="19"/>
      <c r="X329" s="122"/>
      <c r="Y329" s="19"/>
      <c r="Z329" s="19"/>
      <c r="AA329" s="19"/>
      <c r="AB329" s="19"/>
      <c r="AC329" s="19"/>
    </row>
    <row r="330">
      <c r="A330" s="19"/>
      <c r="B330" s="19"/>
      <c r="C330" s="19"/>
      <c r="D330" s="122"/>
      <c r="E330" s="19"/>
      <c r="F330" s="19"/>
      <c r="G330" s="19"/>
      <c r="H330" s="122"/>
      <c r="I330" s="19"/>
      <c r="J330" s="19"/>
      <c r="K330" s="19"/>
      <c r="L330" s="122"/>
      <c r="M330" s="19"/>
      <c r="N330" s="19"/>
      <c r="O330" s="19"/>
      <c r="P330" s="122"/>
      <c r="Q330" s="19"/>
      <c r="R330" s="19"/>
      <c r="S330" s="19"/>
      <c r="T330" s="122"/>
      <c r="U330" s="19"/>
      <c r="V330" s="19"/>
      <c r="W330" s="19"/>
      <c r="X330" s="122"/>
      <c r="Y330" s="19"/>
      <c r="Z330" s="19"/>
      <c r="AA330" s="19"/>
      <c r="AB330" s="19"/>
      <c r="AC330" s="19"/>
    </row>
    <row r="331">
      <c r="A331" s="19"/>
      <c r="B331" s="19"/>
      <c r="C331" s="19"/>
      <c r="D331" s="122"/>
      <c r="E331" s="19"/>
      <c r="F331" s="19"/>
      <c r="G331" s="19"/>
      <c r="H331" s="122"/>
      <c r="I331" s="19"/>
      <c r="J331" s="19"/>
      <c r="K331" s="19"/>
      <c r="L331" s="122"/>
      <c r="M331" s="19"/>
      <c r="N331" s="19"/>
      <c r="O331" s="19"/>
      <c r="P331" s="122"/>
      <c r="Q331" s="19"/>
      <c r="R331" s="19"/>
      <c r="S331" s="19"/>
      <c r="T331" s="122"/>
      <c r="U331" s="19"/>
      <c r="V331" s="19"/>
      <c r="W331" s="19"/>
      <c r="X331" s="122"/>
      <c r="Y331" s="19"/>
      <c r="Z331" s="19"/>
      <c r="AA331" s="19"/>
      <c r="AB331" s="19"/>
      <c r="AC331" s="19"/>
    </row>
    <row r="332">
      <c r="A332" s="19"/>
      <c r="B332" s="19"/>
      <c r="C332" s="19"/>
      <c r="D332" s="122"/>
      <c r="E332" s="19"/>
      <c r="F332" s="19"/>
      <c r="G332" s="19"/>
      <c r="H332" s="122"/>
      <c r="I332" s="19"/>
      <c r="J332" s="19"/>
      <c r="K332" s="19"/>
      <c r="L332" s="122"/>
      <c r="M332" s="19"/>
      <c r="N332" s="19"/>
      <c r="O332" s="19"/>
      <c r="P332" s="122"/>
      <c r="Q332" s="19"/>
      <c r="R332" s="19"/>
      <c r="S332" s="19"/>
      <c r="T332" s="122"/>
      <c r="U332" s="19"/>
      <c r="V332" s="19"/>
      <c r="W332" s="19"/>
      <c r="X332" s="122"/>
      <c r="Y332" s="19"/>
      <c r="Z332" s="19"/>
      <c r="AA332" s="19"/>
      <c r="AB332" s="19"/>
      <c r="AC332" s="19"/>
    </row>
    <row r="333">
      <c r="A333" s="19"/>
      <c r="B333" s="19"/>
      <c r="C333" s="19"/>
      <c r="D333" s="122"/>
      <c r="E333" s="19"/>
      <c r="F333" s="19"/>
      <c r="G333" s="19"/>
      <c r="H333" s="122"/>
      <c r="I333" s="19"/>
      <c r="J333" s="19"/>
      <c r="K333" s="19"/>
      <c r="L333" s="122"/>
      <c r="M333" s="19"/>
      <c r="N333" s="19"/>
      <c r="O333" s="19"/>
      <c r="P333" s="122"/>
      <c r="Q333" s="19"/>
      <c r="R333" s="19"/>
      <c r="S333" s="19"/>
      <c r="T333" s="122"/>
      <c r="U333" s="19"/>
      <c r="V333" s="19"/>
      <c r="W333" s="19"/>
      <c r="X333" s="122"/>
      <c r="Y333" s="19"/>
      <c r="Z333" s="19"/>
      <c r="AA333" s="19"/>
      <c r="AB333" s="19"/>
      <c r="AC333" s="19"/>
    </row>
    <row r="334">
      <c r="A334" s="19"/>
      <c r="B334" s="19"/>
      <c r="C334" s="19"/>
      <c r="D334" s="122"/>
      <c r="E334" s="19"/>
      <c r="F334" s="19"/>
      <c r="G334" s="19"/>
      <c r="H334" s="122"/>
      <c r="I334" s="19"/>
      <c r="J334" s="19"/>
      <c r="K334" s="19"/>
      <c r="L334" s="122"/>
      <c r="M334" s="19"/>
      <c r="N334" s="19"/>
      <c r="O334" s="19"/>
      <c r="P334" s="122"/>
      <c r="Q334" s="19"/>
      <c r="R334" s="19"/>
      <c r="S334" s="19"/>
      <c r="T334" s="122"/>
      <c r="U334" s="19"/>
      <c r="V334" s="19"/>
      <c r="W334" s="19"/>
      <c r="X334" s="122"/>
      <c r="Y334" s="19"/>
      <c r="Z334" s="19"/>
      <c r="AA334" s="19"/>
      <c r="AB334" s="19"/>
      <c r="AC334" s="19"/>
    </row>
    <row r="335">
      <c r="A335" s="19"/>
      <c r="B335" s="19"/>
      <c r="C335" s="19"/>
      <c r="D335" s="122"/>
      <c r="E335" s="19"/>
      <c r="F335" s="19"/>
      <c r="G335" s="19"/>
      <c r="H335" s="122"/>
      <c r="I335" s="19"/>
      <c r="J335" s="19"/>
      <c r="K335" s="19"/>
      <c r="L335" s="122"/>
      <c r="M335" s="19"/>
      <c r="N335" s="19"/>
      <c r="O335" s="19"/>
      <c r="P335" s="122"/>
      <c r="Q335" s="19"/>
      <c r="R335" s="19"/>
      <c r="S335" s="19"/>
      <c r="T335" s="122"/>
      <c r="U335" s="19"/>
      <c r="V335" s="19"/>
      <c r="W335" s="19"/>
      <c r="X335" s="122"/>
      <c r="Y335" s="19"/>
      <c r="Z335" s="19"/>
      <c r="AA335" s="19"/>
      <c r="AB335" s="19"/>
      <c r="AC335" s="19"/>
    </row>
    <row r="336">
      <c r="A336" s="19"/>
      <c r="B336" s="19"/>
      <c r="C336" s="19"/>
      <c r="D336" s="122"/>
      <c r="E336" s="19"/>
      <c r="F336" s="19"/>
      <c r="G336" s="19"/>
      <c r="H336" s="122"/>
      <c r="I336" s="19"/>
      <c r="J336" s="19"/>
      <c r="K336" s="19"/>
      <c r="L336" s="122"/>
      <c r="M336" s="19"/>
      <c r="N336" s="19"/>
      <c r="O336" s="19"/>
      <c r="P336" s="122"/>
      <c r="Q336" s="19"/>
      <c r="R336" s="19"/>
      <c r="S336" s="19"/>
      <c r="T336" s="122"/>
      <c r="U336" s="19"/>
      <c r="V336" s="19"/>
      <c r="W336" s="19"/>
      <c r="X336" s="122"/>
      <c r="Y336" s="19"/>
      <c r="Z336" s="19"/>
      <c r="AA336" s="19"/>
      <c r="AB336" s="19"/>
      <c r="AC336" s="19"/>
    </row>
    <row r="337">
      <c r="A337" s="19"/>
      <c r="B337" s="19"/>
      <c r="C337" s="19"/>
      <c r="D337" s="122"/>
      <c r="E337" s="19"/>
      <c r="F337" s="19"/>
      <c r="G337" s="19"/>
      <c r="H337" s="122"/>
      <c r="I337" s="19"/>
      <c r="J337" s="19"/>
      <c r="K337" s="19"/>
      <c r="L337" s="122"/>
      <c r="M337" s="19"/>
      <c r="N337" s="19"/>
      <c r="O337" s="19"/>
      <c r="P337" s="122"/>
      <c r="Q337" s="19"/>
      <c r="R337" s="19"/>
      <c r="S337" s="19"/>
      <c r="T337" s="122"/>
      <c r="U337" s="19"/>
      <c r="V337" s="19"/>
      <c r="W337" s="19"/>
      <c r="X337" s="122"/>
      <c r="Y337" s="19"/>
      <c r="Z337" s="19"/>
      <c r="AA337" s="19"/>
      <c r="AB337" s="19"/>
      <c r="AC337" s="19"/>
    </row>
    <row r="338">
      <c r="A338" s="19"/>
      <c r="B338" s="19"/>
      <c r="C338" s="19"/>
      <c r="D338" s="122"/>
      <c r="E338" s="19"/>
      <c r="F338" s="19"/>
      <c r="G338" s="19"/>
      <c r="H338" s="122"/>
      <c r="I338" s="19"/>
      <c r="J338" s="19"/>
      <c r="K338" s="19"/>
      <c r="L338" s="122"/>
      <c r="M338" s="19"/>
      <c r="N338" s="19"/>
      <c r="O338" s="19"/>
      <c r="P338" s="122"/>
      <c r="Q338" s="19"/>
      <c r="R338" s="19"/>
      <c r="S338" s="19"/>
      <c r="T338" s="122"/>
      <c r="U338" s="19"/>
      <c r="V338" s="19"/>
      <c r="W338" s="19"/>
      <c r="X338" s="122"/>
      <c r="Y338" s="19"/>
      <c r="Z338" s="19"/>
      <c r="AA338" s="19"/>
      <c r="AB338" s="19"/>
      <c r="AC338" s="19"/>
    </row>
    <row r="339">
      <c r="A339" s="19"/>
      <c r="B339" s="19"/>
      <c r="C339" s="19"/>
      <c r="D339" s="122"/>
      <c r="E339" s="19"/>
      <c r="F339" s="19"/>
      <c r="G339" s="19"/>
      <c r="H339" s="122"/>
      <c r="I339" s="19"/>
      <c r="J339" s="19"/>
      <c r="K339" s="19"/>
      <c r="L339" s="122"/>
      <c r="M339" s="19"/>
      <c r="N339" s="19"/>
      <c r="O339" s="19"/>
      <c r="P339" s="122"/>
      <c r="Q339" s="19"/>
      <c r="R339" s="19"/>
      <c r="S339" s="19"/>
      <c r="T339" s="122"/>
      <c r="U339" s="19"/>
      <c r="V339" s="19"/>
      <c r="W339" s="19"/>
      <c r="X339" s="122"/>
      <c r="Y339" s="19"/>
      <c r="Z339" s="19"/>
      <c r="AA339" s="19"/>
      <c r="AB339" s="19"/>
      <c r="AC339" s="19"/>
    </row>
    <row r="340">
      <c r="A340" s="19"/>
      <c r="B340" s="19"/>
      <c r="C340" s="19"/>
      <c r="D340" s="122"/>
      <c r="E340" s="19"/>
      <c r="F340" s="19"/>
      <c r="G340" s="19"/>
      <c r="H340" s="122"/>
      <c r="I340" s="19"/>
      <c r="J340" s="19"/>
      <c r="K340" s="19"/>
      <c r="L340" s="122"/>
      <c r="M340" s="19"/>
      <c r="N340" s="19"/>
      <c r="O340" s="19"/>
      <c r="P340" s="122"/>
      <c r="Q340" s="19"/>
      <c r="R340" s="19"/>
      <c r="S340" s="19"/>
      <c r="T340" s="122"/>
      <c r="U340" s="19"/>
      <c r="V340" s="19"/>
      <c r="W340" s="19"/>
      <c r="X340" s="122"/>
      <c r="Y340" s="19"/>
      <c r="Z340" s="19"/>
      <c r="AA340" s="19"/>
      <c r="AB340" s="19"/>
      <c r="AC340" s="19"/>
    </row>
    <row r="341">
      <c r="A341" s="19"/>
      <c r="B341" s="19"/>
      <c r="C341" s="19"/>
      <c r="D341" s="122"/>
      <c r="E341" s="19"/>
      <c r="F341" s="19"/>
      <c r="G341" s="19"/>
      <c r="H341" s="122"/>
      <c r="I341" s="19"/>
      <c r="J341" s="19"/>
      <c r="K341" s="19"/>
      <c r="L341" s="122"/>
      <c r="M341" s="19"/>
      <c r="N341" s="19"/>
      <c r="O341" s="19"/>
      <c r="P341" s="122"/>
      <c r="Q341" s="19"/>
      <c r="R341" s="19"/>
      <c r="S341" s="19"/>
      <c r="T341" s="122"/>
      <c r="U341" s="19"/>
      <c r="V341" s="19"/>
      <c r="W341" s="19"/>
      <c r="X341" s="122"/>
      <c r="Y341" s="19"/>
      <c r="Z341" s="19"/>
      <c r="AA341" s="19"/>
      <c r="AB341" s="19"/>
      <c r="AC341" s="19"/>
    </row>
    <row r="342">
      <c r="A342" s="19"/>
      <c r="B342" s="19"/>
      <c r="C342" s="19"/>
      <c r="D342" s="122"/>
      <c r="E342" s="19"/>
      <c r="F342" s="19"/>
      <c r="G342" s="19"/>
      <c r="H342" s="122"/>
      <c r="I342" s="19"/>
      <c r="J342" s="19"/>
      <c r="K342" s="19"/>
      <c r="L342" s="122"/>
      <c r="M342" s="19"/>
      <c r="N342" s="19"/>
      <c r="O342" s="19"/>
      <c r="P342" s="122"/>
      <c r="Q342" s="19"/>
      <c r="R342" s="19"/>
      <c r="S342" s="19"/>
      <c r="T342" s="122"/>
      <c r="U342" s="19"/>
      <c r="V342" s="19"/>
      <c r="W342" s="19"/>
      <c r="X342" s="122"/>
      <c r="Y342" s="19"/>
      <c r="Z342" s="19"/>
      <c r="AA342" s="19"/>
      <c r="AB342" s="19"/>
      <c r="AC342" s="19"/>
    </row>
    <row r="343">
      <c r="A343" s="19"/>
      <c r="B343" s="19"/>
      <c r="C343" s="19"/>
      <c r="D343" s="122"/>
      <c r="E343" s="19"/>
      <c r="F343" s="19"/>
      <c r="G343" s="19"/>
      <c r="H343" s="122"/>
      <c r="I343" s="19"/>
      <c r="J343" s="19"/>
      <c r="K343" s="19"/>
      <c r="L343" s="122"/>
      <c r="M343" s="19"/>
      <c r="N343" s="19"/>
      <c r="O343" s="19"/>
      <c r="P343" s="122"/>
      <c r="Q343" s="19"/>
      <c r="R343" s="19"/>
      <c r="S343" s="19"/>
      <c r="T343" s="122"/>
      <c r="U343" s="19"/>
      <c r="V343" s="19"/>
      <c r="W343" s="19"/>
      <c r="X343" s="122"/>
      <c r="Y343" s="19"/>
      <c r="Z343" s="19"/>
      <c r="AA343" s="19"/>
      <c r="AB343" s="19"/>
      <c r="AC343" s="19"/>
    </row>
    <row r="344">
      <c r="A344" s="19"/>
      <c r="B344" s="19"/>
      <c r="C344" s="19"/>
      <c r="D344" s="122"/>
      <c r="E344" s="19"/>
      <c r="F344" s="19"/>
      <c r="G344" s="19"/>
      <c r="H344" s="122"/>
      <c r="I344" s="19"/>
      <c r="J344" s="19"/>
      <c r="K344" s="19"/>
      <c r="L344" s="122"/>
      <c r="M344" s="19"/>
      <c r="N344" s="19"/>
      <c r="O344" s="19"/>
      <c r="P344" s="122"/>
      <c r="Q344" s="19"/>
      <c r="R344" s="19"/>
      <c r="S344" s="19"/>
      <c r="T344" s="122"/>
      <c r="U344" s="19"/>
      <c r="V344" s="19"/>
      <c r="W344" s="19"/>
      <c r="X344" s="122"/>
      <c r="Y344" s="19"/>
      <c r="Z344" s="19"/>
      <c r="AA344" s="19"/>
      <c r="AB344" s="19"/>
      <c r="AC344" s="19"/>
    </row>
    <row r="345">
      <c r="A345" s="19"/>
      <c r="B345" s="19"/>
      <c r="C345" s="19"/>
      <c r="D345" s="122"/>
      <c r="E345" s="19"/>
      <c r="F345" s="19"/>
      <c r="G345" s="19"/>
      <c r="H345" s="122"/>
      <c r="I345" s="19"/>
      <c r="J345" s="19"/>
      <c r="K345" s="19"/>
      <c r="L345" s="122"/>
      <c r="M345" s="19"/>
      <c r="N345" s="19"/>
      <c r="O345" s="19"/>
      <c r="P345" s="122"/>
      <c r="Q345" s="19"/>
      <c r="R345" s="19"/>
      <c r="S345" s="19"/>
      <c r="T345" s="122"/>
      <c r="U345" s="19"/>
      <c r="V345" s="19"/>
      <c r="W345" s="19"/>
      <c r="X345" s="122"/>
      <c r="Y345" s="19"/>
      <c r="Z345" s="19"/>
      <c r="AA345" s="19"/>
      <c r="AB345" s="19"/>
      <c r="AC345" s="19"/>
    </row>
    <row r="346">
      <c r="A346" s="19"/>
      <c r="B346" s="19"/>
      <c r="C346" s="19"/>
      <c r="D346" s="122"/>
      <c r="E346" s="19"/>
      <c r="F346" s="19"/>
      <c r="G346" s="19"/>
      <c r="H346" s="122"/>
      <c r="I346" s="19"/>
      <c r="J346" s="19"/>
      <c r="K346" s="19"/>
      <c r="L346" s="122"/>
      <c r="M346" s="19"/>
      <c r="N346" s="19"/>
      <c r="O346" s="19"/>
      <c r="P346" s="122"/>
      <c r="Q346" s="19"/>
      <c r="R346" s="19"/>
      <c r="S346" s="19"/>
      <c r="T346" s="122"/>
      <c r="U346" s="19"/>
      <c r="V346" s="19"/>
      <c r="W346" s="19"/>
      <c r="X346" s="122"/>
      <c r="Y346" s="19"/>
      <c r="Z346" s="19"/>
      <c r="AA346" s="19"/>
      <c r="AB346" s="19"/>
      <c r="AC346" s="19"/>
    </row>
    <row r="347">
      <c r="A347" s="19"/>
      <c r="B347" s="19"/>
      <c r="C347" s="19"/>
      <c r="D347" s="122"/>
      <c r="E347" s="19"/>
      <c r="F347" s="19"/>
      <c r="G347" s="19"/>
      <c r="H347" s="122"/>
      <c r="I347" s="19"/>
      <c r="J347" s="19"/>
      <c r="K347" s="19"/>
      <c r="L347" s="122"/>
      <c r="M347" s="19"/>
      <c r="N347" s="19"/>
      <c r="O347" s="19"/>
      <c r="P347" s="122"/>
      <c r="Q347" s="19"/>
      <c r="R347" s="19"/>
      <c r="S347" s="19"/>
      <c r="T347" s="122"/>
      <c r="U347" s="19"/>
      <c r="V347" s="19"/>
      <c r="W347" s="19"/>
      <c r="X347" s="122"/>
      <c r="Y347" s="19"/>
      <c r="Z347" s="19"/>
      <c r="AA347" s="19"/>
      <c r="AB347" s="19"/>
      <c r="AC347" s="19"/>
    </row>
    <row r="348">
      <c r="A348" s="19"/>
      <c r="B348" s="19"/>
      <c r="C348" s="19"/>
      <c r="D348" s="122"/>
      <c r="E348" s="19"/>
      <c r="F348" s="19"/>
      <c r="G348" s="19"/>
      <c r="H348" s="122"/>
      <c r="I348" s="19"/>
      <c r="J348" s="19"/>
      <c r="K348" s="19"/>
      <c r="L348" s="122"/>
      <c r="M348" s="19"/>
      <c r="N348" s="19"/>
      <c r="O348" s="19"/>
      <c r="P348" s="122"/>
      <c r="Q348" s="19"/>
      <c r="R348" s="19"/>
      <c r="S348" s="19"/>
      <c r="T348" s="122"/>
      <c r="U348" s="19"/>
      <c r="V348" s="19"/>
      <c r="W348" s="19"/>
      <c r="X348" s="122"/>
      <c r="Y348" s="19"/>
      <c r="Z348" s="19"/>
      <c r="AA348" s="19"/>
      <c r="AB348" s="19"/>
      <c r="AC348" s="19"/>
    </row>
    <row r="349">
      <c r="A349" s="19"/>
      <c r="B349" s="19"/>
      <c r="C349" s="19"/>
      <c r="D349" s="122"/>
      <c r="E349" s="19"/>
      <c r="F349" s="19"/>
      <c r="G349" s="19"/>
      <c r="H349" s="122"/>
      <c r="I349" s="19"/>
      <c r="J349" s="19"/>
      <c r="K349" s="19"/>
      <c r="L349" s="122"/>
      <c r="M349" s="19"/>
      <c r="N349" s="19"/>
      <c r="O349" s="19"/>
      <c r="P349" s="122"/>
      <c r="Q349" s="19"/>
      <c r="R349" s="19"/>
      <c r="S349" s="19"/>
      <c r="T349" s="122"/>
      <c r="U349" s="19"/>
      <c r="V349" s="19"/>
      <c r="W349" s="19"/>
      <c r="X349" s="122"/>
      <c r="Y349" s="19"/>
      <c r="Z349" s="19"/>
      <c r="AA349" s="19"/>
      <c r="AB349" s="19"/>
      <c r="AC349" s="19"/>
    </row>
    <row r="350">
      <c r="A350" s="19"/>
      <c r="B350" s="19"/>
      <c r="C350" s="19"/>
      <c r="D350" s="122"/>
      <c r="E350" s="19"/>
      <c r="F350" s="19"/>
      <c r="G350" s="19"/>
      <c r="H350" s="122"/>
      <c r="I350" s="19"/>
      <c r="J350" s="19"/>
      <c r="K350" s="19"/>
      <c r="L350" s="122"/>
      <c r="M350" s="19"/>
      <c r="N350" s="19"/>
      <c r="O350" s="19"/>
      <c r="P350" s="122"/>
      <c r="Q350" s="19"/>
      <c r="R350" s="19"/>
      <c r="S350" s="19"/>
      <c r="T350" s="122"/>
      <c r="U350" s="19"/>
      <c r="V350" s="19"/>
      <c r="W350" s="19"/>
      <c r="X350" s="122"/>
      <c r="Y350" s="19"/>
      <c r="Z350" s="19"/>
      <c r="AA350" s="19"/>
      <c r="AB350" s="19"/>
      <c r="AC350" s="19"/>
    </row>
    <row r="351">
      <c r="A351" s="19"/>
      <c r="B351" s="19"/>
      <c r="C351" s="19"/>
      <c r="D351" s="122"/>
      <c r="E351" s="19"/>
      <c r="F351" s="19"/>
      <c r="G351" s="19"/>
      <c r="H351" s="122"/>
      <c r="I351" s="19"/>
      <c r="J351" s="19"/>
      <c r="K351" s="19"/>
      <c r="L351" s="122"/>
      <c r="M351" s="19"/>
      <c r="N351" s="19"/>
      <c r="O351" s="19"/>
      <c r="P351" s="122"/>
      <c r="Q351" s="19"/>
      <c r="R351" s="19"/>
      <c r="S351" s="19"/>
      <c r="T351" s="122"/>
      <c r="U351" s="19"/>
      <c r="V351" s="19"/>
      <c r="W351" s="19"/>
      <c r="X351" s="122"/>
      <c r="Y351" s="19"/>
      <c r="Z351" s="19"/>
      <c r="AA351" s="19"/>
      <c r="AB351" s="19"/>
      <c r="AC351" s="19"/>
    </row>
    <row r="352">
      <c r="A352" s="19"/>
      <c r="B352" s="19"/>
      <c r="C352" s="19"/>
      <c r="D352" s="122"/>
      <c r="E352" s="19"/>
      <c r="F352" s="19"/>
      <c r="G352" s="19"/>
      <c r="H352" s="122"/>
      <c r="I352" s="19"/>
      <c r="J352" s="19"/>
      <c r="K352" s="19"/>
      <c r="L352" s="122"/>
      <c r="M352" s="19"/>
      <c r="N352" s="19"/>
      <c r="O352" s="19"/>
      <c r="P352" s="122"/>
      <c r="Q352" s="19"/>
      <c r="R352" s="19"/>
      <c r="S352" s="19"/>
      <c r="T352" s="122"/>
      <c r="U352" s="19"/>
      <c r="V352" s="19"/>
      <c r="W352" s="19"/>
      <c r="X352" s="122"/>
      <c r="Y352" s="19"/>
      <c r="Z352" s="19"/>
      <c r="AA352" s="19"/>
      <c r="AB352" s="19"/>
      <c r="AC352" s="19"/>
    </row>
    <row r="353">
      <c r="A353" s="19"/>
      <c r="B353" s="19"/>
      <c r="C353" s="19"/>
      <c r="D353" s="122"/>
      <c r="E353" s="19"/>
      <c r="F353" s="19"/>
      <c r="G353" s="19"/>
      <c r="H353" s="122"/>
      <c r="I353" s="19"/>
      <c r="J353" s="19"/>
      <c r="K353" s="19"/>
      <c r="L353" s="122"/>
      <c r="M353" s="19"/>
      <c r="N353" s="19"/>
      <c r="O353" s="19"/>
      <c r="P353" s="122"/>
      <c r="Q353" s="19"/>
      <c r="R353" s="19"/>
      <c r="S353" s="19"/>
      <c r="T353" s="122"/>
      <c r="U353" s="19"/>
      <c r="V353" s="19"/>
      <c r="W353" s="19"/>
      <c r="X353" s="122"/>
      <c r="Y353" s="19"/>
      <c r="Z353" s="19"/>
      <c r="AA353" s="19"/>
      <c r="AB353" s="19"/>
      <c r="AC353" s="19"/>
    </row>
    <row r="354">
      <c r="A354" s="19"/>
      <c r="B354" s="19"/>
      <c r="C354" s="19"/>
      <c r="D354" s="122"/>
      <c r="E354" s="19"/>
      <c r="F354" s="19"/>
      <c r="G354" s="19"/>
      <c r="H354" s="122"/>
      <c r="I354" s="19"/>
      <c r="J354" s="19"/>
      <c r="K354" s="19"/>
      <c r="L354" s="122"/>
      <c r="M354" s="19"/>
      <c r="N354" s="19"/>
      <c r="O354" s="19"/>
      <c r="P354" s="122"/>
      <c r="Q354" s="19"/>
      <c r="R354" s="19"/>
      <c r="S354" s="19"/>
      <c r="T354" s="122"/>
      <c r="U354" s="19"/>
      <c r="V354" s="19"/>
      <c r="W354" s="19"/>
      <c r="X354" s="122"/>
      <c r="Y354" s="19"/>
      <c r="Z354" s="19"/>
      <c r="AA354" s="19"/>
      <c r="AB354" s="19"/>
      <c r="AC354" s="19"/>
    </row>
    <row r="355">
      <c r="A355" s="19"/>
      <c r="B355" s="19"/>
      <c r="C355" s="19"/>
      <c r="D355" s="122"/>
      <c r="E355" s="19"/>
      <c r="F355" s="19"/>
      <c r="G355" s="19"/>
      <c r="H355" s="122"/>
      <c r="I355" s="19"/>
      <c r="J355" s="19"/>
      <c r="K355" s="19"/>
      <c r="L355" s="122"/>
      <c r="M355" s="19"/>
      <c r="N355" s="19"/>
      <c r="O355" s="19"/>
      <c r="P355" s="122"/>
      <c r="Q355" s="19"/>
      <c r="R355" s="19"/>
      <c r="S355" s="19"/>
      <c r="T355" s="122"/>
      <c r="U355" s="19"/>
      <c r="V355" s="19"/>
      <c r="W355" s="19"/>
      <c r="X355" s="122"/>
      <c r="Y355" s="19"/>
      <c r="Z355" s="19"/>
      <c r="AA355" s="19"/>
      <c r="AB355" s="19"/>
      <c r="AC355" s="19"/>
    </row>
    <row r="356">
      <c r="A356" s="19"/>
      <c r="B356" s="19"/>
      <c r="C356" s="19"/>
      <c r="D356" s="122"/>
      <c r="E356" s="19"/>
      <c r="F356" s="19"/>
      <c r="G356" s="19"/>
      <c r="H356" s="122"/>
      <c r="I356" s="19"/>
      <c r="J356" s="19"/>
      <c r="K356" s="19"/>
      <c r="L356" s="122"/>
      <c r="M356" s="19"/>
      <c r="N356" s="19"/>
      <c r="O356" s="19"/>
      <c r="P356" s="122"/>
      <c r="Q356" s="19"/>
      <c r="R356" s="19"/>
      <c r="S356" s="19"/>
      <c r="T356" s="122"/>
      <c r="U356" s="19"/>
      <c r="V356" s="19"/>
      <c r="W356" s="19"/>
      <c r="X356" s="122"/>
      <c r="Y356" s="19"/>
      <c r="Z356" s="19"/>
      <c r="AA356" s="19"/>
      <c r="AB356" s="19"/>
      <c r="AC356" s="19"/>
    </row>
    <row r="357">
      <c r="A357" s="19"/>
      <c r="B357" s="19"/>
      <c r="C357" s="19"/>
      <c r="D357" s="122"/>
      <c r="E357" s="19"/>
      <c r="F357" s="19"/>
      <c r="G357" s="19"/>
      <c r="H357" s="122"/>
      <c r="I357" s="19"/>
      <c r="J357" s="19"/>
      <c r="K357" s="19"/>
      <c r="L357" s="122"/>
      <c r="M357" s="19"/>
      <c r="N357" s="19"/>
      <c r="O357" s="19"/>
      <c r="P357" s="122"/>
      <c r="Q357" s="19"/>
      <c r="R357" s="19"/>
      <c r="S357" s="19"/>
      <c r="T357" s="122"/>
      <c r="U357" s="19"/>
      <c r="V357" s="19"/>
      <c r="W357" s="19"/>
      <c r="X357" s="122"/>
      <c r="Y357" s="19"/>
      <c r="Z357" s="19"/>
      <c r="AA357" s="19"/>
      <c r="AB357" s="19"/>
      <c r="AC357" s="19"/>
    </row>
    <row r="358">
      <c r="A358" s="19"/>
      <c r="B358" s="19"/>
      <c r="C358" s="19"/>
      <c r="D358" s="122"/>
      <c r="E358" s="19"/>
      <c r="F358" s="19"/>
      <c r="G358" s="19"/>
      <c r="H358" s="122"/>
      <c r="I358" s="19"/>
      <c r="J358" s="19"/>
      <c r="K358" s="19"/>
      <c r="L358" s="122"/>
      <c r="M358" s="19"/>
      <c r="N358" s="19"/>
      <c r="O358" s="19"/>
      <c r="P358" s="122"/>
      <c r="Q358" s="19"/>
      <c r="R358" s="19"/>
      <c r="S358" s="19"/>
      <c r="T358" s="122"/>
      <c r="U358" s="19"/>
      <c r="V358" s="19"/>
      <c r="W358" s="19"/>
      <c r="X358" s="122"/>
      <c r="Y358" s="19"/>
      <c r="Z358" s="19"/>
      <c r="AA358" s="19"/>
      <c r="AB358" s="19"/>
      <c r="AC358" s="19"/>
    </row>
    <row r="359">
      <c r="A359" s="19"/>
      <c r="B359" s="19"/>
      <c r="C359" s="19"/>
      <c r="D359" s="122"/>
      <c r="E359" s="19"/>
      <c r="F359" s="19"/>
      <c r="G359" s="19"/>
      <c r="H359" s="122"/>
      <c r="I359" s="19"/>
      <c r="J359" s="19"/>
      <c r="K359" s="19"/>
      <c r="L359" s="122"/>
      <c r="M359" s="19"/>
      <c r="N359" s="19"/>
      <c r="O359" s="19"/>
      <c r="P359" s="122"/>
      <c r="Q359" s="19"/>
      <c r="R359" s="19"/>
      <c r="S359" s="19"/>
      <c r="T359" s="122"/>
      <c r="U359" s="19"/>
      <c r="V359" s="19"/>
      <c r="W359" s="19"/>
      <c r="X359" s="122"/>
      <c r="Y359" s="19"/>
      <c r="Z359" s="19"/>
      <c r="AA359" s="19"/>
      <c r="AB359" s="19"/>
      <c r="AC359" s="19"/>
    </row>
    <row r="360">
      <c r="A360" s="19"/>
      <c r="B360" s="19"/>
      <c r="C360" s="19"/>
      <c r="D360" s="122"/>
      <c r="E360" s="19"/>
      <c r="F360" s="19"/>
      <c r="G360" s="19"/>
      <c r="H360" s="122"/>
      <c r="I360" s="19"/>
      <c r="J360" s="19"/>
      <c r="K360" s="19"/>
      <c r="L360" s="122"/>
      <c r="M360" s="19"/>
      <c r="N360" s="19"/>
      <c r="O360" s="19"/>
      <c r="P360" s="122"/>
      <c r="Q360" s="19"/>
      <c r="R360" s="19"/>
      <c r="S360" s="19"/>
      <c r="T360" s="122"/>
      <c r="U360" s="19"/>
      <c r="V360" s="19"/>
      <c r="W360" s="19"/>
      <c r="X360" s="122"/>
      <c r="Y360" s="19"/>
      <c r="Z360" s="19"/>
      <c r="AA360" s="19"/>
      <c r="AB360" s="19"/>
      <c r="AC360" s="19"/>
    </row>
    <row r="361">
      <c r="A361" s="19"/>
      <c r="B361" s="19"/>
      <c r="C361" s="19"/>
      <c r="D361" s="122"/>
      <c r="E361" s="19"/>
      <c r="F361" s="19"/>
      <c r="G361" s="19"/>
      <c r="H361" s="122"/>
      <c r="I361" s="19"/>
      <c r="J361" s="19"/>
      <c r="K361" s="19"/>
      <c r="L361" s="122"/>
      <c r="M361" s="19"/>
      <c r="N361" s="19"/>
      <c r="O361" s="19"/>
      <c r="P361" s="122"/>
      <c r="Q361" s="19"/>
      <c r="R361" s="19"/>
      <c r="S361" s="19"/>
      <c r="T361" s="122"/>
      <c r="U361" s="19"/>
      <c r="V361" s="19"/>
      <c r="W361" s="19"/>
      <c r="X361" s="122"/>
      <c r="Y361" s="19"/>
      <c r="Z361" s="19"/>
      <c r="AA361" s="19"/>
      <c r="AB361" s="19"/>
      <c r="AC361" s="19"/>
    </row>
    <row r="362">
      <c r="A362" s="19"/>
      <c r="B362" s="19"/>
      <c r="C362" s="19"/>
      <c r="D362" s="122"/>
      <c r="E362" s="19"/>
      <c r="F362" s="19"/>
      <c r="G362" s="19"/>
      <c r="H362" s="122"/>
      <c r="I362" s="19"/>
      <c r="J362" s="19"/>
      <c r="K362" s="19"/>
      <c r="L362" s="122"/>
      <c r="M362" s="19"/>
      <c r="N362" s="19"/>
      <c r="O362" s="19"/>
      <c r="P362" s="122"/>
      <c r="Q362" s="19"/>
      <c r="R362" s="19"/>
      <c r="S362" s="19"/>
      <c r="T362" s="122"/>
      <c r="U362" s="19"/>
      <c r="V362" s="19"/>
      <c r="W362" s="19"/>
      <c r="X362" s="122"/>
      <c r="Y362" s="19"/>
      <c r="Z362" s="19"/>
      <c r="AA362" s="19"/>
      <c r="AB362" s="19"/>
      <c r="AC362" s="19"/>
    </row>
    <row r="363">
      <c r="A363" s="19"/>
      <c r="B363" s="19"/>
      <c r="C363" s="19"/>
      <c r="D363" s="122"/>
      <c r="E363" s="19"/>
      <c r="F363" s="19"/>
      <c r="G363" s="19"/>
      <c r="H363" s="122"/>
      <c r="I363" s="19"/>
      <c r="J363" s="19"/>
      <c r="K363" s="19"/>
      <c r="L363" s="122"/>
      <c r="M363" s="19"/>
      <c r="N363" s="19"/>
      <c r="O363" s="19"/>
      <c r="P363" s="122"/>
      <c r="Q363" s="19"/>
      <c r="R363" s="19"/>
      <c r="S363" s="19"/>
      <c r="T363" s="122"/>
      <c r="U363" s="19"/>
      <c r="V363" s="19"/>
      <c r="W363" s="19"/>
      <c r="X363" s="122"/>
      <c r="Y363" s="19"/>
      <c r="Z363" s="19"/>
      <c r="AA363" s="19"/>
      <c r="AB363" s="19"/>
      <c r="AC363" s="19"/>
    </row>
    <row r="364">
      <c r="A364" s="19"/>
      <c r="B364" s="19"/>
      <c r="C364" s="19"/>
      <c r="D364" s="122"/>
      <c r="E364" s="19"/>
      <c r="F364" s="19"/>
      <c r="G364" s="19"/>
      <c r="H364" s="122"/>
      <c r="I364" s="19"/>
      <c r="J364" s="19"/>
      <c r="K364" s="19"/>
      <c r="L364" s="122"/>
      <c r="M364" s="19"/>
      <c r="N364" s="19"/>
      <c r="O364" s="19"/>
      <c r="P364" s="122"/>
      <c r="Q364" s="19"/>
      <c r="R364" s="19"/>
      <c r="S364" s="19"/>
      <c r="T364" s="122"/>
      <c r="U364" s="19"/>
      <c r="V364" s="19"/>
      <c r="W364" s="19"/>
      <c r="X364" s="122"/>
      <c r="Y364" s="19"/>
      <c r="Z364" s="19"/>
      <c r="AA364" s="19"/>
      <c r="AB364" s="19"/>
      <c r="AC364" s="19"/>
    </row>
    <row r="365">
      <c r="A365" s="19"/>
      <c r="B365" s="19"/>
      <c r="C365" s="19"/>
      <c r="D365" s="122"/>
      <c r="E365" s="19"/>
      <c r="F365" s="19"/>
      <c r="G365" s="19"/>
      <c r="H365" s="122"/>
      <c r="I365" s="19"/>
      <c r="J365" s="19"/>
      <c r="K365" s="19"/>
      <c r="L365" s="122"/>
      <c r="M365" s="19"/>
      <c r="N365" s="19"/>
      <c r="O365" s="19"/>
      <c r="P365" s="122"/>
      <c r="Q365" s="19"/>
      <c r="R365" s="19"/>
      <c r="S365" s="19"/>
      <c r="T365" s="122"/>
      <c r="U365" s="19"/>
      <c r="V365" s="19"/>
      <c r="W365" s="19"/>
      <c r="X365" s="122"/>
      <c r="Y365" s="19"/>
      <c r="Z365" s="19"/>
      <c r="AA365" s="19"/>
      <c r="AB365" s="19"/>
      <c r="AC365" s="19"/>
    </row>
    <row r="366">
      <c r="A366" s="19"/>
      <c r="B366" s="19"/>
      <c r="C366" s="19"/>
      <c r="D366" s="122"/>
      <c r="E366" s="19"/>
      <c r="F366" s="19"/>
      <c r="G366" s="19"/>
      <c r="H366" s="122"/>
      <c r="I366" s="19"/>
      <c r="J366" s="19"/>
      <c r="K366" s="19"/>
      <c r="L366" s="122"/>
      <c r="M366" s="19"/>
      <c r="N366" s="19"/>
      <c r="O366" s="19"/>
      <c r="P366" s="122"/>
      <c r="Q366" s="19"/>
      <c r="R366" s="19"/>
      <c r="S366" s="19"/>
      <c r="T366" s="122"/>
      <c r="U366" s="19"/>
      <c r="V366" s="19"/>
      <c r="W366" s="19"/>
      <c r="X366" s="122"/>
      <c r="Y366" s="19"/>
      <c r="Z366" s="19"/>
      <c r="AA366" s="19"/>
      <c r="AB366" s="19"/>
      <c r="AC366" s="19"/>
    </row>
    <row r="367">
      <c r="A367" s="19"/>
      <c r="B367" s="19"/>
      <c r="C367" s="19"/>
      <c r="D367" s="122"/>
      <c r="E367" s="19"/>
      <c r="F367" s="19"/>
      <c r="G367" s="19"/>
      <c r="H367" s="122"/>
      <c r="I367" s="19"/>
      <c r="J367" s="19"/>
      <c r="K367" s="19"/>
      <c r="L367" s="122"/>
      <c r="M367" s="19"/>
      <c r="N367" s="19"/>
      <c r="O367" s="19"/>
      <c r="P367" s="122"/>
      <c r="Q367" s="19"/>
      <c r="R367" s="19"/>
      <c r="S367" s="19"/>
      <c r="T367" s="122"/>
      <c r="U367" s="19"/>
      <c r="V367" s="19"/>
      <c r="W367" s="19"/>
      <c r="X367" s="122"/>
      <c r="Y367" s="19"/>
      <c r="Z367" s="19"/>
      <c r="AA367" s="19"/>
      <c r="AB367" s="19"/>
      <c r="AC367" s="19"/>
    </row>
    <row r="368">
      <c r="A368" s="19"/>
      <c r="B368" s="19"/>
      <c r="C368" s="19"/>
      <c r="D368" s="122"/>
      <c r="E368" s="19"/>
      <c r="F368" s="19"/>
      <c r="G368" s="19"/>
      <c r="H368" s="122"/>
      <c r="I368" s="19"/>
      <c r="J368" s="19"/>
      <c r="K368" s="19"/>
      <c r="L368" s="122"/>
      <c r="M368" s="19"/>
      <c r="N368" s="19"/>
      <c r="O368" s="19"/>
      <c r="P368" s="122"/>
      <c r="Q368" s="19"/>
      <c r="R368" s="19"/>
      <c r="S368" s="19"/>
      <c r="T368" s="122"/>
      <c r="U368" s="19"/>
      <c r="V368" s="19"/>
      <c r="W368" s="19"/>
      <c r="X368" s="122"/>
      <c r="Y368" s="19"/>
      <c r="Z368" s="19"/>
      <c r="AA368" s="19"/>
      <c r="AB368" s="19"/>
      <c r="AC368" s="19"/>
    </row>
    <row r="369">
      <c r="A369" s="19"/>
      <c r="B369" s="19"/>
      <c r="C369" s="19"/>
      <c r="D369" s="122"/>
      <c r="E369" s="19"/>
      <c r="F369" s="19"/>
      <c r="G369" s="19"/>
      <c r="H369" s="122"/>
      <c r="I369" s="19"/>
      <c r="J369" s="19"/>
      <c r="K369" s="19"/>
      <c r="L369" s="122"/>
      <c r="M369" s="19"/>
      <c r="N369" s="19"/>
      <c r="O369" s="19"/>
      <c r="P369" s="122"/>
      <c r="Q369" s="19"/>
      <c r="R369" s="19"/>
      <c r="S369" s="19"/>
      <c r="T369" s="122"/>
      <c r="U369" s="19"/>
      <c r="V369" s="19"/>
      <c r="W369" s="19"/>
      <c r="X369" s="122"/>
      <c r="Y369" s="19"/>
      <c r="Z369" s="19"/>
      <c r="AA369" s="19"/>
      <c r="AB369" s="19"/>
      <c r="AC369" s="19"/>
    </row>
    <row r="370">
      <c r="A370" s="19"/>
      <c r="B370" s="19"/>
      <c r="C370" s="19"/>
      <c r="D370" s="122"/>
      <c r="E370" s="19"/>
      <c r="F370" s="19"/>
      <c r="G370" s="19"/>
      <c r="H370" s="122"/>
      <c r="I370" s="19"/>
      <c r="J370" s="19"/>
      <c r="K370" s="19"/>
      <c r="L370" s="122"/>
      <c r="M370" s="19"/>
      <c r="N370" s="19"/>
      <c r="O370" s="19"/>
      <c r="P370" s="122"/>
      <c r="Q370" s="19"/>
      <c r="R370" s="19"/>
      <c r="S370" s="19"/>
      <c r="T370" s="122"/>
      <c r="U370" s="19"/>
      <c r="V370" s="19"/>
      <c r="W370" s="19"/>
      <c r="X370" s="122"/>
      <c r="Y370" s="19"/>
      <c r="Z370" s="19"/>
      <c r="AA370" s="19"/>
      <c r="AB370" s="19"/>
      <c r="AC370" s="19"/>
    </row>
    <row r="371">
      <c r="A371" s="19"/>
      <c r="B371" s="19"/>
      <c r="C371" s="19"/>
      <c r="D371" s="122"/>
      <c r="E371" s="19"/>
      <c r="F371" s="19"/>
      <c r="G371" s="19"/>
      <c r="H371" s="122"/>
      <c r="I371" s="19"/>
      <c r="J371" s="19"/>
      <c r="K371" s="19"/>
      <c r="L371" s="122"/>
      <c r="M371" s="19"/>
      <c r="N371" s="19"/>
      <c r="O371" s="19"/>
      <c r="P371" s="122"/>
      <c r="Q371" s="19"/>
      <c r="R371" s="19"/>
      <c r="S371" s="19"/>
      <c r="T371" s="122"/>
      <c r="U371" s="19"/>
      <c r="V371" s="19"/>
      <c r="W371" s="19"/>
      <c r="X371" s="122"/>
      <c r="Y371" s="19"/>
      <c r="Z371" s="19"/>
      <c r="AA371" s="19"/>
      <c r="AB371" s="19"/>
      <c r="AC371" s="19"/>
    </row>
    <row r="372">
      <c r="A372" s="19"/>
      <c r="B372" s="19"/>
      <c r="C372" s="19"/>
      <c r="D372" s="122"/>
      <c r="E372" s="19"/>
      <c r="F372" s="19"/>
      <c r="G372" s="19"/>
      <c r="H372" s="122"/>
      <c r="I372" s="19"/>
      <c r="J372" s="19"/>
      <c r="K372" s="19"/>
      <c r="L372" s="122"/>
      <c r="M372" s="19"/>
      <c r="N372" s="19"/>
      <c r="O372" s="19"/>
      <c r="P372" s="122"/>
      <c r="Q372" s="19"/>
      <c r="R372" s="19"/>
      <c r="S372" s="19"/>
      <c r="T372" s="122"/>
      <c r="U372" s="19"/>
      <c r="V372" s="19"/>
      <c r="W372" s="19"/>
      <c r="X372" s="122"/>
      <c r="Y372" s="19"/>
      <c r="Z372" s="19"/>
      <c r="AA372" s="19"/>
      <c r="AB372" s="19"/>
      <c r="AC372" s="19"/>
    </row>
    <row r="373">
      <c r="A373" s="19"/>
      <c r="B373" s="19"/>
      <c r="C373" s="19"/>
      <c r="D373" s="122"/>
      <c r="E373" s="19"/>
      <c r="F373" s="19"/>
      <c r="G373" s="19"/>
      <c r="H373" s="122"/>
      <c r="I373" s="19"/>
      <c r="J373" s="19"/>
      <c r="K373" s="19"/>
      <c r="L373" s="122"/>
      <c r="M373" s="19"/>
      <c r="N373" s="19"/>
      <c r="O373" s="19"/>
      <c r="P373" s="122"/>
      <c r="Q373" s="19"/>
      <c r="R373" s="19"/>
      <c r="S373" s="19"/>
      <c r="T373" s="122"/>
      <c r="U373" s="19"/>
      <c r="V373" s="19"/>
      <c r="W373" s="19"/>
      <c r="X373" s="122"/>
      <c r="Y373" s="19"/>
      <c r="Z373" s="19"/>
      <c r="AA373" s="19"/>
      <c r="AB373" s="19"/>
      <c r="AC373" s="19"/>
    </row>
    <row r="374">
      <c r="A374" s="19"/>
      <c r="B374" s="19"/>
      <c r="C374" s="19"/>
      <c r="D374" s="122"/>
      <c r="E374" s="19"/>
      <c r="F374" s="19"/>
      <c r="G374" s="19"/>
      <c r="H374" s="122"/>
      <c r="I374" s="19"/>
      <c r="J374" s="19"/>
      <c r="K374" s="19"/>
      <c r="L374" s="122"/>
      <c r="M374" s="19"/>
      <c r="N374" s="19"/>
      <c r="O374" s="19"/>
      <c r="P374" s="122"/>
      <c r="Q374" s="19"/>
      <c r="R374" s="19"/>
      <c r="S374" s="19"/>
      <c r="T374" s="122"/>
      <c r="U374" s="19"/>
      <c r="V374" s="19"/>
      <c r="W374" s="19"/>
      <c r="X374" s="122"/>
      <c r="Y374" s="19"/>
      <c r="Z374" s="19"/>
      <c r="AA374" s="19"/>
      <c r="AB374" s="19"/>
      <c r="AC374" s="19"/>
    </row>
    <row r="375">
      <c r="A375" s="19"/>
      <c r="B375" s="19"/>
      <c r="C375" s="19"/>
      <c r="D375" s="122"/>
      <c r="E375" s="19"/>
      <c r="F375" s="19"/>
      <c r="G375" s="19"/>
      <c r="H375" s="122"/>
      <c r="I375" s="19"/>
      <c r="J375" s="19"/>
      <c r="K375" s="19"/>
      <c r="L375" s="122"/>
      <c r="M375" s="19"/>
      <c r="N375" s="19"/>
      <c r="O375" s="19"/>
      <c r="P375" s="122"/>
      <c r="Q375" s="19"/>
      <c r="R375" s="19"/>
      <c r="S375" s="19"/>
      <c r="T375" s="122"/>
      <c r="U375" s="19"/>
      <c r="V375" s="19"/>
      <c r="W375" s="19"/>
      <c r="X375" s="122"/>
      <c r="Y375" s="19"/>
      <c r="Z375" s="19"/>
      <c r="AA375" s="19"/>
      <c r="AB375" s="19"/>
      <c r="AC375" s="19"/>
    </row>
    <row r="376">
      <c r="A376" s="19"/>
      <c r="B376" s="19"/>
      <c r="C376" s="19"/>
      <c r="D376" s="122"/>
      <c r="E376" s="19"/>
      <c r="F376" s="19"/>
      <c r="G376" s="19"/>
      <c r="H376" s="122"/>
      <c r="I376" s="19"/>
      <c r="J376" s="19"/>
      <c r="K376" s="19"/>
      <c r="L376" s="122"/>
      <c r="M376" s="19"/>
      <c r="N376" s="19"/>
      <c r="O376" s="19"/>
      <c r="P376" s="122"/>
      <c r="Q376" s="19"/>
      <c r="R376" s="19"/>
      <c r="S376" s="19"/>
      <c r="T376" s="122"/>
      <c r="U376" s="19"/>
      <c r="V376" s="19"/>
      <c r="W376" s="19"/>
      <c r="X376" s="122"/>
      <c r="Y376" s="19"/>
      <c r="Z376" s="19"/>
      <c r="AA376" s="19"/>
      <c r="AB376" s="19"/>
      <c r="AC376" s="19"/>
    </row>
    <row r="377">
      <c r="A377" s="19"/>
      <c r="B377" s="19"/>
      <c r="C377" s="19"/>
      <c r="D377" s="122"/>
      <c r="E377" s="19"/>
      <c r="F377" s="19"/>
      <c r="G377" s="19"/>
      <c r="H377" s="122"/>
      <c r="I377" s="19"/>
      <c r="J377" s="19"/>
      <c r="K377" s="19"/>
      <c r="L377" s="122"/>
      <c r="M377" s="19"/>
      <c r="N377" s="19"/>
      <c r="O377" s="19"/>
      <c r="P377" s="122"/>
      <c r="Q377" s="19"/>
      <c r="R377" s="19"/>
      <c r="S377" s="19"/>
      <c r="T377" s="122"/>
      <c r="U377" s="19"/>
      <c r="V377" s="19"/>
      <c r="W377" s="19"/>
      <c r="X377" s="122"/>
      <c r="Y377" s="19"/>
      <c r="Z377" s="19"/>
      <c r="AA377" s="19"/>
      <c r="AB377" s="19"/>
      <c r="AC377" s="19"/>
    </row>
    <row r="378">
      <c r="A378" s="19"/>
      <c r="B378" s="19"/>
      <c r="C378" s="19"/>
      <c r="D378" s="122"/>
      <c r="E378" s="19"/>
      <c r="F378" s="19"/>
      <c r="G378" s="19"/>
      <c r="H378" s="122"/>
      <c r="I378" s="19"/>
      <c r="J378" s="19"/>
      <c r="K378" s="19"/>
      <c r="L378" s="122"/>
      <c r="M378" s="19"/>
      <c r="N378" s="19"/>
      <c r="O378" s="19"/>
      <c r="P378" s="122"/>
      <c r="Q378" s="19"/>
      <c r="R378" s="19"/>
      <c r="S378" s="19"/>
      <c r="T378" s="122"/>
      <c r="U378" s="19"/>
      <c r="V378" s="19"/>
      <c r="W378" s="19"/>
      <c r="X378" s="122"/>
      <c r="Y378" s="19"/>
      <c r="Z378" s="19"/>
      <c r="AA378" s="19"/>
      <c r="AB378" s="19"/>
      <c r="AC378" s="19"/>
    </row>
    <row r="379">
      <c r="A379" s="19"/>
      <c r="B379" s="19"/>
      <c r="C379" s="19"/>
      <c r="D379" s="122"/>
      <c r="E379" s="19"/>
      <c r="F379" s="19"/>
      <c r="G379" s="19"/>
      <c r="H379" s="122"/>
      <c r="I379" s="19"/>
      <c r="J379" s="19"/>
      <c r="K379" s="19"/>
      <c r="L379" s="122"/>
      <c r="M379" s="19"/>
      <c r="N379" s="19"/>
      <c r="O379" s="19"/>
      <c r="P379" s="122"/>
      <c r="Q379" s="19"/>
      <c r="R379" s="19"/>
      <c r="S379" s="19"/>
      <c r="T379" s="122"/>
      <c r="U379" s="19"/>
      <c r="V379" s="19"/>
      <c r="W379" s="19"/>
      <c r="X379" s="122"/>
      <c r="Y379" s="19"/>
      <c r="Z379" s="19"/>
      <c r="AA379" s="19"/>
      <c r="AB379" s="19"/>
      <c r="AC379" s="19"/>
    </row>
    <row r="380">
      <c r="A380" s="19"/>
      <c r="B380" s="19"/>
      <c r="C380" s="19"/>
      <c r="D380" s="122"/>
      <c r="E380" s="19"/>
      <c r="F380" s="19"/>
      <c r="G380" s="19"/>
      <c r="H380" s="122"/>
      <c r="I380" s="19"/>
      <c r="J380" s="19"/>
      <c r="K380" s="19"/>
      <c r="L380" s="122"/>
      <c r="M380" s="19"/>
      <c r="N380" s="19"/>
      <c r="O380" s="19"/>
      <c r="P380" s="122"/>
      <c r="Q380" s="19"/>
      <c r="R380" s="19"/>
      <c r="S380" s="19"/>
      <c r="T380" s="122"/>
      <c r="U380" s="19"/>
      <c r="V380" s="19"/>
      <c r="W380" s="19"/>
      <c r="X380" s="122"/>
      <c r="Y380" s="19"/>
      <c r="Z380" s="19"/>
      <c r="AA380" s="19"/>
      <c r="AB380" s="19"/>
      <c r="AC380" s="19"/>
    </row>
    <row r="381">
      <c r="A381" s="19"/>
      <c r="B381" s="19"/>
      <c r="C381" s="19"/>
      <c r="D381" s="122"/>
      <c r="E381" s="19"/>
      <c r="F381" s="19"/>
      <c r="G381" s="19"/>
      <c r="H381" s="122"/>
      <c r="I381" s="19"/>
      <c r="J381" s="19"/>
      <c r="K381" s="19"/>
      <c r="L381" s="122"/>
      <c r="M381" s="19"/>
      <c r="N381" s="19"/>
      <c r="O381" s="19"/>
      <c r="P381" s="122"/>
      <c r="Q381" s="19"/>
      <c r="R381" s="19"/>
      <c r="S381" s="19"/>
      <c r="T381" s="122"/>
      <c r="U381" s="19"/>
      <c r="V381" s="19"/>
      <c r="W381" s="19"/>
      <c r="X381" s="122"/>
      <c r="Y381" s="19"/>
      <c r="Z381" s="19"/>
      <c r="AA381" s="19"/>
      <c r="AB381" s="19"/>
      <c r="AC381" s="19"/>
    </row>
    <row r="382">
      <c r="A382" s="19"/>
      <c r="B382" s="19"/>
      <c r="C382" s="19"/>
      <c r="D382" s="122"/>
      <c r="E382" s="19"/>
      <c r="F382" s="19"/>
      <c r="G382" s="19"/>
      <c r="H382" s="122"/>
      <c r="I382" s="19"/>
      <c r="J382" s="19"/>
      <c r="K382" s="19"/>
      <c r="L382" s="122"/>
      <c r="M382" s="19"/>
      <c r="N382" s="19"/>
      <c r="O382" s="19"/>
      <c r="P382" s="122"/>
      <c r="Q382" s="19"/>
      <c r="R382" s="19"/>
      <c r="S382" s="19"/>
      <c r="T382" s="122"/>
      <c r="U382" s="19"/>
      <c r="V382" s="19"/>
      <c r="W382" s="19"/>
      <c r="X382" s="122"/>
      <c r="Y382" s="19"/>
      <c r="Z382" s="19"/>
      <c r="AA382" s="19"/>
      <c r="AB382" s="19"/>
      <c r="AC382" s="19"/>
    </row>
    <row r="383">
      <c r="A383" s="19"/>
      <c r="B383" s="19"/>
      <c r="C383" s="19"/>
      <c r="D383" s="122"/>
      <c r="E383" s="19"/>
      <c r="F383" s="19"/>
      <c r="G383" s="19"/>
      <c r="H383" s="122"/>
      <c r="I383" s="19"/>
      <c r="J383" s="19"/>
      <c r="K383" s="19"/>
      <c r="L383" s="122"/>
      <c r="M383" s="19"/>
      <c r="N383" s="19"/>
      <c r="O383" s="19"/>
      <c r="P383" s="122"/>
      <c r="Q383" s="19"/>
      <c r="R383" s="19"/>
      <c r="S383" s="19"/>
      <c r="T383" s="122"/>
      <c r="U383" s="19"/>
      <c r="V383" s="19"/>
      <c r="W383" s="19"/>
      <c r="X383" s="122"/>
      <c r="Y383" s="19"/>
      <c r="Z383" s="19"/>
      <c r="AA383" s="19"/>
      <c r="AB383" s="19"/>
      <c r="AC383" s="19"/>
    </row>
    <row r="384">
      <c r="A384" s="19"/>
      <c r="B384" s="19"/>
      <c r="C384" s="19"/>
      <c r="D384" s="122"/>
      <c r="E384" s="19"/>
      <c r="F384" s="19"/>
      <c r="G384" s="19"/>
      <c r="H384" s="122"/>
      <c r="I384" s="19"/>
      <c r="J384" s="19"/>
      <c r="K384" s="19"/>
      <c r="L384" s="122"/>
      <c r="M384" s="19"/>
      <c r="N384" s="19"/>
      <c r="O384" s="19"/>
      <c r="P384" s="122"/>
      <c r="Q384" s="19"/>
      <c r="R384" s="19"/>
      <c r="S384" s="19"/>
      <c r="T384" s="122"/>
      <c r="U384" s="19"/>
      <c r="V384" s="19"/>
      <c r="W384" s="19"/>
      <c r="X384" s="122"/>
      <c r="Y384" s="19"/>
      <c r="Z384" s="19"/>
      <c r="AA384" s="19"/>
      <c r="AB384" s="19"/>
      <c r="AC384" s="19"/>
    </row>
    <row r="385">
      <c r="A385" s="19"/>
      <c r="B385" s="19"/>
      <c r="C385" s="19"/>
      <c r="D385" s="122"/>
      <c r="E385" s="19"/>
      <c r="F385" s="19"/>
      <c r="G385" s="19"/>
      <c r="H385" s="122"/>
      <c r="I385" s="19"/>
      <c r="J385" s="19"/>
      <c r="K385" s="19"/>
      <c r="L385" s="122"/>
      <c r="M385" s="19"/>
      <c r="N385" s="19"/>
      <c r="O385" s="19"/>
      <c r="P385" s="122"/>
      <c r="Q385" s="19"/>
      <c r="R385" s="19"/>
      <c r="S385" s="19"/>
      <c r="T385" s="122"/>
      <c r="U385" s="19"/>
      <c r="V385" s="19"/>
      <c r="W385" s="19"/>
      <c r="X385" s="122"/>
      <c r="Y385" s="19"/>
      <c r="Z385" s="19"/>
      <c r="AA385" s="19"/>
      <c r="AB385" s="19"/>
      <c r="AC385" s="19"/>
    </row>
    <row r="386">
      <c r="A386" s="19"/>
      <c r="B386" s="19"/>
      <c r="C386" s="19"/>
      <c r="D386" s="122"/>
      <c r="E386" s="19"/>
      <c r="F386" s="19"/>
      <c r="G386" s="19"/>
      <c r="H386" s="122"/>
      <c r="I386" s="19"/>
      <c r="J386" s="19"/>
      <c r="K386" s="19"/>
      <c r="L386" s="122"/>
      <c r="M386" s="19"/>
      <c r="N386" s="19"/>
      <c r="O386" s="19"/>
      <c r="P386" s="122"/>
      <c r="Q386" s="19"/>
      <c r="R386" s="19"/>
      <c r="S386" s="19"/>
      <c r="T386" s="122"/>
      <c r="U386" s="19"/>
      <c r="V386" s="19"/>
      <c r="W386" s="19"/>
      <c r="X386" s="122"/>
      <c r="Y386" s="19"/>
      <c r="Z386" s="19"/>
      <c r="AA386" s="19"/>
      <c r="AB386" s="19"/>
      <c r="AC386" s="19"/>
    </row>
    <row r="387">
      <c r="A387" s="19"/>
      <c r="B387" s="19"/>
      <c r="C387" s="19"/>
      <c r="D387" s="122"/>
      <c r="E387" s="19"/>
      <c r="F387" s="19"/>
      <c r="G387" s="19"/>
      <c r="H387" s="122"/>
      <c r="I387" s="19"/>
      <c r="J387" s="19"/>
      <c r="K387" s="19"/>
      <c r="L387" s="122"/>
      <c r="M387" s="19"/>
      <c r="N387" s="19"/>
      <c r="O387" s="19"/>
      <c r="P387" s="122"/>
      <c r="Q387" s="19"/>
      <c r="R387" s="19"/>
      <c r="S387" s="19"/>
      <c r="T387" s="122"/>
      <c r="U387" s="19"/>
      <c r="V387" s="19"/>
      <c r="W387" s="19"/>
      <c r="X387" s="122"/>
      <c r="Y387" s="19"/>
      <c r="Z387" s="19"/>
      <c r="AA387" s="19"/>
      <c r="AB387" s="19"/>
      <c r="AC387" s="19"/>
    </row>
    <row r="388">
      <c r="A388" s="19"/>
      <c r="B388" s="19"/>
      <c r="C388" s="19"/>
      <c r="D388" s="122"/>
      <c r="E388" s="19"/>
      <c r="F388" s="19"/>
      <c r="G388" s="19"/>
      <c r="H388" s="122"/>
      <c r="I388" s="19"/>
      <c r="J388" s="19"/>
      <c r="K388" s="19"/>
      <c r="L388" s="122"/>
      <c r="M388" s="19"/>
      <c r="N388" s="19"/>
      <c r="O388" s="19"/>
      <c r="P388" s="122"/>
      <c r="Q388" s="19"/>
      <c r="R388" s="19"/>
      <c r="S388" s="19"/>
      <c r="T388" s="122"/>
      <c r="U388" s="19"/>
      <c r="V388" s="19"/>
      <c r="W388" s="19"/>
      <c r="X388" s="122"/>
      <c r="Y388" s="19"/>
      <c r="Z388" s="19"/>
      <c r="AA388" s="19"/>
      <c r="AB388" s="19"/>
      <c r="AC388" s="19"/>
    </row>
    <row r="389">
      <c r="A389" s="19"/>
      <c r="B389" s="19"/>
      <c r="C389" s="19"/>
      <c r="D389" s="122"/>
      <c r="E389" s="19"/>
      <c r="F389" s="19"/>
      <c r="G389" s="19"/>
      <c r="H389" s="122"/>
      <c r="I389" s="19"/>
      <c r="J389" s="19"/>
      <c r="K389" s="19"/>
      <c r="L389" s="122"/>
      <c r="M389" s="19"/>
      <c r="N389" s="19"/>
      <c r="O389" s="19"/>
      <c r="P389" s="122"/>
      <c r="Q389" s="19"/>
      <c r="R389" s="19"/>
      <c r="S389" s="19"/>
      <c r="T389" s="122"/>
      <c r="U389" s="19"/>
      <c r="V389" s="19"/>
      <c r="W389" s="19"/>
      <c r="X389" s="122"/>
      <c r="Y389" s="19"/>
      <c r="Z389" s="19"/>
      <c r="AA389" s="19"/>
      <c r="AB389" s="19"/>
      <c r="AC389" s="19"/>
    </row>
    <row r="390">
      <c r="A390" s="19"/>
      <c r="B390" s="19"/>
      <c r="C390" s="19"/>
      <c r="D390" s="122"/>
      <c r="E390" s="19"/>
      <c r="F390" s="19"/>
      <c r="G390" s="19"/>
      <c r="H390" s="122"/>
      <c r="I390" s="19"/>
      <c r="J390" s="19"/>
      <c r="K390" s="19"/>
      <c r="L390" s="122"/>
      <c r="M390" s="19"/>
      <c r="N390" s="19"/>
      <c r="O390" s="19"/>
      <c r="P390" s="122"/>
      <c r="Q390" s="19"/>
      <c r="R390" s="19"/>
      <c r="S390" s="19"/>
      <c r="T390" s="122"/>
      <c r="U390" s="19"/>
      <c r="V390" s="19"/>
      <c r="W390" s="19"/>
      <c r="X390" s="122"/>
      <c r="Y390" s="19"/>
      <c r="Z390" s="19"/>
      <c r="AA390" s="19"/>
      <c r="AB390" s="19"/>
      <c r="AC390" s="19"/>
    </row>
    <row r="391">
      <c r="A391" s="19"/>
      <c r="B391" s="19"/>
      <c r="C391" s="19"/>
      <c r="D391" s="122"/>
      <c r="E391" s="19"/>
      <c r="F391" s="19"/>
      <c r="G391" s="19"/>
      <c r="H391" s="122"/>
      <c r="I391" s="19"/>
      <c r="J391" s="19"/>
      <c r="K391" s="19"/>
      <c r="L391" s="122"/>
      <c r="M391" s="19"/>
      <c r="N391" s="19"/>
      <c r="O391" s="19"/>
      <c r="P391" s="122"/>
      <c r="Q391" s="19"/>
      <c r="R391" s="19"/>
      <c r="S391" s="19"/>
      <c r="T391" s="122"/>
      <c r="U391" s="19"/>
      <c r="V391" s="19"/>
      <c r="W391" s="19"/>
      <c r="X391" s="122"/>
      <c r="Y391" s="19"/>
      <c r="Z391" s="19"/>
      <c r="AA391" s="19"/>
      <c r="AB391" s="19"/>
      <c r="AC391" s="19"/>
    </row>
    <row r="392">
      <c r="A392" s="19"/>
      <c r="B392" s="19"/>
      <c r="C392" s="19"/>
      <c r="D392" s="122"/>
      <c r="E392" s="19"/>
      <c r="F392" s="19"/>
      <c r="G392" s="19"/>
      <c r="H392" s="122"/>
      <c r="I392" s="19"/>
      <c r="J392" s="19"/>
      <c r="K392" s="19"/>
      <c r="L392" s="122"/>
      <c r="M392" s="19"/>
      <c r="N392" s="19"/>
      <c r="O392" s="19"/>
      <c r="P392" s="122"/>
      <c r="Q392" s="19"/>
      <c r="R392" s="19"/>
      <c r="S392" s="19"/>
      <c r="T392" s="122"/>
      <c r="U392" s="19"/>
      <c r="V392" s="19"/>
      <c r="W392" s="19"/>
      <c r="X392" s="122"/>
      <c r="Y392" s="19"/>
      <c r="Z392" s="19"/>
      <c r="AA392" s="19"/>
      <c r="AB392" s="19"/>
      <c r="AC392" s="19"/>
    </row>
    <row r="393">
      <c r="A393" s="19"/>
      <c r="B393" s="19"/>
      <c r="C393" s="19"/>
      <c r="D393" s="122"/>
      <c r="E393" s="19"/>
      <c r="F393" s="19"/>
      <c r="G393" s="19"/>
      <c r="H393" s="122"/>
      <c r="I393" s="19"/>
      <c r="J393" s="19"/>
      <c r="K393" s="19"/>
      <c r="L393" s="122"/>
      <c r="M393" s="19"/>
      <c r="N393" s="19"/>
      <c r="O393" s="19"/>
      <c r="P393" s="122"/>
      <c r="Q393" s="19"/>
      <c r="R393" s="19"/>
      <c r="S393" s="19"/>
      <c r="T393" s="122"/>
      <c r="U393" s="19"/>
      <c r="V393" s="19"/>
      <c r="W393" s="19"/>
      <c r="X393" s="122"/>
      <c r="Y393" s="19"/>
      <c r="Z393" s="19"/>
      <c r="AA393" s="19"/>
      <c r="AB393" s="19"/>
      <c r="AC393" s="19"/>
    </row>
    <row r="394">
      <c r="A394" s="19"/>
      <c r="B394" s="19"/>
      <c r="C394" s="19"/>
      <c r="D394" s="122"/>
      <c r="E394" s="19"/>
      <c r="F394" s="19"/>
      <c r="G394" s="19"/>
      <c r="H394" s="122"/>
      <c r="I394" s="19"/>
      <c r="J394" s="19"/>
      <c r="K394" s="19"/>
      <c r="L394" s="122"/>
      <c r="M394" s="19"/>
      <c r="N394" s="19"/>
      <c r="O394" s="19"/>
      <c r="P394" s="122"/>
      <c r="Q394" s="19"/>
      <c r="R394" s="19"/>
      <c r="S394" s="19"/>
      <c r="T394" s="122"/>
      <c r="U394" s="19"/>
      <c r="V394" s="19"/>
      <c r="W394" s="19"/>
      <c r="X394" s="122"/>
      <c r="Y394" s="19"/>
      <c r="Z394" s="19"/>
      <c r="AA394" s="19"/>
      <c r="AB394" s="19"/>
      <c r="AC394" s="19"/>
    </row>
    <row r="395">
      <c r="A395" s="19"/>
      <c r="B395" s="19"/>
      <c r="C395" s="19"/>
      <c r="D395" s="122"/>
      <c r="E395" s="19"/>
      <c r="F395" s="19"/>
      <c r="G395" s="19"/>
      <c r="H395" s="122"/>
      <c r="I395" s="19"/>
      <c r="J395" s="19"/>
      <c r="K395" s="19"/>
      <c r="L395" s="122"/>
      <c r="M395" s="19"/>
      <c r="N395" s="19"/>
      <c r="O395" s="19"/>
      <c r="P395" s="122"/>
      <c r="Q395" s="19"/>
      <c r="R395" s="19"/>
      <c r="S395" s="19"/>
      <c r="T395" s="122"/>
      <c r="U395" s="19"/>
      <c r="V395" s="19"/>
      <c r="W395" s="19"/>
      <c r="X395" s="122"/>
      <c r="Y395" s="19"/>
      <c r="Z395" s="19"/>
      <c r="AA395" s="19"/>
      <c r="AB395" s="19"/>
      <c r="AC395" s="19"/>
    </row>
    <row r="396">
      <c r="A396" s="19"/>
      <c r="B396" s="19"/>
      <c r="C396" s="19"/>
      <c r="D396" s="122"/>
      <c r="E396" s="19"/>
      <c r="F396" s="19"/>
      <c r="G396" s="19"/>
      <c r="H396" s="122"/>
      <c r="I396" s="19"/>
      <c r="J396" s="19"/>
      <c r="K396" s="19"/>
      <c r="L396" s="122"/>
      <c r="M396" s="19"/>
      <c r="N396" s="19"/>
      <c r="O396" s="19"/>
      <c r="P396" s="122"/>
      <c r="Q396" s="19"/>
      <c r="R396" s="19"/>
      <c r="S396" s="19"/>
      <c r="T396" s="122"/>
      <c r="U396" s="19"/>
      <c r="V396" s="19"/>
      <c r="W396" s="19"/>
      <c r="X396" s="122"/>
      <c r="Y396" s="19"/>
      <c r="Z396" s="19"/>
      <c r="AA396" s="19"/>
      <c r="AB396" s="19"/>
      <c r="AC396" s="19"/>
    </row>
    <row r="397">
      <c r="A397" s="19"/>
      <c r="B397" s="19"/>
      <c r="C397" s="19"/>
      <c r="D397" s="122"/>
      <c r="E397" s="19"/>
      <c r="F397" s="19"/>
      <c r="G397" s="19"/>
      <c r="H397" s="122"/>
      <c r="I397" s="19"/>
      <c r="J397" s="19"/>
      <c r="K397" s="19"/>
      <c r="L397" s="122"/>
      <c r="M397" s="19"/>
      <c r="N397" s="19"/>
      <c r="O397" s="19"/>
      <c r="P397" s="122"/>
      <c r="Q397" s="19"/>
      <c r="R397" s="19"/>
      <c r="S397" s="19"/>
      <c r="T397" s="122"/>
      <c r="U397" s="19"/>
      <c r="V397" s="19"/>
      <c r="W397" s="19"/>
      <c r="X397" s="122"/>
      <c r="Y397" s="19"/>
      <c r="Z397" s="19"/>
      <c r="AA397" s="19"/>
      <c r="AB397" s="19"/>
      <c r="AC397" s="19"/>
    </row>
    <row r="398">
      <c r="A398" s="19"/>
      <c r="B398" s="19"/>
      <c r="C398" s="19"/>
      <c r="D398" s="122"/>
      <c r="E398" s="19"/>
      <c r="F398" s="19"/>
      <c r="G398" s="19"/>
      <c r="H398" s="122"/>
      <c r="I398" s="19"/>
      <c r="J398" s="19"/>
      <c r="K398" s="19"/>
      <c r="L398" s="122"/>
      <c r="M398" s="19"/>
      <c r="N398" s="19"/>
      <c r="O398" s="19"/>
      <c r="P398" s="122"/>
      <c r="Q398" s="19"/>
      <c r="R398" s="19"/>
      <c r="S398" s="19"/>
      <c r="T398" s="122"/>
      <c r="U398" s="19"/>
      <c r="V398" s="19"/>
      <c r="W398" s="19"/>
      <c r="X398" s="122"/>
      <c r="Y398" s="19"/>
      <c r="Z398" s="19"/>
      <c r="AA398" s="19"/>
      <c r="AB398" s="19"/>
      <c r="AC398" s="19"/>
    </row>
    <row r="399">
      <c r="A399" s="19"/>
      <c r="B399" s="19"/>
      <c r="C399" s="19"/>
      <c r="D399" s="122"/>
      <c r="E399" s="19"/>
      <c r="F399" s="19"/>
      <c r="G399" s="19"/>
      <c r="H399" s="122"/>
      <c r="I399" s="19"/>
      <c r="J399" s="19"/>
      <c r="K399" s="19"/>
      <c r="L399" s="122"/>
      <c r="M399" s="19"/>
      <c r="N399" s="19"/>
      <c r="O399" s="19"/>
      <c r="P399" s="122"/>
      <c r="Q399" s="19"/>
      <c r="R399" s="19"/>
      <c r="S399" s="19"/>
      <c r="T399" s="122"/>
      <c r="U399" s="19"/>
      <c r="V399" s="19"/>
      <c r="W399" s="19"/>
      <c r="X399" s="122"/>
      <c r="Y399" s="19"/>
      <c r="Z399" s="19"/>
      <c r="AA399" s="19"/>
      <c r="AB399" s="19"/>
      <c r="AC399" s="19"/>
    </row>
    <row r="400">
      <c r="A400" s="19"/>
      <c r="B400" s="19"/>
      <c r="C400" s="19"/>
      <c r="D400" s="122"/>
      <c r="E400" s="19"/>
      <c r="F400" s="19"/>
      <c r="G400" s="19"/>
      <c r="H400" s="122"/>
      <c r="I400" s="19"/>
      <c r="J400" s="19"/>
      <c r="K400" s="19"/>
      <c r="L400" s="122"/>
      <c r="M400" s="19"/>
      <c r="N400" s="19"/>
      <c r="O400" s="19"/>
      <c r="P400" s="122"/>
      <c r="Q400" s="19"/>
      <c r="R400" s="19"/>
      <c r="S400" s="19"/>
      <c r="T400" s="122"/>
      <c r="U400" s="19"/>
      <c r="V400" s="19"/>
      <c r="W400" s="19"/>
      <c r="X400" s="122"/>
      <c r="Y400" s="19"/>
      <c r="Z400" s="19"/>
      <c r="AA400" s="19"/>
      <c r="AB400" s="19"/>
      <c r="AC400" s="19"/>
    </row>
    <row r="401">
      <c r="A401" s="19"/>
      <c r="B401" s="19"/>
      <c r="C401" s="19"/>
      <c r="D401" s="122"/>
      <c r="E401" s="19"/>
      <c r="F401" s="19"/>
      <c r="G401" s="19"/>
      <c r="H401" s="122"/>
      <c r="I401" s="19"/>
      <c r="J401" s="19"/>
      <c r="K401" s="19"/>
      <c r="L401" s="122"/>
      <c r="M401" s="19"/>
      <c r="N401" s="19"/>
      <c r="O401" s="19"/>
      <c r="P401" s="122"/>
      <c r="Q401" s="19"/>
      <c r="R401" s="19"/>
      <c r="S401" s="19"/>
      <c r="T401" s="122"/>
      <c r="U401" s="19"/>
      <c r="V401" s="19"/>
      <c r="W401" s="19"/>
      <c r="X401" s="122"/>
      <c r="Y401" s="19"/>
      <c r="Z401" s="19"/>
      <c r="AA401" s="19"/>
      <c r="AB401" s="19"/>
      <c r="AC401" s="19"/>
    </row>
    <row r="402">
      <c r="A402" s="19"/>
      <c r="B402" s="19"/>
      <c r="C402" s="19"/>
      <c r="D402" s="122"/>
      <c r="E402" s="19"/>
      <c r="F402" s="19"/>
      <c r="G402" s="19"/>
      <c r="H402" s="122"/>
      <c r="I402" s="19"/>
      <c r="J402" s="19"/>
      <c r="K402" s="19"/>
      <c r="L402" s="122"/>
      <c r="M402" s="19"/>
      <c r="N402" s="19"/>
      <c r="O402" s="19"/>
      <c r="P402" s="122"/>
      <c r="Q402" s="19"/>
      <c r="R402" s="19"/>
      <c r="S402" s="19"/>
      <c r="T402" s="122"/>
      <c r="U402" s="19"/>
      <c r="V402" s="19"/>
      <c r="W402" s="19"/>
      <c r="X402" s="122"/>
      <c r="Y402" s="19"/>
      <c r="Z402" s="19"/>
      <c r="AA402" s="19"/>
      <c r="AB402" s="19"/>
      <c r="AC402" s="19"/>
    </row>
    <row r="403">
      <c r="A403" s="19"/>
      <c r="B403" s="19"/>
      <c r="C403" s="19"/>
      <c r="D403" s="122"/>
      <c r="E403" s="19"/>
      <c r="F403" s="19"/>
      <c r="G403" s="19"/>
      <c r="H403" s="122"/>
      <c r="I403" s="19"/>
      <c r="J403" s="19"/>
      <c r="K403" s="19"/>
      <c r="L403" s="122"/>
      <c r="M403" s="19"/>
      <c r="N403" s="19"/>
      <c r="O403" s="19"/>
      <c r="P403" s="122"/>
      <c r="Q403" s="19"/>
      <c r="R403" s="19"/>
      <c r="S403" s="19"/>
      <c r="T403" s="122"/>
      <c r="U403" s="19"/>
      <c r="V403" s="19"/>
      <c r="W403" s="19"/>
      <c r="X403" s="122"/>
      <c r="Y403" s="19"/>
      <c r="Z403" s="19"/>
      <c r="AA403" s="19"/>
      <c r="AB403" s="19"/>
      <c r="AC403" s="19"/>
    </row>
    <row r="404">
      <c r="A404" s="19"/>
      <c r="B404" s="19"/>
      <c r="C404" s="19"/>
      <c r="D404" s="122"/>
      <c r="E404" s="19"/>
      <c r="F404" s="19"/>
      <c r="G404" s="19"/>
      <c r="H404" s="122"/>
      <c r="I404" s="19"/>
      <c r="J404" s="19"/>
      <c r="K404" s="19"/>
      <c r="L404" s="122"/>
      <c r="M404" s="19"/>
      <c r="N404" s="19"/>
      <c r="O404" s="19"/>
      <c r="P404" s="122"/>
      <c r="Q404" s="19"/>
      <c r="R404" s="19"/>
      <c r="S404" s="19"/>
      <c r="T404" s="122"/>
      <c r="U404" s="19"/>
      <c r="V404" s="19"/>
      <c r="W404" s="19"/>
      <c r="X404" s="122"/>
      <c r="Y404" s="19"/>
      <c r="Z404" s="19"/>
      <c r="AA404" s="19"/>
      <c r="AB404" s="19"/>
      <c r="AC404" s="19"/>
    </row>
    <row r="405">
      <c r="A405" s="19"/>
      <c r="B405" s="19"/>
      <c r="C405" s="19"/>
      <c r="D405" s="122"/>
      <c r="E405" s="19"/>
      <c r="F405" s="19"/>
      <c r="G405" s="19"/>
      <c r="H405" s="122"/>
      <c r="I405" s="19"/>
      <c r="J405" s="19"/>
      <c r="K405" s="19"/>
      <c r="L405" s="122"/>
      <c r="M405" s="19"/>
      <c r="N405" s="19"/>
      <c r="O405" s="19"/>
      <c r="P405" s="122"/>
      <c r="Q405" s="19"/>
      <c r="R405" s="19"/>
      <c r="S405" s="19"/>
      <c r="T405" s="122"/>
      <c r="U405" s="19"/>
      <c r="V405" s="19"/>
      <c r="W405" s="19"/>
      <c r="X405" s="122"/>
      <c r="Y405" s="19"/>
      <c r="Z405" s="19"/>
      <c r="AA405" s="19"/>
      <c r="AB405" s="19"/>
      <c r="AC405" s="19"/>
    </row>
    <row r="406">
      <c r="A406" s="19"/>
      <c r="B406" s="19"/>
      <c r="C406" s="19"/>
      <c r="D406" s="122"/>
      <c r="E406" s="19"/>
      <c r="F406" s="19"/>
      <c r="G406" s="19"/>
      <c r="H406" s="122"/>
      <c r="I406" s="19"/>
      <c r="J406" s="19"/>
      <c r="K406" s="19"/>
      <c r="L406" s="122"/>
      <c r="M406" s="19"/>
      <c r="N406" s="19"/>
      <c r="O406" s="19"/>
      <c r="P406" s="122"/>
      <c r="Q406" s="19"/>
      <c r="R406" s="19"/>
      <c r="S406" s="19"/>
      <c r="T406" s="122"/>
      <c r="U406" s="19"/>
      <c r="V406" s="19"/>
      <c r="W406" s="19"/>
      <c r="X406" s="122"/>
      <c r="Y406" s="19"/>
      <c r="Z406" s="19"/>
      <c r="AA406" s="19"/>
      <c r="AB406" s="19"/>
      <c r="AC406" s="19"/>
    </row>
    <row r="407">
      <c r="A407" s="19"/>
      <c r="B407" s="19"/>
      <c r="C407" s="19"/>
      <c r="D407" s="122"/>
      <c r="E407" s="19"/>
      <c r="F407" s="19"/>
      <c r="G407" s="19"/>
      <c r="H407" s="122"/>
      <c r="I407" s="19"/>
      <c r="J407" s="19"/>
      <c r="K407" s="19"/>
      <c r="L407" s="122"/>
      <c r="M407" s="19"/>
      <c r="N407" s="19"/>
      <c r="O407" s="19"/>
      <c r="P407" s="122"/>
      <c r="Q407" s="19"/>
      <c r="R407" s="19"/>
      <c r="S407" s="19"/>
      <c r="T407" s="122"/>
      <c r="U407" s="19"/>
      <c r="V407" s="19"/>
      <c r="W407" s="19"/>
      <c r="X407" s="122"/>
      <c r="Y407" s="19"/>
      <c r="Z407" s="19"/>
      <c r="AA407" s="19"/>
      <c r="AB407" s="19"/>
      <c r="AC407" s="19"/>
    </row>
    <row r="408">
      <c r="A408" s="19"/>
      <c r="B408" s="19"/>
      <c r="C408" s="19"/>
      <c r="D408" s="122"/>
      <c r="E408" s="19"/>
      <c r="F408" s="19"/>
      <c r="G408" s="19"/>
      <c r="H408" s="122"/>
      <c r="I408" s="19"/>
      <c r="J408" s="19"/>
      <c r="K408" s="19"/>
      <c r="L408" s="122"/>
      <c r="M408" s="19"/>
      <c r="N408" s="19"/>
      <c r="O408" s="19"/>
      <c r="P408" s="122"/>
      <c r="Q408" s="19"/>
      <c r="R408" s="19"/>
      <c r="S408" s="19"/>
      <c r="T408" s="122"/>
      <c r="U408" s="19"/>
      <c r="V408" s="19"/>
      <c r="W408" s="19"/>
      <c r="X408" s="122"/>
      <c r="Y408" s="19"/>
      <c r="Z408" s="19"/>
      <c r="AA408" s="19"/>
      <c r="AB408" s="19"/>
      <c r="AC408" s="19"/>
    </row>
    <row r="409">
      <c r="A409" s="19"/>
      <c r="B409" s="19"/>
      <c r="C409" s="19"/>
      <c r="D409" s="122"/>
      <c r="E409" s="19"/>
      <c r="F409" s="19"/>
      <c r="G409" s="19"/>
      <c r="H409" s="122"/>
      <c r="I409" s="19"/>
      <c r="J409" s="19"/>
      <c r="K409" s="19"/>
      <c r="L409" s="122"/>
      <c r="M409" s="19"/>
      <c r="N409" s="19"/>
      <c r="O409" s="19"/>
      <c r="P409" s="122"/>
      <c r="Q409" s="19"/>
      <c r="R409" s="19"/>
      <c r="S409" s="19"/>
      <c r="T409" s="122"/>
      <c r="U409" s="19"/>
      <c r="V409" s="19"/>
      <c r="W409" s="19"/>
      <c r="X409" s="122"/>
      <c r="Y409" s="19"/>
      <c r="Z409" s="19"/>
      <c r="AA409" s="19"/>
      <c r="AB409" s="19"/>
      <c r="AC409" s="19"/>
    </row>
    <row r="410">
      <c r="A410" s="19"/>
      <c r="B410" s="19"/>
      <c r="C410" s="19"/>
      <c r="D410" s="122"/>
      <c r="E410" s="19"/>
      <c r="F410" s="19"/>
      <c r="G410" s="19"/>
      <c r="H410" s="122"/>
      <c r="I410" s="19"/>
      <c r="J410" s="19"/>
      <c r="K410" s="19"/>
      <c r="L410" s="122"/>
      <c r="M410" s="19"/>
      <c r="N410" s="19"/>
      <c r="O410" s="19"/>
      <c r="P410" s="122"/>
      <c r="Q410" s="19"/>
      <c r="R410" s="19"/>
      <c r="S410" s="19"/>
      <c r="T410" s="122"/>
      <c r="U410" s="19"/>
      <c r="V410" s="19"/>
      <c r="W410" s="19"/>
      <c r="X410" s="122"/>
      <c r="Y410" s="19"/>
      <c r="Z410" s="19"/>
      <c r="AA410" s="19"/>
      <c r="AB410" s="19"/>
      <c r="AC410" s="19"/>
    </row>
    <row r="411">
      <c r="A411" s="19"/>
      <c r="B411" s="19"/>
      <c r="C411" s="19"/>
      <c r="D411" s="122"/>
      <c r="E411" s="19"/>
      <c r="F411" s="19"/>
      <c r="G411" s="19"/>
      <c r="H411" s="122"/>
      <c r="I411" s="19"/>
      <c r="J411" s="19"/>
      <c r="K411" s="19"/>
      <c r="L411" s="122"/>
      <c r="M411" s="19"/>
      <c r="N411" s="19"/>
      <c r="O411" s="19"/>
      <c r="P411" s="122"/>
      <c r="Q411" s="19"/>
      <c r="R411" s="19"/>
      <c r="S411" s="19"/>
      <c r="T411" s="122"/>
      <c r="U411" s="19"/>
      <c r="V411" s="19"/>
      <c r="W411" s="19"/>
      <c r="X411" s="122"/>
      <c r="Y411" s="19"/>
      <c r="Z411" s="19"/>
      <c r="AA411" s="19"/>
      <c r="AB411" s="19"/>
      <c r="AC411" s="19"/>
    </row>
    <row r="412">
      <c r="A412" s="19"/>
      <c r="B412" s="19"/>
      <c r="C412" s="19"/>
      <c r="D412" s="122"/>
      <c r="E412" s="19"/>
      <c r="F412" s="19"/>
      <c r="G412" s="19"/>
      <c r="H412" s="122"/>
      <c r="I412" s="19"/>
      <c r="J412" s="19"/>
      <c r="K412" s="19"/>
      <c r="L412" s="122"/>
      <c r="M412" s="19"/>
      <c r="N412" s="19"/>
      <c r="O412" s="19"/>
      <c r="P412" s="122"/>
      <c r="Q412" s="19"/>
      <c r="R412" s="19"/>
      <c r="S412" s="19"/>
      <c r="T412" s="122"/>
      <c r="U412" s="19"/>
      <c r="V412" s="19"/>
      <c r="W412" s="19"/>
      <c r="X412" s="122"/>
      <c r="Y412" s="19"/>
      <c r="Z412" s="19"/>
      <c r="AA412" s="19"/>
      <c r="AB412" s="19"/>
      <c r="AC412" s="19"/>
    </row>
    <row r="413">
      <c r="A413" s="19"/>
      <c r="B413" s="19"/>
      <c r="C413" s="19"/>
      <c r="D413" s="122"/>
      <c r="E413" s="19"/>
      <c r="F413" s="19"/>
      <c r="G413" s="19"/>
      <c r="H413" s="122"/>
      <c r="I413" s="19"/>
      <c r="J413" s="19"/>
      <c r="K413" s="19"/>
      <c r="L413" s="122"/>
      <c r="M413" s="19"/>
      <c r="N413" s="19"/>
      <c r="O413" s="19"/>
      <c r="P413" s="122"/>
      <c r="Q413" s="19"/>
      <c r="R413" s="19"/>
      <c r="S413" s="19"/>
      <c r="T413" s="122"/>
      <c r="U413" s="19"/>
      <c r="V413" s="19"/>
      <c r="W413" s="19"/>
      <c r="X413" s="122"/>
      <c r="Y413" s="19"/>
      <c r="Z413" s="19"/>
      <c r="AA413" s="19"/>
      <c r="AB413" s="19"/>
      <c r="AC413" s="19"/>
    </row>
    <row r="414">
      <c r="A414" s="19"/>
      <c r="B414" s="19"/>
      <c r="C414" s="19"/>
      <c r="D414" s="122"/>
      <c r="E414" s="19"/>
      <c r="F414" s="19"/>
      <c r="G414" s="19"/>
      <c r="H414" s="122"/>
      <c r="I414" s="19"/>
      <c r="J414" s="19"/>
      <c r="K414" s="19"/>
      <c r="L414" s="122"/>
      <c r="M414" s="19"/>
      <c r="N414" s="19"/>
      <c r="O414" s="19"/>
      <c r="P414" s="122"/>
      <c r="Q414" s="19"/>
      <c r="R414" s="19"/>
      <c r="S414" s="19"/>
      <c r="T414" s="122"/>
      <c r="U414" s="19"/>
      <c r="V414" s="19"/>
      <c r="W414" s="19"/>
      <c r="X414" s="122"/>
      <c r="Y414" s="19"/>
      <c r="Z414" s="19"/>
      <c r="AA414" s="19"/>
      <c r="AB414" s="19"/>
      <c r="AC414" s="19"/>
    </row>
    <row r="415">
      <c r="A415" s="19"/>
      <c r="B415" s="19"/>
      <c r="C415" s="19"/>
      <c r="D415" s="122"/>
      <c r="E415" s="19"/>
      <c r="F415" s="19"/>
      <c r="G415" s="19"/>
      <c r="H415" s="122"/>
      <c r="I415" s="19"/>
      <c r="J415" s="19"/>
      <c r="K415" s="19"/>
      <c r="L415" s="122"/>
      <c r="M415" s="19"/>
      <c r="N415" s="19"/>
      <c r="O415" s="19"/>
      <c r="P415" s="122"/>
      <c r="Q415" s="19"/>
      <c r="R415" s="19"/>
      <c r="S415" s="19"/>
      <c r="T415" s="122"/>
      <c r="U415" s="19"/>
      <c r="V415" s="19"/>
      <c r="W415" s="19"/>
      <c r="X415" s="122"/>
      <c r="Y415" s="19"/>
      <c r="Z415" s="19"/>
      <c r="AA415" s="19"/>
      <c r="AB415" s="19"/>
      <c r="AC415" s="19"/>
    </row>
    <row r="416">
      <c r="A416" s="19"/>
      <c r="B416" s="19"/>
      <c r="C416" s="19"/>
      <c r="D416" s="122"/>
      <c r="E416" s="19"/>
      <c r="F416" s="19"/>
      <c r="G416" s="19"/>
      <c r="H416" s="122"/>
      <c r="I416" s="19"/>
      <c r="J416" s="19"/>
      <c r="K416" s="19"/>
      <c r="L416" s="122"/>
      <c r="M416" s="19"/>
      <c r="N416" s="19"/>
      <c r="O416" s="19"/>
      <c r="P416" s="122"/>
      <c r="Q416" s="19"/>
      <c r="R416" s="19"/>
      <c r="S416" s="19"/>
      <c r="T416" s="122"/>
      <c r="U416" s="19"/>
      <c r="V416" s="19"/>
      <c r="W416" s="19"/>
      <c r="X416" s="122"/>
      <c r="Y416" s="19"/>
      <c r="Z416" s="19"/>
      <c r="AA416" s="19"/>
      <c r="AB416" s="19"/>
      <c r="AC416" s="19"/>
    </row>
    <row r="417">
      <c r="A417" s="19"/>
      <c r="B417" s="19"/>
      <c r="C417" s="19"/>
      <c r="D417" s="122"/>
      <c r="E417" s="19"/>
      <c r="F417" s="19"/>
      <c r="G417" s="19"/>
      <c r="H417" s="122"/>
      <c r="I417" s="19"/>
      <c r="J417" s="19"/>
      <c r="K417" s="19"/>
      <c r="L417" s="122"/>
      <c r="M417" s="19"/>
      <c r="N417" s="19"/>
      <c r="O417" s="19"/>
      <c r="P417" s="122"/>
      <c r="Q417" s="19"/>
      <c r="R417" s="19"/>
      <c r="S417" s="19"/>
      <c r="T417" s="122"/>
      <c r="U417" s="19"/>
      <c r="V417" s="19"/>
      <c r="W417" s="19"/>
      <c r="X417" s="122"/>
      <c r="Y417" s="19"/>
      <c r="Z417" s="19"/>
      <c r="AA417" s="19"/>
      <c r="AB417" s="19"/>
      <c r="AC417" s="19"/>
    </row>
    <row r="418">
      <c r="A418" s="19"/>
      <c r="B418" s="19"/>
      <c r="C418" s="19"/>
      <c r="D418" s="122"/>
      <c r="E418" s="19"/>
      <c r="F418" s="19"/>
      <c r="G418" s="19"/>
      <c r="H418" s="122"/>
      <c r="I418" s="19"/>
      <c r="J418" s="19"/>
      <c r="K418" s="19"/>
      <c r="L418" s="122"/>
      <c r="M418" s="19"/>
      <c r="N418" s="19"/>
      <c r="O418" s="19"/>
      <c r="P418" s="122"/>
      <c r="Q418" s="19"/>
      <c r="R418" s="19"/>
      <c r="S418" s="19"/>
      <c r="T418" s="122"/>
      <c r="U418" s="19"/>
      <c r="V418" s="19"/>
      <c r="W418" s="19"/>
      <c r="X418" s="122"/>
      <c r="Y418" s="19"/>
      <c r="Z418" s="19"/>
      <c r="AA418" s="19"/>
      <c r="AB418" s="19"/>
      <c r="AC418" s="19"/>
    </row>
    <row r="419">
      <c r="A419" s="19"/>
      <c r="B419" s="19"/>
      <c r="C419" s="19"/>
      <c r="D419" s="122"/>
      <c r="E419" s="19"/>
      <c r="F419" s="19"/>
      <c r="G419" s="19"/>
      <c r="H419" s="122"/>
      <c r="I419" s="19"/>
      <c r="J419" s="19"/>
      <c r="K419" s="19"/>
      <c r="L419" s="122"/>
      <c r="M419" s="19"/>
      <c r="N419" s="19"/>
      <c r="O419" s="19"/>
      <c r="P419" s="122"/>
      <c r="Q419" s="19"/>
      <c r="R419" s="19"/>
      <c r="S419" s="19"/>
      <c r="T419" s="122"/>
      <c r="U419" s="19"/>
      <c r="V419" s="19"/>
      <c r="W419" s="19"/>
      <c r="X419" s="122"/>
      <c r="Y419" s="19"/>
      <c r="Z419" s="19"/>
      <c r="AA419" s="19"/>
      <c r="AB419" s="19"/>
      <c r="AC419" s="19"/>
    </row>
    <row r="420">
      <c r="A420" s="19"/>
      <c r="B420" s="19"/>
      <c r="C420" s="19"/>
      <c r="D420" s="122"/>
      <c r="E420" s="19"/>
      <c r="F420" s="19"/>
      <c r="G420" s="19"/>
      <c r="H420" s="122"/>
      <c r="I420" s="19"/>
      <c r="J420" s="19"/>
      <c r="K420" s="19"/>
      <c r="L420" s="122"/>
      <c r="M420" s="19"/>
      <c r="N420" s="19"/>
      <c r="O420" s="19"/>
      <c r="P420" s="122"/>
      <c r="Q420" s="19"/>
      <c r="R420" s="19"/>
      <c r="S420" s="19"/>
      <c r="T420" s="122"/>
      <c r="U420" s="19"/>
      <c r="V420" s="19"/>
      <c r="W420" s="19"/>
      <c r="X420" s="122"/>
      <c r="Y420" s="19"/>
      <c r="Z420" s="19"/>
      <c r="AA420" s="19"/>
      <c r="AB420" s="19"/>
      <c r="AC420" s="19"/>
    </row>
    <row r="421">
      <c r="A421" s="19"/>
      <c r="B421" s="19"/>
      <c r="C421" s="19"/>
      <c r="D421" s="122"/>
      <c r="E421" s="19"/>
      <c r="F421" s="19"/>
      <c r="G421" s="19"/>
      <c r="H421" s="122"/>
      <c r="I421" s="19"/>
      <c r="J421" s="19"/>
      <c r="K421" s="19"/>
      <c r="L421" s="122"/>
      <c r="M421" s="19"/>
      <c r="N421" s="19"/>
      <c r="O421" s="19"/>
      <c r="P421" s="122"/>
      <c r="Q421" s="19"/>
      <c r="R421" s="19"/>
      <c r="S421" s="19"/>
      <c r="T421" s="122"/>
      <c r="U421" s="19"/>
      <c r="V421" s="19"/>
      <c r="W421" s="19"/>
      <c r="X421" s="122"/>
      <c r="Y421" s="19"/>
      <c r="Z421" s="19"/>
      <c r="AA421" s="19"/>
      <c r="AB421" s="19"/>
      <c r="AC421" s="19"/>
    </row>
    <row r="422">
      <c r="A422" s="19"/>
      <c r="B422" s="19"/>
      <c r="C422" s="19"/>
      <c r="D422" s="122"/>
      <c r="E422" s="19"/>
      <c r="F422" s="19"/>
      <c r="G422" s="19"/>
      <c r="H422" s="122"/>
      <c r="I422" s="19"/>
      <c r="J422" s="19"/>
      <c r="K422" s="19"/>
      <c r="L422" s="122"/>
      <c r="M422" s="19"/>
      <c r="N422" s="19"/>
      <c r="O422" s="19"/>
      <c r="P422" s="122"/>
      <c r="Q422" s="19"/>
      <c r="R422" s="19"/>
      <c r="S422" s="19"/>
      <c r="T422" s="122"/>
      <c r="U422" s="19"/>
      <c r="V422" s="19"/>
      <c r="W422" s="19"/>
      <c r="X422" s="122"/>
      <c r="Y422" s="19"/>
      <c r="Z422" s="19"/>
      <c r="AA422" s="19"/>
      <c r="AB422" s="19"/>
      <c r="AC422" s="19"/>
    </row>
    <row r="423">
      <c r="A423" s="19"/>
      <c r="B423" s="19"/>
      <c r="C423" s="19"/>
      <c r="D423" s="122"/>
      <c r="E423" s="19"/>
      <c r="F423" s="19"/>
      <c r="G423" s="19"/>
      <c r="H423" s="122"/>
      <c r="I423" s="19"/>
      <c r="J423" s="19"/>
      <c r="K423" s="19"/>
      <c r="L423" s="122"/>
      <c r="M423" s="19"/>
      <c r="N423" s="19"/>
      <c r="O423" s="19"/>
      <c r="P423" s="122"/>
      <c r="Q423" s="19"/>
      <c r="R423" s="19"/>
      <c r="S423" s="19"/>
      <c r="T423" s="122"/>
      <c r="U423" s="19"/>
      <c r="V423" s="19"/>
      <c r="W423" s="19"/>
      <c r="X423" s="122"/>
      <c r="Y423" s="19"/>
      <c r="Z423" s="19"/>
      <c r="AA423" s="19"/>
      <c r="AB423" s="19"/>
      <c r="AC423" s="19"/>
    </row>
    <row r="424">
      <c r="A424" s="19"/>
      <c r="B424" s="19"/>
      <c r="C424" s="19"/>
      <c r="D424" s="122"/>
      <c r="E424" s="19"/>
      <c r="F424" s="19"/>
      <c r="G424" s="19"/>
      <c r="H424" s="122"/>
      <c r="I424" s="19"/>
      <c r="J424" s="19"/>
      <c r="K424" s="19"/>
      <c r="L424" s="122"/>
      <c r="M424" s="19"/>
      <c r="N424" s="19"/>
      <c r="O424" s="19"/>
      <c r="P424" s="122"/>
      <c r="Q424" s="19"/>
      <c r="R424" s="19"/>
      <c r="S424" s="19"/>
      <c r="T424" s="122"/>
      <c r="U424" s="19"/>
      <c r="V424" s="19"/>
      <c r="W424" s="19"/>
      <c r="X424" s="122"/>
      <c r="Y424" s="19"/>
      <c r="Z424" s="19"/>
      <c r="AA424" s="19"/>
      <c r="AB424" s="19"/>
      <c r="AC424" s="19"/>
    </row>
    <row r="425">
      <c r="A425" s="19"/>
      <c r="B425" s="19"/>
      <c r="C425" s="19"/>
      <c r="D425" s="122"/>
      <c r="E425" s="19"/>
      <c r="F425" s="19"/>
      <c r="G425" s="19"/>
      <c r="H425" s="122"/>
      <c r="I425" s="19"/>
      <c r="J425" s="19"/>
      <c r="K425" s="19"/>
      <c r="L425" s="122"/>
      <c r="M425" s="19"/>
      <c r="N425" s="19"/>
      <c r="O425" s="19"/>
      <c r="P425" s="122"/>
      <c r="Q425" s="19"/>
      <c r="R425" s="19"/>
      <c r="S425" s="19"/>
      <c r="T425" s="122"/>
      <c r="U425" s="19"/>
      <c r="V425" s="19"/>
      <c r="W425" s="19"/>
      <c r="X425" s="122"/>
      <c r="Y425" s="19"/>
      <c r="Z425" s="19"/>
      <c r="AA425" s="19"/>
      <c r="AB425" s="19"/>
      <c r="AC425" s="19"/>
    </row>
    <row r="426">
      <c r="A426" s="19"/>
      <c r="B426" s="19"/>
      <c r="C426" s="19"/>
      <c r="D426" s="122"/>
      <c r="E426" s="19"/>
      <c r="F426" s="19"/>
      <c r="G426" s="19"/>
      <c r="H426" s="122"/>
      <c r="I426" s="19"/>
      <c r="J426" s="19"/>
      <c r="K426" s="19"/>
      <c r="L426" s="122"/>
      <c r="M426" s="19"/>
      <c r="N426" s="19"/>
      <c r="O426" s="19"/>
      <c r="P426" s="122"/>
      <c r="Q426" s="19"/>
      <c r="R426" s="19"/>
      <c r="S426" s="19"/>
      <c r="T426" s="122"/>
      <c r="U426" s="19"/>
      <c r="V426" s="19"/>
      <c r="W426" s="19"/>
      <c r="X426" s="122"/>
      <c r="Y426" s="19"/>
      <c r="Z426" s="19"/>
      <c r="AA426" s="19"/>
      <c r="AB426" s="19"/>
      <c r="AC426" s="19"/>
    </row>
    <row r="427">
      <c r="A427" s="19"/>
      <c r="B427" s="19"/>
      <c r="C427" s="19"/>
      <c r="D427" s="122"/>
      <c r="E427" s="19"/>
      <c r="F427" s="19"/>
      <c r="G427" s="19"/>
      <c r="H427" s="122"/>
      <c r="I427" s="19"/>
      <c r="J427" s="19"/>
      <c r="K427" s="19"/>
      <c r="L427" s="122"/>
      <c r="M427" s="19"/>
      <c r="N427" s="19"/>
      <c r="O427" s="19"/>
      <c r="P427" s="122"/>
      <c r="Q427" s="19"/>
      <c r="R427" s="19"/>
      <c r="S427" s="19"/>
      <c r="T427" s="122"/>
      <c r="U427" s="19"/>
      <c r="V427" s="19"/>
      <c r="W427" s="19"/>
      <c r="X427" s="122"/>
      <c r="Y427" s="19"/>
      <c r="Z427" s="19"/>
      <c r="AA427" s="19"/>
      <c r="AB427" s="19"/>
      <c r="AC427" s="19"/>
    </row>
    <row r="428">
      <c r="A428" s="19"/>
      <c r="B428" s="19"/>
      <c r="C428" s="19"/>
      <c r="D428" s="122"/>
      <c r="E428" s="19"/>
      <c r="F428" s="19"/>
      <c r="G428" s="19"/>
      <c r="H428" s="122"/>
      <c r="I428" s="19"/>
      <c r="J428" s="19"/>
      <c r="K428" s="19"/>
      <c r="L428" s="122"/>
      <c r="M428" s="19"/>
      <c r="N428" s="19"/>
      <c r="O428" s="19"/>
      <c r="P428" s="122"/>
      <c r="Q428" s="19"/>
      <c r="R428" s="19"/>
      <c r="S428" s="19"/>
      <c r="T428" s="122"/>
      <c r="U428" s="19"/>
      <c r="V428" s="19"/>
      <c r="W428" s="19"/>
      <c r="X428" s="122"/>
      <c r="Y428" s="19"/>
      <c r="Z428" s="19"/>
      <c r="AA428" s="19"/>
      <c r="AB428" s="19"/>
      <c r="AC428" s="19"/>
    </row>
    <row r="429">
      <c r="A429" s="19"/>
      <c r="B429" s="19"/>
      <c r="C429" s="19"/>
      <c r="D429" s="122"/>
      <c r="E429" s="19"/>
      <c r="F429" s="19"/>
      <c r="G429" s="19"/>
      <c r="H429" s="122"/>
      <c r="I429" s="19"/>
      <c r="J429" s="19"/>
      <c r="K429" s="19"/>
      <c r="L429" s="122"/>
      <c r="M429" s="19"/>
      <c r="N429" s="19"/>
      <c r="O429" s="19"/>
      <c r="P429" s="122"/>
      <c r="Q429" s="19"/>
      <c r="R429" s="19"/>
      <c r="S429" s="19"/>
      <c r="T429" s="122"/>
      <c r="U429" s="19"/>
      <c r="V429" s="19"/>
      <c r="W429" s="19"/>
      <c r="X429" s="122"/>
      <c r="Y429" s="19"/>
      <c r="Z429" s="19"/>
      <c r="AA429" s="19"/>
      <c r="AB429" s="19"/>
      <c r="AC429" s="19"/>
    </row>
    <row r="430">
      <c r="A430" s="19"/>
      <c r="B430" s="19"/>
      <c r="C430" s="19"/>
      <c r="D430" s="122"/>
      <c r="E430" s="19"/>
      <c r="F430" s="19"/>
      <c r="G430" s="19"/>
      <c r="H430" s="122"/>
      <c r="I430" s="19"/>
      <c r="J430" s="19"/>
      <c r="K430" s="19"/>
      <c r="L430" s="122"/>
      <c r="M430" s="19"/>
      <c r="N430" s="19"/>
      <c r="O430" s="19"/>
      <c r="P430" s="122"/>
      <c r="Q430" s="19"/>
      <c r="R430" s="19"/>
      <c r="S430" s="19"/>
      <c r="T430" s="122"/>
      <c r="U430" s="19"/>
      <c r="V430" s="19"/>
      <c r="W430" s="19"/>
      <c r="X430" s="122"/>
      <c r="Y430" s="19"/>
      <c r="Z430" s="19"/>
      <c r="AA430" s="19"/>
      <c r="AB430" s="19"/>
      <c r="AC430" s="19"/>
    </row>
    <row r="431">
      <c r="A431" s="19"/>
      <c r="B431" s="19"/>
      <c r="C431" s="19"/>
      <c r="D431" s="122"/>
      <c r="E431" s="19"/>
      <c r="F431" s="19"/>
      <c r="G431" s="19"/>
      <c r="H431" s="122"/>
      <c r="I431" s="19"/>
      <c r="J431" s="19"/>
      <c r="K431" s="19"/>
      <c r="L431" s="122"/>
      <c r="M431" s="19"/>
      <c r="N431" s="19"/>
      <c r="O431" s="19"/>
      <c r="P431" s="122"/>
      <c r="Q431" s="19"/>
      <c r="R431" s="19"/>
      <c r="S431" s="19"/>
      <c r="T431" s="122"/>
      <c r="U431" s="19"/>
      <c r="V431" s="19"/>
      <c r="W431" s="19"/>
      <c r="X431" s="122"/>
      <c r="Y431" s="19"/>
      <c r="Z431" s="19"/>
      <c r="AA431" s="19"/>
      <c r="AB431" s="19"/>
      <c r="AC431" s="19"/>
    </row>
    <row r="432">
      <c r="A432" s="19"/>
      <c r="B432" s="19"/>
      <c r="C432" s="19"/>
      <c r="D432" s="122"/>
      <c r="E432" s="19"/>
      <c r="F432" s="19"/>
      <c r="G432" s="19"/>
      <c r="H432" s="122"/>
      <c r="I432" s="19"/>
      <c r="J432" s="19"/>
      <c r="K432" s="19"/>
      <c r="L432" s="122"/>
      <c r="M432" s="19"/>
      <c r="N432" s="19"/>
      <c r="O432" s="19"/>
      <c r="P432" s="122"/>
      <c r="Q432" s="19"/>
      <c r="R432" s="19"/>
      <c r="S432" s="19"/>
      <c r="T432" s="122"/>
      <c r="U432" s="19"/>
      <c r="V432" s="19"/>
      <c r="W432" s="19"/>
      <c r="X432" s="122"/>
      <c r="Y432" s="19"/>
      <c r="Z432" s="19"/>
      <c r="AA432" s="19"/>
      <c r="AB432" s="19"/>
      <c r="AC432" s="19"/>
    </row>
    <row r="433">
      <c r="A433" s="19"/>
      <c r="B433" s="19"/>
      <c r="C433" s="19"/>
      <c r="D433" s="122"/>
      <c r="E433" s="19"/>
      <c r="F433" s="19"/>
      <c r="G433" s="19"/>
      <c r="H433" s="122"/>
      <c r="I433" s="19"/>
      <c r="J433" s="19"/>
      <c r="K433" s="19"/>
      <c r="L433" s="122"/>
      <c r="M433" s="19"/>
      <c r="N433" s="19"/>
      <c r="O433" s="19"/>
      <c r="P433" s="122"/>
      <c r="Q433" s="19"/>
      <c r="R433" s="19"/>
      <c r="S433" s="19"/>
      <c r="T433" s="122"/>
      <c r="U433" s="19"/>
      <c r="V433" s="19"/>
      <c r="W433" s="19"/>
      <c r="X433" s="122"/>
      <c r="Y433" s="19"/>
      <c r="Z433" s="19"/>
      <c r="AA433" s="19"/>
      <c r="AB433" s="19"/>
      <c r="AC433" s="19"/>
    </row>
    <row r="434">
      <c r="A434" s="19"/>
      <c r="B434" s="19"/>
      <c r="C434" s="19"/>
      <c r="D434" s="122"/>
      <c r="E434" s="19"/>
      <c r="F434" s="19"/>
      <c r="G434" s="19"/>
      <c r="H434" s="122"/>
      <c r="I434" s="19"/>
      <c r="J434" s="19"/>
      <c r="K434" s="19"/>
      <c r="L434" s="122"/>
      <c r="M434" s="19"/>
      <c r="N434" s="19"/>
      <c r="O434" s="19"/>
      <c r="P434" s="122"/>
      <c r="Q434" s="19"/>
      <c r="R434" s="19"/>
      <c r="S434" s="19"/>
      <c r="T434" s="122"/>
      <c r="U434" s="19"/>
      <c r="V434" s="19"/>
      <c r="W434" s="19"/>
      <c r="X434" s="122"/>
      <c r="Y434" s="19"/>
      <c r="Z434" s="19"/>
      <c r="AA434" s="19"/>
      <c r="AB434" s="19"/>
      <c r="AC434" s="19"/>
    </row>
    <row r="435">
      <c r="A435" s="19"/>
      <c r="B435" s="19"/>
      <c r="C435" s="19"/>
      <c r="D435" s="122"/>
      <c r="E435" s="19"/>
      <c r="F435" s="19"/>
      <c r="G435" s="19"/>
      <c r="H435" s="122"/>
      <c r="I435" s="19"/>
      <c r="J435" s="19"/>
      <c r="K435" s="19"/>
      <c r="L435" s="122"/>
      <c r="M435" s="19"/>
      <c r="N435" s="19"/>
      <c r="O435" s="19"/>
      <c r="P435" s="122"/>
      <c r="Q435" s="19"/>
      <c r="R435" s="19"/>
      <c r="S435" s="19"/>
      <c r="T435" s="122"/>
      <c r="U435" s="19"/>
      <c r="V435" s="19"/>
      <c r="W435" s="19"/>
      <c r="X435" s="122"/>
      <c r="Y435" s="19"/>
      <c r="Z435" s="19"/>
      <c r="AA435" s="19"/>
      <c r="AB435" s="19"/>
      <c r="AC435" s="19"/>
    </row>
    <row r="436">
      <c r="A436" s="19"/>
      <c r="B436" s="19"/>
      <c r="C436" s="19"/>
      <c r="D436" s="122"/>
      <c r="E436" s="19"/>
      <c r="F436" s="19"/>
      <c r="G436" s="19"/>
      <c r="H436" s="122"/>
      <c r="I436" s="19"/>
      <c r="J436" s="19"/>
      <c r="K436" s="19"/>
      <c r="L436" s="122"/>
      <c r="M436" s="19"/>
      <c r="N436" s="19"/>
      <c r="O436" s="19"/>
      <c r="P436" s="122"/>
      <c r="Q436" s="19"/>
      <c r="R436" s="19"/>
      <c r="S436" s="19"/>
      <c r="T436" s="122"/>
      <c r="U436" s="19"/>
      <c r="V436" s="19"/>
      <c r="W436" s="19"/>
      <c r="X436" s="122"/>
      <c r="Y436" s="19"/>
      <c r="Z436" s="19"/>
      <c r="AA436" s="19"/>
      <c r="AB436" s="19"/>
      <c r="AC436" s="19"/>
    </row>
    <row r="437">
      <c r="A437" s="19"/>
      <c r="B437" s="19"/>
      <c r="C437" s="19"/>
      <c r="D437" s="122"/>
      <c r="E437" s="19"/>
      <c r="F437" s="19"/>
      <c r="G437" s="19"/>
      <c r="H437" s="122"/>
      <c r="I437" s="19"/>
      <c r="J437" s="19"/>
      <c r="K437" s="19"/>
      <c r="L437" s="122"/>
      <c r="M437" s="19"/>
      <c r="N437" s="19"/>
      <c r="O437" s="19"/>
      <c r="P437" s="122"/>
      <c r="Q437" s="19"/>
      <c r="R437" s="19"/>
      <c r="S437" s="19"/>
      <c r="T437" s="122"/>
      <c r="U437" s="19"/>
      <c r="V437" s="19"/>
      <c r="W437" s="19"/>
      <c r="X437" s="122"/>
      <c r="Y437" s="19"/>
      <c r="Z437" s="19"/>
      <c r="AA437" s="19"/>
      <c r="AB437" s="19"/>
      <c r="AC437" s="19"/>
    </row>
    <row r="438">
      <c r="A438" s="19"/>
      <c r="B438" s="19"/>
      <c r="C438" s="19"/>
      <c r="D438" s="122"/>
      <c r="E438" s="19"/>
      <c r="F438" s="19"/>
      <c r="G438" s="19"/>
      <c r="H438" s="122"/>
      <c r="I438" s="19"/>
      <c r="J438" s="19"/>
      <c r="K438" s="19"/>
      <c r="L438" s="122"/>
      <c r="M438" s="19"/>
      <c r="N438" s="19"/>
      <c r="O438" s="19"/>
      <c r="P438" s="122"/>
      <c r="Q438" s="19"/>
      <c r="R438" s="19"/>
      <c r="S438" s="19"/>
      <c r="T438" s="122"/>
      <c r="U438" s="19"/>
      <c r="V438" s="19"/>
      <c r="W438" s="19"/>
      <c r="X438" s="122"/>
      <c r="Y438" s="19"/>
      <c r="Z438" s="19"/>
      <c r="AA438" s="19"/>
      <c r="AB438" s="19"/>
      <c r="AC438" s="19"/>
    </row>
    <row r="439">
      <c r="A439" s="19"/>
      <c r="B439" s="19"/>
      <c r="C439" s="19"/>
      <c r="D439" s="122"/>
      <c r="E439" s="19"/>
      <c r="F439" s="19"/>
      <c r="G439" s="19"/>
      <c r="H439" s="122"/>
      <c r="I439" s="19"/>
      <c r="J439" s="19"/>
      <c r="K439" s="19"/>
      <c r="L439" s="122"/>
      <c r="M439" s="19"/>
      <c r="N439" s="19"/>
      <c r="O439" s="19"/>
      <c r="P439" s="122"/>
      <c r="Q439" s="19"/>
      <c r="R439" s="19"/>
      <c r="S439" s="19"/>
      <c r="T439" s="122"/>
      <c r="U439" s="19"/>
      <c r="V439" s="19"/>
      <c r="W439" s="19"/>
      <c r="X439" s="122"/>
      <c r="Y439" s="19"/>
      <c r="Z439" s="19"/>
      <c r="AA439" s="19"/>
      <c r="AB439" s="19"/>
      <c r="AC439" s="19"/>
    </row>
    <row r="440">
      <c r="A440" s="19"/>
      <c r="B440" s="19"/>
      <c r="C440" s="19"/>
      <c r="D440" s="122"/>
      <c r="E440" s="19"/>
      <c r="F440" s="19"/>
      <c r="G440" s="19"/>
      <c r="H440" s="122"/>
      <c r="I440" s="19"/>
      <c r="J440" s="19"/>
      <c r="K440" s="19"/>
      <c r="L440" s="122"/>
      <c r="M440" s="19"/>
      <c r="N440" s="19"/>
      <c r="O440" s="19"/>
      <c r="P440" s="122"/>
      <c r="Q440" s="19"/>
      <c r="R440" s="19"/>
      <c r="S440" s="19"/>
      <c r="T440" s="122"/>
      <c r="U440" s="19"/>
      <c r="V440" s="19"/>
      <c r="W440" s="19"/>
      <c r="X440" s="122"/>
      <c r="Y440" s="19"/>
      <c r="Z440" s="19"/>
      <c r="AA440" s="19"/>
      <c r="AB440" s="19"/>
      <c r="AC440" s="19"/>
    </row>
    <row r="441">
      <c r="A441" s="19"/>
      <c r="B441" s="19"/>
      <c r="C441" s="19"/>
      <c r="D441" s="122"/>
      <c r="E441" s="19"/>
      <c r="F441" s="19"/>
      <c r="G441" s="19"/>
      <c r="H441" s="122"/>
      <c r="I441" s="19"/>
      <c r="J441" s="19"/>
      <c r="K441" s="19"/>
      <c r="L441" s="122"/>
      <c r="M441" s="19"/>
      <c r="N441" s="19"/>
      <c r="O441" s="19"/>
      <c r="P441" s="122"/>
      <c r="Q441" s="19"/>
      <c r="R441" s="19"/>
      <c r="S441" s="19"/>
      <c r="T441" s="122"/>
      <c r="U441" s="19"/>
      <c r="V441" s="19"/>
      <c r="W441" s="19"/>
      <c r="X441" s="122"/>
      <c r="Y441" s="19"/>
      <c r="Z441" s="19"/>
      <c r="AA441" s="19"/>
      <c r="AB441" s="19"/>
      <c r="AC441" s="19"/>
    </row>
    <row r="442">
      <c r="A442" s="19"/>
      <c r="B442" s="19"/>
      <c r="C442" s="19"/>
      <c r="D442" s="122"/>
      <c r="E442" s="19"/>
      <c r="F442" s="19"/>
      <c r="G442" s="19"/>
      <c r="H442" s="122"/>
      <c r="I442" s="19"/>
      <c r="J442" s="19"/>
      <c r="K442" s="19"/>
      <c r="L442" s="122"/>
      <c r="M442" s="19"/>
      <c r="N442" s="19"/>
      <c r="O442" s="19"/>
      <c r="P442" s="122"/>
      <c r="Q442" s="19"/>
      <c r="R442" s="19"/>
      <c r="S442" s="19"/>
      <c r="T442" s="122"/>
      <c r="U442" s="19"/>
      <c r="V442" s="19"/>
      <c r="W442" s="19"/>
      <c r="X442" s="122"/>
      <c r="Y442" s="19"/>
      <c r="Z442" s="19"/>
      <c r="AA442" s="19"/>
      <c r="AB442" s="19"/>
      <c r="AC442" s="19"/>
    </row>
    <row r="443">
      <c r="A443" s="19"/>
      <c r="B443" s="19"/>
      <c r="C443" s="19"/>
      <c r="D443" s="122"/>
      <c r="E443" s="19"/>
      <c r="F443" s="19"/>
      <c r="G443" s="19"/>
      <c r="H443" s="122"/>
      <c r="I443" s="19"/>
      <c r="J443" s="19"/>
      <c r="K443" s="19"/>
      <c r="L443" s="122"/>
      <c r="M443" s="19"/>
      <c r="N443" s="19"/>
      <c r="O443" s="19"/>
      <c r="P443" s="122"/>
      <c r="Q443" s="19"/>
      <c r="R443" s="19"/>
      <c r="S443" s="19"/>
      <c r="T443" s="122"/>
      <c r="U443" s="19"/>
      <c r="V443" s="19"/>
      <c r="W443" s="19"/>
      <c r="X443" s="122"/>
      <c r="Y443" s="19"/>
      <c r="Z443" s="19"/>
      <c r="AA443" s="19"/>
      <c r="AB443" s="19"/>
      <c r="AC443" s="19"/>
    </row>
    <row r="444">
      <c r="A444" s="19"/>
      <c r="B444" s="19"/>
      <c r="C444" s="19"/>
      <c r="D444" s="122"/>
      <c r="E444" s="19"/>
      <c r="F444" s="19"/>
      <c r="G444" s="19"/>
      <c r="H444" s="122"/>
      <c r="I444" s="19"/>
      <c r="J444" s="19"/>
      <c r="K444" s="19"/>
      <c r="L444" s="122"/>
      <c r="M444" s="19"/>
      <c r="N444" s="19"/>
      <c r="O444" s="19"/>
      <c r="P444" s="122"/>
      <c r="Q444" s="19"/>
      <c r="R444" s="19"/>
      <c r="S444" s="19"/>
      <c r="T444" s="122"/>
      <c r="U444" s="19"/>
      <c r="V444" s="19"/>
      <c r="W444" s="19"/>
      <c r="X444" s="122"/>
      <c r="Y444" s="19"/>
      <c r="Z444" s="19"/>
      <c r="AA444" s="19"/>
      <c r="AB444" s="19"/>
      <c r="AC444" s="19"/>
    </row>
    <row r="445">
      <c r="A445" s="19"/>
      <c r="B445" s="19"/>
      <c r="C445" s="19"/>
      <c r="D445" s="122"/>
      <c r="E445" s="19"/>
      <c r="F445" s="19"/>
      <c r="G445" s="19"/>
      <c r="H445" s="122"/>
      <c r="I445" s="19"/>
      <c r="J445" s="19"/>
      <c r="K445" s="19"/>
      <c r="L445" s="122"/>
      <c r="M445" s="19"/>
      <c r="N445" s="19"/>
      <c r="O445" s="19"/>
      <c r="P445" s="122"/>
      <c r="Q445" s="19"/>
      <c r="R445" s="19"/>
      <c r="S445" s="19"/>
      <c r="T445" s="122"/>
      <c r="U445" s="19"/>
      <c r="V445" s="19"/>
      <c r="W445" s="19"/>
      <c r="X445" s="122"/>
      <c r="Y445" s="19"/>
      <c r="Z445" s="19"/>
      <c r="AA445" s="19"/>
      <c r="AB445" s="19"/>
      <c r="AC445" s="19"/>
    </row>
    <row r="446">
      <c r="A446" s="19"/>
      <c r="B446" s="19"/>
      <c r="C446" s="19"/>
      <c r="D446" s="122"/>
      <c r="E446" s="19"/>
      <c r="F446" s="19"/>
      <c r="G446" s="19"/>
      <c r="H446" s="122"/>
      <c r="I446" s="19"/>
      <c r="J446" s="19"/>
      <c r="K446" s="19"/>
      <c r="L446" s="122"/>
      <c r="M446" s="19"/>
      <c r="N446" s="19"/>
      <c r="O446" s="19"/>
      <c r="P446" s="122"/>
      <c r="Q446" s="19"/>
      <c r="R446" s="19"/>
      <c r="S446" s="19"/>
      <c r="T446" s="122"/>
      <c r="U446" s="19"/>
      <c r="V446" s="19"/>
      <c r="W446" s="19"/>
      <c r="X446" s="122"/>
      <c r="Y446" s="19"/>
      <c r="Z446" s="19"/>
      <c r="AA446" s="19"/>
      <c r="AB446" s="19"/>
      <c r="AC446" s="19"/>
    </row>
    <row r="447">
      <c r="A447" s="19"/>
      <c r="B447" s="19"/>
      <c r="C447" s="19"/>
      <c r="D447" s="122"/>
      <c r="E447" s="19"/>
      <c r="F447" s="19"/>
      <c r="G447" s="19"/>
      <c r="H447" s="122"/>
      <c r="I447" s="19"/>
      <c r="J447" s="19"/>
      <c r="K447" s="19"/>
      <c r="L447" s="122"/>
      <c r="M447" s="19"/>
      <c r="N447" s="19"/>
      <c r="O447" s="19"/>
      <c r="P447" s="122"/>
      <c r="Q447" s="19"/>
      <c r="R447" s="19"/>
      <c r="S447" s="19"/>
      <c r="T447" s="122"/>
      <c r="U447" s="19"/>
      <c r="V447" s="19"/>
      <c r="W447" s="19"/>
      <c r="X447" s="122"/>
      <c r="Y447" s="19"/>
      <c r="Z447" s="19"/>
      <c r="AA447" s="19"/>
      <c r="AB447" s="19"/>
      <c r="AC447" s="19"/>
    </row>
    <row r="448">
      <c r="A448" s="19"/>
      <c r="B448" s="19"/>
      <c r="C448" s="19"/>
      <c r="D448" s="122"/>
      <c r="E448" s="19"/>
      <c r="F448" s="19"/>
      <c r="G448" s="19"/>
      <c r="H448" s="122"/>
      <c r="I448" s="19"/>
      <c r="J448" s="19"/>
      <c r="K448" s="19"/>
      <c r="L448" s="122"/>
      <c r="M448" s="19"/>
      <c r="N448" s="19"/>
      <c r="O448" s="19"/>
      <c r="P448" s="122"/>
      <c r="Q448" s="19"/>
      <c r="R448" s="19"/>
      <c r="S448" s="19"/>
      <c r="T448" s="122"/>
      <c r="U448" s="19"/>
      <c r="V448" s="19"/>
      <c r="W448" s="19"/>
      <c r="X448" s="122"/>
      <c r="Y448" s="19"/>
      <c r="Z448" s="19"/>
      <c r="AA448" s="19"/>
      <c r="AB448" s="19"/>
      <c r="AC448" s="19"/>
    </row>
    <row r="449">
      <c r="A449" s="19"/>
      <c r="B449" s="19"/>
      <c r="C449" s="19"/>
      <c r="D449" s="122"/>
      <c r="E449" s="19"/>
      <c r="F449" s="19"/>
      <c r="G449" s="19"/>
      <c r="H449" s="122"/>
      <c r="I449" s="19"/>
      <c r="J449" s="19"/>
      <c r="K449" s="19"/>
      <c r="L449" s="122"/>
      <c r="M449" s="19"/>
      <c r="N449" s="19"/>
      <c r="O449" s="19"/>
      <c r="P449" s="122"/>
      <c r="Q449" s="19"/>
      <c r="R449" s="19"/>
      <c r="S449" s="19"/>
      <c r="T449" s="122"/>
      <c r="U449" s="19"/>
      <c r="V449" s="19"/>
      <c r="W449" s="19"/>
      <c r="X449" s="122"/>
      <c r="Y449" s="19"/>
      <c r="Z449" s="19"/>
      <c r="AA449" s="19"/>
      <c r="AB449" s="19"/>
      <c r="AC449" s="19"/>
    </row>
    <row r="450">
      <c r="A450" s="19"/>
      <c r="B450" s="19"/>
      <c r="C450" s="19"/>
      <c r="D450" s="122"/>
      <c r="E450" s="19"/>
      <c r="F450" s="19"/>
      <c r="G450" s="19"/>
      <c r="H450" s="122"/>
      <c r="I450" s="19"/>
      <c r="J450" s="19"/>
      <c r="K450" s="19"/>
      <c r="L450" s="122"/>
      <c r="M450" s="19"/>
      <c r="N450" s="19"/>
      <c r="O450" s="19"/>
      <c r="P450" s="122"/>
      <c r="Q450" s="19"/>
      <c r="R450" s="19"/>
      <c r="S450" s="19"/>
      <c r="T450" s="122"/>
      <c r="U450" s="19"/>
      <c r="V450" s="19"/>
      <c r="W450" s="19"/>
      <c r="X450" s="122"/>
      <c r="Y450" s="19"/>
      <c r="Z450" s="19"/>
      <c r="AA450" s="19"/>
      <c r="AB450" s="19"/>
      <c r="AC450" s="19"/>
    </row>
    <row r="451">
      <c r="A451" s="19"/>
      <c r="B451" s="19"/>
      <c r="C451" s="19"/>
      <c r="D451" s="122"/>
      <c r="E451" s="19"/>
      <c r="F451" s="19"/>
      <c r="G451" s="19"/>
      <c r="H451" s="122"/>
      <c r="I451" s="19"/>
      <c r="J451" s="19"/>
      <c r="K451" s="19"/>
      <c r="L451" s="122"/>
      <c r="M451" s="19"/>
      <c r="N451" s="19"/>
      <c r="O451" s="19"/>
      <c r="P451" s="122"/>
      <c r="Q451" s="19"/>
      <c r="R451" s="19"/>
      <c r="S451" s="19"/>
      <c r="T451" s="122"/>
      <c r="U451" s="19"/>
      <c r="V451" s="19"/>
      <c r="W451" s="19"/>
      <c r="X451" s="122"/>
      <c r="Y451" s="19"/>
      <c r="Z451" s="19"/>
      <c r="AA451" s="19"/>
      <c r="AB451" s="19"/>
      <c r="AC451" s="19"/>
    </row>
    <row r="452">
      <c r="A452" s="19"/>
      <c r="B452" s="19"/>
      <c r="C452" s="19"/>
      <c r="D452" s="122"/>
      <c r="E452" s="19"/>
      <c r="F452" s="19"/>
      <c r="G452" s="19"/>
      <c r="H452" s="122"/>
      <c r="I452" s="19"/>
      <c r="J452" s="19"/>
      <c r="K452" s="19"/>
      <c r="L452" s="122"/>
      <c r="M452" s="19"/>
      <c r="N452" s="19"/>
      <c r="O452" s="19"/>
      <c r="P452" s="122"/>
      <c r="Q452" s="19"/>
      <c r="R452" s="19"/>
      <c r="S452" s="19"/>
      <c r="T452" s="122"/>
      <c r="U452" s="19"/>
      <c r="V452" s="19"/>
      <c r="W452" s="19"/>
      <c r="X452" s="122"/>
      <c r="Y452" s="19"/>
      <c r="Z452" s="19"/>
      <c r="AA452" s="19"/>
      <c r="AB452" s="19"/>
      <c r="AC452" s="19"/>
    </row>
    <row r="453">
      <c r="A453" s="19"/>
      <c r="B453" s="19"/>
      <c r="C453" s="19"/>
      <c r="D453" s="122"/>
      <c r="E453" s="19"/>
      <c r="F453" s="19"/>
      <c r="G453" s="19"/>
      <c r="H453" s="122"/>
      <c r="I453" s="19"/>
      <c r="J453" s="19"/>
      <c r="K453" s="19"/>
      <c r="L453" s="122"/>
      <c r="M453" s="19"/>
      <c r="N453" s="19"/>
      <c r="O453" s="19"/>
      <c r="P453" s="122"/>
      <c r="Q453" s="19"/>
      <c r="R453" s="19"/>
      <c r="S453" s="19"/>
      <c r="T453" s="122"/>
      <c r="U453" s="19"/>
      <c r="V453" s="19"/>
      <c r="W453" s="19"/>
      <c r="X453" s="122"/>
      <c r="Y453" s="19"/>
      <c r="Z453" s="19"/>
      <c r="AA453" s="19"/>
      <c r="AB453" s="19"/>
      <c r="AC453" s="19"/>
    </row>
    <row r="454">
      <c r="A454" s="19"/>
      <c r="B454" s="19"/>
      <c r="C454" s="19"/>
      <c r="D454" s="122"/>
      <c r="E454" s="19"/>
      <c r="F454" s="19"/>
      <c r="G454" s="19"/>
      <c r="H454" s="122"/>
      <c r="I454" s="19"/>
      <c r="J454" s="19"/>
      <c r="K454" s="19"/>
      <c r="L454" s="122"/>
      <c r="M454" s="19"/>
      <c r="N454" s="19"/>
      <c r="O454" s="19"/>
      <c r="P454" s="122"/>
      <c r="Q454" s="19"/>
      <c r="R454" s="19"/>
      <c r="S454" s="19"/>
      <c r="T454" s="122"/>
      <c r="U454" s="19"/>
      <c r="V454" s="19"/>
      <c r="W454" s="19"/>
      <c r="X454" s="122"/>
      <c r="Y454" s="19"/>
      <c r="Z454" s="19"/>
      <c r="AA454" s="19"/>
      <c r="AB454" s="19"/>
      <c r="AC454" s="19"/>
    </row>
    <row r="455">
      <c r="A455" s="19"/>
      <c r="B455" s="19"/>
      <c r="C455" s="19"/>
      <c r="D455" s="122"/>
      <c r="E455" s="19"/>
      <c r="F455" s="19"/>
      <c r="G455" s="19"/>
      <c r="H455" s="122"/>
      <c r="I455" s="19"/>
      <c r="J455" s="19"/>
      <c r="K455" s="19"/>
      <c r="L455" s="122"/>
      <c r="M455" s="19"/>
      <c r="N455" s="19"/>
      <c r="O455" s="19"/>
      <c r="P455" s="122"/>
      <c r="Q455" s="19"/>
      <c r="R455" s="19"/>
      <c r="S455" s="19"/>
      <c r="T455" s="122"/>
      <c r="U455" s="19"/>
      <c r="V455" s="19"/>
      <c r="W455" s="19"/>
      <c r="X455" s="122"/>
      <c r="Y455" s="19"/>
      <c r="Z455" s="19"/>
      <c r="AA455" s="19"/>
      <c r="AB455" s="19"/>
      <c r="AC455" s="19"/>
    </row>
    <row r="456">
      <c r="A456" s="19"/>
      <c r="B456" s="19"/>
      <c r="C456" s="19"/>
      <c r="D456" s="122"/>
      <c r="E456" s="19"/>
      <c r="F456" s="19"/>
      <c r="G456" s="19"/>
      <c r="H456" s="122"/>
      <c r="I456" s="19"/>
      <c r="J456" s="19"/>
      <c r="K456" s="19"/>
      <c r="L456" s="122"/>
      <c r="M456" s="19"/>
      <c r="N456" s="19"/>
      <c r="O456" s="19"/>
      <c r="P456" s="122"/>
      <c r="Q456" s="19"/>
      <c r="R456" s="19"/>
      <c r="S456" s="19"/>
      <c r="T456" s="122"/>
      <c r="U456" s="19"/>
      <c r="V456" s="19"/>
      <c r="W456" s="19"/>
      <c r="X456" s="122"/>
      <c r="Y456" s="19"/>
      <c r="Z456" s="19"/>
      <c r="AA456" s="19"/>
      <c r="AB456" s="19"/>
      <c r="AC456" s="19"/>
    </row>
    <row r="457">
      <c r="A457" s="19"/>
      <c r="B457" s="19"/>
      <c r="C457" s="19"/>
      <c r="D457" s="122"/>
      <c r="E457" s="19"/>
      <c r="F457" s="19"/>
      <c r="G457" s="19"/>
      <c r="H457" s="122"/>
      <c r="I457" s="19"/>
      <c r="J457" s="19"/>
      <c r="K457" s="19"/>
      <c r="L457" s="122"/>
      <c r="M457" s="19"/>
      <c r="N457" s="19"/>
      <c r="O457" s="19"/>
      <c r="P457" s="122"/>
      <c r="Q457" s="19"/>
      <c r="R457" s="19"/>
      <c r="S457" s="19"/>
      <c r="T457" s="122"/>
      <c r="U457" s="19"/>
      <c r="V457" s="19"/>
      <c r="W457" s="19"/>
      <c r="X457" s="122"/>
      <c r="Y457" s="19"/>
      <c r="Z457" s="19"/>
      <c r="AA457" s="19"/>
      <c r="AB457" s="19"/>
      <c r="AC457" s="19"/>
    </row>
    <row r="458">
      <c r="A458" s="19"/>
      <c r="B458" s="19"/>
      <c r="C458" s="19"/>
      <c r="D458" s="122"/>
      <c r="E458" s="19"/>
      <c r="F458" s="19"/>
      <c r="G458" s="19"/>
      <c r="H458" s="122"/>
      <c r="I458" s="19"/>
      <c r="J458" s="19"/>
      <c r="K458" s="19"/>
      <c r="L458" s="122"/>
      <c r="M458" s="19"/>
      <c r="N458" s="19"/>
      <c r="O458" s="19"/>
      <c r="P458" s="122"/>
      <c r="Q458" s="19"/>
      <c r="R458" s="19"/>
      <c r="S458" s="19"/>
      <c r="T458" s="122"/>
      <c r="U458" s="19"/>
      <c r="V458" s="19"/>
      <c r="W458" s="19"/>
      <c r="X458" s="122"/>
      <c r="Y458" s="19"/>
      <c r="Z458" s="19"/>
      <c r="AA458" s="19"/>
      <c r="AB458" s="19"/>
      <c r="AC458" s="19"/>
    </row>
    <row r="459">
      <c r="A459" s="19"/>
      <c r="B459" s="19"/>
      <c r="C459" s="19"/>
      <c r="D459" s="122"/>
      <c r="E459" s="19"/>
      <c r="F459" s="19"/>
      <c r="G459" s="19"/>
      <c r="H459" s="122"/>
      <c r="I459" s="19"/>
      <c r="J459" s="19"/>
      <c r="K459" s="19"/>
      <c r="L459" s="122"/>
      <c r="M459" s="19"/>
      <c r="N459" s="19"/>
      <c r="O459" s="19"/>
      <c r="P459" s="122"/>
      <c r="Q459" s="19"/>
      <c r="R459" s="19"/>
      <c r="S459" s="19"/>
      <c r="T459" s="122"/>
      <c r="U459" s="19"/>
      <c r="V459" s="19"/>
      <c r="W459" s="19"/>
      <c r="X459" s="122"/>
      <c r="Y459" s="19"/>
      <c r="Z459" s="19"/>
      <c r="AA459" s="19"/>
      <c r="AB459" s="19"/>
      <c r="AC459" s="19"/>
    </row>
    <row r="460">
      <c r="A460" s="19"/>
      <c r="B460" s="19"/>
      <c r="C460" s="19"/>
      <c r="D460" s="122"/>
      <c r="E460" s="19"/>
      <c r="F460" s="19"/>
      <c r="G460" s="19"/>
      <c r="H460" s="122"/>
      <c r="I460" s="19"/>
      <c r="J460" s="19"/>
      <c r="K460" s="19"/>
      <c r="L460" s="122"/>
      <c r="M460" s="19"/>
      <c r="N460" s="19"/>
      <c r="O460" s="19"/>
      <c r="P460" s="122"/>
      <c r="Q460" s="19"/>
      <c r="R460" s="19"/>
      <c r="S460" s="19"/>
      <c r="T460" s="122"/>
      <c r="U460" s="19"/>
      <c r="V460" s="19"/>
      <c r="W460" s="19"/>
      <c r="X460" s="122"/>
      <c r="Y460" s="19"/>
      <c r="Z460" s="19"/>
      <c r="AA460" s="19"/>
      <c r="AB460" s="19"/>
      <c r="AC460" s="19"/>
    </row>
    <row r="461">
      <c r="A461" s="19"/>
      <c r="B461" s="19"/>
      <c r="C461" s="19"/>
      <c r="D461" s="122"/>
      <c r="E461" s="19"/>
      <c r="F461" s="19"/>
      <c r="G461" s="19"/>
      <c r="H461" s="122"/>
      <c r="I461" s="19"/>
      <c r="J461" s="19"/>
      <c r="K461" s="19"/>
      <c r="L461" s="122"/>
      <c r="M461" s="19"/>
      <c r="N461" s="19"/>
      <c r="O461" s="19"/>
      <c r="P461" s="122"/>
      <c r="Q461" s="19"/>
      <c r="R461" s="19"/>
      <c r="S461" s="19"/>
      <c r="T461" s="122"/>
      <c r="U461" s="19"/>
      <c r="V461" s="19"/>
      <c r="W461" s="19"/>
      <c r="X461" s="122"/>
      <c r="Y461" s="19"/>
      <c r="Z461" s="19"/>
      <c r="AA461" s="19"/>
      <c r="AB461" s="19"/>
      <c r="AC461" s="19"/>
    </row>
    <row r="462">
      <c r="A462" s="19"/>
      <c r="B462" s="19"/>
      <c r="C462" s="19"/>
      <c r="D462" s="122"/>
      <c r="E462" s="19"/>
      <c r="F462" s="19"/>
      <c r="G462" s="19"/>
      <c r="H462" s="122"/>
      <c r="I462" s="19"/>
      <c r="J462" s="19"/>
      <c r="K462" s="19"/>
      <c r="L462" s="122"/>
      <c r="M462" s="19"/>
      <c r="N462" s="19"/>
      <c r="O462" s="19"/>
      <c r="P462" s="122"/>
      <c r="Q462" s="19"/>
      <c r="R462" s="19"/>
      <c r="S462" s="19"/>
      <c r="T462" s="122"/>
      <c r="U462" s="19"/>
      <c r="V462" s="19"/>
      <c r="W462" s="19"/>
      <c r="X462" s="122"/>
      <c r="Y462" s="19"/>
      <c r="Z462" s="19"/>
      <c r="AA462" s="19"/>
      <c r="AB462" s="19"/>
      <c r="AC462" s="19"/>
    </row>
    <row r="463">
      <c r="A463" s="19"/>
      <c r="B463" s="19"/>
      <c r="C463" s="19"/>
      <c r="D463" s="122"/>
      <c r="E463" s="19"/>
      <c r="F463" s="19"/>
      <c r="G463" s="19"/>
      <c r="H463" s="122"/>
      <c r="I463" s="19"/>
      <c r="J463" s="19"/>
      <c r="K463" s="19"/>
      <c r="L463" s="122"/>
      <c r="M463" s="19"/>
      <c r="N463" s="19"/>
      <c r="O463" s="19"/>
      <c r="P463" s="122"/>
      <c r="Q463" s="19"/>
      <c r="R463" s="19"/>
      <c r="S463" s="19"/>
      <c r="T463" s="122"/>
      <c r="U463" s="19"/>
      <c r="V463" s="19"/>
      <c r="W463" s="19"/>
      <c r="X463" s="122"/>
      <c r="Y463" s="19"/>
      <c r="Z463" s="19"/>
      <c r="AA463" s="19"/>
      <c r="AB463" s="19"/>
      <c r="AC463" s="19"/>
    </row>
    <row r="464">
      <c r="A464" s="19"/>
      <c r="B464" s="19"/>
      <c r="C464" s="19"/>
      <c r="D464" s="122"/>
      <c r="E464" s="19"/>
      <c r="F464" s="19"/>
      <c r="G464" s="19"/>
      <c r="H464" s="122"/>
      <c r="I464" s="19"/>
      <c r="J464" s="19"/>
      <c r="K464" s="19"/>
      <c r="L464" s="122"/>
      <c r="M464" s="19"/>
      <c r="N464" s="19"/>
      <c r="O464" s="19"/>
      <c r="P464" s="122"/>
      <c r="Q464" s="19"/>
      <c r="R464" s="19"/>
      <c r="S464" s="19"/>
      <c r="T464" s="122"/>
      <c r="U464" s="19"/>
      <c r="V464" s="19"/>
      <c r="W464" s="19"/>
      <c r="X464" s="122"/>
      <c r="Y464" s="19"/>
      <c r="Z464" s="19"/>
      <c r="AA464" s="19"/>
      <c r="AB464" s="19"/>
      <c r="AC464" s="19"/>
    </row>
    <row r="465">
      <c r="A465" s="19"/>
      <c r="B465" s="19"/>
      <c r="C465" s="19"/>
      <c r="D465" s="122"/>
      <c r="E465" s="19"/>
      <c r="F465" s="19"/>
      <c r="G465" s="19"/>
      <c r="H465" s="122"/>
      <c r="I465" s="19"/>
      <c r="J465" s="19"/>
      <c r="K465" s="19"/>
      <c r="L465" s="122"/>
      <c r="M465" s="19"/>
      <c r="N465" s="19"/>
      <c r="O465" s="19"/>
      <c r="P465" s="122"/>
      <c r="Q465" s="19"/>
      <c r="R465" s="19"/>
      <c r="S465" s="19"/>
      <c r="T465" s="122"/>
      <c r="U465" s="19"/>
      <c r="V465" s="19"/>
      <c r="W465" s="19"/>
      <c r="X465" s="122"/>
      <c r="Y465" s="19"/>
      <c r="Z465" s="19"/>
      <c r="AA465" s="19"/>
      <c r="AB465" s="19"/>
      <c r="AC465" s="19"/>
    </row>
    <row r="466">
      <c r="A466" s="19"/>
      <c r="B466" s="19"/>
      <c r="C466" s="19"/>
      <c r="D466" s="122"/>
      <c r="E466" s="19"/>
      <c r="F466" s="19"/>
      <c r="G466" s="19"/>
      <c r="H466" s="122"/>
      <c r="I466" s="19"/>
      <c r="J466" s="19"/>
      <c r="K466" s="19"/>
      <c r="L466" s="122"/>
      <c r="M466" s="19"/>
      <c r="N466" s="19"/>
      <c r="O466" s="19"/>
      <c r="P466" s="122"/>
      <c r="Q466" s="19"/>
      <c r="R466" s="19"/>
      <c r="S466" s="19"/>
      <c r="T466" s="122"/>
      <c r="U466" s="19"/>
      <c r="V466" s="19"/>
      <c r="W466" s="19"/>
      <c r="X466" s="122"/>
      <c r="Y466" s="19"/>
      <c r="Z466" s="19"/>
      <c r="AA466" s="19"/>
      <c r="AB466" s="19"/>
      <c r="AC466" s="19"/>
    </row>
    <row r="467">
      <c r="A467" s="19"/>
      <c r="B467" s="19"/>
      <c r="C467" s="19"/>
      <c r="D467" s="122"/>
      <c r="E467" s="19"/>
      <c r="F467" s="19"/>
      <c r="G467" s="19"/>
      <c r="H467" s="122"/>
      <c r="I467" s="19"/>
      <c r="J467" s="19"/>
      <c r="K467" s="19"/>
      <c r="L467" s="122"/>
      <c r="M467" s="19"/>
      <c r="N467" s="19"/>
      <c r="O467" s="19"/>
      <c r="P467" s="122"/>
      <c r="Q467" s="19"/>
      <c r="R467" s="19"/>
      <c r="S467" s="19"/>
      <c r="T467" s="122"/>
      <c r="U467" s="19"/>
      <c r="V467" s="19"/>
      <c r="W467" s="19"/>
      <c r="X467" s="122"/>
      <c r="Y467" s="19"/>
      <c r="Z467" s="19"/>
      <c r="AA467" s="19"/>
      <c r="AB467" s="19"/>
      <c r="AC467" s="19"/>
    </row>
    <row r="468">
      <c r="A468" s="19"/>
      <c r="B468" s="19"/>
      <c r="C468" s="19"/>
      <c r="D468" s="122"/>
      <c r="E468" s="19"/>
      <c r="F468" s="19"/>
      <c r="G468" s="19"/>
      <c r="H468" s="122"/>
      <c r="I468" s="19"/>
      <c r="J468" s="19"/>
      <c r="K468" s="19"/>
      <c r="L468" s="122"/>
      <c r="M468" s="19"/>
      <c r="N468" s="19"/>
      <c r="O468" s="19"/>
      <c r="P468" s="122"/>
      <c r="Q468" s="19"/>
      <c r="R468" s="19"/>
      <c r="S468" s="19"/>
      <c r="T468" s="122"/>
      <c r="U468" s="19"/>
      <c r="V468" s="19"/>
      <c r="W468" s="19"/>
      <c r="X468" s="122"/>
      <c r="Y468" s="19"/>
      <c r="Z468" s="19"/>
      <c r="AA468" s="19"/>
      <c r="AB468" s="19"/>
      <c r="AC468" s="19"/>
    </row>
    <row r="469">
      <c r="A469" s="19"/>
      <c r="B469" s="19"/>
      <c r="C469" s="19"/>
      <c r="D469" s="122"/>
      <c r="E469" s="19"/>
      <c r="F469" s="19"/>
      <c r="G469" s="19"/>
      <c r="H469" s="122"/>
      <c r="I469" s="19"/>
      <c r="J469" s="19"/>
      <c r="K469" s="19"/>
      <c r="L469" s="122"/>
      <c r="M469" s="19"/>
      <c r="N469" s="19"/>
      <c r="O469" s="19"/>
      <c r="P469" s="122"/>
      <c r="Q469" s="19"/>
      <c r="R469" s="19"/>
      <c r="S469" s="19"/>
      <c r="T469" s="122"/>
      <c r="U469" s="19"/>
      <c r="V469" s="19"/>
      <c r="W469" s="19"/>
      <c r="X469" s="122"/>
      <c r="Y469" s="19"/>
      <c r="Z469" s="19"/>
      <c r="AA469" s="19"/>
      <c r="AB469" s="19"/>
      <c r="AC469" s="19"/>
    </row>
    <row r="470">
      <c r="A470" s="19"/>
      <c r="B470" s="19"/>
      <c r="C470" s="19"/>
      <c r="D470" s="122"/>
      <c r="E470" s="19"/>
      <c r="F470" s="19"/>
      <c r="G470" s="19"/>
      <c r="H470" s="122"/>
      <c r="I470" s="19"/>
      <c r="J470" s="19"/>
      <c r="K470" s="19"/>
      <c r="L470" s="122"/>
      <c r="M470" s="19"/>
      <c r="N470" s="19"/>
      <c r="O470" s="19"/>
      <c r="P470" s="122"/>
      <c r="Q470" s="19"/>
      <c r="R470" s="19"/>
      <c r="S470" s="19"/>
      <c r="T470" s="122"/>
      <c r="U470" s="19"/>
      <c r="V470" s="19"/>
      <c r="W470" s="19"/>
      <c r="X470" s="122"/>
      <c r="Y470" s="19"/>
      <c r="Z470" s="19"/>
      <c r="AA470" s="19"/>
      <c r="AB470" s="19"/>
      <c r="AC470" s="19"/>
    </row>
    <row r="471">
      <c r="A471" s="19"/>
      <c r="B471" s="19"/>
      <c r="C471" s="19"/>
      <c r="D471" s="122"/>
      <c r="E471" s="19"/>
      <c r="F471" s="19"/>
      <c r="G471" s="19"/>
      <c r="H471" s="122"/>
      <c r="I471" s="19"/>
      <c r="J471" s="19"/>
      <c r="K471" s="19"/>
      <c r="L471" s="122"/>
      <c r="M471" s="19"/>
      <c r="N471" s="19"/>
      <c r="O471" s="19"/>
      <c r="P471" s="122"/>
      <c r="Q471" s="19"/>
      <c r="R471" s="19"/>
      <c r="S471" s="19"/>
      <c r="T471" s="122"/>
      <c r="U471" s="19"/>
      <c r="V471" s="19"/>
      <c r="W471" s="19"/>
      <c r="X471" s="122"/>
      <c r="Y471" s="19"/>
      <c r="Z471" s="19"/>
      <c r="AA471" s="19"/>
      <c r="AB471" s="19"/>
      <c r="AC471" s="19"/>
    </row>
    <row r="472">
      <c r="A472" s="19"/>
      <c r="B472" s="19"/>
      <c r="C472" s="19"/>
      <c r="D472" s="122"/>
      <c r="E472" s="19"/>
      <c r="F472" s="19"/>
      <c r="G472" s="19"/>
      <c r="H472" s="122"/>
      <c r="I472" s="19"/>
      <c r="J472" s="19"/>
      <c r="K472" s="19"/>
      <c r="L472" s="122"/>
      <c r="M472" s="19"/>
      <c r="N472" s="19"/>
      <c r="O472" s="19"/>
      <c r="P472" s="122"/>
      <c r="Q472" s="19"/>
      <c r="R472" s="19"/>
      <c r="S472" s="19"/>
      <c r="T472" s="122"/>
      <c r="U472" s="19"/>
      <c r="V472" s="19"/>
      <c r="W472" s="19"/>
      <c r="X472" s="122"/>
      <c r="Y472" s="19"/>
      <c r="Z472" s="19"/>
      <c r="AA472" s="19"/>
      <c r="AB472" s="19"/>
      <c r="AC472" s="19"/>
    </row>
    <row r="473">
      <c r="A473" s="19"/>
      <c r="B473" s="19"/>
      <c r="C473" s="19"/>
      <c r="D473" s="122"/>
      <c r="E473" s="19"/>
      <c r="F473" s="19"/>
      <c r="G473" s="19"/>
      <c r="H473" s="122"/>
      <c r="I473" s="19"/>
      <c r="J473" s="19"/>
      <c r="K473" s="19"/>
      <c r="L473" s="122"/>
      <c r="M473" s="19"/>
      <c r="N473" s="19"/>
      <c r="O473" s="19"/>
      <c r="P473" s="122"/>
      <c r="Q473" s="19"/>
      <c r="R473" s="19"/>
      <c r="S473" s="19"/>
      <c r="T473" s="122"/>
      <c r="U473" s="19"/>
      <c r="V473" s="19"/>
      <c r="W473" s="19"/>
      <c r="X473" s="122"/>
      <c r="Y473" s="19"/>
      <c r="Z473" s="19"/>
      <c r="AA473" s="19"/>
      <c r="AB473" s="19"/>
      <c r="AC473" s="19"/>
    </row>
    <row r="474">
      <c r="A474" s="19"/>
      <c r="B474" s="19"/>
      <c r="C474" s="19"/>
      <c r="D474" s="122"/>
      <c r="E474" s="19"/>
      <c r="F474" s="19"/>
      <c r="G474" s="19"/>
      <c r="H474" s="122"/>
      <c r="I474" s="19"/>
      <c r="J474" s="19"/>
      <c r="K474" s="19"/>
      <c r="L474" s="122"/>
      <c r="M474" s="19"/>
      <c r="N474" s="19"/>
      <c r="O474" s="19"/>
      <c r="P474" s="122"/>
      <c r="Q474" s="19"/>
      <c r="R474" s="19"/>
      <c r="S474" s="19"/>
      <c r="T474" s="122"/>
      <c r="U474" s="19"/>
      <c r="V474" s="19"/>
      <c r="W474" s="19"/>
      <c r="X474" s="122"/>
      <c r="Y474" s="19"/>
      <c r="Z474" s="19"/>
      <c r="AA474" s="19"/>
      <c r="AB474" s="19"/>
      <c r="AC474" s="19"/>
    </row>
    <row r="475">
      <c r="A475" s="19"/>
      <c r="B475" s="19"/>
      <c r="C475" s="19"/>
      <c r="D475" s="122"/>
      <c r="E475" s="19"/>
      <c r="F475" s="19"/>
      <c r="G475" s="19"/>
      <c r="H475" s="122"/>
      <c r="I475" s="19"/>
      <c r="J475" s="19"/>
      <c r="K475" s="19"/>
      <c r="L475" s="122"/>
      <c r="M475" s="19"/>
      <c r="N475" s="19"/>
      <c r="O475" s="19"/>
      <c r="P475" s="122"/>
      <c r="Q475" s="19"/>
      <c r="R475" s="19"/>
      <c r="S475" s="19"/>
      <c r="T475" s="122"/>
      <c r="U475" s="19"/>
      <c r="V475" s="19"/>
      <c r="W475" s="19"/>
      <c r="X475" s="122"/>
      <c r="Y475" s="19"/>
      <c r="Z475" s="19"/>
      <c r="AA475" s="19"/>
      <c r="AB475" s="19"/>
      <c r="AC475" s="19"/>
    </row>
    <row r="476">
      <c r="A476" s="19"/>
      <c r="B476" s="19"/>
      <c r="C476" s="19"/>
      <c r="D476" s="122"/>
      <c r="E476" s="19"/>
      <c r="F476" s="19"/>
      <c r="G476" s="19"/>
      <c r="H476" s="122"/>
      <c r="I476" s="19"/>
      <c r="J476" s="19"/>
      <c r="K476" s="19"/>
      <c r="L476" s="122"/>
      <c r="M476" s="19"/>
      <c r="N476" s="19"/>
      <c r="O476" s="19"/>
      <c r="P476" s="122"/>
      <c r="Q476" s="19"/>
      <c r="R476" s="19"/>
      <c r="S476" s="19"/>
      <c r="T476" s="122"/>
      <c r="U476" s="19"/>
      <c r="V476" s="19"/>
      <c r="W476" s="19"/>
      <c r="X476" s="122"/>
      <c r="Y476" s="19"/>
      <c r="Z476" s="19"/>
      <c r="AA476" s="19"/>
      <c r="AB476" s="19"/>
      <c r="AC476" s="19"/>
    </row>
    <row r="477">
      <c r="A477" s="19"/>
      <c r="B477" s="19"/>
      <c r="C477" s="19"/>
      <c r="D477" s="122"/>
      <c r="E477" s="19"/>
      <c r="F477" s="19"/>
      <c r="G477" s="19"/>
      <c r="H477" s="122"/>
      <c r="I477" s="19"/>
      <c r="J477" s="19"/>
      <c r="K477" s="19"/>
      <c r="L477" s="122"/>
      <c r="M477" s="19"/>
      <c r="N477" s="19"/>
      <c r="O477" s="19"/>
      <c r="P477" s="122"/>
      <c r="Q477" s="19"/>
      <c r="R477" s="19"/>
      <c r="S477" s="19"/>
      <c r="T477" s="122"/>
      <c r="U477" s="19"/>
      <c r="V477" s="19"/>
      <c r="W477" s="19"/>
      <c r="X477" s="122"/>
      <c r="Y477" s="19"/>
      <c r="Z477" s="19"/>
      <c r="AA477" s="19"/>
      <c r="AB477" s="19"/>
      <c r="AC477" s="19"/>
    </row>
    <row r="478">
      <c r="A478" s="19"/>
      <c r="B478" s="19"/>
      <c r="C478" s="19"/>
      <c r="D478" s="122"/>
      <c r="E478" s="19"/>
      <c r="F478" s="19"/>
      <c r="G478" s="19"/>
      <c r="H478" s="122"/>
      <c r="I478" s="19"/>
      <c r="J478" s="19"/>
      <c r="K478" s="19"/>
      <c r="L478" s="122"/>
      <c r="M478" s="19"/>
      <c r="N478" s="19"/>
      <c r="O478" s="19"/>
      <c r="P478" s="122"/>
      <c r="Q478" s="19"/>
      <c r="R478" s="19"/>
      <c r="S478" s="19"/>
      <c r="T478" s="122"/>
      <c r="U478" s="19"/>
      <c r="V478" s="19"/>
      <c r="W478" s="19"/>
      <c r="X478" s="122"/>
      <c r="Y478" s="19"/>
      <c r="Z478" s="19"/>
      <c r="AA478" s="19"/>
      <c r="AB478" s="19"/>
      <c r="AC478" s="19"/>
    </row>
    <row r="479">
      <c r="A479" s="19"/>
      <c r="B479" s="19"/>
      <c r="C479" s="19"/>
      <c r="D479" s="122"/>
      <c r="E479" s="19"/>
      <c r="F479" s="19"/>
      <c r="G479" s="19"/>
      <c r="H479" s="122"/>
      <c r="I479" s="19"/>
      <c r="J479" s="19"/>
      <c r="K479" s="19"/>
      <c r="L479" s="122"/>
      <c r="M479" s="19"/>
      <c r="N479" s="19"/>
      <c r="O479" s="19"/>
      <c r="P479" s="122"/>
      <c r="Q479" s="19"/>
      <c r="R479" s="19"/>
      <c r="S479" s="19"/>
      <c r="T479" s="122"/>
      <c r="U479" s="19"/>
      <c r="V479" s="19"/>
      <c r="W479" s="19"/>
      <c r="X479" s="122"/>
      <c r="Y479" s="19"/>
      <c r="Z479" s="19"/>
      <c r="AA479" s="19"/>
      <c r="AB479" s="19"/>
      <c r="AC479" s="19"/>
    </row>
    <row r="480">
      <c r="A480" s="19"/>
      <c r="B480" s="19"/>
      <c r="C480" s="19"/>
      <c r="D480" s="122"/>
      <c r="E480" s="19"/>
      <c r="F480" s="19"/>
      <c r="G480" s="19"/>
      <c r="H480" s="122"/>
      <c r="I480" s="19"/>
      <c r="J480" s="19"/>
      <c r="K480" s="19"/>
      <c r="L480" s="122"/>
      <c r="M480" s="19"/>
      <c r="N480" s="19"/>
      <c r="O480" s="19"/>
      <c r="P480" s="122"/>
      <c r="Q480" s="19"/>
      <c r="R480" s="19"/>
      <c r="S480" s="19"/>
      <c r="T480" s="122"/>
      <c r="U480" s="19"/>
      <c r="V480" s="19"/>
      <c r="W480" s="19"/>
      <c r="X480" s="122"/>
      <c r="Y480" s="19"/>
      <c r="Z480" s="19"/>
      <c r="AA480" s="19"/>
      <c r="AB480" s="19"/>
      <c r="AC480" s="19"/>
    </row>
    <row r="481">
      <c r="A481" s="19"/>
      <c r="B481" s="19"/>
      <c r="C481" s="19"/>
      <c r="D481" s="122"/>
      <c r="E481" s="19"/>
      <c r="F481" s="19"/>
      <c r="G481" s="19"/>
      <c r="H481" s="122"/>
      <c r="I481" s="19"/>
      <c r="J481" s="19"/>
      <c r="K481" s="19"/>
      <c r="L481" s="122"/>
      <c r="M481" s="19"/>
      <c r="N481" s="19"/>
      <c r="O481" s="19"/>
      <c r="P481" s="122"/>
      <c r="Q481" s="19"/>
      <c r="R481" s="19"/>
      <c r="S481" s="19"/>
      <c r="T481" s="122"/>
      <c r="U481" s="19"/>
      <c r="V481" s="19"/>
      <c r="W481" s="19"/>
      <c r="X481" s="122"/>
      <c r="Y481" s="19"/>
      <c r="Z481" s="19"/>
      <c r="AA481" s="19"/>
      <c r="AB481" s="19"/>
      <c r="AC481" s="19"/>
    </row>
    <row r="482">
      <c r="A482" s="19"/>
      <c r="B482" s="19"/>
      <c r="C482" s="19"/>
      <c r="D482" s="122"/>
      <c r="E482" s="19"/>
      <c r="F482" s="19"/>
      <c r="G482" s="19"/>
      <c r="H482" s="122"/>
      <c r="I482" s="19"/>
      <c r="J482" s="19"/>
      <c r="K482" s="19"/>
      <c r="L482" s="122"/>
      <c r="M482" s="19"/>
      <c r="N482" s="19"/>
      <c r="O482" s="19"/>
      <c r="P482" s="122"/>
      <c r="Q482" s="19"/>
      <c r="R482" s="19"/>
      <c r="S482" s="19"/>
      <c r="T482" s="122"/>
      <c r="U482" s="19"/>
      <c r="V482" s="19"/>
      <c r="W482" s="19"/>
      <c r="X482" s="122"/>
      <c r="Y482" s="19"/>
      <c r="Z482" s="19"/>
      <c r="AA482" s="19"/>
      <c r="AB482" s="19"/>
      <c r="AC482" s="19"/>
    </row>
    <row r="483">
      <c r="A483" s="19"/>
      <c r="B483" s="19"/>
      <c r="C483" s="19"/>
      <c r="D483" s="122"/>
      <c r="E483" s="19"/>
      <c r="F483" s="19"/>
      <c r="G483" s="19"/>
      <c r="H483" s="122"/>
      <c r="I483" s="19"/>
      <c r="J483" s="19"/>
      <c r="K483" s="19"/>
      <c r="L483" s="122"/>
      <c r="M483" s="19"/>
      <c r="N483" s="19"/>
      <c r="O483" s="19"/>
      <c r="P483" s="122"/>
      <c r="Q483" s="19"/>
      <c r="R483" s="19"/>
      <c r="S483" s="19"/>
      <c r="T483" s="122"/>
      <c r="U483" s="19"/>
      <c r="V483" s="19"/>
      <c r="W483" s="19"/>
      <c r="X483" s="122"/>
      <c r="Y483" s="19"/>
      <c r="Z483" s="19"/>
      <c r="AA483" s="19"/>
      <c r="AB483" s="19"/>
      <c r="AC483" s="19"/>
    </row>
    <row r="484">
      <c r="A484" s="19"/>
      <c r="B484" s="19"/>
      <c r="C484" s="19"/>
      <c r="D484" s="122"/>
      <c r="E484" s="19"/>
      <c r="F484" s="19"/>
      <c r="G484" s="19"/>
      <c r="H484" s="122"/>
      <c r="I484" s="19"/>
      <c r="J484" s="19"/>
      <c r="K484" s="19"/>
      <c r="L484" s="122"/>
      <c r="M484" s="19"/>
      <c r="N484" s="19"/>
      <c r="O484" s="19"/>
      <c r="P484" s="122"/>
      <c r="Q484" s="19"/>
      <c r="R484" s="19"/>
      <c r="S484" s="19"/>
      <c r="T484" s="122"/>
      <c r="U484" s="19"/>
      <c r="V484" s="19"/>
      <c r="W484" s="19"/>
      <c r="X484" s="122"/>
      <c r="Y484" s="19"/>
      <c r="Z484" s="19"/>
      <c r="AA484" s="19"/>
      <c r="AB484" s="19"/>
      <c r="AC484" s="19"/>
    </row>
    <row r="485">
      <c r="A485" s="19"/>
      <c r="B485" s="19"/>
      <c r="C485" s="19"/>
      <c r="D485" s="122"/>
      <c r="E485" s="19"/>
      <c r="F485" s="19"/>
      <c r="G485" s="19"/>
      <c r="H485" s="122"/>
      <c r="I485" s="19"/>
      <c r="J485" s="19"/>
      <c r="K485" s="19"/>
      <c r="L485" s="122"/>
      <c r="M485" s="19"/>
      <c r="N485" s="19"/>
      <c r="O485" s="19"/>
      <c r="P485" s="122"/>
      <c r="Q485" s="19"/>
      <c r="R485" s="19"/>
      <c r="S485" s="19"/>
      <c r="T485" s="122"/>
      <c r="U485" s="19"/>
      <c r="V485" s="19"/>
      <c r="W485" s="19"/>
      <c r="X485" s="122"/>
      <c r="Y485" s="19"/>
      <c r="Z485" s="19"/>
      <c r="AA485" s="19"/>
      <c r="AB485" s="19"/>
      <c r="AC485" s="19"/>
    </row>
    <row r="486">
      <c r="A486" s="19"/>
      <c r="B486" s="19"/>
      <c r="C486" s="19"/>
      <c r="D486" s="122"/>
      <c r="E486" s="19"/>
      <c r="F486" s="19"/>
      <c r="G486" s="19"/>
      <c r="H486" s="122"/>
      <c r="I486" s="19"/>
      <c r="J486" s="19"/>
      <c r="K486" s="19"/>
      <c r="L486" s="122"/>
      <c r="M486" s="19"/>
      <c r="N486" s="19"/>
      <c r="O486" s="19"/>
      <c r="P486" s="122"/>
      <c r="Q486" s="19"/>
      <c r="R486" s="19"/>
      <c r="S486" s="19"/>
      <c r="T486" s="122"/>
      <c r="U486" s="19"/>
      <c r="V486" s="19"/>
      <c r="W486" s="19"/>
      <c r="X486" s="122"/>
      <c r="Y486" s="19"/>
      <c r="Z486" s="19"/>
      <c r="AA486" s="19"/>
      <c r="AB486" s="19"/>
      <c r="AC486" s="19"/>
    </row>
    <row r="487">
      <c r="A487" s="19"/>
      <c r="B487" s="19"/>
      <c r="C487" s="19"/>
      <c r="D487" s="122"/>
      <c r="E487" s="19"/>
      <c r="F487" s="19"/>
      <c r="G487" s="19"/>
      <c r="H487" s="122"/>
      <c r="I487" s="19"/>
      <c r="J487" s="19"/>
      <c r="K487" s="19"/>
      <c r="L487" s="122"/>
      <c r="M487" s="19"/>
      <c r="N487" s="19"/>
      <c r="O487" s="19"/>
      <c r="P487" s="122"/>
      <c r="Q487" s="19"/>
      <c r="R487" s="19"/>
      <c r="S487" s="19"/>
      <c r="T487" s="122"/>
      <c r="U487" s="19"/>
      <c r="V487" s="19"/>
      <c r="W487" s="19"/>
      <c r="X487" s="122"/>
      <c r="Y487" s="19"/>
      <c r="Z487" s="19"/>
      <c r="AA487" s="19"/>
      <c r="AB487" s="19"/>
      <c r="AC487" s="19"/>
    </row>
    <row r="488">
      <c r="A488" s="19"/>
      <c r="B488" s="19"/>
      <c r="C488" s="19"/>
      <c r="D488" s="122"/>
      <c r="E488" s="19"/>
      <c r="F488" s="19"/>
      <c r="G488" s="19"/>
      <c r="H488" s="122"/>
      <c r="I488" s="19"/>
      <c r="J488" s="19"/>
      <c r="K488" s="19"/>
      <c r="L488" s="122"/>
      <c r="M488" s="19"/>
      <c r="N488" s="19"/>
      <c r="O488" s="19"/>
      <c r="P488" s="122"/>
      <c r="Q488" s="19"/>
      <c r="R488" s="19"/>
      <c r="S488" s="19"/>
      <c r="T488" s="122"/>
      <c r="U488" s="19"/>
      <c r="V488" s="19"/>
      <c r="W488" s="19"/>
      <c r="X488" s="122"/>
      <c r="Y488" s="19"/>
      <c r="Z488" s="19"/>
      <c r="AA488" s="19"/>
      <c r="AB488" s="19"/>
      <c r="AC488" s="19"/>
    </row>
    <row r="489">
      <c r="A489" s="19"/>
      <c r="B489" s="19"/>
      <c r="C489" s="19"/>
      <c r="D489" s="122"/>
      <c r="E489" s="19"/>
      <c r="F489" s="19"/>
      <c r="G489" s="19"/>
      <c r="H489" s="122"/>
      <c r="I489" s="19"/>
      <c r="J489" s="19"/>
      <c r="K489" s="19"/>
      <c r="L489" s="122"/>
      <c r="M489" s="19"/>
      <c r="N489" s="19"/>
      <c r="O489" s="19"/>
      <c r="P489" s="122"/>
      <c r="Q489" s="19"/>
      <c r="R489" s="19"/>
      <c r="S489" s="19"/>
      <c r="T489" s="122"/>
      <c r="U489" s="19"/>
      <c r="V489" s="19"/>
      <c r="W489" s="19"/>
      <c r="X489" s="122"/>
      <c r="Y489" s="19"/>
      <c r="Z489" s="19"/>
      <c r="AA489" s="19"/>
      <c r="AB489" s="19"/>
      <c r="AC489" s="19"/>
    </row>
    <row r="490">
      <c r="A490" s="19"/>
      <c r="B490" s="19"/>
      <c r="C490" s="19"/>
      <c r="D490" s="122"/>
      <c r="E490" s="19"/>
      <c r="F490" s="19"/>
      <c r="G490" s="19"/>
      <c r="H490" s="122"/>
      <c r="I490" s="19"/>
      <c r="J490" s="19"/>
      <c r="K490" s="19"/>
      <c r="L490" s="122"/>
      <c r="M490" s="19"/>
      <c r="N490" s="19"/>
      <c r="O490" s="19"/>
      <c r="P490" s="122"/>
      <c r="Q490" s="19"/>
      <c r="R490" s="19"/>
      <c r="S490" s="19"/>
      <c r="T490" s="122"/>
      <c r="U490" s="19"/>
      <c r="V490" s="19"/>
      <c r="W490" s="19"/>
      <c r="X490" s="122"/>
      <c r="Y490" s="19"/>
      <c r="Z490" s="19"/>
      <c r="AA490" s="19"/>
      <c r="AB490" s="19"/>
      <c r="AC490" s="19"/>
    </row>
    <row r="491">
      <c r="A491" s="19"/>
      <c r="B491" s="19"/>
      <c r="C491" s="19"/>
      <c r="D491" s="122"/>
      <c r="E491" s="19"/>
      <c r="F491" s="19"/>
      <c r="G491" s="19"/>
      <c r="H491" s="122"/>
      <c r="I491" s="19"/>
      <c r="J491" s="19"/>
      <c r="K491" s="19"/>
      <c r="L491" s="122"/>
      <c r="M491" s="19"/>
      <c r="N491" s="19"/>
      <c r="O491" s="19"/>
      <c r="P491" s="122"/>
      <c r="Q491" s="19"/>
      <c r="R491" s="19"/>
      <c r="S491" s="19"/>
      <c r="T491" s="122"/>
      <c r="U491" s="19"/>
      <c r="V491" s="19"/>
      <c r="W491" s="19"/>
      <c r="X491" s="122"/>
      <c r="Y491" s="19"/>
      <c r="Z491" s="19"/>
      <c r="AA491" s="19"/>
      <c r="AB491" s="19"/>
      <c r="AC491" s="19"/>
    </row>
    <row r="492">
      <c r="A492" s="19"/>
      <c r="B492" s="19"/>
      <c r="C492" s="19"/>
      <c r="D492" s="122"/>
      <c r="E492" s="19"/>
      <c r="F492" s="19"/>
      <c r="G492" s="19"/>
      <c r="H492" s="122"/>
      <c r="I492" s="19"/>
      <c r="J492" s="19"/>
      <c r="K492" s="19"/>
      <c r="L492" s="122"/>
      <c r="M492" s="19"/>
      <c r="N492" s="19"/>
      <c r="O492" s="19"/>
      <c r="P492" s="122"/>
      <c r="Q492" s="19"/>
      <c r="R492" s="19"/>
      <c r="S492" s="19"/>
      <c r="T492" s="122"/>
      <c r="U492" s="19"/>
      <c r="V492" s="19"/>
      <c r="W492" s="19"/>
      <c r="X492" s="122"/>
      <c r="Y492" s="19"/>
      <c r="Z492" s="19"/>
      <c r="AA492" s="19"/>
      <c r="AB492" s="19"/>
      <c r="AC492" s="19"/>
    </row>
    <row r="493">
      <c r="A493" s="19"/>
      <c r="B493" s="19"/>
      <c r="C493" s="19"/>
      <c r="D493" s="122"/>
      <c r="E493" s="19"/>
      <c r="F493" s="19"/>
      <c r="G493" s="19"/>
      <c r="H493" s="122"/>
      <c r="I493" s="19"/>
      <c r="J493" s="19"/>
      <c r="K493" s="19"/>
      <c r="L493" s="122"/>
      <c r="M493" s="19"/>
      <c r="N493" s="19"/>
      <c r="O493" s="19"/>
      <c r="P493" s="122"/>
      <c r="Q493" s="19"/>
      <c r="R493" s="19"/>
      <c r="S493" s="19"/>
      <c r="T493" s="122"/>
      <c r="U493" s="19"/>
      <c r="V493" s="19"/>
      <c r="W493" s="19"/>
      <c r="X493" s="122"/>
      <c r="Y493" s="19"/>
      <c r="Z493" s="19"/>
      <c r="AA493" s="19"/>
      <c r="AB493" s="19"/>
      <c r="AC493" s="19"/>
    </row>
    <row r="494">
      <c r="A494" s="19"/>
      <c r="B494" s="19"/>
      <c r="C494" s="19"/>
      <c r="D494" s="122"/>
      <c r="E494" s="19"/>
      <c r="F494" s="19"/>
      <c r="G494" s="19"/>
      <c r="H494" s="122"/>
      <c r="I494" s="19"/>
      <c r="J494" s="19"/>
      <c r="K494" s="19"/>
      <c r="L494" s="122"/>
      <c r="M494" s="19"/>
      <c r="N494" s="19"/>
      <c r="O494" s="19"/>
      <c r="P494" s="122"/>
      <c r="Q494" s="19"/>
      <c r="R494" s="19"/>
      <c r="S494" s="19"/>
      <c r="T494" s="122"/>
      <c r="U494" s="19"/>
      <c r="V494" s="19"/>
      <c r="W494" s="19"/>
      <c r="X494" s="122"/>
      <c r="Y494" s="19"/>
      <c r="Z494" s="19"/>
      <c r="AA494" s="19"/>
      <c r="AB494" s="19"/>
      <c r="AC494" s="19"/>
    </row>
    <row r="495">
      <c r="A495" s="19"/>
      <c r="B495" s="19"/>
      <c r="C495" s="19"/>
      <c r="D495" s="122"/>
      <c r="E495" s="19"/>
      <c r="F495" s="19"/>
      <c r="G495" s="19"/>
      <c r="H495" s="122"/>
      <c r="I495" s="19"/>
      <c r="J495" s="19"/>
      <c r="K495" s="19"/>
      <c r="L495" s="122"/>
      <c r="M495" s="19"/>
      <c r="N495" s="19"/>
      <c r="O495" s="19"/>
      <c r="P495" s="122"/>
      <c r="Q495" s="19"/>
      <c r="R495" s="19"/>
      <c r="S495" s="19"/>
      <c r="T495" s="122"/>
      <c r="U495" s="19"/>
      <c r="V495" s="19"/>
      <c r="W495" s="19"/>
      <c r="X495" s="122"/>
      <c r="Y495" s="19"/>
      <c r="Z495" s="19"/>
      <c r="AA495" s="19"/>
      <c r="AB495" s="19"/>
      <c r="AC495" s="19"/>
    </row>
    <row r="496">
      <c r="A496" s="19"/>
      <c r="B496" s="19"/>
      <c r="C496" s="19"/>
      <c r="D496" s="122"/>
      <c r="E496" s="19"/>
      <c r="F496" s="19"/>
      <c r="G496" s="19"/>
      <c r="H496" s="122"/>
      <c r="I496" s="19"/>
      <c r="J496" s="19"/>
      <c r="K496" s="19"/>
      <c r="L496" s="122"/>
      <c r="M496" s="19"/>
      <c r="N496" s="19"/>
      <c r="O496" s="19"/>
      <c r="P496" s="122"/>
      <c r="Q496" s="19"/>
      <c r="R496" s="19"/>
      <c r="S496" s="19"/>
      <c r="T496" s="122"/>
      <c r="U496" s="19"/>
      <c r="V496" s="19"/>
      <c r="W496" s="19"/>
      <c r="X496" s="122"/>
      <c r="Y496" s="19"/>
      <c r="Z496" s="19"/>
      <c r="AA496" s="19"/>
      <c r="AB496" s="19"/>
      <c r="AC496" s="19"/>
    </row>
    <row r="497">
      <c r="A497" s="19"/>
      <c r="B497" s="19"/>
      <c r="C497" s="19"/>
      <c r="D497" s="122"/>
      <c r="E497" s="19"/>
      <c r="F497" s="19"/>
      <c r="G497" s="19"/>
      <c r="H497" s="122"/>
      <c r="I497" s="19"/>
      <c r="J497" s="19"/>
      <c r="K497" s="19"/>
      <c r="L497" s="122"/>
      <c r="M497" s="19"/>
      <c r="N497" s="19"/>
      <c r="O497" s="19"/>
      <c r="P497" s="122"/>
      <c r="Q497" s="19"/>
      <c r="R497" s="19"/>
      <c r="S497" s="19"/>
      <c r="T497" s="122"/>
      <c r="U497" s="19"/>
      <c r="V497" s="19"/>
      <c r="W497" s="19"/>
      <c r="X497" s="122"/>
      <c r="Y497" s="19"/>
      <c r="Z497" s="19"/>
      <c r="AA497" s="19"/>
      <c r="AB497" s="19"/>
      <c r="AC497" s="19"/>
    </row>
    <row r="498">
      <c r="A498" s="19"/>
      <c r="B498" s="19"/>
      <c r="C498" s="19"/>
      <c r="D498" s="122"/>
      <c r="E498" s="19"/>
      <c r="F498" s="19"/>
      <c r="G498" s="19"/>
      <c r="H498" s="122"/>
      <c r="I498" s="19"/>
      <c r="J498" s="19"/>
      <c r="K498" s="19"/>
      <c r="L498" s="122"/>
      <c r="M498" s="19"/>
      <c r="N498" s="19"/>
      <c r="O498" s="19"/>
      <c r="P498" s="122"/>
      <c r="Q498" s="19"/>
      <c r="R498" s="19"/>
      <c r="S498" s="19"/>
      <c r="T498" s="122"/>
      <c r="U498" s="19"/>
      <c r="V498" s="19"/>
      <c r="W498" s="19"/>
      <c r="X498" s="122"/>
      <c r="Y498" s="19"/>
      <c r="Z498" s="19"/>
      <c r="AA498" s="19"/>
      <c r="AB498" s="19"/>
      <c r="AC498" s="19"/>
    </row>
    <row r="499">
      <c r="A499" s="19"/>
      <c r="B499" s="19"/>
      <c r="C499" s="19"/>
      <c r="D499" s="122"/>
      <c r="E499" s="19"/>
      <c r="F499" s="19"/>
      <c r="G499" s="19"/>
      <c r="H499" s="122"/>
      <c r="I499" s="19"/>
      <c r="J499" s="19"/>
      <c r="K499" s="19"/>
      <c r="L499" s="122"/>
      <c r="M499" s="19"/>
      <c r="N499" s="19"/>
      <c r="O499" s="19"/>
      <c r="P499" s="122"/>
      <c r="Q499" s="19"/>
      <c r="R499" s="19"/>
      <c r="S499" s="19"/>
      <c r="T499" s="122"/>
      <c r="U499" s="19"/>
      <c r="V499" s="19"/>
      <c r="W499" s="19"/>
      <c r="X499" s="122"/>
      <c r="Y499" s="19"/>
      <c r="Z499" s="19"/>
      <c r="AA499" s="19"/>
      <c r="AB499" s="19"/>
      <c r="AC499" s="19"/>
    </row>
    <row r="500">
      <c r="A500" s="19"/>
      <c r="B500" s="19"/>
      <c r="C500" s="19"/>
      <c r="D500" s="122"/>
      <c r="E500" s="19"/>
      <c r="F500" s="19"/>
      <c r="G500" s="19"/>
      <c r="H500" s="122"/>
      <c r="I500" s="19"/>
      <c r="J500" s="19"/>
      <c r="K500" s="19"/>
      <c r="L500" s="122"/>
      <c r="M500" s="19"/>
      <c r="N500" s="19"/>
      <c r="O500" s="19"/>
      <c r="P500" s="122"/>
      <c r="Q500" s="19"/>
      <c r="R500" s="19"/>
      <c r="S500" s="19"/>
      <c r="T500" s="122"/>
      <c r="U500" s="19"/>
      <c r="V500" s="19"/>
      <c r="W500" s="19"/>
      <c r="X500" s="122"/>
      <c r="Y500" s="19"/>
      <c r="Z500" s="19"/>
      <c r="AA500" s="19"/>
      <c r="AB500" s="19"/>
      <c r="AC500" s="19"/>
    </row>
    <row r="501">
      <c r="A501" s="19"/>
      <c r="B501" s="19"/>
      <c r="C501" s="19"/>
      <c r="D501" s="122"/>
      <c r="E501" s="19"/>
      <c r="F501" s="19"/>
      <c r="G501" s="19"/>
      <c r="H501" s="122"/>
      <c r="I501" s="19"/>
      <c r="J501" s="19"/>
      <c r="K501" s="19"/>
      <c r="L501" s="122"/>
      <c r="M501" s="19"/>
      <c r="N501" s="19"/>
      <c r="O501" s="19"/>
      <c r="P501" s="122"/>
      <c r="Q501" s="19"/>
      <c r="R501" s="19"/>
      <c r="S501" s="19"/>
      <c r="T501" s="122"/>
      <c r="U501" s="19"/>
      <c r="V501" s="19"/>
      <c r="W501" s="19"/>
      <c r="X501" s="122"/>
      <c r="Y501" s="19"/>
      <c r="Z501" s="19"/>
      <c r="AA501" s="19"/>
      <c r="AB501" s="19"/>
      <c r="AC501" s="19"/>
    </row>
    <row r="502">
      <c r="A502" s="19"/>
      <c r="B502" s="19"/>
      <c r="C502" s="19"/>
      <c r="D502" s="122"/>
      <c r="E502" s="19"/>
      <c r="F502" s="19"/>
      <c r="G502" s="19"/>
      <c r="H502" s="122"/>
      <c r="I502" s="19"/>
      <c r="J502" s="19"/>
      <c r="K502" s="19"/>
      <c r="L502" s="122"/>
      <c r="M502" s="19"/>
      <c r="N502" s="19"/>
      <c r="O502" s="19"/>
      <c r="P502" s="122"/>
      <c r="Q502" s="19"/>
      <c r="R502" s="19"/>
      <c r="S502" s="19"/>
      <c r="T502" s="122"/>
      <c r="U502" s="19"/>
      <c r="V502" s="19"/>
      <c r="W502" s="19"/>
      <c r="X502" s="122"/>
      <c r="Y502" s="19"/>
      <c r="Z502" s="19"/>
      <c r="AA502" s="19"/>
      <c r="AB502" s="19"/>
      <c r="AC502" s="19"/>
    </row>
    <row r="503">
      <c r="A503" s="19"/>
      <c r="B503" s="19"/>
      <c r="C503" s="19"/>
      <c r="D503" s="122"/>
      <c r="E503" s="19"/>
      <c r="F503" s="19"/>
      <c r="G503" s="19"/>
      <c r="H503" s="122"/>
      <c r="I503" s="19"/>
      <c r="J503" s="19"/>
      <c r="K503" s="19"/>
      <c r="L503" s="122"/>
      <c r="M503" s="19"/>
      <c r="N503" s="19"/>
      <c r="O503" s="19"/>
      <c r="P503" s="122"/>
      <c r="Q503" s="19"/>
      <c r="R503" s="19"/>
      <c r="S503" s="19"/>
      <c r="T503" s="122"/>
      <c r="U503" s="19"/>
      <c r="V503" s="19"/>
      <c r="W503" s="19"/>
      <c r="X503" s="122"/>
      <c r="Y503" s="19"/>
      <c r="Z503" s="19"/>
      <c r="AA503" s="19"/>
      <c r="AB503" s="19"/>
      <c r="AC503" s="19"/>
    </row>
    <row r="504">
      <c r="A504" s="19"/>
      <c r="B504" s="19"/>
      <c r="C504" s="19"/>
      <c r="D504" s="122"/>
      <c r="E504" s="19"/>
      <c r="F504" s="19"/>
      <c r="G504" s="19"/>
      <c r="H504" s="122"/>
      <c r="I504" s="19"/>
      <c r="J504" s="19"/>
      <c r="K504" s="19"/>
      <c r="L504" s="122"/>
      <c r="M504" s="19"/>
      <c r="N504" s="19"/>
      <c r="O504" s="19"/>
      <c r="P504" s="122"/>
      <c r="Q504" s="19"/>
      <c r="R504" s="19"/>
      <c r="S504" s="19"/>
      <c r="T504" s="122"/>
      <c r="U504" s="19"/>
      <c r="V504" s="19"/>
      <c r="W504" s="19"/>
      <c r="X504" s="122"/>
      <c r="Y504" s="19"/>
      <c r="Z504" s="19"/>
      <c r="AA504" s="19"/>
      <c r="AB504" s="19"/>
      <c r="AC504" s="19"/>
    </row>
    <row r="505">
      <c r="A505" s="19"/>
      <c r="B505" s="19"/>
      <c r="C505" s="19"/>
      <c r="D505" s="122"/>
      <c r="E505" s="19"/>
      <c r="F505" s="19"/>
      <c r="G505" s="19"/>
      <c r="H505" s="122"/>
      <c r="I505" s="19"/>
      <c r="J505" s="19"/>
      <c r="K505" s="19"/>
      <c r="L505" s="122"/>
      <c r="M505" s="19"/>
      <c r="N505" s="19"/>
      <c r="O505" s="19"/>
      <c r="P505" s="122"/>
      <c r="Q505" s="19"/>
      <c r="R505" s="19"/>
      <c r="S505" s="19"/>
      <c r="T505" s="122"/>
      <c r="U505" s="19"/>
      <c r="V505" s="19"/>
      <c r="W505" s="19"/>
      <c r="X505" s="122"/>
      <c r="Y505" s="19"/>
      <c r="Z505" s="19"/>
      <c r="AA505" s="19"/>
      <c r="AB505" s="19"/>
      <c r="AC505" s="19"/>
    </row>
    <row r="506">
      <c r="A506" s="19"/>
      <c r="B506" s="19"/>
      <c r="C506" s="19"/>
      <c r="D506" s="122"/>
      <c r="E506" s="19"/>
      <c r="F506" s="19"/>
      <c r="G506" s="19"/>
      <c r="H506" s="122"/>
      <c r="I506" s="19"/>
      <c r="J506" s="19"/>
      <c r="K506" s="19"/>
      <c r="L506" s="122"/>
      <c r="M506" s="19"/>
      <c r="N506" s="19"/>
      <c r="O506" s="19"/>
      <c r="P506" s="122"/>
      <c r="Q506" s="19"/>
      <c r="R506" s="19"/>
      <c r="S506" s="19"/>
      <c r="T506" s="122"/>
      <c r="U506" s="19"/>
      <c r="V506" s="19"/>
      <c r="W506" s="19"/>
      <c r="X506" s="122"/>
      <c r="Y506" s="19"/>
      <c r="Z506" s="19"/>
      <c r="AA506" s="19"/>
      <c r="AB506" s="19"/>
      <c r="AC506" s="19"/>
    </row>
    <row r="507">
      <c r="A507" s="19"/>
      <c r="B507" s="19"/>
      <c r="C507" s="19"/>
      <c r="D507" s="122"/>
      <c r="E507" s="19"/>
      <c r="F507" s="19"/>
      <c r="G507" s="19"/>
      <c r="H507" s="122"/>
      <c r="I507" s="19"/>
      <c r="J507" s="19"/>
      <c r="K507" s="19"/>
      <c r="L507" s="122"/>
      <c r="M507" s="19"/>
      <c r="N507" s="19"/>
      <c r="O507" s="19"/>
      <c r="P507" s="122"/>
      <c r="Q507" s="19"/>
      <c r="R507" s="19"/>
      <c r="S507" s="19"/>
      <c r="T507" s="122"/>
      <c r="U507" s="19"/>
      <c r="V507" s="19"/>
      <c r="W507" s="19"/>
      <c r="X507" s="122"/>
      <c r="Y507" s="19"/>
      <c r="Z507" s="19"/>
      <c r="AA507" s="19"/>
      <c r="AB507" s="19"/>
      <c r="AC507" s="19"/>
    </row>
    <row r="508">
      <c r="A508" s="19"/>
      <c r="B508" s="19"/>
      <c r="C508" s="19"/>
      <c r="D508" s="122"/>
      <c r="E508" s="19"/>
      <c r="F508" s="19"/>
      <c r="G508" s="19"/>
      <c r="H508" s="122"/>
      <c r="I508" s="19"/>
      <c r="J508" s="19"/>
      <c r="K508" s="19"/>
      <c r="L508" s="122"/>
      <c r="M508" s="19"/>
      <c r="N508" s="19"/>
      <c r="O508" s="19"/>
      <c r="P508" s="122"/>
      <c r="Q508" s="19"/>
      <c r="R508" s="19"/>
      <c r="S508" s="19"/>
      <c r="T508" s="122"/>
      <c r="U508" s="19"/>
      <c r="V508" s="19"/>
      <c r="W508" s="19"/>
      <c r="X508" s="122"/>
      <c r="Y508" s="19"/>
      <c r="Z508" s="19"/>
      <c r="AA508" s="19"/>
      <c r="AB508" s="19"/>
      <c r="AC508" s="19"/>
    </row>
    <row r="509">
      <c r="A509" s="19"/>
      <c r="B509" s="19"/>
      <c r="C509" s="19"/>
      <c r="D509" s="122"/>
      <c r="E509" s="19"/>
      <c r="F509" s="19"/>
      <c r="G509" s="19"/>
      <c r="H509" s="122"/>
      <c r="I509" s="19"/>
      <c r="J509" s="19"/>
      <c r="K509" s="19"/>
      <c r="L509" s="122"/>
      <c r="M509" s="19"/>
      <c r="N509" s="19"/>
      <c r="O509" s="19"/>
      <c r="P509" s="122"/>
      <c r="Q509" s="19"/>
      <c r="R509" s="19"/>
      <c r="S509" s="19"/>
      <c r="T509" s="122"/>
      <c r="U509" s="19"/>
      <c r="V509" s="19"/>
      <c r="W509" s="19"/>
      <c r="X509" s="122"/>
      <c r="Y509" s="19"/>
      <c r="Z509" s="19"/>
      <c r="AA509" s="19"/>
      <c r="AB509" s="19"/>
      <c r="AC509" s="19"/>
    </row>
    <row r="510">
      <c r="A510" s="19"/>
      <c r="B510" s="19"/>
      <c r="C510" s="19"/>
      <c r="D510" s="122"/>
      <c r="E510" s="19"/>
      <c r="F510" s="19"/>
      <c r="G510" s="19"/>
      <c r="H510" s="122"/>
      <c r="I510" s="19"/>
      <c r="J510" s="19"/>
      <c r="K510" s="19"/>
      <c r="L510" s="122"/>
      <c r="M510" s="19"/>
      <c r="N510" s="19"/>
      <c r="O510" s="19"/>
      <c r="P510" s="122"/>
      <c r="Q510" s="19"/>
      <c r="R510" s="19"/>
      <c r="S510" s="19"/>
      <c r="T510" s="122"/>
      <c r="U510" s="19"/>
      <c r="V510" s="19"/>
      <c r="W510" s="19"/>
      <c r="X510" s="122"/>
      <c r="Y510" s="19"/>
      <c r="Z510" s="19"/>
      <c r="AA510" s="19"/>
      <c r="AB510" s="19"/>
      <c r="AC510" s="19"/>
    </row>
    <row r="511">
      <c r="A511" s="19"/>
      <c r="B511" s="19"/>
      <c r="C511" s="19"/>
      <c r="D511" s="122"/>
      <c r="E511" s="19"/>
      <c r="F511" s="19"/>
      <c r="G511" s="19"/>
      <c r="H511" s="122"/>
      <c r="I511" s="19"/>
      <c r="J511" s="19"/>
      <c r="K511" s="19"/>
      <c r="L511" s="122"/>
      <c r="M511" s="19"/>
      <c r="N511" s="19"/>
      <c r="O511" s="19"/>
      <c r="P511" s="122"/>
      <c r="Q511" s="19"/>
      <c r="R511" s="19"/>
      <c r="S511" s="19"/>
      <c r="T511" s="122"/>
      <c r="U511" s="19"/>
      <c r="V511" s="19"/>
      <c r="W511" s="19"/>
      <c r="X511" s="122"/>
      <c r="Y511" s="19"/>
      <c r="Z511" s="19"/>
      <c r="AA511" s="19"/>
      <c r="AB511" s="19"/>
      <c r="AC511" s="19"/>
    </row>
    <row r="512">
      <c r="A512" s="19"/>
      <c r="B512" s="19"/>
      <c r="C512" s="19"/>
      <c r="D512" s="122"/>
      <c r="E512" s="19"/>
      <c r="F512" s="19"/>
      <c r="G512" s="19"/>
      <c r="H512" s="122"/>
      <c r="I512" s="19"/>
      <c r="J512" s="19"/>
      <c r="K512" s="19"/>
      <c r="L512" s="122"/>
      <c r="M512" s="19"/>
      <c r="N512" s="19"/>
      <c r="O512" s="19"/>
      <c r="P512" s="122"/>
      <c r="Q512" s="19"/>
      <c r="R512" s="19"/>
      <c r="S512" s="19"/>
      <c r="T512" s="122"/>
      <c r="U512" s="19"/>
      <c r="V512" s="19"/>
      <c r="W512" s="19"/>
      <c r="X512" s="122"/>
      <c r="Y512" s="19"/>
      <c r="Z512" s="19"/>
      <c r="AA512" s="19"/>
      <c r="AB512" s="19"/>
      <c r="AC512" s="19"/>
    </row>
    <row r="513">
      <c r="A513" s="19"/>
      <c r="B513" s="19"/>
      <c r="C513" s="19"/>
      <c r="D513" s="122"/>
      <c r="E513" s="19"/>
      <c r="F513" s="19"/>
      <c r="G513" s="19"/>
      <c r="H513" s="122"/>
      <c r="I513" s="19"/>
      <c r="J513" s="19"/>
      <c r="K513" s="19"/>
      <c r="L513" s="122"/>
      <c r="M513" s="19"/>
      <c r="N513" s="19"/>
      <c r="O513" s="19"/>
      <c r="P513" s="122"/>
      <c r="Q513" s="19"/>
      <c r="R513" s="19"/>
      <c r="S513" s="19"/>
      <c r="T513" s="122"/>
      <c r="U513" s="19"/>
      <c r="V513" s="19"/>
      <c r="W513" s="19"/>
      <c r="X513" s="122"/>
      <c r="Y513" s="19"/>
      <c r="Z513" s="19"/>
      <c r="AA513" s="19"/>
      <c r="AB513" s="19"/>
      <c r="AC513" s="19"/>
    </row>
    <row r="514">
      <c r="A514" s="19"/>
      <c r="B514" s="19"/>
      <c r="C514" s="19"/>
      <c r="D514" s="122"/>
      <c r="E514" s="19"/>
      <c r="F514" s="19"/>
      <c r="G514" s="19"/>
      <c r="H514" s="122"/>
      <c r="I514" s="19"/>
      <c r="J514" s="19"/>
      <c r="K514" s="19"/>
      <c r="L514" s="122"/>
      <c r="M514" s="19"/>
      <c r="N514" s="19"/>
      <c r="O514" s="19"/>
      <c r="P514" s="122"/>
      <c r="Q514" s="19"/>
      <c r="R514" s="19"/>
      <c r="S514" s="19"/>
      <c r="T514" s="122"/>
      <c r="U514" s="19"/>
      <c r="V514" s="19"/>
      <c r="W514" s="19"/>
      <c r="X514" s="122"/>
      <c r="Y514" s="19"/>
      <c r="Z514" s="19"/>
      <c r="AA514" s="19"/>
      <c r="AB514" s="19"/>
      <c r="AC514" s="19"/>
    </row>
    <row r="515">
      <c r="A515" s="19"/>
      <c r="B515" s="19"/>
      <c r="C515" s="19"/>
      <c r="D515" s="122"/>
      <c r="E515" s="19"/>
      <c r="F515" s="19"/>
      <c r="G515" s="19"/>
      <c r="H515" s="122"/>
      <c r="I515" s="19"/>
      <c r="J515" s="19"/>
      <c r="K515" s="19"/>
      <c r="L515" s="122"/>
      <c r="M515" s="19"/>
      <c r="N515" s="19"/>
      <c r="O515" s="19"/>
      <c r="P515" s="122"/>
      <c r="Q515" s="19"/>
      <c r="R515" s="19"/>
      <c r="S515" s="19"/>
      <c r="T515" s="122"/>
      <c r="U515" s="19"/>
      <c r="V515" s="19"/>
      <c r="W515" s="19"/>
      <c r="X515" s="122"/>
      <c r="Y515" s="19"/>
      <c r="Z515" s="19"/>
      <c r="AA515" s="19"/>
      <c r="AB515" s="19"/>
      <c r="AC515" s="19"/>
    </row>
    <row r="516">
      <c r="A516" s="19"/>
      <c r="B516" s="19"/>
      <c r="C516" s="19"/>
      <c r="D516" s="122"/>
      <c r="E516" s="19"/>
      <c r="F516" s="19"/>
      <c r="G516" s="19"/>
      <c r="H516" s="122"/>
      <c r="I516" s="19"/>
      <c r="J516" s="19"/>
      <c r="K516" s="19"/>
      <c r="L516" s="122"/>
      <c r="M516" s="19"/>
      <c r="N516" s="19"/>
      <c r="O516" s="19"/>
      <c r="P516" s="122"/>
      <c r="Q516" s="19"/>
      <c r="R516" s="19"/>
      <c r="S516" s="19"/>
      <c r="T516" s="122"/>
      <c r="U516" s="19"/>
      <c r="V516" s="19"/>
      <c r="W516" s="19"/>
      <c r="X516" s="122"/>
      <c r="Y516" s="19"/>
      <c r="Z516" s="19"/>
      <c r="AA516" s="19"/>
      <c r="AB516" s="19"/>
      <c r="AC516" s="19"/>
    </row>
    <row r="517">
      <c r="A517" s="19"/>
      <c r="B517" s="19"/>
      <c r="C517" s="19"/>
      <c r="D517" s="122"/>
      <c r="E517" s="19"/>
      <c r="F517" s="19"/>
      <c r="G517" s="19"/>
      <c r="H517" s="122"/>
      <c r="I517" s="19"/>
      <c r="J517" s="19"/>
      <c r="K517" s="19"/>
      <c r="L517" s="122"/>
      <c r="M517" s="19"/>
      <c r="N517" s="19"/>
      <c r="O517" s="19"/>
      <c r="P517" s="122"/>
      <c r="Q517" s="19"/>
      <c r="R517" s="19"/>
      <c r="S517" s="19"/>
      <c r="T517" s="122"/>
      <c r="U517" s="19"/>
      <c r="V517" s="19"/>
      <c r="W517" s="19"/>
      <c r="X517" s="122"/>
      <c r="Y517" s="19"/>
      <c r="Z517" s="19"/>
      <c r="AA517" s="19"/>
      <c r="AB517" s="19"/>
      <c r="AC517" s="19"/>
    </row>
    <row r="518">
      <c r="A518" s="19"/>
      <c r="B518" s="19"/>
      <c r="C518" s="19"/>
      <c r="D518" s="122"/>
      <c r="E518" s="19"/>
      <c r="F518" s="19"/>
      <c r="G518" s="19"/>
      <c r="H518" s="122"/>
      <c r="I518" s="19"/>
      <c r="J518" s="19"/>
      <c r="K518" s="19"/>
      <c r="L518" s="122"/>
      <c r="M518" s="19"/>
      <c r="N518" s="19"/>
      <c r="O518" s="19"/>
      <c r="P518" s="122"/>
      <c r="Q518" s="19"/>
      <c r="R518" s="19"/>
      <c r="S518" s="19"/>
      <c r="T518" s="122"/>
      <c r="U518" s="19"/>
      <c r="V518" s="19"/>
      <c r="W518" s="19"/>
      <c r="X518" s="122"/>
      <c r="Y518" s="19"/>
      <c r="Z518" s="19"/>
      <c r="AA518" s="19"/>
      <c r="AB518" s="19"/>
      <c r="AC518" s="19"/>
    </row>
    <row r="519">
      <c r="A519" s="19"/>
      <c r="B519" s="19"/>
      <c r="C519" s="19"/>
      <c r="D519" s="122"/>
      <c r="E519" s="19"/>
      <c r="F519" s="19"/>
      <c r="G519" s="19"/>
      <c r="H519" s="122"/>
      <c r="I519" s="19"/>
      <c r="J519" s="19"/>
      <c r="K519" s="19"/>
      <c r="L519" s="122"/>
      <c r="M519" s="19"/>
      <c r="N519" s="19"/>
      <c r="O519" s="19"/>
      <c r="P519" s="122"/>
      <c r="Q519" s="19"/>
      <c r="R519" s="19"/>
      <c r="S519" s="19"/>
      <c r="T519" s="122"/>
      <c r="U519" s="19"/>
      <c r="V519" s="19"/>
      <c r="W519" s="19"/>
      <c r="X519" s="122"/>
      <c r="Y519" s="19"/>
      <c r="Z519" s="19"/>
      <c r="AA519" s="19"/>
      <c r="AB519" s="19"/>
      <c r="AC519" s="19"/>
    </row>
    <row r="520">
      <c r="A520" s="19"/>
      <c r="B520" s="19"/>
      <c r="C520" s="19"/>
      <c r="D520" s="122"/>
      <c r="E520" s="19"/>
      <c r="F520" s="19"/>
      <c r="G520" s="19"/>
      <c r="H520" s="122"/>
      <c r="I520" s="19"/>
      <c r="J520" s="19"/>
      <c r="K520" s="19"/>
      <c r="L520" s="122"/>
      <c r="M520" s="19"/>
      <c r="N520" s="19"/>
      <c r="O520" s="19"/>
      <c r="P520" s="122"/>
      <c r="Q520" s="19"/>
      <c r="R520" s="19"/>
      <c r="S520" s="19"/>
      <c r="T520" s="122"/>
      <c r="U520" s="19"/>
      <c r="V520" s="19"/>
      <c r="W520" s="19"/>
      <c r="X520" s="122"/>
      <c r="Y520" s="19"/>
      <c r="Z520" s="19"/>
      <c r="AA520" s="19"/>
      <c r="AB520" s="19"/>
      <c r="AC520" s="19"/>
    </row>
    <row r="521">
      <c r="A521" s="19"/>
      <c r="B521" s="19"/>
      <c r="C521" s="19"/>
      <c r="D521" s="122"/>
      <c r="E521" s="19"/>
      <c r="F521" s="19"/>
      <c r="G521" s="19"/>
      <c r="H521" s="122"/>
      <c r="I521" s="19"/>
      <c r="J521" s="19"/>
      <c r="K521" s="19"/>
      <c r="L521" s="122"/>
      <c r="M521" s="19"/>
      <c r="N521" s="19"/>
      <c r="O521" s="19"/>
      <c r="P521" s="122"/>
      <c r="Q521" s="19"/>
      <c r="R521" s="19"/>
      <c r="S521" s="19"/>
      <c r="T521" s="122"/>
      <c r="U521" s="19"/>
      <c r="V521" s="19"/>
      <c r="W521" s="19"/>
      <c r="X521" s="122"/>
      <c r="Y521" s="19"/>
      <c r="Z521" s="19"/>
      <c r="AA521" s="19"/>
      <c r="AB521" s="19"/>
      <c r="AC521" s="19"/>
    </row>
    <row r="522">
      <c r="A522" s="19"/>
      <c r="B522" s="19"/>
      <c r="C522" s="19"/>
      <c r="D522" s="122"/>
      <c r="E522" s="19"/>
      <c r="F522" s="19"/>
      <c r="G522" s="19"/>
      <c r="H522" s="122"/>
      <c r="I522" s="19"/>
      <c r="J522" s="19"/>
      <c r="K522" s="19"/>
      <c r="L522" s="122"/>
      <c r="M522" s="19"/>
      <c r="N522" s="19"/>
      <c r="O522" s="19"/>
      <c r="P522" s="122"/>
      <c r="Q522" s="19"/>
      <c r="R522" s="19"/>
      <c r="S522" s="19"/>
      <c r="T522" s="122"/>
      <c r="U522" s="19"/>
      <c r="V522" s="19"/>
      <c r="W522" s="19"/>
      <c r="X522" s="122"/>
      <c r="Y522" s="19"/>
      <c r="Z522" s="19"/>
      <c r="AA522" s="19"/>
      <c r="AB522" s="19"/>
      <c r="AC522" s="19"/>
    </row>
    <row r="523">
      <c r="A523" s="19"/>
      <c r="B523" s="19"/>
      <c r="C523" s="19"/>
      <c r="D523" s="122"/>
      <c r="E523" s="19"/>
      <c r="F523" s="19"/>
      <c r="G523" s="19"/>
      <c r="H523" s="122"/>
      <c r="I523" s="19"/>
      <c r="J523" s="19"/>
      <c r="K523" s="19"/>
      <c r="L523" s="122"/>
      <c r="M523" s="19"/>
      <c r="N523" s="19"/>
      <c r="O523" s="19"/>
      <c r="P523" s="122"/>
      <c r="Q523" s="19"/>
      <c r="R523" s="19"/>
      <c r="S523" s="19"/>
      <c r="T523" s="122"/>
      <c r="U523" s="19"/>
      <c r="V523" s="19"/>
      <c r="W523" s="19"/>
      <c r="X523" s="122"/>
      <c r="Y523" s="19"/>
      <c r="Z523" s="19"/>
      <c r="AA523" s="19"/>
      <c r="AB523" s="19"/>
      <c r="AC523" s="19"/>
    </row>
    <row r="524">
      <c r="A524" s="19"/>
      <c r="B524" s="19"/>
      <c r="C524" s="19"/>
      <c r="D524" s="122"/>
      <c r="E524" s="19"/>
      <c r="F524" s="19"/>
      <c r="G524" s="19"/>
      <c r="H524" s="122"/>
      <c r="I524" s="19"/>
      <c r="J524" s="19"/>
      <c r="K524" s="19"/>
      <c r="L524" s="122"/>
      <c r="M524" s="19"/>
      <c r="N524" s="19"/>
      <c r="O524" s="19"/>
      <c r="P524" s="122"/>
      <c r="Q524" s="19"/>
      <c r="R524" s="19"/>
      <c r="S524" s="19"/>
      <c r="T524" s="122"/>
      <c r="U524" s="19"/>
      <c r="V524" s="19"/>
      <c r="W524" s="19"/>
      <c r="X524" s="122"/>
      <c r="Y524" s="19"/>
      <c r="Z524" s="19"/>
      <c r="AA524" s="19"/>
      <c r="AB524" s="19"/>
      <c r="AC524" s="19"/>
    </row>
    <row r="525">
      <c r="A525" s="19"/>
      <c r="B525" s="19"/>
      <c r="C525" s="19"/>
      <c r="D525" s="122"/>
      <c r="E525" s="19"/>
      <c r="F525" s="19"/>
      <c r="G525" s="19"/>
      <c r="H525" s="122"/>
      <c r="I525" s="19"/>
      <c r="J525" s="19"/>
      <c r="K525" s="19"/>
      <c r="L525" s="122"/>
      <c r="M525" s="19"/>
      <c r="N525" s="19"/>
      <c r="O525" s="19"/>
      <c r="P525" s="122"/>
      <c r="Q525" s="19"/>
      <c r="R525" s="19"/>
      <c r="S525" s="19"/>
      <c r="T525" s="122"/>
      <c r="U525" s="19"/>
      <c r="V525" s="19"/>
      <c r="W525" s="19"/>
      <c r="X525" s="122"/>
      <c r="Y525" s="19"/>
      <c r="Z525" s="19"/>
      <c r="AA525" s="19"/>
      <c r="AB525" s="19"/>
      <c r="AC525" s="19"/>
    </row>
    <row r="526">
      <c r="A526" s="19"/>
      <c r="B526" s="19"/>
      <c r="C526" s="19"/>
      <c r="D526" s="122"/>
      <c r="E526" s="19"/>
      <c r="F526" s="19"/>
      <c r="G526" s="19"/>
      <c r="H526" s="122"/>
      <c r="I526" s="19"/>
      <c r="J526" s="19"/>
      <c r="K526" s="19"/>
      <c r="L526" s="122"/>
      <c r="M526" s="19"/>
      <c r="N526" s="19"/>
      <c r="O526" s="19"/>
      <c r="P526" s="122"/>
      <c r="Q526" s="19"/>
      <c r="R526" s="19"/>
      <c r="S526" s="19"/>
      <c r="T526" s="122"/>
      <c r="U526" s="19"/>
      <c r="V526" s="19"/>
      <c r="W526" s="19"/>
      <c r="X526" s="122"/>
      <c r="Y526" s="19"/>
      <c r="Z526" s="19"/>
      <c r="AA526" s="19"/>
      <c r="AB526" s="19"/>
      <c r="AC526" s="19"/>
    </row>
    <row r="527">
      <c r="A527" s="19"/>
      <c r="B527" s="19"/>
      <c r="C527" s="19"/>
      <c r="D527" s="122"/>
      <c r="E527" s="19"/>
      <c r="F527" s="19"/>
      <c r="G527" s="19"/>
      <c r="H527" s="122"/>
      <c r="I527" s="19"/>
      <c r="J527" s="19"/>
      <c r="K527" s="19"/>
      <c r="L527" s="122"/>
      <c r="M527" s="19"/>
      <c r="N527" s="19"/>
      <c r="O527" s="19"/>
      <c r="P527" s="122"/>
      <c r="Q527" s="19"/>
      <c r="R527" s="19"/>
      <c r="S527" s="19"/>
      <c r="T527" s="122"/>
      <c r="U527" s="19"/>
      <c r="V527" s="19"/>
      <c r="W527" s="19"/>
      <c r="X527" s="122"/>
      <c r="Y527" s="19"/>
      <c r="Z527" s="19"/>
      <c r="AA527" s="19"/>
      <c r="AB527" s="19"/>
      <c r="AC527" s="19"/>
    </row>
    <row r="528">
      <c r="A528" s="19"/>
      <c r="B528" s="19"/>
      <c r="C528" s="19"/>
      <c r="D528" s="122"/>
      <c r="E528" s="19"/>
      <c r="F528" s="19"/>
      <c r="G528" s="19"/>
      <c r="H528" s="122"/>
      <c r="I528" s="19"/>
      <c r="J528" s="19"/>
      <c r="K528" s="19"/>
      <c r="L528" s="122"/>
      <c r="M528" s="19"/>
      <c r="N528" s="19"/>
      <c r="O528" s="19"/>
      <c r="P528" s="122"/>
      <c r="Q528" s="19"/>
      <c r="R528" s="19"/>
      <c r="S528" s="19"/>
      <c r="T528" s="122"/>
      <c r="U528" s="19"/>
      <c r="V528" s="19"/>
      <c r="W528" s="19"/>
      <c r="X528" s="122"/>
      <c r="Y528" s="19"/>
      <c r="Z528" s="19"/>
      <c r="AA528" s="19"/>
      <c r="AB528" s="19"/>
      <c r="AC528" s="19"/>
    </row>
    <row r="529">
      <c r="A529" s="19"/>
      <c r="B529" s="19"/>
      <c r="C529" s="19"/>
      <c r="D529" s="122"/>
      <c r="E529" s="19"/>
      <c r="F529" s="19"/>
      <c r="G529" s="19"/>
      <c r="H529" s="122"/>
      <c r="I529" s="19"/>
      <c r="J529" s="19"/>
      <c r="K529" s="19"/>
      <c r="L529" s="122"/>
      <c r="M529" s="19"/>
      <c r="N529" s="19"/>
      <c r="O529" s="19"/>
      <c r="P529" s="122"/>
      <c r="Q529" s="19"/>
      <c r="R529" s="19"/>
      <c r="S529" s="19"/>
      <c r="T529" s="122"/>
      <c r="U529" s="19"/>
      <c r="V529" s="19"/>
      <c r="W529" s="19"/>
      <c r="X529" s="122"/>
      <c r="Y529" s="19"/>
      <c r="Z529" s="19"/>
      <c r="AA529" s="19"/>
      <c r="AB529" s="19"/>
      <c r="AC529" s="19"/>
    </row>
    <row r="530">
      <c r="A530" s="19"/>
      <c r="B530" s="19"/>
      <c r="C530" s="19"/>
      <c r="D530" s="122"/>
      <c r="E530" s="19"/>
      <c r="F530" s="19"/>
      <c r="G530" s="19"/>
      <c r="H530" s="122"/>
      <c r="I530" s="19"/>
      <c r="J530" s="19"/>
      <c r="K530" s="19"/>
      <c r="L530" s="122"/>
      <c r="M530" s="19"/>
      <c r="N530" s="19"/>
      <c r="O530" s="19"/>
      <c r="P530" s="122"/>
      <c r="Q530" s="19"/>
      <c r="R530" s="19"/>
      <c r="S530" s="19"/>
      <c r="T530" s="122"/>
      <c r="U530" s="19"/>
      <c r="V530" s="19"/>
      <c r="W530" s="19"/>
      <c r="X530" s="122"/>
      <c r="Y530" s="19"/>
      <c r="Z530" s="19"/>
      <c r="AA530" s="19"/>
      <c r="AB530" s="19"/>
      <c r="AC530" s="19"/>
    </row>
    <row r="531">
      <c r="A531" s="19"/>
      <c r="B531" s="19"/>
      <c r="C531" s="19"/>
      <c r="D531" s="122"/>
      <c r="E531" s="19"/>
      <c r="F531" s="19"/>
      <c r="G531" s="19"/>
      <c r="H531" s="122"/>
      <c r="I531" s="19"/>
      <c r="J531" s="19"/>
      <c r="K531" s="19"/>
      <c r="L531" s="122"/>
      <c r="M531" s="19"/>
      <c r="N531" s="19"/>
      <c r="O531" s="19"/>
      <c r="P531" s="122"/>
      <c r="Q531" s="19"/>
      <c r="R531" s="19"/>
      <c r="S531" s="19"/>
      <c r="T531" s="122"/>
      <c r="U531" s="19"/>
      <c r="V531" s="19"/>
      <c r="W531" s="19"/>
      <c r="X531" s="122"/>
      <c r="Y531" s="19"/>
      <c r="Z531" s="19"/>
      <c r="AA531" s="19"/>
      <c r="AB531" s="19"/>
      <c r="AC531" s="19"/>
    </row>
    <row r="532">
      <c r="A532" s="19"/>
      <c r="B532" s="19"/>
      <c r="C532" s="19"/>
      <c r="D532" s="122"/>
      <c r="E532" s="19"/>
      <c r="F532" s="19"/>
      <c r="G532" s="19"/>
      <c r="H532" s="122"/>
      <c r="I532" s="19"/>
      <c r="J532" s="19"/>
      <c r="K532" s="19"/>
      <c r="L532" s="122"/>
      <c r="M532" s="19"/>
      <c r="N532" s="19"/>
      <c r="O532" s="19"/>
      <c r="P532" s="122"/>
      <c r="Q532" s="19"/>
      <c r="R532" s="19"/>
      <c r="S532" s="19"/>
      <c r="T532" s="122"/>
      <c r="U532" s="19"/>
      <c r="V532" s="19"/>
      <c r="W532" s="19"/>
      <c r="X532" s="122"/>
      <c r="Y532" s="19"/>
      <c r="Z532" s="19"/>
      <c r="AA532" s="19"/>
      <c r="AB532" s="19"/>
      <c r="AC532" s="19"/>
    </row>
    <row r="533">
      <c r="A533" s="19"/>
      <c r="B533" s="19"/>
      <c r="C533" s="19"/>
      <c r="D533" s="122"/>
      <c r="E533" s="19"/>
      <c r="F533" s="19"/>
      <c r="G533" s="19"/>
      <c r="H533" s="122"/>
      <c r="I533" s="19"/>
      <c r="J533" s="19"/>
      <c r="K533" s="19"/>
      <c r="L533" s="122"/>
      <c r="M533" s="19"/>
      <c r="N533" s="19"/>
      <c r="O533" s="19"/>
      <c r="P533" s="122"/>
      <c r="Q533" s="19"/>
      <c r="R533" s="19"/>
      <c r="S533" s="19"/>
      <c r="T533" s="122"/>
      <c r="U533" s="19"/>
      <c r="V533" s="19"/>
      <c r="W533" s="19"/>
      <c r="X533" s="122"/>
      <c r="Y533" s="19"/>
      <c r="Z533" s="19"/>
      <c r="AA533" s="19"/>
      <c r="AB533" s="19"/>
      <c r="AC533" s="19"/>
    </row>
    <row r="534">
      <c r="A534" s="19"/>
      <c r="B534" s="19"/>
      <c r="C534" s="19"/>
      <c r="D534" s="122"/>
      <c r="E534" s="19"/>
      <c r="F534" s="19"/>
      <c r="G534" s="19"/>
      <c r="H534" s="122"/>
      <c r="I534" s="19"/>
      <c r="J534" s="19"/>
      <c r="K534" s="19"/>
      <c r="L534" s="122"/>
      <c r="M534" s="19"/>
      <c r="N534" s="19"/>
      <c r="O534" s="19"/>
      <c r="P534" s="122"/>
      <c r="Q534" s="19"/>
      <c r="R534" s="19"/>
      <c r="S534" s="19"/>
      <c r="T534" s="122"/>
      <c r="U534" s="19"/>
      <c r="V534" s="19"/>
      <c r="W534" s="19"/>
      <c r="X534" s="122"/>
      <c r="Y534" s="19"/>
      <c r="Z534" s="19"/>
      <c r="AA534" s="19"/>
      <c r="AB534" s="19"/>
      <c r="AC534" s="19"/>
    </row>
    <row r="535">
      <c r="A535" s="19"/>
      <c r="B535" s="19"/>
      <c r="C535" s="19"/>
      <c r="D535" s="122"/>
      <c r="E535" s="19"/>
      <c r="F535" s="19"/>
      <c r="G535" s="19"/>
      <c r="H535" s="122"/>
      <c r="I535" s="19"/>
      <c r="J535" s="19"/>
      <c r="K535" s="19"/>
      <c r="L535" s="122"/>
      <c r="M535" s="19"/>
      <c r="N535" s="19"/>
      <c r="O535" s="19"/>
      <c r="P535" s="122"/>
      <c r="Q535" s="19"/>
      <c r="R535" s="19"/>
      <c r="S535" s="19"/>
      <c r="T535" s="122"/>
      <c r="U535" s="19"/>
      <c r="V535" s="19"/>
      <c r="W535" s="19"/>
      <c r="X535" s="122"/>
      <c r="Y535" s="19"/>
      <c r="Z535" s="19"/>
      <c r="AA535" s="19"/>
      <c r="AB535" s="19"/>
      <c r="AC535" s="19"/>
    </row>
    <row r="536">
      <c r="A536" s="19"/>
      <c r="B536" s="19"/>
      <c r="C536" s="19"/>
      <c r="D536" s="122"/>
      <c r="E536" s="19"/>
      <c r="F536" s="19"/>
      <c r="G536" s="19"/>
      <c r="H536" s="122"/>
      <c r="I536" s="19"/>
      <c r="J536" s="19"/>
      <c r="K536" s="19"/>
      <c r="L536" s="122"/>
      <c r="M536" s="19"/>
      <c r="N536" s="19"/>
      <c r="O536" s="19"/>
      <c r="P536" s="122"/>
      <c r="Q536" s="19"/>
      <c r="R536" s="19"/>
      <c r="S536" s="19"/>
      <c r="T536" s="122"/>
      <c r="U536" s="19"/>
      <c r="V536" s="19"/>
      <c r="W536" s="19"/>
      <c r="X536" s="122"/>
      <c r="Y536" s="19"/>
      <c r="Z536" s="19"/>
      <c r="AA536" s="19"/>
      <c r="AB536" s="19"/>
      <c r="AC536" s="19"/>
    </row>
    <row r="537">
      <c r="A537" s="19"/>
      <c r="B537" s="19"/>
      <c r="C537" s="19"/>
      <c r="D537" s="122"/>
      <c r="E537" s="19"/>
      <c r="F537" s="19"/>
      <c r="G537" s="19"/>
      <c r="H537" s="122"/>
      <c r="I537" s="19"/>
      <c r="J537" s="19"/>
      <c r="K537" s="19"/>
      <c r="L537" s="122"/>
      <c r="M537" s="19"/>
      <c r="N537" s="19"/>
      <c r="O537" s="19"/>
      <c r="P537" s="122"/>
      <c r="Q537" s="19"/>
      <c r="R537" s="19"/>
      <c r="S537" s="19"/>
      <c r="T537" s="122"/>
      <c r="U537" s="19"/>
      <c r="V537" s="19"/>
      <c r="W537" s="19"/>
      <c r="X537" s="122"/>
      <c r="Y537" s="19"/>
      <c r="Z537" s="19"/>
      <c r="AA537" s="19"/>
      <c r="AB537" s="19"/>
      <c r="AC537" s="19"/>
    </row>
    <row r="538">
      <c r="A538" s="19"/>
      <c r="B538" s="19"/>
      <c r="C538" s="19"/>
      <c r="D538" s="122"/>
      <c r="E538" s="19"/>
      <c r="F538" s="19"/>
      <c r="G538" s="19"/>
      <c r="H538" s="122"/>
      <c r="I538" s="19"/>
      <c r="J538" s="19"/>
      <c r="K538" s="19"/>
      <c r="L538" s="122"/>
      <c r="M538" s="19"/>
      <c r="N538" s="19"/>
      <c r="O538" s="19"/>
      <c r="P538" s="122"/>
      <c r="Q538" s="19"/>
      <c r="R538" s="19"/>
      <c r="S538" s="19"/>
      <c r="T538" s="122"/>
      <c r="U538" s="19"/>
      <c r="V538" s="19"/>
      <c r="W538" s="19"/>
      <c r="X538" s="122"/>
      <c r="Y538" s="19"/>
      <c r="Z538" s="19"/>
      <c r="AA538" s="19"/>
      <c r="AB538" s="19"/>
      <c r="AC538" s="19"/>
    </row>
    <row r="539">
      <c r="A539" s="19"/>
      <c r="B539" s="19"/>
      <c r="C539" s="19"/>
      <c r="D539" s="122"/>
      <c r="E539" s="19"/>
      <c r="F539" s="19"/>
      <c r="G539" s="19"/>
      <c r="H539" s="122"/>
      <c r="I539" s="19"/>
      <c r="J539" s="19"/>
      <c r="K539" s="19"/>
      <c r="L539" s="122"/>
      <c r="M539" s="19"/>
      <c r="N539" s="19"/>
      <c r="O539" s="19"/>
      <c r="P539" s="122"/>
      <c r="Q539" s="19"/>
      <c r="R539" s="19"/>
      <c r="S539" s="19"/>
      <c r="T539" s="122"/>
      <c r="U539" s="19"/>
      <c r="V539" s="19"/>
      <c r="W539" s="19"/>
      <c r="X539" s="122"/>
      <c r="Y539" s="19"/>
      <c r="Z539" s="19"/>
      <c r="AA539" s="19"/>
      <c r="AB539" s="19"/>
      <c r="AC539" s="19"/>
    </row>
    <row r="540">
      <c r="A540" s="19"/>
      <c r="B540" s="19"/>
      <c r="C540" s="19"/>
      <c r="D540" s="122"/>
      <c r="E540" s="19"/>
      <c r="F540" s="19"/>
      <c r="G540" s="19"/>
      <c r="H540" s="122"/>
      <c r="I540" s="19"/>
      <c r="J540" s="19"/>
      <c r="K540" s="19"/>
      <c r="L540" s="122"/>
      <c r="M540" s="19"/>
      <c r="N540" s="19"/>
      <c r="O540" s="19"/>
      <c r="P540" s="122"/>
      <c r="Q540" s="19"/>
      <c r="R540" s="19"/>
      <c r="S540" s="19"/>
      <c r="T540" s="122"/>
      <c r="U540" s="19"/>
      <c r="V540" s="19"/>
      <c r="W540" s="19"/>
      <c r="X540" s="122"/>
      <c r="Y540" s="19"/>
      <c r="Z540" s="19"/>
      <c r="AA540" s="19"/>
      <c r="AB540" s="19"/>
      <c r="AC540" s="19"/>
    </row>
    <row r="541">
      <c r="A541" s="19"/>
      <c r="B541" s="19"/>
      <c r="C541" s="19"/>
      <c r="D541" s="122"/>
      <c r="E541" s="19"/>
      <c r="F541" s="19"/>
      <c r="G541" s="19"/>
      <c r="H541" s="122"/>
      <c r="I541" s="19"/>
      <c r="J541" s="19"/>
      <c r="K541" s="19"/>
      <c r="L541" s="122"/>
      <c r="M541" s="19"/>
      <c r="N541" s="19"/>
      <c r="O541" s="19"/>
      <c r="P541" s="122"/>
      <c r="Q541" s="19"/>
      <c r="R541" s="19"/>
      <c r="S541" s="19"/>
      <c r="T541" s="122"/>
      <c r="U541" s="19"/>
      <c r="V541" s="19"/>
      <c r="W541" s="19"/>
      <c r="X541" s="122"/>
      <c r="Y541" s="19"/>
      <c r="Z541" s="19"/>
      <c r="AA541" s="19"/>
      <c r="AB541" s="19"/>
      <c r="AC541" s="19"/>
    </row>
    <row r="542">
      <c r="A542" s="19"/>
      <c r="B542" s="19"/>
      <c r="C542" s="19"/>
      <c r="D542" s="122"/>
      <c r="E542" s="19"/>
      <c r="F542" s="19"/>
      <c r="G542" s="19"/>
      <c r="H542" s="122"/>
      <c r="I542" s="19"/>
      <c r="J542" s="19"/>
      <c r="K542" s="19"/>
      <c r="L542" s="122"/>
      <c r="M542" s="19"/>
      <c r="N542" s="19"/>
      <c r="O542" s="19"/>
      <c r="P542" s="122"/>
      <c r="Q542" s="19"/>
      <c r="R542" s="19"/>
      <c r="S542" s="19"/>
      <c r="T542" s="122"/>
      <c r="U542" s="19"/>
      <c r="V542" s="19"/>
      <c r="W542" s="19"/>
      <c r="X542" s="122"/>
      <c r="Y542" s="19"/>
      <c r="Z542" s="19"/>
      <c r="AA542" s="19"/>
      <c r="AB542" s="19"/>
      <c r="AC542" s="19"/>
    </row>
    <row r="543">
      <c r="A543" s="19"/>
      <c r="B543" s="19"/>
      <c r="C543" s="19"/>
      <c r="D543" s="122"/>
      <c r="E543" s="19"/>
      <c r="F543" s="19"/>
      <c r="G543" s="19"/>
      <c r="H543" s="122"/>
      <c r="I543" s="19"/>
      <c r="J543" s="19"/>
      <c r="K543" s="19"/>
      <c r="L543" s="122"/>
      <c r="M543" s="19"/>
      <c r="N543" s="19"/>
      <c r="O543" s="19"/>
      <c r="P543" s="122"/>
      <c r="Q543" s="19"/>
      <c r="R543" s="19"/>
      <c r="S543" s="19"/>
      <c r="T543" s="122"/>
      <c r="U543" s="19"/>
      <c r="V543" s="19"/>
      <c r="W543" s="19"/>
      <c r="X543" s="122"/>
      <c r="Y543" s="19"/>
      <c r="Z543" s="19"/>
      <c r="AA543" s="19"/>
      <c r="AB543" s="19"/>
      <c r="AC543" s="19"/>
    </row>
    <row r="544">
      <c r="A544" s="19"/>
      <c r="B544" s="19"/>
      <c r="C544" s="19"/>
      <c r="D544" s="122"/>
      <c r="E544" s="19"/>
      <c r="F544" s="19"/>
      <c r="G544" s="19"/>
      <c r="H544" s="122"/>
      <c r="I544" s="19"/>
      <c r="J544" s="19"/>
      <c r="K544" s="19"/>
      <c r="L544" s="122"/>
      <c r="M544" s="19"/>
      <c r="N544" s="19"/>
      <c r="O544" s="19"/>
      <c r="P544" s="122"/>
      <c r="Q544" s="19"/>
      <c r="R544" s="19"/>
      <c r="S544" s="19"/>
      <c r="T544" s="122"/>
      <c r="U544" s="19"/>
      <c r="V544" s="19"/>
      <c r="W544" s="19"/>
      <c r="X544" s="122"/>
      <c r="Y544" s="19"/>
      <c r="Z544" s="19"/>
      <c r="AA544" s="19"/>
      <c r="AB544" s="19"/>
      <c r="AC544" s="19"/>
    </row>
    <row r="545">
      <c r="A545" s="19"/>
      <c r="B545" s="19"/>
      <c r="C545" s="19"/>
      <c r="D545" s="122"/>
      <c r="E545" s="19"/>
      <c r="F545" s="19"/>
      <c r="G545" s="19"/>
      <c r="H545" s="122"/>
      <c r="I545" s="19"/>
      <c r="J545" s="19"/>
      <c r="K545" s="19"/>
      <c r="L545" s="122"/>
      <c r="M545" s="19"/>
      <c r="N545" s="19"/>
      <c r="O545" s="19"/>
      <c r="P545" s="122"/>
      <c r="Q545" s="19"/>
      <c r="R545" s="19"/>
      <c r="S545" s="19"/>
      <c r="T545" s="122"/>
      <c r="U545" s="19"/>
      <c r="V545" s="19"/>
      <c r="W545" s="19"/>
      <c r="X545" s="122"/>
      <c r="Y545" s="19"/>
      <c r="Z545" s="19"/>
      <c r="AA545" s="19"/>
      <c r="AB545" s="19"/>
      <c r="AC545" s="19"/>
    </row>
    <row r="546">
      <c r="A546" s="19"/>
      <c r="B546" s="19"/>
      <c r="C546" s="19"/>
      <c r="D546" s="122"/>
      <c r="E546" s="19"/>
      <c r="F546" s="19"/>
      <c r="G546" s="19"/>
      <c r="H546" s="122"/>
      <c r="I546" s="19"/>
      <c r="J546" s="19"/>
      <c r="K546" s="19"/>
      <c r="L546" s="122"/>
      <c r="M546" s="19"/>
      <c r="N546" s="19"/>
      <c r="O546" s="19"/>
      <c r="P546" s="122"/>
      <c r="Q546" s="19"/>
      <c r="R546" s="19"/>
      <c r="S546" s="19"/>
      <c r="T546" s="122"/>
      <c r="U546" s="19"/>
      <c r="V546" s="19"/>
      <c r="W546" s="19"/>
      <c r="X546" s="122"/>
      <c r="Y546" s="19"/>
      <c r="Z546" s="19"/>
      <c r="AA546" s="19"/>
      <c r="AB546" s="19"/>
      <c r="AC546" s="19"/>
    </row>
    <row r="547">
      <c r="A547" s="19"/>
      <c r="B547" s="19"/>
      <c r="C547" s="19"/>
      <c r="D547" s="122"/>
      <c r="E547" s="19"/>
      <c r="F547" s="19"/>
      <c r="G547" s="19"/>
      <c r="H547" s="122"/>
      <c r="I547" s="19"/>
      <c r="J547" s="19"/>
      <c r="K547" s="19"/>
      <c r="L547" s="122"/>
      <c r="M547" s="19"/>
      <c r="N547" s="19"/>
      <c r="O547" s="19"/>
      <c r="P547" s="122"/>
      <c r="Q547" s="19"/>
      <c r="R547" s="19"/>
      <c r="S547" s="19"/>
      <c r="T547" s="122"/>
      <c r="U547" s="19"/>
      <c r="V547" s="19"/>
      <c r="W547" s="19"/>
      <c r="X547" s="122"/>
      <c r="Y547" s="19"/>
      <c r="Z547" s="19"/>
      <c r="AA547" s="19"/>
      <c r="AB547" s="19"/>
      <c r="AC547" s="19"/>
    </row>
    <row r="548">
      <c r="A548" s="19"/>
      <c r="B548" s="19"/>
      <c r="C548" s="19"/>
      <c r="D548" s="122"/>
      <c r="E548" s="19"/>
      <c r="F548" s="19"/>
      <c r="G548" s="19"/>
      <c r="H548" s="122"/>
      <c r="I548" s="19"/>
      <c r="J548" s="19"/>
      <c r="K548" s="19"/>
      <c r="L548" s="122"/>
      <c r="M548" s="19"/>
      <c r="N548" s="19"/>
      <c r="O548" s="19"/>
      <c r="P548" s="122"/>
      <c r="Q548" s="19"/>
      <c r="R548" s="19"/>
      <c r="S548" s="19"/>
      <c r="T548" s="122"/>
      <c r="U548" s="19"/>
      <c r="V548" s="19"/>
      <c r="W548" s="19"/>
      <c r="X548" s="122"/>
      <c r="Y548" s="19"/>
      <c r="Z548" s="19"/>
      <c r="AA548" s="19"/>
      <c r="AB548" s="19"/>
      <c r="AC548" s="19"/>
    </row>
    <row r="549">
      <c r="A549" s="19"/>
      <c r="B549" s="19"/>
      <c r="C549" s="19"/>
      <c r="D549" s="122"/>
      <c r="E549" s="19"/>
      <c r="F549" s="19"/>
      <c r="G549" s="19"/>
      <c r="H549" s="122"/>
      <c r="I549" s="19"/>
      <c r="J549" s="19"/>
      <c r="K549" s="19"/>
      <c r="L549" s="122"/>
      <c r="M549" s="19"/>
      <c r="N549" s="19"/>
      <c r="O549" s="19"/>
      <c r="P549" s="122"/>
      <c r="Q549" s="19"/>
      <c r="R549" s="19"/>
      <c r="S549" s="19"/>
      <c r="T549" s="122"/>
      <c r="U549" s="19"/>
      <c r="V549" s="19"/>
      <c r="W549" s="19"/>
      <c r="X549" s="122"/>
      <c r="Y549" s="19"/>
      <c r="Z549" s="19"/>
      <c r="AA549" s="19"/>
      <c r="AB549" s="19"/>
      <c r="AC549" s="19"/>
    </row>
    <row r="550">
      <c r="A550" s="19"/>
      <c r="B550" s="19"/>
      <c r="C550" s="19"/>
      <c r="D550" s="122"/>
      <c r="E550" s="19"/>
      <c r="F550" s="19"/>
      <c r="G550" s="19"/>
      <c r="H550" s="122"/>
      <c r="I550" s="19"/>
      <c r="J550" s="19"/>
      <c r="K550" s="19"/>
      <c r="L550" s="122"/>
      <c r="M550" s="19"/>
      <c r="N550" s="19"/>
      <c r="O550" s="19"/>
      <c r="P550" s="122"/>
      <c r="Q550" s="19"/>
      <c r="R550" s="19"/>
      <c r="S550" s="19"/>
      <c r="T550" s="122"/>
      <c r="U550" s="19"/>
      <c r="V550" s="19"/>
      <c r="W550" s="19"/>
      <c r="X550" s="122"/>
      <c r="Y550" s="19"/>
      <c r="Z550" s="19"/>
      <c r="AA550" s="19"/>
      <c r="AB550" s="19"/>
      <c r="AC550" s="19"/>
    </row>
    <row r="551">
      <c r="A551" s="19"/>
      <c r="B551" s="19"/>
      <c r="C551" s="19"/>
      <c r="D551" s="122"/>
      <c r="E551" s="19"/>
      <c r="F551" s="19"/>
      <c r="G551" s="19"/>
      <c r="H551" s="122"/>
      <c r="I551" s="19"/>
      <c r="J551" s="19"/>
      <c r="K551" s="19"/>
      <c r="L551" s="122"/>
      <c r="M551" s="19"/>
      <c r="N551" s="19"/>
      <c r="O551" s="19"/>
      <c r="P551" s="122"/>
      <c r="Q551" s="19"/>
      <c r="R551" s="19"/>
      <c r="S551" s="19"/>
      <c r="T551" s="122"/>
      <c r="U551" s="19"/>
      <c r="V551" s="19"/>
      <c r="W551" s="19"/>
      <c r="X551" s="122"/>
      <c r="Y551" s="19"/>
      <c r="Z551" s="19"/>
      <c r="AA551" s="19"/>
      <c r="AB551" s="19"/>
      <c r="AC551" s="19"/>
    </row>
    <row r="552">
      <c r="A552" s="19"/>
      <c r="B552" s="19"/>
      <c r="C552" s="19"/>
      <c r="D552" s="122"/>
      <c r="E552" s="19"/>
      <c r="F552" s="19"/>
      <c r="G552" s="19"/>
      <c r="H552" s="122"/>
      <c r="I552" s="19"/>
      <c r="J552" s="19"/>
      <c r="K552" s="19"/>
      <c r="L552" s="122"/>
      <c r="M552" s="19"/>
      <c r="N552" s="19"/>
      <c r="O552" s="19"/>
      <c r="P552" s="122"/>
      <c r="Q552" s="19"/>
      <c r="R552" s="19"/>
      <c r="S552" s="19"/>
      <c r="T552" s="122"/>
      <c r="U552" s="19"/>
      <c r="V552" s="19"/>
      <c r="W552" s="19"/>
      <c r="X552" s="122"/>
      <c r="Y552" s="19"/>
      <c r="Z552" s="19"/>
      <c r="AA552" s="19"/>
      <c r="AB552" s="19"/>
      <c r="AC552" s="19"/>
    </row>
    <row r="553">
      <c r="A553" s="19"/>
      <c r="B553" s="19"/>
      <c r="C553" s="19"/>
      <c r="D553" s="122"/>
      <c r="E553" s="19"/>
      <c r="F553" s="19"/>
      <c r="G553" s="19"/>
      <c r="H553" s="122"/>
      <c r="I553" s="19"/>
      <c r="J553" s="19"/>
      <c r="K553" s="19"/>
      <c r="L553" s="122"/>
      <c r="M553" s="19"/>
      <c r="N553" s="19"/>
      <c r="O553" s="19"/>
      <c r="P553" s="122"/>
      <c r="Q553" s="19"/>
      <c r="R553" s="19"/>
      <c r="S553" s="19"/>
      <c r="T553" s="122"/>
      <c r="U553" s="19"/>
      <c r="V553" s="19"/>
      <c r="W553" s="19"/>
      <c r="X553" s="122"/>
      <c r="Y553" s="19"/>
      <c r="Z553" s="19"/>
      <c r="AA553" s="19"/>
      <c r="AB553" s="19"/>
      <c r="AC553" s="19"/>
    </row>
    <row r="554">
      <c r="A554" s="19"/>
      <c r="B554" s="19"/>
      <c r="C554" s="19"/>
      <c r="D554" s="122"/>
      <c r="E554" s="19"/>
      <c r="F554" s="19"/>
      <c r="G554" s="19"/>
      <c r="H554" s="122"/>
      <c r="I554" s="19"/>
      <c r="J554" s="19"/>
      <c r="K554" s="19"/>
      <c r="L554" s="122"/>
      <c r="M554" s="19"/>
      <c r="N554" s="19"/>
      <c r="O554" s="19"/>
      <c r="P554" s="122"/>
      <c r="Q554" s="19"/>
      <c r="R554" s="19"/>
      <c r="S554" s="19"/>
      <c r="T554" s="122"/>
      <c r="U554" s="19"/>
      <c r="V554" s="19"/>
      <c r="W554" s="19"/>
      <c r="X554" s="122"/>
      <c r="Y554" s="19"/>
      <c r="Z554" s="19"/>
      <c r="AA554" s="19"/>
      <c r="AB554" s="19"/>
      <c r="AC554" s="19"/>
    </row>
    <row r="555">
      <c r="A555" s="19"/>
      <c r="B555" s="19"/>
      <c r="C555" s="19"/>
      <c r="D555" s="122"/>
      <c r="E555" s="19"/>
      <c r="F555" s="19"/>
      <c r="G555" s="19"/>
      <c r="H555" s="122"/>
      <c r="I555" s="19"/>
      <c r="J555" s="19"/>
      <c r="K555" s="19"/>
      <c r="L555" s="122"/>
      <c r="M555" s="19"/>
      <c r="N555" s="19"/>
      <c r="O555" s="19"/>
      <c r="P555" s="122"/>
      <c r="Q555" s="19"/>
      <c r="R555" s="19"/>
      <c r="S555" s="19"/>
      <c r="T555" s="122"/>
      <c r="U555" s="19"/>
      <c r="V555" s="19"/>
      <c r="W555" s="19"/>
      <c r="X555" s="122"/>
      <c r="Y555" s="19"/>
      <c r="Z555" s="19"/>
      <c r="AA555" s="19"/>
      <c r="AB555" s="19"/>
      <c r="AC555" s="19"/>
    </row>
    <row r="556">
      <c r="A556" s="19"/>
      <c r="B556" s="19"/>
      <c r="C556" s="19"/>
      <c r="D556" s="122"/>
      <c r="E556" s="19"/>
      <c r="F556" s="19"/>
      <c r="G556" s="19"/>
      <c r="H556" s="122"/>
      <c r="I556" s="19"/>
      <c r="J556" s="19"/>
      <c r="K556" s="19"/>
      <c r="L556" s="122"/>
      <c r="M556" s="19"/>
      <c r="N556" s="19"/>
      <c r="O556" s="19"/>
      <c r="P556" s="122"/>
      <c r="Q556" s="19"/>
      <c r="R556" s="19"/>
      <c r="S556" s="19"/>
      <c r="T556" s="122"/>
      <c r="U556" s="19"/>
      <c r="V556" s="19"/>
      <c r="W556" s="19"/>
      <c r="X556" s="122"/>
      <c r="Y556" s="19"/>
      <c r="Z556" s="19"/>
      <c r="AA556" s="19"/>
      <c r="AB556" s="19"/>
      <c r="AC556" s="19"/>
    </row>
    <row r="557">
      <c r="A557" s="19"/>
      <c r="B557" s="19"/>
      <c r="C557" s="19"/>
      <c r="D557" s="122"/>
      <c r="E557" s="19"/>
      <c r="F557" s="19"/>
      <c r="G557" s="19"/>
      <c r="H557" s="122"/>
      <c r="I557" s="19"/>
      <c r="J557" s="19"/>
      <c r="K557" s="19"/>
      <c r="L557" s="122"/>
      <c r="M557" s="19"/>
      <c r="N557" s="19"/>
      <c r="O557" s="19"/>
      <c r="P557" s="122"/>
      <c r="Q557" s="19"/>
      <c r="R557" s="19"/>
      <c r="S557" s="19"/>
      <c r="T557" s="122"/>
      <c r="U557" s="19"/>
      <c r="V557" s="19"/>
      <c r="W557" s="19"/>
      <c r="X557" s="122"/>
      <c r="Y557" s="19"/>
      <c r="Z557" s="19"/>
      <c r="AA557" s="19"/>
      <c r="AB557" s="19"/>
      <c r="AC557" s="19"/>
    </row>
    <row r="558">
      <c r="A558" s="19"/>
      <c r="B558" s="19"/>
      <c r="C558" s="19"/>
      <c r="D558" s="122"/>
      <c r="E558" s="19"/>
      <c r="F558" s="19"/>
      <c r="G558" s="19"/>
      <c r="H558" s="122"/>
      <c r="I558" s="19"/>
      <c r="J558" s="19"/>
      <c r="K558" s="19"/>
      <c r="L558" s="122"/>
      <c r="M558" s="19"/>
      <c r="N558" s="19"/>
      <c r="O558" s="19"/>
      <c r="P558" s="122"/>
      <c r="Q558" s="19"/>
      <c r="R558" s="19"/>
      <c r="S558" s="19"/>
      <c r="T558" s="122"/>
      <c r="U558" s="19"/>
      <c r="V558" s="19"/>
      <c r="W558" s="19"/>
      <c r="X558" s="122"/>
      <c r="Y558" s="19"/>
      <c r="Z558" s="19"/>
      <c r="AA558" s="19"/>
      <c r="AB558" s="19"/>
      <c r="AC558" s="19"/>
    </row>
    <row r="559">
      <c r="A559" s="19"/>
      <c r="B559" s="19"/>
      <c r="C559" s="19"/>
      <c r="D559" s="122"/>
      <c r="E559" s="19"/>
      <c r="F559" s="19"/>
      <c r="G559" s="19"/>
      <c r="H559" s="122"/>
      <c r="I559" s="19"/>
      <c r="J559" s="19"/>
      <c r="K559" s="19"/>
      <c r="L559" s="122"/>
      <c r="M559" s="19"/>
      <c r="N559" s="19"/>
      <c r="O559" s="19"/>
      <c r="P559" s="122"/>
      <c r="Q559" s="19"/>
      <c r="R559" s="19"/>
      <c r="S559" s="19"/>
      <c r="T559" s="122"/>
      <c r="U559" s="19"/>
      <c r="V559" s="19"/>
      <c r="W559" s="19"/>
      <c r="X559" s="122"/>
      <c r="Y559" s="19"/>
      <c r="Z559" s="19"/>
      <c r="AA559" s="19"/>
      <c r="AB559" s="19"/>
      <c r="AC559" s="19"/>
    </row>
    <row r="560">
      <c r="A560" s="19"/>
      <c r="B560" s="19"/>
      <c r="C560" s="19"/>
      <c r="D560" s="122"/>
      <c r="E560" s="19"/>
      <c r="F560" s="19"/>
      <c r="G560" s="19"/>
      <c r="H560" s="122"/>
      <c r="I560" s="19"/>
      <c r="J560" s="19"/>
      <c r="K560" s="19"/>
      <c r="L560" s="122"/>
      <c r="M560" s="19"/>
      <c r="N560" s="19"/>
      <c r="O560" s="19"/>
      <c r="P560" s="122"/>
      <c r="Q560" s="19"/>
      <c r="R560" s="19"/>
      <c r="S560" s="19"/>
      <c r="T560" s="122"/>
      <c r="U560" s="19"/>
      <c r="V560" s="19"/>
      <c r="W560" s="19"/>
      <c r="X560" s="122"/>
      <c r="Y560" s="19"/>
      <c r="Z560" s="19"/>
      <c r="AA560" s="19"/>
      <c r="AB560" s="19"/>
      <c r="AC560" s="19"/>
    </row>
    <row r="561">
      <c r="A561" s="19"/>
      <c r="B561" s="19"/>
      <c r="C561" s="19"/>
      <c r="D561" s="122"/>
      <c r="E561" s="19"/>
      <c r="F561" s="19"/>
      <c r="G561" s="19"/>
      <c r="H561" s="122"/>
      <c r="I561" s="19"/>
      <c r="J561" s="19"/>
      <c r="K561" s="19"/>
      <c r="L561" s="122"/>
      <c r="M561" s="19"/>
      <c r="N561" s="19"/>
      <c r="O561" s="19"/>
      <c r="P561" s="122"/>
      <c r="Q561" s="19"/>
      <c r="R561" s="19"/>
      <c r="S561" s="19"/>
      <c r="T561" s="122"/>
      <c r="U561" s="19"/>
      <c r="V561" s="19"/>
      <c r="W561" s="19"/>
      <c r="X561" s="122"/>
      <c r="Y561" s="19"/>
      <c r="Z561" s="19"/>
      <c r="AA561" s="19"/>
      <c r="AB561" s="19"/>
      <c r="AC561" s="19"/>
    </row>
    <row r="562">
      <c r="A562" s="19"/>
      <c r="B562" s="19"/>
      <c r="C562" s="19"/>
      <c r="D562" s="122"/>
      <c r="E562" s="19"/>
      <c r="F562" s="19"/>
      <c r="G562" s="19"/>
      <c r="H562" s="122"/>
      <c r="I562" s="19"/>
      <c r="J562" s="19"/>
      <c r="K562" s="19"/>
      <c r="L562" s="122"/>
      <c r="M562" s="19"/>
      <c r="N562" s="19"/>
      <c r="O562" s="19"/>
      <c r="P562" s="122"/>
      <c r="Q562" s="19"/>
      <c r="R562" s="19"/>
      <c r="S562" s="19"/>
      <c r="T562" s="122"/>
      <c r="U562" s="19"/>
      <c r="V562" s="19"/>
      <c r="W562" s="19"/>
      <c r="X562" s="122"/>
      <c r="Y562" s="19"/>
      <c r="Z562" s="19"/>
      <c r="AA562" s="19"/>
      <c r="AB562" s="19"/>
      <c r="AC562" s="19"/>
    </row>
    <row r="563">
      <c r="A563" s="19"/>
      <c r="B563" s="19"/>
      <c r="C563" s="19"/>
      <c r="D563" s="122"/>
      <c r="E563" s="19"/>
      <c r="F563" s="19"/>
      <c r="G563" s="19"/>
      <c r="H563" s="122"/>
      <c r="I563" s="19"/>
      <c r="J563" s="19"/>
      <c r="K563" s="19"/>
      <c r="L563" s="122"/>
      <c r="M563" s="19"/>
      <c r="N563" s="19"/>
      <c r="O563" s="19"/>
      <c r="P563" s="122"/>
      <c r="Q563" s="19"/>
      <c r="R563" s="19"/>
      <c r="S563" s="19"/>
      <c r="T563" s="122"/>
      <c r="U563" s="19"/>
      <c r="V563" s="19"/>
      <c r="W563" s="19"/>
      <c r="X563" s="122"/>
      <c r="Y563" s="19"/>
      <c r="Z563" s="19"/>
      <c r="AA563" s="19"/>
      <c r="AB563" s="19"/>
      <c r="AC563" s="19"/>
    </row>
    <row r="564">
      <c r="A564" s="19"/>
      <c r="B564" s="19"/>
      <c r="C564" s="19"/>
      <c r="D564" s="122"/>
      <c r="E564" s="19"/>
      <c r="F564" s="19"/>
      <c r="G564" s="19"/>
      <c r="H564" s="122"/>
      <c r="I564" s="19"/>
      <c r="J564" s="19"/>
      <c r="K564" s="19"/>
      <c r="L564" s="122"/>
      <c r="M564" s="19"/>
      <c r="N564" s="19"/>
      <c r="O564" s="19"/>
      <c r="P564" s="122"/>
      <c r="Q564" s="19"/>
      <c r="R564" s="19"/>
      <c r="S564" s="19"/>
      <c r="T564" s="122"/>
      <c r="U564" s="19"/>
      <c r="V564" s="19"/>
      <c r="W564" s="19"/>
      <c r="X564" s="122"/>
      <c r="Y564" s="19"/>
      <c r="Z564" s="19"/>
      <c r="AA564" s="19"/>
      <c r="AB564" s="19"/>
      <c r="AC564" s="19"/>
    </row>
    <row r="565">
      <c r="A565" s="19"/>
      <c r="B565" s="19"/>
      <c r="C565" s="19"/>
      <c r="D565" s="122"/>
      <c r="E565" s="19"/>
      <c r="F565" s="19"/>
      <c r="G565" s="19"/>
      <c r="H565" s="122"/>
      <c r="I565" s="19"/>
      <c r="J565" s="19"/>
      <c r="K565" s="19"/>
      <c r="L565" s="122"/>
      <c r="M565" s="19"/>
      <c r="N565" s="19"/>
      <c r="O565" s="19"/>
      <c r="P565" s="122"/>
      <c r="Q565" s="19"/>
      <c r="R565" s="19"/>
      <c r="S565" s="19"/>
      <c r="T565" s="122"/>
      <c r="U565" s="19"/>
      <c r="V565" s="19"/>
      <c r="W565" s="19"/>
      <c r="X565" s="122"/>
      <c r="Y565" s="19"/>
      <c r="Z565" s="19"/>
      <c r="AA565" s="19"/>
      <c r="AB565" s="19"/>
      <c r="AC565" s="19"/>
    </row>
    <row r="566">
      <c r="A566" s="19"/>
      <c r="B566" s="19"/>
      <c r="C566" s="19"/>
      <c r="D566" s="122"/>
      <c r="E566" s="19"/>
      <c r="F566" s="19"/>
      <c r="G566" s="19"/>
      <c r="H566" s="122"/>
      <c r="I566" s="19"/>
      <c r="J566" s="19"/>
      <c r="K566" s="19"/>
      <c r="L566" s="122"/>
      <c r="M566" s="19"/>
      <c r="N566" s="19"/>
      <c r="O566" s="19"/>
      <c r="P566" s="122"/>
      <c r="Q566" s="19"/>
      <c r="R566" s="19"/>
      <c r="S566" s="19"/>
      <c r="T566" s="122"/>
      <c r="U566" s="19"/>
      <c r="V566" s="19"/>
      <c r="W566" s="19"/>
      <c r="X566" s="122"/>
      <c r="Y566" s="19"/>
      <c r="Z566" s="19"/>
      <c r="AA566" s="19"/>
      <c r="AB566" s="19"/>
      <c r="AC566" s="19"/>
    </row>
    <row r="567">
      <c r="A567" s="19"/>
      <c r="B567" s="19"/>
      <c r="C567" s="19"/>
      <c r="D567" s="122"/>
      <c r="E567" s="19"/>
      <c r="F567" s="19"/>
      <c r="G567" s="19"/>
      <c r="H567" s="122"/>
      <c r="I567" s="19"/>
      <c r="J567" s="19"/>
      <c r="K567" s="19"/>
      <c r="L567" s="122"/>
      <c r="M567" s="19"/>
      <c r="N567" s="19"/>
      <c r="O567" s="19"/>
      <c r="P567" s="122"/>
      <c r="Q567" s="19"/>
      <c r="R567" s="19"/>
      <c r="S567" s="19"/>
      <c r="T567" s="122"/>
      <c r="U567" s="19"/>
      <c r="V567" s="19"/>
      <c r="W567" s="19"/>
      <c r="X567" s="122"/>
      <c r="Y567" s="19"/>
      <c r="Z567" s="19"/>
      <c r="AA567" s="19"/>
      <c r="AB567" s="19"/>
      <c r="AC567" s="19"/>
    </row>
    <row r="568">
      <c r="A568" s="19"/>
      <c r="B568" s="19"/>
      <c r="C568" s="19"/>
      <c r="D568" s="122"/>
      <c r="E568" s="19"/>
      <c r="F568" s="19"/>
      <c r="G568" s="19"/>
      <c r="H568" s="122"/>
      <c r="I568" s="19"/>
      <c r="J568" s="19"/>
      <c r="K568" s="19"/>
      <c r="L568" s="122"/>
      <c r="M568" s="19"/>
      <c r="N568" s="19"/>
      <c r="O568" s="19"/>
      <c r="P568" s="122"/>
      <c r="Q568" s="19"/>
      <c r="R568" s="19"/>
      <c r="S568" s="19"/>
      <c r="T568" s="122"/>
      <c r="U568" s="19"/>
      <c r="V568" s="19"/>
      <c r="W568" s="19"/>
      <c r="X568" s="122"/>
      <c r="Y568" s="19"/>
      <c r="Z568" s="19"/>
      <c r="AA568" s="19"/>
      <c r="AB568" s="19"/>
      <c r="AC568" s="19"/>
    </row>
    <row r="569">
      <c r="A569" s="19"/>
      <c r="B569" s="19"/>
      <c r="C569" s="19"/>
      <c r="D569" s="122"/>
      <c r="E569" s="19"/>
      <c r="F569" s="19"/>
      <c r="G569" s="19"/>
      <c r="H569" s="122"/>
      <c r="I569" s="19"/>
      <c r="J569" s="19"/>
      <c r="K569" s="19"/>
      <c r="L569" s="122"/>
      <c r="M569" s="19"/>
      <c r="N569" s="19"/>
      <c r="O569" s="19"/>
      <c r="P569" s="122"/>
      <c r="Q569" s="19"/>
      <c r="R569" s="19"/>
      <c r="S569" s="19"/>
      <c r="T569" s="122"/>
      <c r="U569" s="19"/>
      <c r="V569" s="19"/>
      <c r="W569" s="19"/>
      <c r="X569" s="122"/>
      <c r="Y569" s="19"/>
      <c r="Z569" s="19"/>
      <c r="AA569" s="19"/>
      <c r="AB569" s="19"/>
      <c r="AC569" s="19"/>
    </row>
    <row r="570">
      <c r="A570" s="19"/>
      <c r="B570" s="19"/>
      <c r="C570" s="19"/>
      <c r="D570" s="122"/>
      <c r="E570" s="19"/>
      <c r="F570" s="19"/>
      <c r="G570" s="19"/>
      <c r="H570" s="122"/>
      <c r="I570" s="19"/>
      <c r="J570" s="19"/>
      <c r="K570" s="19"/>
      <c r="L570" s="122"/>
      <c r="M570" s="19"/>
      <c r="N570" s="19"/>
      <c r="O570" s="19"/>
      <c r="P570" s="122"/>
      <c r="Q570" s="19"/>
      <c r="R570" s="19"/>
      <c r="S570" s="19"/>
      <c r="T570" s="122"/>
      <c r="U570" s="19"/>
      <c r="V570" s="19"/>
      <c r="W570" s="19"/>
      <c r="X570" s="122"/>
      <c r="Y570" s="19"/>
      <c r="Z570" s="19"/>
      <c r="AA570" s="19"/>
      <c r="AB570" s="19"/>
      <c r="AC570" s="19"/>
    </row>
    <row r="571">
      <c r="A571" s="19"/>
      <c r="B571" s="19"/>
      <c r="C571" s="19"/>
      <c r="D571" s="122"/>
      <c r="E571" s="19"/>
      <c r="F571" s="19"/>
      <c r="G571" s="19"/>
      <c r="H571" s="122"/>
      <c r="I571" s="19"/>
      <c r="J571" s="19"/>
      <c r="K571" s="19"/>
      <c r="L571" s="122"/>
      <c r="M571" s="19"/>
      <c r="N571" s="19"/>
      <c r="O571" s="19"/>
      <c r="P571" s="122"/>
      <c r="Q571" s="19"/>
      <c r="R571" s="19"/>
      <c r="S571" s="19"/>
      <c r="T571" s="122"/>
      <c r="U571" s="19"/>
      <c r="V571" s="19"/>
      <c r="W571" s="19"/>
      <c r="X571" s="122"/>
      <c r="Y571" s="19"/>
      <c r="Z571" s="19"/>
      <c r="AA571" s="19"/>
      <c r="AB571" s="19"/>
      <c r="AC571" s="19"/>
    </row>
    <row r="572">
      <c r="A572" s="19"/>
      <c r="B572" s="19"/>
      <c r="C572" s="19"/>
      <c r="D572" s="122"/>
      <c r="E572" s="19"/>
      <c r="F572" s="19"/>
      <c r="G572" s="19"/>
      <c r="H572" s="122"/>
      <c r="I572" s="19"/>
      <c r="J572" s="19"/>
      <c r="K572" s="19"/>
      <c r="L572" s="122"/>
      <c r="M572" s="19"/>
      <c r="N572" s="19"/>
      <c r="O572" s="19"/>
      <c r="P572" s="122"/>
      <c r="Q572" s="19"/>
      <c r="R572" s="19"/>
      <c r="S572" s="19"/>
      <c r="T572" s="122"/>
      <c r="U572" s="19"/>
      <c r="V572" s="19"/>
      <c r="W572" s="19"/>
      <c r="X572" s="122"/>
      <c r="Y572" s="19"/>
      <c r="Z572" s="19"/>
      <c r="AA572" s="19"/>
      <c r="AB572" s="19"/>
      <c r="AC572" s="19"/>
    </row>
    <row r="573">
      <c r="A573" s="19"/>
      <c r="B573" s="19"/>
      <c r="C573" s="19"/>
      <c r="D573" s="122"/>
      <c r="E573" s="19"/>
      <c r="F573" s="19"/>
      <c r="G573" s="19"/>
      <c r="H573" s="122"/>
      <c r="I573" s="19"/>
      <c r="J573" s="19"/>
      <c r="K573" s="19"/>
      <c r="L573" s="122"/>
      <c r="M573" s="19"/>
      <c r="N573" s="19"/>
      <c r="O573" s="19"/>
      <c r="P573" s="122"/>
      <c r="Q573" s="19"/>
      <c r="R573" s="19"/>
      <c r="S573" s="19"/>
      <c r="T573" s="122"/>
      <c r="U573" s="19"/>
      <c r="V573" s="19"/>
      <c r="W573" s="19"/>
      <c r="X573" s="122"/>
      <c r="Y573" s="19"/>
      <c r="Z573" s="19"/>
      <c r="AA573" s="19"/>
      <c r="AB573" s="19"/>
      <c r="AC573" s="19"/>
    </row>
    <row r="574">
      <c r="A574" s="19"/>
      <c r="B574" s="19"/>
      <c r="C574" s="19"/>
      <c r="D574" s="122"/>
      <c r="E574" s="19"/>
      <c r="F574" s="19"/>
      <c r="G574" s="19"/>
      <c r="H574" s="122"/>
      <c r="I574" s="19"/>
      <c r="J574" s="19"/>
      <c r="K574" s="19"/>
      <c r="L574" s="122"/>
      <c r="M574" s="19"/>
      <c r="N574" s="19"/>
      <c r="O574" s="19"/>
      <c r="P574" s="122"/>
      <c r="Q574" s="19"/>
      <c r="R574" s="19"/>
      <c r="S574" s="19"/>
      <c r="T574" s="122"/>
      <c r="U574" s="19"/>
      <c r="V574" s="19"/>
      <c r="W574" s="19"/>
      <c r="X574" s="122"/>
      <c r="Y574" s="19"/>
      <c r="Z574" s="19"/>
      <c r="AA574" s="19"/>
      <c r="AB574" s="19"/>
      <c r="AC574" s="19"/>
    </row>
    <row r="575">
      <c r="A575" s="19"/>
      <c r="B575" s="19"/>
      <c r="C575" s="19"/>
      <c r="D575" s="122"/>
      <c r="E575" s="19"/>
      <c r="F575" s="19"/>
      <c r="G575" s="19"/>
      <c r="H575" s="122"/>
      <c r="I575" s="19"/>
      <c r="J575" s="19"/>
      <c r="K575" s="19"/>
      <c r="L575" s="122"/>
      <c r="M575" s="19"/>
      <c r="N575" s="19"/>
      <c r="O575" s="19"/>
      <c r="P575" s="122"/>
      <c r="Q575" s="19"/>
      <c r="R575" s="19"/>
      <c r="S575" s="19"/>
      <c r="T575" s="122"/>
      <c r="U575" s="19"/>
      <c r="V575" s="19"/>
      <c r="W575" s="19"/>
      <c r="X575" s="122"/>
      <c r="Y575" s="19"/>
      <c r="Z575" s="19"/>
      <c r="AA575" s="19"/>
      <c r="AB575" s="19"/>
      <c r="AC575" s="19"/>
    </row>
    <row r="576">
      <c r="A576" s="19"/>
      <c r="B576" s="19"/>
      <c r="C576" s="19"/>
      <c r="D576" s="122"/>
      <c r="E576" s="19"/>
      <c r="F576" s="19"/>
      <c r="G576" s="19"/>
      <c r="H576" s="122"/>
      <c r="I576" s="19"/>
      <c r="J576" s="19"/>
      <c r="K576" s="19"/>
      <c r="L576" s="122"/>
      <c r="M576" s="19"/>
      <c r="N576" s="19"/>
      <c r="O576" s="19"/>
      <c r="P576" s="122"/>
      <c r="Q576" s="19"/>
      <c r="R576" s="19"/>
      <c r="S576" s="19"/>
      <c r="T576" s="122"/>
      <c r="U576" s="19"/>
      <c r="V576" s="19"/>
      <c r="W576" s="19"/>
      <c r="X576" s="122"/>
      <c r="Y576" s="19"/>
      <c r="Z576" s="19"/>
      <c r="AA576" s="19"/>
      <c r="AB576" s="19"/>
      <c r="AC576" s="19"/>
    </row>
    <row r="577">
      <c r="A577" s="19"/>
      <c r="B577" s="19"/>
      <c r="C577" s="19"/>
      <c r="D577" s="122"/>
      <c r="E577" s="19"/>
      <c r="F577" s="19"/>
      <c r="G577" s="19"/>
      <c r="H577" s="122"/>
      <c r="I577" s="19"/>
      <c r="J577" s="19"/>
      <c r="K577" s="19"/>
      <c r="L577" s="122"/>
      <c r="M577" s="19"/>
      <c r="N577" s="19"/>
      <c r="O577" s="19"/>
      <c r="P577" s="122"/>
      <c r="Q577" s="19"/>
      <c r="R577" s="19"/>
      <c r="S577" s="19"/>
      <c r="T577" s="122"/>
      <c r="U577" s="19"/>
      <c r="V577" s="19"/>
      <c r="W577" s="19"/>
      <c r="X577" s="122"/>
      <c r="Y577" s="19"/>
      <c r="Z577" s="19"/>
      <c r="AA577" s="19"/>
      <c r="AB577" s="19"/>
      <c r="AC577" s="19"/>
    </row>
    <row r="578">
      <c r="A578" s="19"/>
      <c r="B578" s="19"/>
      <c r="C578" s="19"/>
      <c r="D578" s="122"/>
      <c r="E578" s="19"/>
      <c r="F578" s="19"/>
      <c r="G578" s="19"/>
      <c r="H578" s="122"/>
      <c r="I578" s="19"/>
      <c r="J578" s="19"/>
      <c r="K578" s="19"/>
      <c r="L578" s="122"/>
      <c r="M578" s="19"/>
      <c r="N578" s="19"/>
      <c r="O578" s="19"/>
      <c r="P578" s="122"/>
      <c r="Q578" s="19"/>
      <c r="R578" s="19"/>
      <c r="S578" s="19"/>
      <c r="T578" s="122"/>
      <c r="U578" s="19"/>
      <c r="V578" s="19"/>
      <c r="W578" s="19"/>
      <c r="X578" s="122"/>
      <c r="Y578" s="19"/>
      <c r="Z578" s="19"/>
      <c r="AA578" s="19"/>
      <c r="AB578" s="19"/>
      <c r="AC578" s="19"/>
    </row>
    <row r="579">
      <c r="A579" s="19"/>
      <c r="B579" s="19"/>
      <c r="C579" s="19"/>
      <c r="D579" s="122"/>
      <c r="E579" s="19"/>
      <c r="F579" s="19"/>
      <c r="G579" s="19"/>
      <c r="H579" s="122"/>
      <c r="I579" s="19"/>
      <c r="J579" s="19"/>
      <c r="K579" s="19"/>
      <c r="L579" s="122"/>
      <c r="M579" s="19"/>
      <c r="N579" s="19"/>
      <c r="O579" s="19"/>
      <c r="P579" s="122"/>
      <c r="Q579" s="19"/>
      <c r="R579" s="19"/>
      <c r="S579" s="19"/>
      <c r="T579" s="122"/>
      <c r="U579" s="19"/>
      <c r="V579" s="19"/>
      <c r="W579" s="19"/>
      <c r="X579" s="122"/>
      <c r="Y579" s="19"/>
      <c r="Z579" s="19"/>
      <c r="AA579" s="19"/>
      <c r="AB579" s="19"/>
      <c r="AC579" s="19"/>
    </row>
    <row r="580">
      <c r="A580" s="19"/>
      <c r="B580" s="19"/>
      <c r="C580" s="19"/>
      <c r="D580" s="122"/>
      <c r="E580" s="19"/>
      <c r="F580" s="19"/>
      <c r="G580" s="19"/>
      <c r="H580" s="122"/>
      <c r="I580" s="19"/>
      <c r="J580" s="19"/>
      <c r="K580" s="19"/>
      <c r="L580" s="122"/>
      <c r="M580" s="19"/>
      <c r="N580" s="19"/>
      <c r="O580" s="19"/>
      <c r="P580" s="122"/>
      <c r="Q580" s="19"/>
      <c r="R580" s="19"/>
      <c r="S580" s="19"/>
      <c r="T580" s="122"/>
      <c r="U580" s="19"/>
      <c r="V580" s="19"/>
      <c r="W580" s="19"/>
      <c r="X580" s="122"/>
      <c r="Y580" s="19"/>
      <c r="Z580" s="19"/>
      <c r="AA580" s="19"/>
      <c r="AB580" s="19"/>
      <c r="AC580" s="19"/>
    </row>
    <row r="581">
      <c r="A581" s="19"/>
      <c r="B581" s="19"/>
      <c r="C581" s="19"/>
      <c r="D581" s="122"/>
      <c r="E581" s="19"/>
      <c r="F581" s="19"/>
      <c r="G581" s="19"/>
      <c r="H581" s="122"/>
      <c r="I581" s="19"/>
      <c r="J581" s="19"/>
      <c r="K581" s="19"/>
      <c r="L581" s="122"/>
      <c r="M581" s="19"/>
      <c r="N581" s="19"/>
      <c r="O581" s="19"/>
      <c r="P581" s="122"/>
      <c r="Q581" s="19"/>
      <c r="R581" s="19"/>
      <c r="S581" s="19"/>
      <c r="T581" s="122"/>
      <c r="U581" s="19"/>
      <c r="V581" s="19"/>
      <c r="W581" s="19"/>
      <c r="X581" s="122"/>
      <c r="Y581" s="19"/>
      <c r="Z581" s="19"/>
      <c r="AA581" s="19"/>
      <c r="AB581" s="19"/>
      <c r="AC581" s="19"/>
    </row>
    <row r="582">
      <c r="A582" s="19"/>
      <c r="B582" s="19"/>
      <c r="C582" s="19"/>
      <c r="D582" s="122"/>
      <c r="E582" s="19"/>
      <c r="F582" s="19"/>
      <c r="G582" s="19"/>
      <c r="H582" s="122"/>
      <c r="I582" s="19"/>
      <c r="J582" s="19"/>
      <c r="K582" s="19"/>
      <c r="L582" s="122"/>
      <c r="M582" s="19"/>
      <c r="N582" s="19"/>
      <c r="O582" s="19"/>
      <c r="P582" s="122"/>
      <c r="Q582" s="19"/>
      <c r="R582" s="19"/>
      <c r="S582" s="19"/>
      <c r="T582" s="122"/>
      <c r="U582" s="19"/>
      <c r="V582" s="19"/>
      <c r="W582" s="19"/>
      <c r="X582" s="122"/>
      <c r="Y582" s="19"/>
      <c r="Z582" s="19"/>
      <c r="AA582" s="19"/>
      <c r="AB582" s="19"/>
      <c r="AC582" s="19"/>
    </row>
    <row r="583">
      <c r="A583" s="19"/>
      <c r="B583" s="19"/>
      <c r="C583" s="19"/>
      <c r="D583" s="122"/>
      <c r="E583" s="19"/>
      <c r="F583" s="19"/>
      <c r="G583" s="19"/>
      <c r="H583" s="122"/>
      <c r="I583" s="19"/>
      <c r="J583" s="19"/>
      <c r="K583" s="19"/>
      <c r="L583" s="122"/>
      <c r="M583" s="19"/>
      <c r="N583" s="19"/>
      <c r="O583" s="19"/>
      <c r="P583" s="122"/>
      <c r="Q583" s="19"/>
      <c r="R583" s="19"/>
      <c r="S583" s="19"/>
      <c r="T583" s="122"/>
      <c r="U583" s="19"/>
      <c r="V583" s="19"/>
      <c r="W583" s="19"/>
      <c r="X583" s="122"/>
      <c r="Y583" s="19"/>
      <c r="Z583" s="19"/>
      <c r="AA583" s="19"/>
      <c r="AB583" s="19"/>
      <c r="AC583" s="19"/>
    </row>
    <row r="584">
      <c r="A584" s="19"/>
      <c r="B584" s="19"/>
      <c r="C584" s="19"/>
      <c r="D584" s="122"/>
      <c r="E584" s="19"/>
      <c r="F584" s="19"/>
      <c r="G584" s="19"/>
      <c r="H584" s="122"/>
      <c r="I584" s="19"/>
      <c r="J584" s="19"/>
      <c r="K584" s="19"/>
      <c r="L584" s="122"/>
      <c r="M584" s="19"/>
      <c r="N584" s="19"/>
      <c r="O584" s="19"/>
      <c r="P584" s="122"/>
      <c r="Q584" s="19"/>
      <c r="R584" s="19"/>
      <c r="S584" s="19"/>
      <c r="T584" s="122"/>
      <c r="U584" s="19"/>
      <c r="V584" s="19"/>
      <c r="W584" s="19"/>
      <c r="X584" s="122"/>
      <c r="Y584" s="19"/>
      <c r="Z584" s="19"/>
      <c r="AA584" s="19"/>
      <c r="AB584" s="19"/>
      <c r="AC584" s="19"/>
    </row>
    <row r="585">
      <c r="A585" s="19"/>
      <c r="B585" s="19"/>
      <c r="C585" s="19"/>
      <c r="D585" s="122"/>
      <c r="E585" s="19"/>
      <c r="F585" s="19"/>
      <c r="G585" s="19"/>
      <c r="H585" s="122"/>
      <c r="I585" s="19"/>
      <c r="J585" s="19"/>
      <c r="K585" s="19"/>
      <c r="L585" s="122"/>
      <c r="M585" s="19"/>
      <c r="N585" s="19"/>
      <c r="O585" s="19"/>
      <c r="P585" s="122"/>
      <c r="Q585" s="19"/>
      <c r="R585" s="19"/>
      <c r="S585" s="19"/>
      <c r="T585" s="122"/>
      <c r="U585" s="19"/>
      <c r="V585" s="19"/>
      <c r="W585" s="19"/>
      <c r="X585" s="122"/>
      <c r="Y585" s="19"/>
      <c r="Z585" s="19"/>
      <c r="AA585" s="19"/>
      <c r="AB585" s="19"/>
      <c r="AC585" s="19"/>
    </row>
    <row r="586">
      <c r="A586" s="19"/>
      <c r="B586" s="19"/>
      <c r="C586" s="19"/>
      <c r="D586" s="122"/>
      <c r="E586" s="19"/>
      <c r="F586" s="19"/>
      <c r="G586" s="19"/>
      <c r="H586" s="122"/>
      <c r="I586" s="19"/>
      <c r="J586" s="19"/>
      <c r="K586" s="19"/>
      <c r="L586" s="122"/>
      <c r="M586" s="19"/>
      <c r="N586" s="19"/>
      <c r="O586" s="19"/>
      <c r="P586" s="122"/>
      <c r="Q586" s="19"/>
      <c r="R586" s="19"/>
      <c r="S586" s="19"/>
      <c r="T586" s="122"/>
      <c r="U586" s="19"/>
      <c r="V586" s="19"/>
      <c r="W586" s="19"/>
      <c r="X586" s="122"/>
      <c r="Y586" s="19"/>
      <c r="Z586" s="19"/>
      <c r="AA586" s="19"/>
      <c r="AB586" s="19"/>
      <c r="AC586" s="19"/>
    </row>
    <row r="587">
      <c r="A587" s="19"/>
      <c r="B587" s="19"/>
      <c r="C587" s="19"/>
      <c r="D587" s="122"/>
      <c r="E587" s="19"/>
      <c r="F587" s="19"/>
      <c r="G587" s="19"/>
      <c r="H587" s="122"/>
      <c r="I587" s="19"/>
      <c r="J587" s="19"/>
      <c r="K587" s="19"/>
      <c r="L587" s="122"/>
      <c r="M587" s="19"/>
      <c r="N587" s="19"/>
      <c r="O587" s="19"/>
      <c r="P587" s="122"/>
      <c r="Q587" s="19"/>
      <c r="R587" s="19"/>
      <c r="S587" s="19"/>
      <c r="T587" s="122"/>
      <c r="U587" s="19"/>
      <c r="V587" s="19"/>
      <c r="W587" s="19"/>
      <c r="X587" s="122"/>
      <c r="Y587" s="19"/>
      <c r="Z587" s="19"/>
      <c r="AA587" s="19"/>
      <c r="AB587" s="19"/>
      <c r="AC587" s="19"/>
    </row>
    <row r="588">
      <c r="A588" s="19"/>
      <c r="B588" s="19"/>
      <c r="C588" s="19"/>
      <c r="D588" s="122"/>
      <c r="E588" s="19"/>
      <c r="F588" s="19"/>
      <c r="G588" s="19"/>
      <c r="H588" s="122"/>
      <c r="I588" s="19"/>
      <c r="J588" s="19"/>
      <c r="K588" s="19"/>
      <c r="L588" s="122"/>
      <c r="M588" s="19"/>
      <c r="N588" s="19"/>
      <c r="O588" s="19"/>
      <c r="P588" s="122"/>
      <c r="Q588" s="19"/>
      <c r="R588" s="19"/>
      <c r="S588" s="19"/>
      <c r="T588" s="122"/>
      <c r="U588" s="19"/>
      <c r="V588" s="19"/>
      <c r="W588" s="19"/>
      <c r="X588" s="122"/>
      <c r="Y588" s="19"/>
      <c r="Z588" s="19"/>
      <c r="AA588" s="19"/>
      <c r="AB588" s="19"/>
      <c r="AC588" s="19"/>
    </row>
    <row r="589">
      <c r="A589" s="19"/>
      <c r="B589" s="19"/>
      <c r="C589" s="19"/>
      <c r="D589" s="122"/>
      <c r="E589" s="19"/>
      <c r="F589" s="19"/>
      <c r="G589" s="19"/>
      <c r="H589" s="122"/>
      <c r="I589" s="19"/>
      <c r="J589" s="19"/>
      <c r="K589" s="19"/>
      <c r="L589" s="122"/>
      <c r="M589" s="19"/>
      <c r="N589" s="19"/>
      <c r="O589" s="19"/>
      <c r="P589" s="122"/>
      <c r="Q589" s="19"/>
      <c r="R589" s="19"/>
      <c r="S589" s="19"/>
      <c r="T589" s="122"/>
      <c r="U589" s="19"/>
      <c r="V589" s="19"/>
      <c r="W589" s="19"/>
      <c r="X589" s="122"/>
      <c r="Y589" s="19"/>
      <c r="Z589" s="19"/>
      <c r="AA589" s="19"/>
      <c r="AB589" s="19"/>
      <c r="AC589" s="19"/>
    </row>
    <row r="590">
      <c r="A590" s="19"/>
      <c r="B590" s="19"/>
      <c r="C590" s="19"/>
      <c r="D590" s="122"/>
      <c r="E590" s="19"/>
      <c r="F590" s="19"/>
      <c r="G590" s="19"/>
      <c r="H590" s="122"/>
      <c r="I590" s="19"/>
      <c r="J590" s="19"/>
      <c r="K590" s="19"/>
      <c r="L590" s="122"/>
      <c r="M590" s="19"/>
      <c r="N590" s="19"/>
      <c r="O590" s="19"/>
      <c r="P590" s="122"/>
      <c r="Q590" s="19"/>
      <c r="R590" s="19"/>
      <c r="S590" s="19"/>
      <c r="T590" s="122"/>
      <c r="U590" s="19"/>
      <c r="V590" s="19"/>
      <c r="W590" s="19"/>
      <c r="X590" s="122"/>
      <c r="Y590" s="19"/>
      <c r="Z590" s="19"/>
      <c r="AA590" s="19"/>
      <c r="AB590" s="19"/>
      <c r="AC590" s="19"/>
    </row>
    <row r="591">
      <c r="A591" s="19"/>
      <c r="B591" s="19"/>
      <c r="C591" s="19"/>
      <c r="D591" s="122"/>
      <c r="E591" s="19"/>
      <c r="F591" s="19"/>
      <c r="G591" s="19"/>
      <c r="H591" s="122"/>
      <c r="I591" s="19"/>
      <c r="J591" s="19"/>
      <c r="K591" s="19"/>
      <c r="L591" s="122"/>
      <c r="M591" s="19"/>
      <c r="N591" s="19"/>
      <c r="O591" s="19"/>
      <c r="P591" s="122"/>
      <c r="Q591" s="19"/>
      <c r="R591" s="19"/>
      <c r="S591" s="19"/>
      <c r="T591" s="122"/>
      <c r="U591" s="19"/>
      <c r="V591" s="19"/>
      <c r="W591" s="19"/>
      <c r="X591" s="122"/>
      <c r="Y591" s="19"/>
      <c r="Z591" s="19"/>
      <c r="AA591" s="19"/>
      <c r="AB591" s="19"/>
      <c r="AC591" s="19"/>
    </row>
    <row r="592">
      <c r="A592" s="19"/>
      <c r="B592" s="19"/>
      <c r="C592" s="19"/>
      <c r="D592" s="122"/>
      <c r="E592" s="19"/>
      <c r="F592" s="19"/>
      <c r="G592" s="19"/>
      <c r="H592" s="122"/>
      <c r="I592" s="19"/>
      <c r="J592" s="19"/>
      <c r="K592" s="19"/>
      <c r="L592" s="122"/>
      <c r="M592" s="19"/>
      <c r="N592" s="19"/>
      <c r="O592" s="19"/>
      <c r="P592" s="122"/>
      <c r="Q592" s="19"/>
      <c r="R592" s="19"/>
      <c r="S592" s="19"/>
      <c r="T592" s="122"/>
      <c r="U592" s="19"/>
      <c r="V592" s="19"/>
      <c r="W592" s="19"/>
      <c r="X592" s="122"/>
      <c r="Y592" s="19"/>
      <c r="Z592" s="19"/>
      <c r="AA592" s="19"/>
      <c r="AB592" s="19"/>
      <c r="AC592" s="19"/>
    </row>
    <row r="593">
      <c r="A593" s="19"/>
      <c r="B593" s="19"/>
      <c r="C593" s="19"/>
      <c r="D593" s="122"/>
      <c r="E593" s="19"/>
      <c r="F593" s="19"/>
      <c r="G593" s="19"/>
      <c r="H593" s="122"/>
      <c r="I593" s="19"/>
      <c r="J593" s="19"/>
      <c r="K593" s="19"/>
      <c r="L593" s="122"/>
      <c r="M593" s="19"/>
      <c r="N593" s="19"/>
      <c r="O593" s="19"/>
      <c r="P593" s="122"/>
      <c r="Q593" s="19"/>
      <c r="R593" s="19"/>
      <c r="S593" s="19"/>
      <c r="T593" s="122"/>
      <c r="U593" s="19"/>
      <c r="V593" s="19"/>
      <c r="W593" s="19"/>
      <c r="X593" s="122"/>
      <c r="Y593" s="19"/>
      <c r="Z593" s="19"/>
      <c r="AA593" s="19"/>
      <c r="AB593" s="19"/>
      <c r="AC593" s="19"/>
    </row>
    <row r="594">
      <c r="A594" s="19"/>
      <c r="B594" s="19"/>
      <c r="C594" s="19"/>
      <c r="D594" s="122"/>
      <c r="E594" s="19"/>
      <c r="F594" s="19"/>
      <c r="G594" s="19"/>
      <c r="H594" s="122"/>
      <c r="I594" s="19"/>
      <c r="J594" s="19"/>
      <c r="K594" s="19"/>
      <c r="L594" s="122"/>
      <c r="M594" s="19"/>
      <c r="N594" s="19"/>
      <c r="O594" s="19"/>
      <c r="P594" s="122"/>
      <c r="Q594" s="19"/>
      <c r="R594" s="19"/>
      <c r="S594" s="19"/>
      <c r="T594" s="122"/>
      <c r="U594" s="19"/>
      <c r="V594" s="19"/>
      <c r="W594" s="19"/>
      <c r="X594" s="122"/>
      <c r="Y594" s="19"/>
      <c r="Z594" s="19"/>
      <c r="AA594" s="19"/>
      <c r="AB594" s="19"/>
      <c r="AC594" s="19"/>
    </row>
    <row r="595">
      <c r="A595" s="19"/>
      <c r="B595" s="19"/>
      <c r="C595" s="19"/>
      <c r="D595" s="122"/>
      <c r="E595" s="19"/>
      <c r="F595" s="19"/>
      <c r="G595" s="19"/>
      <c r="H595" s="122"/>
      <c r="I595" s="19"/>
      <c r="J595" s="19"/>
      <c r="K595" s="19"/>
      <c r="L595" s="122"/>
      <c r="M595" s="19"/>
      <c r="N595" s="19"/>
      <c r="O595" s="19"/>
      <c r="P595" s="122"/>
      <c r="Q595" s="19"/>
      <c r="R595" s="19"/>
      <c r="S595" s="19"/>
      <c r="T595" s="122"/>
      <c r="U595" s="19"/>
      <c r="V595" s="19"/>
      <c r="W595" s="19"/>
      <c r="X595" s="122"/>
      <c r="Y595" s="19"/>
      <c r="Z595" s="19"/>
      <c r="AA595" s="19"/>
      <c r="AB595" s="19"/>
      <c r="AC595" s="19"/>
    </row>
    <row r="596">
      <c r="A596" s="19"/>
      <c r="B596" s="19"/>
      <c r="C596" s="19"/>
      <c r="D596" s="122"/>
      <c r="E596" s="19"/>
      <c r="F596" s="19"/>
      <c r="G596" s="19"/>
      <c r="H596" s="122"/>
      <c r="I596" s="19"/>
      <c r="J596" s="19"/>
      <c r="K596" s="19"/>
      <c r="L596" s="122"/>
      <c r="M596" s="19"/>
      <c r="N596" s="19"/>
      <c r="O596" s="19"/>
      <c r="P596" s="122"/>
      <c r="Q596" s="19"/>
      <c r="R596" s="19"/>
      <c r="S596" s="19"/>
      <c r="T596" s="122"/>
      <c r="U596" s="19"/>
      <c r="V596" s="19"/>
      <c r="W596" s="19"/>
      <c r="X596" s="122"/>
      <c r="Y596" s="19"/>
      <c r="Z596" s="19"/>
      <c r="AA596" s="19"/>
      <c r="AB596" s="19"/>
      <c r="AC596" s="19"/>
    </row>
    <row r="597">
      <c r="A597" s="19"/>
      <c r="B597" s="19"/>
      <c r="C597" s="19"/>
      <c r="D597" s="122"/>
      <c r="E597" s="19"/>
      <c r="F597" s="19"/>
      <c r="G597" s="19"/>
      <c r="H597" s="122"/>
      <c r="I597" s="19"/>
      <c r="J597" s="19"/>
      <c r="K597" s="19"/>
      <c r="L597" s="122"/>
      <c r="M597" s="19"/>
      <c r="N597" s="19"/>
      <c r="O597" s="19"/>
      <c r="P597" s="122"/>
      <c r="Q597" s="19"/>
      <c r="R597" s="19"/>
      <c r="S597" s="19"/>
      <c r="T597" s="122"/>
      <c r="U597" s="19"/>
      <c r="V597" s="19"/>
      <c r="W597" s="19"/>
      <c r="X597" s="122"/>
      <c r="Y597" s="19"/>
      <c r="Z597" s="19"/>
      <c r="AA597" s="19"/>
      <c r="AB597" s="19"/>
      <c r="AC597" s="19"/>
    </row>
    <row r="598">
      <c r="A598" s="19"/>
      <c r="B598" s="19"/>
      <c r="C598" s="19"/>
      <c r="D598" s="122"/>
      <c r="E598" s="19"/>
      <c r="F598" s="19"/>
      <c r="G598" s="19"/>
      <c r="H598" s="122"/>
      <c r="I598" s="19"/>
      <c r="J598" s="19"/>
      <c r="K598" s="19"/>
      <c r="L598" s="122"/>
      <c r="M598" s="19"/>
      <c r="N598" s="19"/>
      <c r="O598" s="19"/>
      <c r="P598" s="122"/>
      <c r="Q598" s="19"/>
      <c r="R598" s="19"/>
      <c r="S598" s="19"/>
      <c r="T598" s="122"/>
      <c r="U598" s="19"/>
      <c r="V598" s="19"/>
      <c r="W598" s="19"/>
      <c r="X598" s="122"/>
      <c r="Y598" s="19"/>
      <c r="Z598" s="19"/>
      <c r="AA598" s="19"/>
      <c r="AB598" s="19"/>
      <c r="AC598" s="19"/>
    </row>
    <row r="599">
      <c r="A599" s="19"/>
      <c r="B599" s="19"/>
      <c r="C599" s="19"/>
      <c r="D599" s="122"/>
      <c r="E599" s="19"/>
      <c r="F599" s="19"/>
      <c r="G599" s="19"/>
      <c r="H599" s="122"/>
      <c r="I599" s="19"/>
      <c r="J599" s="19"/>
      <c r="K599" s="19"/>
      <c r="L599" s="122"/>
      <c r="M599" s="19"/>
      <c r="N599" s="19"/>
      <c r="O599" s="19"/>
      <c r="P599" s="122"/>
      <c r="Q599" s="19"/>
      <c r="R599" s="19"/>
      <c r="S599" s="19"/>
      <c r="T599" s="122"/>
      <c r="U599" s="19"/>
      <c r="V599" s="19"/>
      <c r="W599" s="19"/>
      <c r="X599" s="122"/>
      <c r="Y599" s="19"/>
      <c r="Z599" s="19"/>
      <c r="AA599" s="19"/>
      <c r="AB599" s="19"/>
      <c r="AC599" s="19"/>
    </row>
    <row r="600">
      <c r="A600" s="19"/>
      <c r="B600" s="19"/>
      <c r="C600" s="19"/>
      <c r="D600" s="122"/>
      <c r="E600" s="19"/>
      <c r="F600" s="19"/>
      <c r="G600" s="19"/>
      <c r="H600" s="122"/>
      <c r="I600" s="19"/>
      <c r="J600" s="19"/>
      <c r="K600" s="19"/>
      <c r="L600" s="122"/>
      <c r="M600" s="19"/>
      <c r="N600" s="19"/>
      <c r="O600" s="19"/>
      <c r="P600" s="122"/>
      <c r="Q600" s="19"/>
      <c r="R600" s="19"/>
      <c r="S600" s="19"/>
      <c r="T600" s="122"/>
      <c r="U600" s="19"/>
      <c r="V600" s="19"/>
      <c r="W600" s="19"/>
      <c r="X600" s="122"/>
      <c r="Y600" s="19"/>
      <c r="Z600" s="19"/>
      <c r="AA600" s="19"/>
      <c r="AB600" s="19"/>
      <c r="AC600" s="19"/>
    </row>
    <row r="601">
      <c r="A601" s="19"/>
      <c r="B601" s="19"/>
      <c r="C601" s="19"/>
      <c r="D601" s="122"/>
      <c r="E601" s="19"/>
      <c r="F601" s="19"/>
      <c r="G601" s="19"/>
      <c r="H601" s="122"/>
      <c r="I601" s="19"/>
      <c r="J601" s="19"/>
      <c r="K601" s="19"/>
      <c r="L601" s="122"/>
      <c r="M601" s="19"/>
      <c r="N601" s="19"/>
      <c r="O601" s="19"/>
      <c r="P601" s="122"/>
      <c r="Q601" s="19"/>
      <c r="R601" s="19"/>
      <c r="S601" s="19"/>
      <c r="T601" s="122"/>
      <c r="U601" s="19"/>
      <c r="V601" s="19"/>
      <c r="W601" s="19"/>
      <c r="X601" s="122"/>
      <c r="Y601" s="19"/>
      <c r="Z601" s="19"/>
      <c r="AA601" s="19"/>
      <c r="AB601" s="19"/>
      <c r="AC601" s="19"/>
    </row>
    <row r="602">
      <c r="A602" s="19"/>
      <c r="B602" s="19"/>
      <c r="C602" s="19"/>
      <c r="D602" s="122"/>
      <c r="E602" s="19"/>
      <c r="F602" s="19"/>
      <c r="G602" s="19"/>
      <c r="H602" s="122"/>
      <c r="I602" s="19"/>
      <c r="J602" s="19"/>
      <c r="K602" s="19"/>
      <c r="L602" s="122"/>
      <c r="M602" s="19"/>
      <c r="N602" s="19"/>
      <c r="O602" s="19"/>
      <c r="P602" s="122"/>
      <c r="Q602" s="19"/>
      <c r="R602" s="19"/>
      <c r="S602" s="19"/>
      <c r="T602" s="122"/>
      <c r="U602" s="19"/>
      <c r="V602" s="19"/>
      <c r="W602" s="19"/>
      <c r="X602" s="122"/>
      <c r="Y602" s="19"/>
      <c r="Z602" s="19"/>
      <c r="AA602" s="19"/>
      <c r="AB602" s="19"/>
      <c r="AC602" s="19"/>
    </row>
    <row r="603">
      <c r="A603" s="19"/>
      <c r="B603" s="19"/>
      <c r="C603" s="19"/>
      <c r="D603" s="122"/>
      <c r="E603" s="19"/>
      <c r="F603" s="19"/>
      <c r="G603" s="19"/>
      <c r="H603" s="122"/>
      <c r="I603" s="19"/>
      <c r="J603" s="19"/>
      <c r="K603" s="19"/>
      <c r="L603" s="122"/>
      <c r="M603" s="19"/>
      <c r="N603" s="19"/>
      <c r="O603" s="19"/>
      <c r="P603" s="122"/>
      <c r="Q603" s="19"/>
      <c r="R603" s="19"/>
      <c r="S603" s="19"/>
      <c r="T603" s="122"/>
      <c r="U603" s="19"/>
      <c r="V603" s="19"/>
      <c r="W603" s="19"/>
      <c r="X603" s="122"/>
      <c r="Y603" s="19"/>
      <c r="Z603" s="19"/>
      <c r="AA603" s="19"/>
      <c r="AB603" s="19"/>
      <c r="AC603" s="19"/>
    </row>
    <row r="604">
      <c r="A604" s="19"/>
      <c r="B604" s="19"/>
      <c r="C604" s="19"/>
      <c r="D604" s="122"/>
      <c r="E604" s="19"/>
      <c r="F604" s="19"/>
      <c r="G604" s="19"/>
      <c r="H604" s="122"/>
      <c r="I604" s="19"/>
      <c r="J604" s="19"/>
      <c r="K604" s="19"/>
      <c r="L604" s="122"/>
      <c r="M604" s="19"/>
      <c r="N604" s="19"/>
      <c r="O604" s="19"/>
      <c r="P604" s="122"/>
      <c r="Q604" s="19"/>
      <c r="R604" s="19"/>
      <c r="S604" s="19"/>
      <c r="T604" s="122"/>
      <c r="U604" s="19"/>
      <c r="V604" s="19"/>
      <c r="W604" s="19"/>
      <c r="X604" s="122"/>
      <c r="Y604" s="19"/>
      <c r="Z604" s="19"/>
      <c r="AA604" s="19"/>
      <c r="AB604" s="19"/>
      <c r="AC604" s="19"/>
    </row>
    <row r="605">
      <c r="A605" s="19"/>
      <c r="B605" s="19"/>
      <c r="C605" s="19"/>
      <c r="D605" s="122"/>
      <c r="E605" s="19"/>
      <c r="F605" s="19"/>
      <c r="G605" s="19"/>
      <c r="H605" s="122"/>
      <c r="I605" s="19"/>
      <c r="J605" s="19"/>
      <c r="K605" s="19"/>
      <c r="L605" s="122"/>
      <c r="M605" s="19"/>
      <c r="N605" s="19"/>
      <c r="O605" s="19"/>
      <c r="P605" s="122"/>
      <c r="Q605" s="19"/>
      <c r="R605" s="19"/>
      <c r="S605" s="19"/>
      <c r="T605" s="122"/>
      <c r="U605" s="19"/>
      <c r="V605" s="19"/>
      <c r="W605" s="19"/>
      <c r="X605" s="122"/>
      <c r="Y605" s="19"/>
      <c r="Z605" s="19"/>
      <c r="AA605" s="19"/>
      <c r="AB605" s="19"/>
      <c r="AC605" s="19"/>
    </row>
    <row r="606">
      <c r="A606" s="19"/>
      <c r="B606" s="19"/>
      <c r="C606" s="19"/>
      <c r="D606" s="122"/>
      <c r="E606" s="19"/>
      <c r="F606" s="19"/>
      <c r="G606" s="19"/>
      <c r="H606" s="122"/>
      <c r="I606" s="19"/>
      <c r="J606" s="19"/>
      <c r="K606" s="19"/>
      <c r="L606" s="122"/>
      <c r="M606" s="19"/>
      <c r="N606" s="19"/>
      <c r="O606" s="19"/>
      <c r="P606" s="122"/>
      <c r="Q606" s="19"/>
      <c r="R606" s="19"/>
      <c r="S606" s="19"/>
      <c r="T606" s="122"/>
      <c r="U606" s="19"/>
      <c r="V606" s="19"/>
      <c r="W606" s="19"/>
      <c r="X606" s="122"/>
      <c r="Y606" s="19"/>
      <c r="Z606" s="19"/>
      <c r="AA606" s="19"/>
      <c r="AB606" s="19"/>
      <c r="AC606" s="19"/>
    </row>
    <row r="607">
      <c r="A607" s="19"/>
      <c r="B607" s="19"/>
      <c r="C607" s="19"/>
      <c r="D607" s="122"/>
      <c r="E607" s="19"/>
      <c r="F607" s="19"/>
      <c r="G607" s="19"/>
      <c r="H607" s="122"/>
      <c r="I607" s="19"/>
      <c r="J607" s="19"/>
      <c r="K607" s="19"/>
      <c r="L607" s="122"/>
      <c r="M607" s="19"/>
      <c r="N607" s="19"/>
      <c r="O607" s="19"/>
      <c r="P607" s="122"/>
      <c r="Q607" s="19"/>
      <c r="R607" s="19"/>
      <c r="S607" s="19"/>
      <c r="T607" s="122"/>
      <c r="U607" s="19"/>
      <c r="V607" s="19"/>
      <c r="W607" s="19"/>
      <c r="X607" s="122"/>
      <c r="Y607" s="19"/>
      <c r="Z607" s="19"/>
      <c r="AA607" s="19"/>
      <c r="AB607" s="19"/>
      <c r="AC607" s="19"/>
    </row>
    <row r="608">
      <c r="A608" s="19"/>
      <c r="B608" s="19"/>
      <c r="C608" s="19"/>
      <c r="D608" s="122"/>
      <c r="E608" s="19"/>
      <c r="F608" s="19"/>
      <c r="G608" s="19"/>
      <c r="H608" s="122"/>
      <c r="I608" s="19"/>
      <c r="J608" s="19"/>
      <c r="K608" s="19"/>
      <c r="L608" s="122"/>
      <c r="M608" s="19"/>
      <c r="N608" s="19"/>
      <c r="O608" s="19"/>
      <c r="P608" s="122"/>
      <c r="Q608" s="19"/>
      <c r="R608" s="19"/>
      <c r="S608" s="19"/>
      <c r="T608" s="122"/>
      <c r="U608" s="19"/>
      <c r="V608" s="19"/>
      <c r="W608" s="19"/>
      <c r="X608" s="122"/>
      <c r="Y608" s="19"/>
      <c r="Z608" s="19"/>
      <c r="AA608" s="19"/>
      <c r="AB608" s="19"/>
      <c r="AC608" s="19"/>
    </row>
    <row r="609">
      <c r="A609" s="19"/>
      <c r="B609" s="19"/>
      <c r="C609" s="19"/>
      <c r="D609" s="122"/>
      <c r="E609" s="19"/>
      <c r="F609" s="19"/>
      <c r="G609" s="19"/>
      <c r="H609" s="122"/>
      <c r="I609" s="19"/>
      <c r="J609" s="19"/>
      <c r="K609" s="19"/>
      <c r="L609" s="122"/>
      <c r="M609" s="19"/>
      <c r="N609" s="19"/>
      <c r="O609" s="19"/>
      <c r="P609" s="122"/>
      <c r="Q609" s="19"/>
      <c r="R609" s="19"/>
      <c r="S609" s="19"/>
      <c r="T609" s="122"/>
      <c r="U609" s="19"/>
      <c r="V609" s="19"/>
      <c r="W609" s="19"/>
      <c r="X609" s="122"/>
      <c r="Y609" s="19"/>
      <c r="Z609" s="19"/>
      <c r="AA609" s="19"/>
      <c r="AB609" s="19"/>
      <c r="AC609" s="19"/>
    </row>
    <row r="610">
      <c r="A610" s="19"/>
      <c r="B610" s="19"/>
      <c r="C610" s="19"/>
      <c r="D610" s="122"/>
      <c r="E610" s="19"/>
      <c r="F610" s="19"/>
      <c r="G610" s="19"/>
      <c r="H610" s="122"/>
      <c r="I610" s="19"/>
      <c r="J610" s="19"/>
      <c r="K610" s="19"/>
      <c r="L610" s="122"/>
      <c r="M610" s="19"/>
      <c r="N610" s="19"/>
      <c r="O610" s="19"/>
      <c r="P610" s="122"/>
      <c r="Q610" s="19"/>
      <c r="R610" s="19"/>
      <c r="S610" s="19"/>
      <c r="T610" s="122"/>
      <c r="U610" s="19"/>
      <c r="V610" s="19"/>
      <c r="W610" s="19"/>
      <c r="X610" s="122"/>
      <c r="Y610" s="19"/>
      <c r="Z610" s="19"/>
      <c r="AA610" s="19"/>
      <c r="AB610" s="19"/>
      <c r="AC610" s="19"/>
    </row>
    <row r="611">
      <c r="A611" s="19"/>
      <c r="B611" s="19"/>
      <c r="C611" s="19"/>
      <c r="D611" s="122"/>
      <c r="E611" s="19"/>
      <c r="F611" s="19"/>
      <c r="G611" s="19"/>
      <c r="H611" s="122"/>
      <c r="I611" s="19"/>
      <c r="J611" s="19"/>
      <c r="K611" s="19"/>
      <c r="L611" s="122"/>
      <c r="M611" s="19"/>
      <c r="N611" s="19"/>
      <c r="O611" s="19"/>
      <c r="P611" s="122"/>
      <c r="Q611" s="19"/>
      <c r="R611" s="19"/>
      <c r="S611" s="19"/>
      <c r="T611" s="122"/>
      <c r="U611" s="19"/>
      <c r="V611" s="19"/>
      <c r="W611" s="19"/>
      <c r="X611" s="122"/>
      <c r="Y611" s="19"/>
      <c r="Z611" s="19"/>
      <c r="AA611" s="19"/>
      <c r="AB611" s="19"/>
      <c r="AC611" s="19"/>
    </row>
    <row r="612">
      <c r="A612" s="19"/>
      <c r="B612" s="19"/>
      <c r="C612" s="19"/>
      <c r="D612" s="122"/>
      <c r="E612" s="19"/>
      <c r="F612" s="19"/>
      <c r="G612" s="19"/>
      <c r="H612" s="122"/>
      <c r="I612" s="19"/>
      <c r="J612" s="19"/>
      <c r="K612" s="19"/>
      <c r="L612" s="122"/>
      <c r="M612" s="19"/>
      <c r="N612" s="19"/>
      <c r="O612" s="19"/>
      <c r="P612" s="122"/>
      <c r="Q612" s="19"/>
      <c r="R612" s="19"/>
      <c r="S612" s="19"/>
      <c r="T612" s="122"/>
      <c r="U612" s="19"/>
      <c r="V612" s="19"/>
      <c r="W612" s="19"/>
      <c r="X612" s="122"/>
      <c r="Y612" s="19"/>
      <c r="Z612" s="19"/>
      <c r="AA612" s="19"/>
      <c r="AB612" s="19"/>
      <c r="AC612" s="19"/>
    </row>
    <row r="613">
      <c r="A613" s="19"/>
      <c r="B613" s="19"/>
      <c r="C613" s="19"/>
      <c r="D613" s="122"/>
      <c r="E613" s="19"/>
      <c r="F613" s="19"/>
      <c r="G613" s="19"/>
      <c r="H613" s="122"/>
      <c r="I613" s="19"/>
      <c r="J613" s="19"/>
      <c r="K613" s="19"/>
      <c r="L613" s="122"/>
      <c r="M613" s="19"/>
      <c r="N613" s="19"/>
      <c r="O613" s="19"/>
      <c r="P613" s="122"/>
      <c r="Q613" s="19"/>
      <c r="R613" s="19"/>
      <c r="S613" s="19"/>
      <c r="T613" s="122"/>
      <c r="U613" s="19"/>
      <c r="V613" s="19"/>
      <c r="W613" s="19"/>
      <c r="X613" s="122"/>
      <c r="Y613" s="19"/>
      <c r="Z613" s="19"/>
      <c r="AA613" s="19"/>
      <c r="AB613" s="19"/>
      <c r="AC613" s="19"/>
    </row>
    <row r="614">
      <c r="A614" s="19"/>
      <c r="B614" s="19"/>
      <c r="C614" s="19"/>
      <c r="D614" s="122"/>
      <c r="E614" s="19"/>
      <c r="F614" s="19"/>
      <c r="G614" s="19"/>
      <c r="H614" s="122"/>
      <c r="I614" s="19"/>
      <c r="J614" s="19"/>
      <c r="K614" s="19"/>
      <c r="L614" s="122"/>
      <c r="M614" s="19"/>
      <c r="N614" s="19"/>
      <c r="O614" s="19"/>
      <c r="P614" s="122"/>
      <c r="Q614" s="19"/>
      <c r="R614" s="19"/>
      <c r="S614" s="19"/>
      <c r="T614" s="122"/>
      <c r="U614" s="19"/>
      <c r="V614" s="19"/>
      <c r="W614" s="19"/>
      <c r="X614" s="122"/>
      <c r="Y614" s="19"/>
      <c r="Z614" s="19"/>
      <c r="AA614" s="19"/>
      <c r="AB614" s="19"/>
      <c r="AC614" s="19"/>
    </row>
    <row r="615">
      <c r="A615" s="19"/>
      <c r="B615" s="19"/>
      <c r="C615" s="19"/>
      <c r="D615" s="122"/>
      <c r="E615" s="19"/>
      <c r="F615" s="19"/>
      <c r="G615" s="19"/>
      <c r="H615" s="122"/>
      <c r="I615" s="19"/>
      <c r="J615" s="19"/>
      <c r="K615" s="19"/>
      <c r="L615" s="122"/>
      <c r="M615" s="19"/>
      <c r="N615" s="19"/>
      <c r="O615" s="19"/>
      <c r="P615" s="122"/>
      <c r="Q615" s="19"/>
      <c r="R615" s="19"/>
      <c r="S615" s="19"/>
      <c r="T615" s="122"/>
      <c r="U615" s="19"/>
      <c r="V615" s="19"/>
      <c r="W615" s="19"/>
      <c r="X615" s="122"/>
      <c r="Y615" s="19"/>
      <c r="Z615" s="19"/>
      <c r="AA615" s="19"/>
      <c r="AB615" s="19"/>
      <c r="AC615" s="19"/>
    </row>
    <row r="616">
      <c r="A616" s="19"/>
      <c r="B616" s="19"/>
      <c r="C616" s="19"/>
      <c r="D616" s="122"/>
      <c r="E616" s="19"/>
      <c r="F616" s="19"/>
      <c r="G616" s="19"/>
      <c r="H616" s="122"/>
      <c r="I616" s="19"/>
      <c r="J616" s="19"/>
      <c r="K616" s="19"/>
      <c r="L616" s="122"/>
      <c r="M616" s="19"/>
      <c r="N616" s="19"/>
      <c r="O616" s="19"/>
      <c r="P616" s="122"/>
      <c r="Q616" s="19"/>
      <c r="R616" s="19"/>
      <c r="S616" s="19"/>
      <c r="T616" s="122"/>
      <c r="U616" s="19"/>
      <c r="V616" s="19"/>
      <c r="W616" s="19"/>
      <c r="X616" s="122"/>
      <c r="Y616" s="19"/>
      <c r="Z616" s="19"/>
      <c r="AA616" s="19"/>
      <c r="AB616" s="19"/>
      <c r="AC616" s="19"/>
    </row>
    <row r="617">
      <c r="A617" s="19"/>
      <c r="B617" s="19"/>
      <c r="C617" s="19"/>
      <c r="D617" s="122"/>
      <c r="E617" s="19"/>
      <c r="F617" s="19"/>
      <c r="G617" s="19"/>
      <c r="H617" s="122"/>
      <c r="I617" s="19"/>
      <c r="J617" s="19"/>
      <c r="K617" s="19"/>
      <c r="L617" s="122"/>
      <c r="M617" s="19"/>
      <c r="N617" s="19"/>
      <c r="O617" s="19"/>
      <c r="P617" s="122"/>
      <c r="Q617" s="19"/>
      <c r="R617" s="19"/>
      <c r="S617" s="19"/>
      <c r="T617" s="122"/>
      <c r="U617" s="19"/>
      <c r="V617" s="19"/>
      <c r="W617" s="19"/>
      <c r="X617" s="122"/>
      <c r="Y617" s="19"/>
      <c r="Z617" s="19"/>
      <c r="AA617" s="19"/>
      <c r="AB617" s="19"/>
      <c r="AC617" s="19"/>
    </row>
    <row r="618">
      <c r="A618" s="19"/>
      <c r="B618" s="19"/>
      <c r="C618" s="19"/>
      <c r="D618" s="122"/>
      <c r="E618" s="19"/>
      <c r="F618" s="19"/>
      <c r="G618" s="19"/>
      <c r="H618" s="122"/>
      <c r="I618" s="19"/>
      <c r="J618" s="19"/>
      <c r="K618" s="19"/>
      <c r="L618" s="122"/>
      <c r="M618" s="19"/>
      <c r="N618" s="19"/>
      <c r="O618" s="19"/>
      <c r="P618" s="122"/>
      <c r="Q618" s="19"/>
      <c r="R618" s="19"/>
      <c r="S618" s="19"/>
      <c r="T618" s="122"/>
      <c r="U618" s="19"/>
      <c r="V618" s="19"/>
      <c r="W618" s="19"/>
      <c r="X618" s="122"/>
      <c r="Y618" s="19"/>
      <c r="Z618" s="19"/>
      <c r="AA618" s="19"/>
      <c r="AB618" s="19"/>
      <c r="AC618" s="19"/>
    </row>
    <row r="619">
      <c r="A619" s="19"/>
      <c r="B619" s="19"/>
      <c r="C619" s="19"/>
      <c r="D619" s="122"/>
      <c r="E619" s="19"/>
      <c r="F619" s="19"/>
      <c r="G619" s="19"/>
      <c r="H619" s="122"/>
      <c r="I619" s="19"/>
      <c r="J619" s="19"/>
      <c r="K619" s="19"/>
      <c r="L619" s="122"/>
      <c r="M619" s="19"/>
      <c r="N619" s="19"/>
      <c r="O619" s="19"/>
      <c r="P619" s="122"/>
      <c r="Q619" s="19"/>
      <c r="R619" s="19"/>
      <c r="S619" s="19"/>
      <c r="T619" s="122"/>
      <c r="U619" s="19"/>
      <c r="V619" s="19"/>
      <c r="W619" s="19"/>
      <c r="X619" s="122"/>
      <c r="Y619" s="19"/>
      <c r="Z619" s="19"/>
      <c r="AA619" s="19"/>
      <c r="AB619" s="19"/>
      <c r="AC619" s="19"/>
    </row>
    <row r="620">
      <c r="A620" s="19"/>
      <c r="B620" s="19"/>
      <c r="C620" s="19"/>
      <c r="D620" s="122"/>
      <c r="E620" s="19"/>
      <c r="F620" s="19"/>
      <c r="G620" s="19"/>
      <c r="H620" s="122"/>
      <c r="I620" s="19"/>
      <c r="J620" s="19"/>
      <c r="K620" s="19"/>
      <c r="L620" s="122"/>
      <c r="M620" s="19"/>
      <c r="N620" s="19"/>
      <c r="O620" s="19"/>
      <c r="P620" s="122"/>
      <c r="Q620" s="19"/>
      <c r="R620" s="19"/>
      <c r="S620" s="19"/>
      <c r="T620" s="122"/>
      <c r="U620" s="19"/>
      <c r="V620" s="19"/>
      <c r="W620" s="19"/>
      <c r="X620" s="122"/>
      <c r="Y620" s="19"/>
      <c r="Z620" s="19"/>
      <c r="AA620" s="19"/>
      <c r="AB620" s="19"/>
      <c r="AC620" s="19"/>
    </row>
    <row r="621">
      <c r="A621" s="19"/>
      <c r="B621" s="19"/>
      <c r="C621" s="19"/>
      <c r="D621" s="122"/>
      <c r="E621" s="19"/>
      <c r="F621" s="19"/>
      <c r="G621" s="19"/>
      <c r="H621" s="122"/>
      <c r="I621" s="19"/>
      <c r="J621" s="19"/>
      <c r="K621" s="19"/>
      <c r="L621" s="122"/>
      <c r="M621" s="19"/>
      <c r="N621" s="19"/>
      <c r="O621" s="19"/>
      <c r="P621" s="122"/>
      <c r="Q621" s="19"/>
      <c r="R621" s="19"/>
      <c r="S621" s="19"/>
      <c r="T621" s="122"/>
      <c r="U621" s="19"/>
      <c r="V621" s="19"/>
      <c r="W621" s="19"/>
      <c r="X621" s="122"/>
      <c r="Y621" s="19"/>
      <c r="Z621" s="19"/>
      <c r="AA621" s="19"/>
      <c r="AB621" s="19"/>
      <c r="AC621" s="19"/>
    </row>
    <row r="622">
      <c r="A622" s="19"/>
      <c r="B622" s="19"/>
      <c r="C622" s="19"/>
      <c r="D622" s="122"/>
      <c r="E622" s="19"/>
      <c r="F622" s="19"/>
      <c r="G622" s="19"/>
      <c r="H622" s="122"/>
      <c r="I622" s="19"/>
      <c r="J622" s="19"/>
      <c r="K622" s="19"/>
      <c r="L622" s="122"/>
      <c r="M622" s="19"/>
      <c r="N622" s="19"/>
      <c r="O622" s="19"/>
      <c r="P622" s="122"/>
      <c r="Q622" s="19"/>
      <c r="R622" s="19"/>
      <c r="S622" s="19"/>
      <c r="T622" s="122"/>
      <c r="U622" s="19"/>
      <c r="V622" s="19"/>
      <c r="W622" s="19"/>
      <c r="X622" s="122"/>
      <c r="Y622" s="19"/>
      <c r="Z622" s="19"/>
      <c r="AA622" s="19"/>
      <c r="AB622" s="19"/>
      <c r="AC622" s="19"/>
    </row>
    <row r="623">
      <c r="A623" s="19"/>
      <c r="B623" s="19"/>
      <c r="C623" s="19"/>
      <c r="D623" s="122"/>
      <c r="E623" s="19"/>
      <c r="F623" s="19"/>
      <c r="G623" s="19"/>
      <c r="H623" s="122"/>
      <c r="I623" s="19"/>
      <c r="J623" s="19"/>
      <c r="K623" s="19"/>
      <c r="L623" s="122"/>
      <c r="M623" s="19"/>
      <c r="N623" s="19"/>
      <c r="O623" s="19"/>
      <c r="P623" s="122"/>
      <c r="Q623" s="19"/>
      <c r="R623" s="19"/>
      <c r="S623" s="19"/>
      <c r="T623" s="122"/>
      <c r="U623" s="19"/>
      <c r="V623" s="19"/>
      <c r="W623" s="19"/>
      <c r="X623" s="122"/>
      <c r="Y623" s="19"/>
      <c r="Z623" s="19"/>
      <c r="AA623" s="19"/>
      <c r="AB623" s="19"/>
      <c r="AC623" s="19"/>
    </row>
    <row r="624">
      <c r="A624" s="19"/>
      <c r="B624" s="19"/>
      <c r="C624" s="19"/>
      <c r="D624" s="122"/>
      <c r="E624" s="19"/>
      <c r="F624" s="19"/>
      <c r="G624" s="19"/>
      <c r="H624" s="122"/>
      <c r="I624" s="19"/>
      <c r="J624" s="19"/>
      <c r="K624" s="19"/>
      <c r="L624" s="122"/>
      <c r="M624" s="19"/>
      <c r="N624" s="19"/>
      <c r="O624" s="19"/>
      <c r="P624" s="122"/>
      <c r="Q624" s="19"/>
      <c r="R624" s="19"/>
      <c r="S624" s="19"/>
      <c r="T624" s="122"/>
      <c r="U624" s="19"/>
      <c r="V624" s="19"/>
      <c r="W624" s="19"/>
      <c r="X624" s="122"/>
      <c r="Y624" s="19"/>
      <c r="Z624" s="19"/>
      <c r="AA624" s="19"/>
      <c r="AB624" s="19"/>
      <c r="AC624" s="19"/>
    </row>
    <row r="625">
      <c r="A625" s="19"/>
      <c r="B625" s="19"/>
      <c r="C625" s="19"/>
      <c r="D625" s="122"/>
      <c r="E625" s="19"/>
      <c r="F625" s="19"/>
      <c r="G625" s="19"/>
      <c r="H625" s="122"/>
      <c r="I625" s="19"/>
      <c r="J625" s="19"/>
      <c r="K625" s="19"/>
      <c r="L625" s="122"/>
      <c r="M625" s="19"/>
      <c r="N625" s="19"/>
      <c r="O625" s="19"/>
      <c r="P625" s="122"/>
      <c r="Q625" s="19"/>
      <c r="R625" s="19"/>
      <c r="S625" s="19"/>
      <c r="T625" s="122"/>
      <c r="U625" s="19"/>
      <c r="V625" s="19"/>
      <c r="W625" s="19"/>
      <c r="X625" s="122"/>
      <c r="Y625" s="19"/>
      <c r="Z625" s="19"/>
      <c r="AA625" s="19"/>
      <c r="AB625" s="19"/>
      <c r="AC625" s="19"/>
    </row>
    <row r="626">
      <c r="A626" s="19"/>
      <c r="B626" s="19"/>
      <c r="C626" s="19"/>
      <c r="D626" s="122"/>
      <c r="E626" s="19"/>
      <c r="F626" s="19"/>
      <c r="G626" s="19"/>
      <c r="H626" s="122"/>
      <c r="I626" s="19"/>
      <c r="J626" s="19"/>
      <c r="K626" s="19"/>
      <c r="L626" s="122"/>
      <c r="M626" s="19"/>
      <c r="N626" s="19"/>
      <c r="O626" s="19"/>
      <c r="P626" s="122"/>
      <c r="Q626" s="19"/>
      <c r="R626" s="19"/>
      <c r="S626" s="19"/>
      <c r="T626" s="122"/>
      <c r="U626" s="19"/>
      <c r="V626" s="19"/>
      <c r="W626" s="19"/>
      <c r="X626" s="122"/>
      <c r="Y626" s="19"/>
      <c r="Z626" s="19"/>
      <c r="AA626" s="19"/>
      <c r="AB626" s="19"/>
      <c r="AC626" s="19"/>
    </row>
    <row r="627">
      <c r="A627" s="19"/>
      <c r="B627" s="19"/>
      <c r="C627" s="19"/>
      <c r="D627" s="122"/>
      <c r="E627" s="19"/>
      <c r="F627" s="19"/>
      <c r="G627" s="19"/>
      <c r="H627" s="122"/>
      <c r="I627" s="19"/>
      <c r="J627" s="19"/>
      <c r="K627" s="19"/>
      <c r="L627" s="122"/>
      <c r="M627" s="19"/>
      <c r="N627" s="19"/>
      <c r="O627" s="19"/>
      <c r="P627" s="122"/>
      <c r="Q627" s="19"/>
      <c r="R627" s="19"/>
      <c r="S627" s="19"/>
      <c r="T627" s="122"/>
      <c r="U627" s="19"/>
      <c r="V627" s="19"/>
      <c r="W627" s="19"/>
      <c r="X627" s="122"/>
      <c r="Y627" s="19"/>
      <c r="Z627" s="19"/>
      <c r="AA627" s="19"/>
      <c r="AB627" s="19"/>
      <c r="AC627" s="19"/>
    </row>
    <row r="628">
      <c r="A628" s="19"/>
      <c r="B628" s="19"/>
      <c r="C628" s="19"/>
      <c r="D628" s="122"/>
      <c r="E628" s="19"/>
      <c r="F628" s="19"/>
      <c r="G628" s="19"/>
      <c r="H628" s="122"/>
      <c r="I628" s="19"/>
      <c r="J628" s="19"/>
      <c r="K628" s="19"/>
      <c r="L628" s="122"/>
      <c r="M628" s="19"/>
      <c r="N628" s="19"/>
      <c r="O628" s="19"/>
      <c r="P628" s="122"/>
      <c r="Q628" s="19"/>
      <c r="R628" s="19"/>
      <c r="S628" s="19"/>
      <c r="T628" s="122"/>
      <c r="U628" s="19"/>
      <c r="V628" s="19"/>
      <c r="W628" s="19"/>
      <c r="X628" s="122"/>
      <c r="Y628" s="19"/>
      <c r="Z628" s="19"/>
      <c r="AA628" s="19"/>
      <c r="AB628" s="19"/>
      <c r="AC628" s="19"/>
    </row>
    <row r="629">
      <c r="A629" s="19"/>
      <c r="B629" s="19"/>
      <c r="C629" s="19"/>
      <c r="D629" s="122"/>
      <c r="E629" s="19"/>
      <c r="F629" s="19"/>
      <c r="G629" s="19"/>
      <c r="H629" s="122"/>
      <c r="I629" s="19"/>
      <c r="J629" s="19"/>
      <c r="K629" s="19"/>
      <c r="L629" s="122"/>
      <c r="M629" s="19"/>
      <c r="N629" s="19"/>
      <c r="O629" s="19"/>
      <c r="P629" s="122"/>
      <c r="Q629" s="19"/>
      <c r="R629" s="19"/>
      <c r="S629" s="19"/>
      <c r="T629" s="122"/>
      <c r="U629" s="19"/>
      <c r="V629" s="19"/>
      <c r="W629" s="19"/>
      <c r="X629" s="122"/>
      <c r="Y629" s="19"/>
      <c r="Z629" s="19"/>
      <c r="AA629" s="19"/>
      <c r="AB629" s="19"/>
      <c r="AC629" s="19"/>
    </row>
    <row r="630">
      <c r="A630" s="19"/>
      <c r="B630" s="19"/>
      <c r="C630" s="19"/>
      <c r="D630" s="122"/>
      <c r="E630" s="19"/>
      <c r="F630" s="19"/>
      <c r="G630" s="19"/>
      <c r="H630" s="122"/>
      <c r="I630" s="19"/>
      <c r="J630" s="19"/>
      <c r="K630" s="19"/>
      <c r="L630" s="122"/>
      <c r="M630" s="19"/>
      <c r="N630" s="19"/>
      <c r="O630" s="19"/>
      <c r="P630" s="122"/>
      <c r="Q630" s="19"/>
      <c r="R630" s="19"/>
      <c r="S630" s="19"/>
      <c r="T630" s="122"/>
      <c r="U630" s="19"/>
      <c r="V630" s="19"/>
      <c r="W630" s="19"/>
      <c r="X630" s="122"/>
      <c r="Y630" s="19"/>
      <c r="Z630" s="19"/>
      <c r="AA630" s="19"/>
      <c r="AB630" s="19"/>
      <c r="AC630" s="19"/>
    </row>
    <row r="631">
      <c r="A631" s="19"/>
      <c r="B631" s="19"/>
      <c r="C631" s="19"/>
      <c r="D631" s="122"/>
      <c r="E631" s="19"/>
      <c r="F631" s="19"/>
      <c r="G631" s="19"/>
      <c r="H631" s="122"/>
      <c r="I631" s="19"/>
      <c r="J631" s="19"/>
      <c r="K631" s="19"/>
      <c r="L631" s="122"/>
      <c r="M631" s="19"/>
      <c r="N631" s="19"/>
      <c r="O631" s="19"/>
      <c r="P631" s="122"/>
      <c r="Q631" s="19"/>
      <c r="R631" s="19"/>
      <c r="S631" s="19"/>
      <c r="T631" s="122"/>
      <c r="U631" s="19"/>
      <c r="V631" s="19"/>
      <c r="W631" s="19"/>
      <c r="X631" s="122"/>
      <c r="Y631" s="19"/>
      <c r="Z631" s="19"/>
      <c r="AA631" s="19"/>
      <c r="AB631" s="19"/>
      <c r="AC631" s="19"/>
    </row>
    <row r="632">
      <c r="A632" s="19"/>
      <c r="B632" s="19"/>
      <c r="C632" s="19"/>
      <c r="D632" s="122"/>
      <c r="E632" s="19"/>
      <c r="F632" s="19"/>
      <c r="G632" s="19"/>
      <c r="H632" s="122"/>
      <c r="I632" s="19"/>
      <c r="J632" s="19"/>
      <c r="K632" s="19"/>
      <c r="L632" s="122"/>
      <c r="M632" s="19"/>
      <c r="N632" s="19"/>
      <c r="O632" s="19"/>
      <c r="P632" s="122"/>
      <c r="Q632" s="19"/>
      <c r="R632" s="19"/>
      <c r="S632" s="19"/>
      <c r="T632" s="122"/>
      <c r="U632" s="19"/>
      <c r="V632" s="19"/>
      <c r="W632" s="19"/>
      <c r="X632" s="122"/>
      <c r="Y632" s="19"/>
      <c r="Z632" s="19"/>
      <c r="AA632" s="19"/>
      <c r="AB632" s="19"/>
      <c r="AC632" s="19"/>
    </row>
    <row r="633">
      <c r="A633" s="19"/>
      <c r="B633" s="19"/>
      <c r="C633" s="19"/>
      <c r="D633" s="122"/>
      <c r="E633" s="19"/>
      <c r="F633" s="19"/>
      <c r="G633" s="19"/>
      <c r="H633" s="122"/>
      <c r="I633" s="19"/>
      <c r="J633" s="19"/>
      <c r="K633" s="19"/>
      <c r="L633" s="122"/>
      <c r="M633" s="19"/>
      <c r="N633" s="19"/>
      <c r="O633" s="19"/>
      <c r="P633" s="122"/>
      <c r="Q633" s="19"/>
      <c r="R633" s="19"/>
      <c r="S633" s="19"/>
      <c r="T633" s="122"/>
      <c r="U633" s="19"/>
      <c r="V633" s="19"/>
      <c r="W633" s="19"/>
      <c r="X633" s="122"/>
      <c r="Y633" s="19"/>
      <c r="Z633" s="19"/>
      <c r="AA633" s="19"/>
      <c r="AB633" s="19"/>
      <c r="AC633" s="19"/>
    </row>
    <row r="634">
      <c r="A634" s="19"/>
      <c r="B634" s="19"/>
      <c r="C634" s="19"/>
      <c r="D634" s="122"/>
      <c r="E634" s="19"/>
      <c r="F634" s="19"/>
      <c r="G634" s="19"/>
      <c r="H634" s="122"/>
      <c r="I634" s="19"/>
      <c r="J634" s="19"/>
      <c r="K634" s="19"/>
      <c r="L634" s="122"/>
      <c r="M634" s="19"/>
      <c r="N634" s="19"/>
      <c r="O634" s="19"/>
      <c r="P634" s="122"/>
      <c r="Q634" s="19"/>
      <c r="R634" s="19"/>
      <c r="S634" s="19"/>
      <c r="T634" s="122"/>
      <c r="U634" s="19"/>
      <c r="V634" s="19"/>
      <c r="W634" s="19"/>
      <c r="X634" s="122"/>
      <c r="Y634" s="19"/>
      <c r="Z634" s="19"/>
      <c r="AA634" s="19"/>
      <c r="AB634" s="19"/>
      <c r="AC634" s="19"/>
    </row>
    <row r="635">
      <c r="A635" s="19"/>
      <c r="B635" s="19"/>
      <c r="C635" s="19"/>
      <c r="D635" s="122"/>
      <c r="E635" s="19"/>
      <c r="F635" s="19"/>
      <c r="G635" s="19"/>
      <c r="H635" s="122"/>
      <c r="I635" s="19"/>
      <c r="J635" s="19"/>
      <c r="K635" s="19"/>
      <c r="L635" s="122"/>
      <c r="M635" s="19"/>
      <c r="N635" s="19"/>
      <c r="O635" s="19"/>
      <c r="P635" s="122"/>
      <c r="Q635" s="19"/>
      <c r="R635" s="19"/>
      <c r="S635" s="19"/>
      <c r="T635" s="122"/>
      <c r="U635" s="19"/>
      <c r="V635" s="19"/>
      <c r="W635" s="19"/>
      <c r="X635" s="122"/>
      <c r="Y635" s="19"/>
      <c r="Z635" s="19"/>
      <c r="AA635" s="19"/>
      <c r="AB635" s="19"/>
      <c r="AC635" s="19"/>
    </row>
    <row r="636">
      <c r="A636" s="19"/>
      <c r="B636" s="19"/>
      <c r="C636" s="19"/>
      <c r="D636" s="122"/>
      <c r="E636" s="19"/>
      <c r="F636" s="19"/>
      <c r="G636" s="19"/>
      <c r="H636" s="122"/>
      <c r="I636" s="19"/>
      <c r="J636" s="19"/>
      <c r="K636" s="19"/>
      <c r="L636" s="122"/>
      <c r="M636" s="19"/>
      <c r="N636" s="19"/>
      <c r="O636" s="19"/>
      <c r="P636" s="122"/>
      <c r="Q636" s="19"/>
      <c r="R636" s="19"/>
      <c r="S636" s="19"/>
      <c r="T636" s="122"/>
      <c r="U636" s="19"/>
      <c r="V636" s="19"/>
      <c r="W636" s="19"/>
      <c r="X636" s="122"/>
      <c r="Y636" s="19"/>
      <c r="Z636" s="19"/>
      <c r="AA636" s="19"/>
      <c r="AB636" s="19"/>
      <c r="AC636" s="19"/>
    </row>
    <row r="637">
      <c r="A637" s="19"/>
      <c r="B637" s="19"/>
      <c r="C637" s="19"/>
      <c r="D637" s="122"/>
      <c r="E637" s="19"/>
      <c r="F637" s="19"/>
      <c r="G637" s="19"/>
      <c r="H637" s="122"/>
      <c r="I637" s="19"/>
      <c r="J637" s="19"/>
      <c r="K637" s="19"/>
      <c r="L637" s="122"/>
      <c r="M637" s="19"/>
      <c r="N637" s="19"/>
      <c r="O637" s="19"/>
      <c r="P637" s="122"/>
      <c r="Q637" s="19"/>
      <c r="R637" s="19"/>
      <c r="S637" s="19"/>
      <c r="T637" s="122"/>
      <c r="U637" s="19"/>
      <c r="V637" s="19"/>
      <c r="W637" s="19"/>
      <c r="X637" s="122"/>
      <c r="Y637" s="19"/>
      <c r="Z637" s="19"/>
      <c r="AA637" s="19"/>
      <c r="AB637" s="19"/>
      <c r="AC637" s="19"/>
    </row>
    <row r="638">
      <c r="A638" s="19"/>
      <c r="B638" s="19"/>
      <c r="C638" s="19"/>
      <c r="D638" s="122"/>
      <c r="E638" s="19"/>
      <c r="F638" s="19"/>
      <c r="G638" s="19"/>
      <c r="H638" s="122"/>
      <c r="I638" s="19"/>
      <c r="J638" s="19"/>
      <c r="K638" s="19"/>
      <c r="L638" s="122"/>
      <c r="M638" s="19"/>
      <c r="N638" s="19"/>
      <c r="O638" s="19"/>
      <c r="P638" s="122"/>
      <c r="Q638" s="19"/>
      <c r="R638" s="19"/>
      <c r="S638" s="19"/>
      <c r="T638" s="122"/>
      <c r="U638" s="19"/>
      <c r="V638" s="19"/>
      <c r="W638" s="19"/>
      <c r="X638" s="122"/>
      <c r="Y638" s="19"/>
      <c r="Z638" s="19"/>
      <c r="AA638" s="19"/>
      <c r="AB638" s="19"/>
      <c r="AC638" s="19"/>
    </row>
    <row r="639">
      <c r="A639" s="19"/>
      <c r="B639" s="19"/>
      <c r="C639" s="19"/>
      <c r="D639" s="122"/>
      <c r="E639" s="19"/>
      <c r="F639" s="19"/>
      <c r="G639" s="19"/>
      <c r="H639" s="122"/>
      <c r="I639" s="19"/>
      <c r="J639" s="19"/>
      <c r="K639" s="19"/>
      <c r="L639" s="122"/>
      <c r="M639" s="19"/>
      <c r="N639" s="19"/>
      <c r="O639" s="19"/>
      <c r="P639" s="122"/>
      <c r="Q639" s="19"/>
      <c r="R639" s="19"/>
      <c r="S639" s="19"/>
      <c r="T639" s="122"/>
      <c r="U639" s="19"/>
      <c r="V639" s="19"/>
      <c r="W639" s="19"/>
      <c r="X639" s="122"/>
      <c r="Y639" s="19"/>
      <c r="Z639" s="19"/>
      <c r="AA639" s="19"/>
      <c r="AB639" s="19"/>
      <c r="AC639" s="19"/>
    </row>
    <row r="640">
      <c r="A640" s="19"/>
      <c r="B640" s="19"/>
      <c r="C640" s="19"/>
      <c r="D640" s="122"/>
      <c r="E640" s="19"/>
      <c r="F640" s="19"/>
      <c r="G640" s="19"/>
      <c r="H640" s="122"/>
      <c r="I640" s="19"/>
      <c r="J640" s="19"/>
      <c r="K640" s="19"/>
      <c r="L640" s="122"/>
      <c r="M640" s="19"/>
      <c r="N640" s="19"/>
      <c r="O640" s="19"/>
      <c r="P640" s="122"/>
      <c r="Q640" s="19"/>
      <c r="R640" s="19"/>
      <c r="S640" s="19"/>
      <c r="T640" s="122"/>
      <c r="U640" s="19"/>
      <c r="V640" s="19"/>
      <c r="W640" s="19"/>
      <c r="X640" s="122"/>
      <c r="Y640" s="19"/>
      <c r="Z640" s="19"/>
      <c r="AA640" s="19"/>
      <c r="AB640" s="19"/>
      <c r="AC640" s="19"/>
    </row>
    <row r="641">
      <c r="A641" s="19"/>
      <c r="B641" s="19"/>
      <c r="C641" s="19"/>
      <c r="D641" s="122"/>
      <c r="E641" s="19"/>
      <c r="F641" s="19"/>
      <c r="G641" s="19"/>
      <c r="H641" s="122"/>
      <c r="I641" s="19"/>
      <c r="J641" s="19"/>
      <c r="K641" s="19"/>
      <c r="L641" s="122"/>
      <c r="M641" s="19"/>
      <c r="N641" s="19"/>
      <c r="O641" s="19"/>
      <c r="P641" s="122"/>
      <c r="Q641" s="19"/>
      <c r="R641" s="19"/>
      <c r="S641" s="19"/>
      <c r="T641" s="122"/>
      <c r="U641" s="19"/>
      <c r="V641" s="19"/>
      <c r="W641" s="19"/>
      <c r="X641" s="122"/>
      <c r="Y641" s="19"/>
      <c r="Z641" s="19"/>
      <c r="AA641" s="19"/>
      <c r="AB641" s="19"/>
      <c r="AC641" s="19"/>
    </row>
    <row r="642">
      <c r="A642" s="19"/>
      <c r="B642" s="19"/>
      <c r="C642" s="19"/>
      <c r="D642" s="122"/>
      <c r="E642" s="19"/>
      <c r="F642" s="19"/>
      <c r="G642" s="19"/>
      <c r="H642" s="122"/>
      <c r="I642" s="19"/>
      <c r="J642" s="19"/>
      <c r="K642" s="19"/>
      <c r="L642" s="122"/>
      <c r="M642" s="19"/>
      <c r="N642" s="19"/>
      <c r="O642" s="19"/>
      <c r="P642" s="122"/>
      <c r="Q642" s="19"/>
      <c r="R642" s="19"/>
      <c r="S642" s="19"/>
      <c r="T642" s="122"/>
      <c r="U642" s="19"/>
      <c r="V642" s="19"/>
      <c r="W642" s="19"/>
      <c r="X642" s="122"/>
      <c r="Y642" s="19"/>
      <c r="Z642" s="19"/>
      <c r="AA642" s="19"/>
      <c r="AB642" s="19"/>
      <c r="AC642" s="19"/>
    </row>
    <row r="643">
      <c r="A643" s="19"/>
      <c r="B643" s="19"/>
      <c r="C643" s="19"/>
      <c r="D643" s="122"/>
      <c r="E643" s="19"/>
      <c r="F643" s="19"/>
      <c r="G643" s="19"/>
      <c r="H643" s="122"/>
      <c r="I643" s="19"/>
      <c r="J643" s="19"/>
      <c r="K643" s="19"/>
      <c r="L643" s="122"/>
      <c r="M643" s="19"/>
      <c r="N643" s="19"/>
      <c r="O643" s="19"/>
      <c r="P643" s="122"/>
      <c r="Q643" s="19"/>
      <c r="R643" s="19"/>
      <c r="S643" s="19"/>
      <c r="T643" s="122"/>
      <c r="U643" s="19"/>
      <c r="V643" s="19"/>
      <c r="W643" s="19"/>
      <c r="X643" s="122"/>
      <c r="Y643" s="19"/>
      <c r="Z643" s="19"/>
      <c r="AA643" s="19"/>
      <c r="AB643" s="19"/>
      <c r="AC643" s="19"/>
    </row>
    <row r="644">
      <c r="A644" s="19"/>
      <c r="B644" s="19"/>
      <c r="C644" s="19"/>
      <c r="D644" s="122"/>
      <c r="E644" s="19"/>
      <c r="F644" s="19"/>
      <c r="G644" s="19"/>
      <c r="H644" s="122"/>
      <c r="I644" s="19"/>
      <c r="J644" s="19"/>
      <c r="K644" s="19"/>
      <c r="L644" s="122"/>
      <c r="M644" s="19"/>
      <c r="N644" s="19"/>
      <c r="O644" s="19"/>
      <c r="P644" s="122"/>
      <c r="Q644" s="19"/>
      <c r="R644" s="19"/>
      <c r="S644" s="19"/>
      <c r="T644" s="122"/>
      <c r="U644" s="19"/>
      <c r="V644" s="19"/>
      <c r="W644" s="19"/>
      <c r="X644" s="122"/>
      <c r="Y644" s="19"/>
      <c r="Z644" s="19"/>
      <c r="AA644" s="19"/>
      <c r="AB644" s="19"/>
      <c r="AC644" s="19"/>
    </row>
    <row r="645">
      <c r="A645" s="19"/>
      <c r="B645" s="19"/>
      <c r="C645" s="19"/>
      <c r="D645" s="122"/>
      <c r="E645" s="19"/>
      <c r="F645" s="19"/>
      <c r="G645" s="19"/>
      <c r="H645" s="122"/>
      <c r="I645" s="19"/>
      <c r="J645" s="19"/>
      <c r="K645" s="19"/>
      <c r="L645" s="122"/>
      <c r="M645" s="19"/>
      <c r="N645" s="19"/>
      <c r="O645" s="19"/>
      <c r="P645" s="122"/>
      <c r="Q645" s="19"/>
      <c r="R645" s="19"/>
      <c r="S645" s="19"/>
      <c r="T645" s="122"/>
      <c r="U645" s="19"/>
      <c r="V645" s="19"/>
      <c r="W645" s="19"/>
      <c r="X645" s="122"/>
      <c r="Y645" s="19"/>
      <c r="Z645" s="19"/>
      <c r="AA645" s="19"/>
      <c r="AB645" s="19"/>
      <c r="AC645" s="19"/>
    </row>
    <row r="646">
      <c r="A646" s="19"/>
      <c r="B646" s="19"/>
      <c r="C646" s="19"/>
      <c r="D646" s="122"/>
      <c r="E646" s="19"/>
      <c r="F646" s="19"/>
      <c r="G646" s="19"/>
      <c r="H646" s="122"/>
      <c r="I646" s="19"/>
      <c r="J646" s="19"/>
      <c r="K646" s="19"/>
      <c r="L646" s="122"/>
      <c r="M646" s="19"/>
      <c r="N646" s="19"/>
      <c r="O646" s="19"/>
      <c r="P646" s="122"/>
      <c r="Q646" s="19"/>
      <c r="R646" s="19"/>
      <c r="S646" s="19"/>
      <c r="T646" s="122"/>
      <c r="U646" s="19"/>
      <c r="V646" s="19"/>
      <c r="W646" s="19"/>
      <c r="X646" s="122"/>
      <c r="Y646" s="19"/>
      <c r="Z646" s="19"/>
      <c r="AA646" s="19"/>
      <c r="AB646" s="19"/>
      <c r="AC646" s="19"/>
    </row>
    <row r="647">
      <c r="A647" s="19"/>
      <c r="B647" s="19"/>
      <c r="C647" s="19"/>
      <c r="D647" s="122"/>
      <c r="E647" s="19"/>
      <c r="F647" s="19"/>
      <c r="G647" s="19"/>
      <c r="H647" s="122"/>
      <c r="I647" s="19"/>
      <c r="J647" s="19"/>
      <c r="K647" s="19"/>
      <c r="L647" s="122"/>
      <c r="M647" s="19"/>
      <c r="N647" s="19"/>
      <c r="O647" s="19"/>
      <c r="P647" s="122"/>
      <c r="Q647" s="19"/>
      <c r="R647" s="19"/>
      <c r="S647" s="19"/>
      <c r="T647" s="122"/>
      <c r="U647" s="19"/>
      <c r="V647" s="19"/>
      <c r="W647" s="19"/>
      <c r="X647" s="122"/>
      <c r="Y647" s="19"/>
      <c r="Z647" s="19"/>
      <c r="AA647" s="19"/>
      <c r="AB647" s="19"/>
      <c r="AC647" s="19"/>
    </row>
    <row r="648">
      <c r="A648" s="19"/>
      <c r="B648" s="19"/>
      <c r="C648" s="19"/>
      <c r="D648" s="122"/>
      <c r="E648" s="19"/>
      <c r="F648" s="19"/>
      <c r="G648" s="19"/>
      <c r="H648" s="122"/>
      <c r="I648" s="19"/>
      <c r="J648" s="19"/>
      <c r="K648" s="19"/>
      <c r="L648" s="122"/>
      <c r="M648" s="19"/>
      <c r="N648" s="19"/>
      <c r="O648" s="19"/>
      <c r="P648" s="122"/>
      <c r="Q648" s="19"/>
      <c r="R648" s="19"/>
      <c r="S648" s="19"/>
      <c r="T648" s="122"/>
      <c r="U648" s="19"/>
      <c r="V648" s="19"/>
      <c r="W648" s="19"/>
      <c r="X648" s="122"/>
      <c r="Y648" s="19"/>
      <c r="Z648" s="19"/>
      <c r="AA648" s="19"/>
      <c r="AB648" s="19"/>
      <c r="AC648" s="19"/>
    </row>
    <row r="649">
      <c r="A649" s="19"/>
      <c r="B649" s="19"/>
      <c r="C649" s="19"/>
      <c r="D649" s="122"/>
      <c r="E649" s="19"/>
      <c r="F649" s="19"/>
      <c r="G649" s="19"/>
      <c r="H649" s="122"/>
      <c r="I649" s="19"/>
      <c r="J649" s="19"/>
      <c r="K649" s="19"/>
      <c r="L649" s="122"/>
      <c r="M649" s="19"/>
      <c r="N649" s="19"/>
      <c r="O649" s="19"/>
      <c r="P649" s="122"/>
      <c r="Q649" s="19"/>
      <c r="R649" s="19"/>
      <c r="S649" s="19"/>
      <c r="T649" s="122"/>
      <c r="U649" s="19"/>
      <c r="V649" s="19"/>
      <c r="W649" s="19"/>
      <c r="X649" s="122"/>
      <c r="Y649" s="19"/>
      <c r="Z649" s="19"/>
      <c r="AA649" s="19"/>
      <c r="AB649" s="19"/>
      <c r="AC649" s="19"/>
    </row>
    <row r="650">
      <c r="A650" s="19"/>
      <c r="B650" s="19"/>
      <c r="C650" s="19"/>
      <c r="D650" s="122"/>
      <c r="E650" s="19"/>
      <c r="F650" s="19"/>
      <c r="G650" s="19"/>
      <c r="H650" s="122"/>
      <c r="I650" s="19"/>
      <c r="J650" s="19"/>
      <c r="K650" s="19"/>
      <c r="L650" s="122"/>
      <c r="M650" s="19"/>
      <c r="N650" s="19"/>
      <c r="O650" s="19"/>
      <c r="P650" s="122"/>
      <c r="Q650" s="19"/>
      <c r="R650" s="19"/>
      <c r="S650" s="19"/>
      <c r="T650" s="122"/>
      <c r="U650" s="19"/>
      <c r="V650" s="19"/>
      <c r="W650" s="19"/>
      <c r="X650" s="122"/>
      <c r="Y650" s="19"/>
      <c r="Z650" s="19"/>
      <c r="AA650" s="19"/>
      <c r="AB650" s="19"/>
      <c r="AC650" s="19"/>
    </row>
    <row r="651">
      <c r="A651" s="19"/>
      <c r="B651" s="19"/>
      <c r="C651" s="19"/>
      <c r="D651" s="122"/>
      <c r="E651" s="19"/>
      <c r="F651" s="19"/>
      <c r="G651" s="19"/>
      <c r="H651" s="122"/>
      <c r="I651" s="19"/>
      <c r="J651" s="19"/>
      <c r="K651" s="19"/>
      <c r="L651" s="122"/>
      <c r="M651" s="19"/>
      <c r="N651" s="19"/>
      <c r="O651" s="19"/>
      <c r="P651" s="122"/>
      <c r="Q651" s="19"/>
      <c r="R651" s="19"/>
      <c r="S651" s="19"/>
      <c r="T651" s="122"/>
      <c r="U651" s="19"/>
      <c r="V651" s="19"/>
      <c r="W651" s="19"/>
      <c r="X651" s="122"/>
      <c r="Y651" s="19"/>
      <c r="Z651" s="19"/>
      <c r="AA651" s="19"/>
      <c r="AB651" s="19"/>
      <c r="AC651" s="19"/>
    </row>
    <row r="652">
      <c r="A652" s="19"/>
      <c r="B652" s="19"/>
      <c r="C652" s="19"/>
      <c r="D652" s="122"/>
      <c r="E652" s="19"/>
      <c r="F652" s="19"/>
      <c r="G652" s="19"/>
      <c r="H652" s="122"/>
      <c r="I652" s="19"/>
      <c r="J652" s="19"/>
      <c r="K652" s="19"/>
      <c r="L652" s="122"/>
      <c r="M652" s="19"/>
      <c r="N652" s="19"/>
      <c r="O652" s="19"/>
      <c r="P652" s="122"/>
      <c r="Q652" s="19"/>
      <c r="R652" s="19"/>
      <c r="S652" s="19"/>
      <c r="T652" s="122"/>
      <c r="U652" s="19"/>
      <c r="V652" s="19"/>
      <c r="W652" s="19"/>
      <c r="X652" s="122"/>
      <c r="Y652" s="19"/>
      <c r="Z652" s="19"/>
      <c r="AA652" s="19"/>
      <c r="AB652" s="19"/>
      <c r="AC652" s="19"/>
    </row>
    <row r="653">
      <c r="A653" s="19"/>
      <c r="B653" s="19"/>
      <c r="C653" s="19"/>
      <c r="D653" s="122"/>
      <c r="E653" s="19"/>
      <c r="F653" s="19"/>
      <c r="G653" s="19"/>
      <c r="H653" s="122"/>
      <c r="I653" s="19"/>
      <c r="J653" s="19"/>
      <c r="K653" s="19"/>
      <c r="L653" s="122"/>
      <c r="M653" s="19"/>
      <c r="N653" s="19"/>
      <c r="O653" s="19"/>
      <c r="P653" s="122"/>
      <c r="Q653" s="19"/>
      <c r="R653" s="19"/>
      <c r="S653" s="19"/>
      <c r="T653" s="122"/>
      <c r="U653" s="19"/>
      <c r="V653" s="19"/>
      <c r="W653" s="19"/>
      <c r="X653" s="122"/>
      <c r="Y653" s="19"/>
      <c r="Z653" s="19"/>
      <c r="AA653" s="19"/>
      <c r="AB653" s="19"/>
      <c r="AC653" s="19"/>
    </row>
    <row r="654">
      <c r="A654" s="19"/>
      <c r="B654" s="19"/>
      <c r="C654" s="19"/>
      <c r="D654" s="122"/>
      <c r="E654" s="19"/>
      <c r="F654" s="19"/>
      <c r="G654" s="19"/>
      <c r="H654" s="122"/>
      <c r="I654" s="19"/>
      <c r="J654" s="19"/>
      <c r="K654" s="19"/>
      <c r="L654" s="122"/>
      <c r="M654" s="19"/>
      <c r="N654" s="19"/>
      <c r="O654" s="19"/>
      <c r="P654" s="122"/>
      <c r="Q654" s="19"/>
      <c r="R654" s="19"/>
      <c r="S654" s="19"/>
      <c r="T654" s="122"/>
      <c r="U654" s="19"/>
      <c r="V654" s="19"/>
      <c r="W654" s="19"/>
      <c r="X654" s="122"/>
      <c r="Y654" s="19"/>
      <c r="Z654" s="19"/>
      <c r="AA654" s="19"/>
      <c r="AB654" s="19"/>
      <c r="AC654" s="19"/>
    </row>
    <row r="655">
      <c r="A655" s="19"/>
      <c r="B655" s="19"/>
      <c r="C655" s="19"/>
      <c r="D655" s="122"/>
      <c r="E655" s="19"/>
      <c r="F655" s="19"/>
      <c r="G655" s="19"/>
      <c r="H655" s="122"/>
      <c r="I655" s="19"/>
      <c r="J655" s="19"/>
      <c r="K655" s="19"/>
      <c r="L655" s="122"/>
      <c r="M655" s="19"/>
      <c r="N655" s="19"/>
      <c r="O655" s="19"/>
      <c r="P655" s="122"/>
      <c r="Q655" s="19"/>
      <c r="R655" s="19"/>
      <c r="S655" s="19"/>
      <c r="T655" s="122"/>
      <c r="U655" s="19"/>
      <c r="V655" s="19"/>
      <c r="W655" s="19"/>
      <c r="X655" s="122"/>
      <c r="Y655" s="19"/>
      <c r="Z655" s="19"/>
      <c r="AA655" s="19"/>
      <c r="AB655" s="19"/>
      <c r="AC655" s="19"/>
    </row>
    <row r="656">
      <c r="A656" s="19"/>
      <c r="B656" s="19"/>
      <c r="C656" s="19"/>
      <c r="D656" s="122"/>
      <c r="E656" s="19"/>
      <c r="F656" s="19"/>
      <c r="G656" s="19"/>
      <c r="H656" s="122"/>
      <c r="I656" s="19"/>
      <c r="J656" s="19"/>
      <c r="K656" s="19"/>
      <c r="L656" s="122"/>
      <c r="M656" s="19"/>
      <c r="N656" s="19"/>
      <c r="O656" s="19"/>
      <c r="P656" s="122"/>
      <c r="Q656" s="19"/>
      <c r="R656" s="19"/>
      <c r="S656" s="19"/>
      <c r="T656" s="122"/>
      <c r="U656" s="19"/>
      <c r="V656" s="19"/>
      <c r="W656" s="19"/>
      <c r="X656" s="122"/>
      <c r="Y656" s="19"/>
      <c r="Z656" s="19"/>
      <c r="AA656" s="19"/>
      <c r="AB656" s="19"/>
      <c r="AC656" s="19"/>
    </row>
    <row r="657">
      <c r="A657" s="19"/>
      <c r="B657" s="19"/>
      <c r="C657" s="19"/>
      <c r="D657" s="122"/>
      <c r="E657" s="19"/>
      <c r="F657" s="19"/>
      <c r="G657" s="19"/>
      <c r="H657" s="122"/>
      <c r="I657" s="19"/>
      <c r="J657" s="19"/>
      <c r="K657" s="19"/>
      <c r="L657" s="122"/>
      <c r="M657" s="19"/>
      <c r="N657" s="19"/>
      <c r="O657" s="19"/>
      <c r="P657" s="122"/>
      <c r="Q657" s="19"/>
      <c r="R657" s="19"/>
      <c r="S657" s="19"/>
      <c r="T657" s="122"/>
      <c r="U657" s="19"/>
      <c r="V657" s="19"/>
      <c r="W657" s="19"/>
      <c r="X657" s="122"/>
      <c r="Y657" s="19"/>
      <c r="Z657" s="19"/>
      <c r="AA657" s="19"/>
      <c r="AB657" s="19"/>
      <c r="AC657" s="19"/>
    </row>
    <row r="658">
      <c r="A658" s="19"/>
      <c r="B658" s="19"/>
      <c r="C658" s="19"/>
      <c r="D658" s="122"/>
      <c r="E658" s="19"/>
      <c r="F658" s="19"/>
      <c r="G658" s="19"/>
      <c r="H658" s="122"/>
      <c r="I658" s="19"/>
      <c r="J658" s="19"/>
      <c r="K658" s="19"/>
      <c r="L658" s="122"/>
      <c r="M658" s="19"/>
      <c r="N658" s="19"/>
      <c r="O658" s="19"/>
      <c r="P658" s="122"/>
      <c r="Q658" s="19"/>
      <c r="R658" s="19"/>
      <c r="S658" s="19"/>
      <c r="T658" s="122"/>
      <c r="U658" s="19"/>
      <c r="V658" s="19"/>
      <c r="W658" s="19"/>
      <c r="X658" s="122"/>
      <c r="Y658" s="19"/>
      <c r="Z658" s="19"/>
      <c r="AA658" s="19"/>
      <c r="AB658" s="19"/>
      <c r="AC658" s="19"/>
    </row>
    <row r="659">
      <c r="A659" s="19"/>
      <c r="B659" s="19"/>
      <c r="C659" s="19"/>
      <c r="D659" s="122"/>
      <c r="E659" s="19"/>
      <c r="F659" s="19"/>
      <c r="G659" s="19"/>
      <c r="H659" s="122"/>
      <c r="I659" s="19"/>
      <c r="J659" s="19"/>
      <c r="K659" s="19"/>
      <c r="L659" s="122"/>
      <c r="M659" s="19"/>
      <c r="N659" s="19"/>
      <c r="O659" s="19"/>
      <c r="P659" s="122"/>
      <c r="Q659" s="19"/>
      <c r="R659" s="19"/>
      <c r="S659" s="19"/>
      <c r="T659" s="122"/>
      <c r="U659" s="19"/>
      <c r="V659" s="19"/>
      <c r="W659" s="19"/>
      <c r="X659" s="122"/>
      <c r="Y659" s="19"/>
      <c r="Z659" s="19"/>
      <c r="AA659" s="19"/>
      <c r="AB659" s="19"/>
      <c r="AC659" s="19"/>
    </row>
    <row r="660">
      <c r="A660" s="19"/>
      <c r="B660" s="19"/>
      <c r="C660" s="19"/>
      <c r="D660" s="122"/>
      <c r="E660" s="19"/>
      <c r="F660" s="19"/>
      <c r="G660" s="19"/>
      <c r="H660" s="122"/>
      <c r="I660" s="19"/>
      <c r="J660" s="19"/>
      <c r="K660" s="19"/>
      <c r="L660" s="122"/>
      <c r="M660" s="19"/>
      <c r="N660" s="19"/>
      <c r="O660" s="19"/>
      <c r="P660" s="122"/>
      <c r="Q660" s="19"/>
      <c r="R660" s="19"/>
      <c r="S660" s="19"/>
      <c r="T660" s="122"/>
      <c r="U660" s="19"/>
      <c r="V660" s="19"/>
      <c r="W660" s="19"/>
      <c r="X660" s="122"/>
      <c r="Y660" s="19"/>
      <c r="Z660" s="19"/>
      <c r="AA660" s="19"/>
      <c r="AB660" s="19"/>
      <c r="AC660" s="19"/>
    </row>
    <row r="661">
      <c r="A661" s="19"/>
      <c r="B661" s="19"/>
      <c r="C661" s="19"/>
      <c r="D661" s="122"/>
      <c r="E661" s="19"/>
      <c r="F661" s="19"/>
      <c r="G661" s="19"/>
      <c r="H661" s="122"/>
      <c r="I661" s="19"/>
      <c r="J661" s="19"/>
      <c r="K661" s="19"/>
      <c r="L661" s="122"/>
      <c r="M661" s="19"/>
      <c r="N661" s="19"/>
      <c r="O661" s="19"/>
      <c r="P661" s="122"/>
      <c r="Q661" s="19"/>
      <c r="R661" s="19"/>
      <c r="S661" s="19"/>
      <c r="T661" s="122"/>
      <c r="U661" s="19"/>
      <c r="V661" s="19"/>
      <c r="W661" s="19"/>
      <c r="X661" s="122"/>
      <c r="Y661" s="19"/>
      <c r="Z661" s="19"/>
      <c r="AA661" s="19"/>
      <c r="AB661" s="19"/>
      <c r="AC661" s="19"/>
    </row>
    <row r="662">
      <c r="A662" s="19"/>
      <c r="B662" s="19"/>
      <c r="C662" s="19"/>
      <c r="D662" s="122"/>
      <c r="E662" s="19"/>
      <c r="F662" s="19"/>
      <c r="G662" s="19"/>
      <c r="H662" s="122"/>
      <c r="I662" s="19"/>
      <c r="J662" s="19"/>
      <c r="K662" s="19"/>
      <c r="L662" s="122"/>
      <c r="M662" s="19"/>
      <c r="N662" s="19"/>
      <c r="O662" s="19"/>
      <c r="P662" s="122"/>
      <c r="Q662" s="19"/>
      <c r="R662" s="19"/>
      <c r="S662" s="19"/>
      <c r="T662" s="122"/>
      <c r="U662" s="19"/>
      <c r="V662" s="19"/>
      <c r="W662" s="19"/>
      <c r="X662" s="122"/>
      <c r="Y662" s="19"/>
      <c r="Z662" s="19"/>
      <c r="AA662" s="19"/>
      <c r="AB662" s="19"/>
      <c r="AC662" s="19"/>
    </row>
    <row r="663">
      <c r="A663" s="19"/>
      <c r="B663" s="19"/>
      <c r="C663" s="19"/>
      <c r="D663" s="122"/>
      <c r="E663" s="19"/>
      <c r="F663" s="19"/>
      <c r="G663" s="19"/>
      <c r="H663" s="122"/>
      <c r="I663" s="19"/>
      <c r="J663" s="19"/>
      <c r="K663" s="19"/>
      <c r="L663" s="122"/>
      <c r="M663" s="19"/>
      <c r="N663" s="19"/>
      <c r="O663" s="19"/>
      <c r="P663" s="122"/>
      <c r="Q663" s="19"/>
      <c r="R663" s="19"/>
      <c r="S663" s="19"/>
      <c r="T663" s="122"/>
      <c r="U663" s="19"/>
      <c r="V663" s="19"/>
      <c r="W663" s="19"/>
      <c r="X663" s="122"/>
      <c r="Y663" s="19"/>
      <c r="Z663" s="19"/>
      <c r="AA663" s="19"/>
      <c r="AB663" s="19"/>
      <c r="AC663" s="19"/>
    </row>
    <row r="664">
      <c r="A664" s="19"/>
      <c r="B664" s="19"/>
      <c r="C664" s="19"/>
      <c r="D664" s="122"/>
      <c r="E664" s="19"/>
      <c r="F664" s="19"/>
      <c r="G664" s="19"/>
      <c r="H664" s="122"/>
      <c r="I664" s="19"/>
      <c r="J664" s="19"/>
      <c r="K664" s="19"/>
      <c r="L664" s="122"/>
      <c r="M664" s="19"/>
      <c r="N664" s="19"/>
      <c r="O664" s="19"/>
      <c r="P664" s="122"/>
      <c r="Q664" s="19"/>
      <c r="R664" s="19"/>
      <c r="S664" s="19"/>
      <c r="T664" s="122"/>
      <c r="U664" s="19"/>
      <c r="V664" s="19"/>
      <c r="W664" s="19"/>
      <c r="X664" s="122"/>
      <c r="Y664" s="19"/>
      <c r="Z664" s="19"/>
      <c r="AA664" s="19"/>
      <c r="AB664" s="19"/>
      <c r="AC664" s="19"/>
    </row>
    <row r="665">
      <c r="A665" s="19"/>
      <c r="B665" s="19"/>
      <c r="C665" s="19"/>
      <c r="D665" s="122"/>
      <c r="E665" s="19"/>
      <c r="F665" s="19"/>
      <c r="G665" s="19"/>
      <c r="H665" s="122"/>
      <c r="I665" s="19"/>
      <c r="J665" s="19"/>
      <c r="K665" s="19"/>
      <c r="L665" s="122"/>
      <c r="M665" s="19"/>
      <c r="N665" s="19"/>
      <c r="O665" s="19"/>
      <c r="P665" s="122"/>
      <c r="Q665" s="19"/>
      <c r="R665" s="19"/>
      <c r="S665" s="19"/>
      <c r="T665" s="122"/>
      <c r="U665" s="19"/>
      <c r="V665" s="19"/>
      <c r="W665" s="19"/>
      <c r="X665" s="122"/>
      <c r="Y665" s="19"/>
      <c r="Z665" s="19"/>
      <c r="AA665" s="19"/>
      <c r="AB665" s="19"/>
      <c r="AC665" s="19"/>
    </row>
    <row r="666">
      <c r="A666" s="19"/>
      <c r="B666" s="19"/>
      <c r="C666" s="19"/>
      <c r="D666" s="122"/>
      <c r="E666" s="19"/>
      <c r="F666" s="19"/>
      <c r="G666" s="19"/>
      <c r="H666" s="122"/>
      <c r="I666" s="19"/>
      <c r="J666" s="19"/>
      <c r="K666" s="19"/>
      <c r="L666" s="122"/>
      <c r="M666" s="19"/>
      <c r="N666" s="19"/>
      <c r="O666" s="19"/>
      <c r="P666" s="122"/>
      <c r="Q666" s="19"/>
      <c r="R666" s="19"/>
      <c r="S666" s="19"/>
      <c r="T666" s="122"/>
      <c r="U666" s="19"/>
      <c r="V666" s="19"/>
      <c r="W666" s="19"/>
      <c r="X666" s="122"/>
      <c r="Y666" s="19"/>
      <c r="Z666" s="19"/>
      <c r="AA666" s="19"/>
      <c r="AB666" s="19"/>
      <c r="AC666" s="19"/>
    </row>
    <row r="667">
      <c r="A667" s="19"/>
      <c r="B667" s="19"/>
      <c r="C667" s="19"/>
      <c r="D667" s="122"/>
      <c r="E667" s="19"/>
      <c r="F667" s="19"/>
      <c r="G667" s="19"/>
      <c r="H667" s="122"/>
      <c r="I667" s="19"/>
      <c r="J667" s="19"/>
      <c r="K667" s="19"/>
      <c r="L667" s="122"/>
      <c r="M667" s="19"/>
      <c r="N667" s="19"/>
      <c r="O667" s="19"/>
      <c r="P667" s="122"/>
      <c r="Q667" s="19"/>
      <c r="R667" s="19"/>
      <c r="S667" s="19"/>
      <c r="T667" s="122"/>
      <c r="U667" s="19"/>
      <c r="V667" s="19"/>
      <c r="W667" s="19"/>
      <c r="X667" s="122"/>
      <c r="Y667" s="19"/>
      <c r="Z667" s="19"/>
      <c r="AA667" s="19"/>
      <c r="AB667" s="19"/>
      <c r="AC667" s="19"/>
    </row>
    <row r="668">
      <c r="A668" s="19"/>
      <c r="B668" s="19"/>
      <c r="C668" s="19"/>
      <c r="D668" s="122"/>
      <c r="E668" s="19"/>
      <c r="F668" s="19"/>
      <c r="G668" s="19"/>
      <c r="H668" s="122"/>
      <c r="I668" s="19"/>
      <c r="J668" s="19"/>
      <c r="K668" s="19"/>
      <c r="L668" s="122"/>
      <c r="M668" s="19"/>
      <c r="N668" s="19"/>
      <c r="O668" s="19"/>
      <c r="P668" s="122"/>
      <c r="Q668" s="19"/>
      <c r="R668" s="19"/>
      <c r="S668" s="19"/>
      <c r="T668" s="122"/>
      <c r="U668" s="19"/>
      <c r="V668" s="19"/>
      <c r="W668" s="19"/>
      <c r="X668" s="122"/>
      <c r="Y668" s="19"/>
      <c r="Z668" s="19"/>
      <c r="AA668" s="19"/>
      <c r="AB668" s="19"/>
      <c r="AC668" s="19"/>
    </row>
    <row r="669">
      <c r="A669" s="19"/>
      <c r="B669" s="19"/>
      <c r="C669" s="19"/>
      <c r="D669" s="122"/>
      <c r="E669" s="19"/>
      <c r="F669" s="19"/>
      <c r="G669" s="19"/>
      <c r="H669" s="122"/>
      <c r="I669" s="19"/>
      <c r="J669" s="19"/>
      <c r="K669" s="19"/>
      <c r="L669" s="122"/>
      <c r="M669" s="19"/>
      <c r="N669" s="19"/>
      <c r="O669" s="19"/>
      <c r="P669" s="122"/>
      <c r="Q669" s="19"/>
      <c r="R669" s="19"/>
      <c r="S669" s="19"/>
      <c r="T669" s="122"/>
      <c r="U669" s="19"/>
      <c r="V669" s="19"/>
      <c r="W669" s="19"/>
      <c r="X669" s="122"/>
      <c r="Y669" s="19"/>
      <c r="Z669" s="19"/>
      <c r="AA669" s="19"/>
      <c r="AB669" s="19"/>
      <c r="AC669" s="19"/>
    </row>
    <row r="670">
      <c r="A670" s="19"/>
      <c r="B670" s="19"/>
      <c r="C670" s="19"/>
      <c r="D670" s="122"/>
      <c r="E670" s="19"/>
      <c r="F670" s="19"/>
      <c r="G670" s="19"/>
      <c r="H670" s="122"/>
      <c r="I670" s="19"/>
      <c r="J670" s="19"/>
      <c r="K670" s="19"/>
      <c r="L670" s="122"/>
      <c r="M670" s="19"/>
      <c r="N670" s="19"/>
      <c r="O670" s="19"/>
      <c r="P670" s="122"/>
      <c r="Q670" s="19"/>
      <c r="R670" s="19"/>
      <c r="S670" s="19"/>
      <c r="T670" s="122"/>
      <c r="U670" s="19"/>
      <c r="V670" s="19"/>
      <c r="W670" s="19"/>
      <c r="X670" s="122"/>
      <c r="Y670" s="19"/>
      <c r="Z670" s="19"/>
      <c r="AA670" s="19"/>
      <c r="AB670" s="19"/>
      <c r="AC670" s="19"/>
    </row>
    <row r="671">
      <c r="A671" s="19"/>
      <c r="B671" s="19"/>
      <c r="C671" s="19"/>
      <c r="D671" s="122"/>
      <c r="E671" s="19"/>
      <c r="F671" s="19"/>
      <c r="G671" s="19"/>
      <c r="H671" s="122"/>
      <c r="I671" s="19"/>
      <c r="J671" s="19"/>
      <c r="K671" s="19"/>
      <c r="L671" s="122"/>
      <c r="M671" s="19"/>
      <c r="N671" s="19"/>
      <c r="O671" s="19"/>
      <c r="P671" s="122"/>
      <c r="Q671" s="19"/>
      <c r="R671" s="19"/>
      <c r="S671" s="19"/>
      <c r="T671" s="122"/>
      <c r="U671" s="19"/>
      <c r="V671" s="19"/>
      <c r="W671" s="19"/>
      <c r="X671" s="122"/>
      <c r="Y671" s="19"/>
      <c r="Z671" s="19"/>
      <c r="AA671" s="19"/>
      <c r="AB671" s="19"/>
      <c r="AC671" s="19"/>
    </row>
    <row r="672">
      <c r="A672" s="19"/>
      <c r="B672" s="19"/>
      <c r="C672" s="19"/>
      <c r="D672" s="122"/>
      <c r="E672" s="19"/>
      <c r="F672" s="19"/>
      <c r="G672" s="19"/>
      <c r="H672" s="122"/>
      <c r="I672" s="19"/>
      <c r="J672" s="19"/>
      <c r="K672" s="19"/>
      <c r="L672" s="122"/>
      <c r="M672" s="19"/>
      <c r="N672" s="19"/>
      <c r="O672" s="19"/>
      <c r="P672" s="122"/>
      <c r="Q672" s="19"/>
      <c r="R672" s="19"/>
      <c r="S672" s="19"/>
      <c r="T672" s="122"/>
      <c r="U672" s="19"/>
      <c r="V672" s="19"/>
      <c r="W672" s="19"/>
      <c r="X672" s="122"/>
      <c r="Y672" s="19"/>
      <c r="Z672" s="19"/>
      <c r="AA672" s="19"/>
      <c r="AB672" s="19"/>
      <c r="AC672" s="19"/>
    </row>
    <row r="673">
      <c r="A673" s="19"/>
      <c r="B673" s="19"/>
      <c r="C673" s="19"/>
      <c r="D673" s="122"/>
      <c r="E673" s="19"/>
      <c r="F673" s="19"/>
      <c r="G673" s="19"/>
      <c r="H673" s="122"/>
      <c r="I673" s="19"/>
      <c r="J673" s="19"/>
      <c r="K673" s="19"/>
      <c r="L673" s="122"/>
      <c r="M673" s="19"/>
      <c r="N673" s="19"/>
      <c r="O673" s="19"/>
      <c r="P673" s="122"/>
      <c r="Q673" s="19"/>
      <c r="R673" s="19"/>
      <c r="S673" s="19"/>
      <c r="T673" s="122"/>
      <c r="U673" s="19"/>
      <c r="V673" s="19"/>
      <c r="W673" s="19"/>
      <c r="X673" s="122"/>
      <c r="Y673" s="19"/>
      <c r="Z673" s="19"/>
      <c r="AA673" s="19"/>
      <c r="AB673" s="19"/>
      <c r="AC673" s="19"/>
    </row>
    <row r="674">
      <c r="A674" s="19"/>
      <c r="B674" s="19"/>
      <c r="C674" s="19"/>
      <c r="D674" s="122"/>
      <c r="E674" s="19"/>
      <c r="F674" s="19"/>
      <c r="G674" s="19"/>
      <c r="H674" s="122"/>
      <c r="I674" s="19"/>
      <c r="J674" s="19"/>
      <c r="K674" s="19"/>
      <c r="L674" s="122"/>
      <c r="M674" s="19"/>
      <c r="N674" s="19"/>
      <c r="O674" s="19"/>
      <c r="P674" s="122"/>
      <c r="Q674" s="19"/>
      <c r="R674" s="19"/>
      <c r="S674" s="19"/>
      <c r="T674" s="122"/>
      <c r="U674" s="19"/>
      <c r="V674" s="19"/>
      <c r="W674" s="19"/>
      <c r="X674" s="122"/>
      <c r="Y674" s="19"/>
      <c r="Z674" s="19"/>
      <c r="AA674" s="19"/>
      <c r="AB674" s="19"/>
      <c r="AC674" s="19"/>
    </row>
    <row r="675">
      <c r="A675" s="19"/>
      <c r="B675" s="19"/>
      <c r="C675" s="19"/>
      <c r="D675" s="122"/>
      <c r="E675" s="19"/>
      <c r="F675" s="19"/>
      <c r="G675" s="19"/>
      <c r="H675" s="122"/>
      <c r="I675" s="19"/>
      <c r="J675" s="19"/>
      <c r="K675" s="19"/>
      <c r="L675" s="122"/>
      <c r="M675" s="19"/>
      <c r="N675" s="19"/>
      <c r="O675" s="19"/>
      <c r="P675" s="122"/>
      <c r="Q675" s="19"/>
      <c r="R675" s="19"/>
      <c r="S675" s="19"/>
      <c r="T675" s="122"/>
      <c r="U675" s="19"/>
      <c r="V675" s="19"/>
      <c r="W675" s="19"/>
      <c r="X675" s="122"/>
      <c r="Y675" s="19"/>
      <c r="Z675" s="19"/>
      <c r="AA675" s="19"/>
      <c r="AB675" s="19"/>
      <c r="AC675" s="19"/>
    </row>
    <row r="676">
      <c r="A676" s="19"/>
      <c r="B676" s="19"/>
      <c r="C676" s="19"/>
      <c r="D676" s="122"/>
      <c r="E676" s="19"/>
      <c r="F676" s="19"/>
      <c r="G676" s="19"/>
      <c r="H676" s="122"/>
      <c r="I676" s="19"/>
      <c r="J676" s="19"/>
      <c r="K676" s="19"/>
      <c r="L676" s="122"/>
      <c r="M676" s="19"/>
      <c r="N676" s="19"/>
      <c r="O676" s="19"/>
      <c r="P676" s="122"/>
      <c r="Q676" s="19"/>
      <c r="R676" s="19"/>
      <c r="S676" s="19"/>
      <c r="T676" s="122"/>
      <c r="U676" s="19"/>
      <c r="V676" s="19"/>
      <c r="W676" s="19"/>
      <c r="X676" s="122"/>
      <c r="Y676" s="19"/>
      <c r="Z676" s="19"/>
      <c r="AA676" s="19"/>
      <c r="AB676" s="19"/>
      <c r="AC676" s="19"/>
    </row>
    <row r="677">
      <c r="A677" s="19"/>
      <c r="B677" s="19"/>
      <c r="C677" s="19"/>
      <c r="D677" s="122"/>
      <c r="E677" s="19"/>
      <c r="F677" s="19"/>
      <c r="G677" s="19"/>
      <c r="H677" s="122"/>
      <c r="I677" s="19"/>
      <c r="J677" s="19"/>
      <c r="K677" s="19"/>
      <c r="L677" s="122"/>
      <c r="M677" s="19"/>
      <c r="N677" s="19"/>
      <c r="O677" s="19"/>
      <c r="P677" s="122"/>
      <c r="Q677" s="19"/>
      <c r="R677" s="19"/>
      <c r="S677" s="19"/>
      <c r="T677" s="122"/>
      <c r="U677" s="19"/>
      <c r="V677" s="19"/>
      <c r="W677" s="19"/>
      <c r="X677" s="122"/>
      <c r="Y677" s="19"/>
      <c r="Z677" s="19"/>
      <c r="AA677" s="19"/>
      <c r="AB677" s="19"/>
      <c r="AC677" s="19"/>
    </row>
    <row r="678">
      <c r="A678" s="19"/>
      <c r="B678" s="19"/>
      <c r="C678" s="19"/>
      <c r="D678" s="122"/>
      <c r="E678" s="19"/>
      <c r="F678" s="19"/>
      <c r="G678" s="19"/>
      <c r="H678" s="122"/>
      <c r="I678" s="19"/>
      <c r="J678" s="19"/>
      <c r="K678" s="19"/>
      <c r="L678" s="122"/>
      <c r="M678" s="19"/>
      <c r="N678" s="19"/>
      <c r="O678" s="19"/>
      <c r="P678" s="122"/>
      <c r="Q678" s="19"/>
      <c r="R678" s="19"/>
      <c r="S678" s="19"/>
      <c r="T678" s="122"/>
      <c r="U678" s="19"/>
      <c r="V678" s="19"/>
      <c r="W678" s="19"/>
      <c r="X678" s="122"/>
      <c r="Y678" s="19"/>
      <c r="Z678" s="19"/>
      <c r="AA678" s="19"/>
      <c r="AB678" s="19"/>
      <c r="AC678" s="19"/>
    </row>
    <row r="679">
      <c r="A679" s="19"/>
      <c r="B679" s="19"/>
      <c r="C679" s="19"/>
      <c r="D679" s="122"/>
      <c r="E679" s="19"/>
      <c r="F679" s="19"/>
      <c r="G679" s="19"/>
      <c r="H679" s="122"/>
      <c r="I679" s="19"/>
      <c r="J679" s="19"/>
      <c r="K679" s="19"/>
      <c r="L679" s="122"/>
      <c r="M679" s="19"/>
      <c r="N679" s="19"/>
      <c r="O679" s="19"/>
      <c r="P679" s="122"/>
      <c r="Q679" s="19"/>
      <c r="R679" s="19"/>
      <c r="S679" s="19"/>
      <c r="T679" s="122"/>
      <c r="U679" s="19"/>
      <c r="V679" s="19"/>
      <c r="W679" s="19"/>
      <c r="X679" s="122"/>
      <c r="Y679" s="19"/>
      <c r="Z679" s="19"/>
      <c r="AA679" s="19"/>
      <c r="AB679" s="19"/>
      <c r="AC679" s="19"/>
    </row>
    <row r="680">
      <c r="A680" s="19"/>
      <c r="B680" s="19"/>
      <c r="C680" s="19"/>
      <c r="D680" s="122"/>
      <c r="E680" s="19"/>
      <c r="F680" s="19"/>
      <c r="G680" s="19"/>
      <c r="H680" s="122"/>
      <c r="I680" s="19"/>
      <c r="J680" s="19"/>
      <c r="K680" s="19"/>
      <c r="L680" s="122"/>
      <c r="M680" s="19"/>
      <c r="N680" s="19"/>
      <c r="O680" s="19"/>
      <c r="P680" s="122"/>
      <c r="Q680" s="19"/>
      <c r="R680" s="19"/>
      <c r="S680" s="19"/>
      <c r="T680" s="122"/>
      <c r="U680" s="19"/>
      <c r="V680" s="19"/>
      <c r="W680" s="19"/>
      <c r="X680" s="122"/>
      <c r="Y680" s="19"/>
      <c r="Z680" s="19"/>
      <c r="AA680" s="19"/>
      <c r="AB680" s="19"/>
      <c r="AC680" s="19"/>
    </row>
    <row r="681">
      <c r="A681" s="19"/>
      <c r="B681" s="19"/>
      <c r="C681" s="19"/>
      <c r="D681" s="122"/>
      <c r="E681" s="19"/>
      <c r="F681" s="19"/>
      <c r="G681" s="19"/>
      <c r="H681" s="122"/>
      <c r="I681" s="19"/>
      <c r="J681" s="19"/>
      <c r="K681" s="19"/>
      <c r="L681" s="122"/>
      <c r="M681" s="19"/>
      <c r="N681" s="19"/>
      <c r="O681" s="19"/>
      <c r="P681" s="122"/>
      <c r="Q681" s="19"/>
      <c r="R681" s="19"/>
      <c r="S681" s="19"/>
      <c r="T681" s="122"/>
      <c r="U681" s="19"/>
      <c r="V681" s="19"/>
      <c r="W681" s="19"/>
      <c r="X681" s="122"/>
      <c r="Y681" s="19"/>
      <c r="Z681" s="19"/>
      <c r="AA681" s="19"/>
      <c r="AB681" s="19"/>
      <c r="AC681" s="19"/>
    </row>
    <row r="682">
      <c r="A682" s="19"/>
      <c r="B682" s="19"/>
      <c r="C682" s="19"/>
      <c r="D682" s="122"/>
      <c r="E682" s="19"/>
      <c r="F682" s="19"/>
      <c r="G682" s="19"/>
      <c r="H682" s="122"/>
      <c r="I682" s="19"/>
      <c r="J682" s="19"/>
      <c r="K682" s="19"/>
      <c r="L682" s="122"/>
      <c r="M682" s="19"/>
      <c r="N682" s="19"/>
      <c r="O682" s="19"/>
      <c r="P682" s="122"/>
      <c r="Q682" s="19"/>
      <c r="R682" s="19"/>
      <c r="S682" s="19"/>
      <c r="T682" s="122"/>
      <c r="U682" s="19"/>
      <c r="V682" s="19"/>
      <c r="W682" s="19"/>
      <c r="X682" s="122"/>
      <c r="Y682" s="19"/>
      <c r="Z682" s="19"/>
      <c r="AA682" s="19"/>
      <c r="AB682" s="19"/>
      <c r="AC682" s="19"/>
    </row>
    <row r="683">
      <c r="A683" s="19"/>
      <c r="B683" s="19"/>
      <c r="C683" s="19"/>
      <c r="D683" s="122"/>
      <c r="E683" s="19"/>
      <c r="F683" s="19"/>
      <c r="G683" s="19"/>
      <c r="H683" s="122"/>
      <c r="I683" s="19"/>
      <c r="J683" s="19"/>
      <c r="K683" s="19"/>
      <c r="L683" s="122"/>
      <c r="M683" s="19"/>
      <c r="N683" s="19"/>
      <c r="O683" s="19"/>
      <c r="P683" s="122"/>
      <c r="Q683" s="19"/>
      <c r="R683" s="19"/>
      <c r="S683" s="19"/>
      <c r="T683" s="122"/>
      <c r="U683" s="19"/>
      <c r="V683" s="19"/>
      <c r="W683" s="19"/>
      <c r="X683" s="122"/>
      <c r="Y683" s="19"/>
      <c r="Z683" s="19"/>
      <c r="AA683" s="19"/>
      <c r="AB683" s="19"/>
      <c r="AC683" s="19"/>
    </row>
    <row r="684">
      <c r="A684" s="19"/>
      <c r="B684" s="19"/>
      <c r="C684" s="19"/>
      <c r="D684" s="122"/>
      <c r="E684" s="19"/>
      <c r="F684" s="19"/>
      <c r="G684" s="19"/>
      <c r="H684" s="122"/>
      <c r="I684" s="19"/>
      <c r="J684" s="19"/>
      <c r="K684" s="19"/>
      <c r="L684" s="122"/>
      <c r="M684" s="19"/>
      <c r="N684" s="19"/>
      <c r="O684" s="19"/>
      <c r="P684" s="122"/>
      <c r="Q684" s="19"/>
      <c r="R684" s="19"/>
      <c r="S684" s="19"/>
      <c r="T684" s="122"/>
      <c r="U684" s="19"/>
      <c r="V684" s="19"/>
      <c r="W684" s="19"/>
      <c r="X684" s="122"/>
      <c r="Y684" s="19"/>
      <c r="Z684" s="19"/>
      <c r="AA684" s="19"/>
      <c r="AB684" s="19"/>
      <c r="AC684" s="19"/>
    </row>
    <row r="685">
      <c r="A685" s="19"/>
      <c r="B685" s="19"/>
      <c r="C685" s="19"/>
      <c r="D685" s="122"/>
      <c r="E685" s="19"/>
      <c r="F685" s="19"/>
      <c r="G685" s="19"/>
      <c r="H685" s="122"/>
      <c r="I685" s="19"/>
      <c r="J685" s="19"/>
      <c r="K685" s="19"/>
      <c r="L685" s="122"/>
      <c r="M685" s="19"/>
      <c r="N685" s="19"/>
      <c r="O685" s="19"/>
      <c r="P685" s="122"/>
      <c r="Q685" s="19"/>
      <c r="R685" s="19"/>
      <c r="S685" s="19"/>
      <c r="T685" s="122"/>
      <c r="U685" s="19"/>
      <c r="V685" s="19"/>
      <c r="W685" s="19"/>
      <c r="X685" s="122"/>
      <c r="Y685" s="19"/>
      <c r="Z685" s="19"/>
      <c r="AA685" s="19"/>
      <c r="AB685" s="19"/>
      <c r="AC685" s="19"/>
    </row>
    <row r="686">
      <c r="A686" s="19"/>
      <c r="B686" s="19"/>
      <c r="C686" s="19"/>
      <c r="D686" s="122"/>
      <c r="E686" s="19"/>
      <c r="F686" s="19"/>
      <c r="G686" s="19"/>
      <c r="H686" s="122"/>
      <c r="I686" s="19"/>
      <c r="J686" s="19"/>
      <c r="K686" s="19"/>
      <c r="L686" s="122"/>
      <c r="M686" s="19"/>
      <c r="N686" s="19"/>
      <c r="O686" s="19"/>
      <c r="P686" s="122"/>
      <c r="Q686" s="19"/>
      <c r="R686" s="19"/>
      <c r="S686" s="19"/>
      <c r="T686" s="122"/>
      <c r="U686" s="19"/>
      <c r="V686" s="19"/>
      <c r="W686" s="19"/>
      <c r="X686" s="122"/>
      <c r="Y686" s="19"/>
      <c r="Z686" s="19"/>
      <c r="AA686" s="19"/>
      <c r="AB686" s="19"/>
      <c r="AC686" s="19"/>
    </row>
    <row r="687">
      <c r="A687" s="19"/>
      <c r="B687" s="19"/>
      <c r="C687" s="19"/>
      <c r="D687" s="122"/>
      <c r="E687" s="19"/>
      <c r="F687" s="19"/>
      <c r="G687" s="19"/>
      <c r="H687" s="122"/>
      <c r="I687" s="19"/>
      <c r="J687" s="19"/>
      <c r="K687" s="19"/>
      <c r="L687" s="122"/>
      <c r="M687" s="19"/>
      <c r="N687" s="19"/>
      <c r="O687" s="19"/>
      <c r="P687" s="122"/>
      <c r="Q687" s="19"/>
      <c r="R687" s="19"/>
      <c r="S687" s="19"/>
      <c r="T687" s="122"/>
      <c r="U687" s="19"/>
      <c r="V687" s="19"/>
      <c r="W687" s="19"/>
      <c r="X687" s="122"/>
      <c r="Y687" s="19"/>
      <c r="Z687" s="19"/>
      <c r="AA687" s="19"/>
      <c r="AB687" s="19"/>
      <c r="AC687" s="19"/>
    </row>
    <row r="688">
      <c r="A688" s="19"/>
      <c r="B688" s="19"/>
      <c r="C688" s="19"/>
      <c r="D688" s="122"/>
      <c r="E688" s="19"/>
      <c r="F688" s="19"/>
      <c r="G688" s="19"/>
      <c r="H688" s="122"/>
      <c r="I688" s="19"/>
      <c r="J688" s="19"/>
      <c r="K688" s="19"/>
      <c r="L688" s="122"/>
      <c r="M688" s="19"/>
      <c r="N688" s="19"/>
      <c r="O688" s="19"/>
      <c r="P688" s="122"/>
      <c r="Q688" s="19"/>
      <c r="R688" s="19"/>
      <c r="S688" s="19"/>
      <c r="T688" s="122"/>
      <c r="U688" s="19"/>
      <c r="V688" s="19"/>
      <c r="W688" s="19"/>
      <c r="X688" s="122"/>
      <c r="Y688" s="19"/>
      <c r="Z688" s="19"/>
      <c r="AA688" s="19"/>
      <c r="AB688" s="19"/>
      <c r="AC688" s="19"/>
    </row>
    <row r="689">
      <c r="A689" s="19"/>
      <c r="B689" s="19"/>
      <c r="C689" s="19"/>
      <c r="D689" s="122"/>
      <c r="E689" s="19"/>
      <c r="F689" s="19"/>
      <c r="G689" s="19"/>
      <c r="H689" s="122"/>
      <c r="I689" s="19"/>
      <c r="J689" s="19"/>
      <c r="K689" s="19"/>
      <c r="L689" s="122"/>
      <c r="M689" s="19"/>
      <c r="N689" s="19"/>
      <c r="O689" s="19"/>
      <c r="P689" s="122"/>
      <c r="Q689" s="19"/>
      <c r="R689" s="19"/>
      <c r="S689" s="19"/>
      <c r="T689" s="122"/>
      <c r="U689" s="19"/>
      <c r="V689" s="19"/>
      <c r="W689" s="19"/>
      <c r="X689" s="122"/>
      <c r="Y689" s="19"/>
      <c r="Z689" s="19"/>
      <c r="AA689" s="19"/>
      <c r="AB689" s="19"/>
      <c r="AC689" s="19"/>
    </row>
    <row r="690">
      <c r="A690" s="19"/>
      <c r="B690" s="19"/>
      <c r="C690" s="19"/>
      <c r="D690" s="122"/>
      <c r="E690" s="19"/>
      <c r="F690" s="19"/>
      <c r="G690" s="19"/>
      <c r="H690" s="122"/>
      <c r="I690" s="19"/>
      <c r="J690" s="19"/>
      <c r="K690" s="19"/>
      <c r="L690" s="122"/>
      <c r="M690" s="19"/>
      <c r="N690" s="19"/>
      <c r="O690" s="19"/>
      <c r="P690" s="122"/>
      <c r="Q690" s="19"/>
      <c r="R690" s="19"/>
      <c r="S690" s="19"/>
      <c r="T690" s="122"/>
      <c r="U690" s="19"/>
      <c r="V690" s="19"/>
      <c r="W690" s="19"/>
      <c r="X690" s="122"/>
      <c r="Y690" s="19"/>
      <c r="Z690" s="19"/>
      <c r="AA690" s="19"/>
      <c r="AB690" s="19"/>
      <c r="AC690" s="19"/>
    </row>
    <row r="691">
      <c r="A691" s="19"/>
      <c r="B691" s="19"/>
      <c r="C691" s="19"/>
      <c r="D691" s="122"/>
      <c r="E691" s="19"/>
      <c r="F691" s="19"/>
      <c r="G691" s="19"/>
      <c r="H691" s="122"/>
      <c r="I691" s="19"/>
      <c r="J691" s="19"/>
      <c r="K691" s="19"/>
      <c r="L691" s="122"/>
      <c r="M691" s="19"/>
      <c r="N691" s="19"/>
      <c r="O691" s="19"/>
      <c r="P691" s="122"/>
      <c r="Q691" s="19"/>
      <c r="R691" s="19"/>
      <c r="S691" s="19"/>
      <c r="T691" s="122"/>
      <c r="U691" s="19"/>
      <c r="V691" s="19"/>
      <c r="W691" s="19"/>
      <c r="X691" s="122"/>
      <c r="Y691" s="19"/>
      <c r="Z691" s="19"/>
      <c r="AA691" s="19"/>
      <c r="AB691" s="19"/>
      <c r="AC691" s="19"/>
    </row>
    <row r="692">
      <c r="A692" s="19"/>
      <c r="B692" s="19"/>
      <c r="C692" s="19"/>
      <c r="D692" s="122"/>
      <c r="E692" s="19"/>
      <c r="F692" s="19"/>
      <c r="G692" s="19"/>
      <c r="H692" s="122"/>
      <c r="I692" s="19"/>
      <c r="J692" s="19"/>
      <c r="K692" s="19"/>
      <c r="L692" s="122"/>
      <c r="M692" s="19"/>
      <c r="N692" s="19"/>
      <c r="O692" s="19"/>
      <c r="P692" s="122"/>
      <c r="Q692" s="19"/>
      <c r="R692" s="19"/>
      <c r="S692" s="19"/>
      <c r="T692" s="122"/>
      <c r="U692" s="19"/>
      <c r="V692" s="19"/>
      <c r="W692" s="19"/>
      <c r="X692" s="122"/>
      <c r="Y692" s="19"/>
      <c r="Z692" s="19"/>
      <c r="AA692" s="19"/>
      <c r="AB692" s="19"/>
      <c r="AC692" s="19"/>
    </row>
    <row r="693">
      <c r="A693" s="19"/>
      <c r="B693" s="19"/>
      <c r="C693" s="19"/>
      <c r="D693" s="122"/>
      <c r="E693" s="19"/>
      <c r="F693" s="19"/>
      <c r="G693" s="19"/>
      <c r="H693" s="122"/>
      <c r="I693" s="19"/>
      <c r="J693" s="19"/>
      <c r="K693" s="19"/>
      <c r="L693" s="122"/>
      <c r="M693" s="19"/>
      <c r="N693" s="19"/>
      <c r="O693" s="19"/>
      <c r="P693" s="122"/>
      <c r="Q693" s="19"/>
      <c r="R693" s="19"/>
      <c r="S693" s="19"/>
      <c r="T693" s="122"/>
      <c r="U693" s="19"/>
      <c r="V693" s="19"/>
      <c r="W693" s="19"/>
      <c r="X693" s="122"/>
      <c r="Y693" s="19"/>
      <c r="Z693" s="19"/>
      <c r="AA693" s="19"/>
      <c r="AB693" s="19"/>
      <c r="AC693" s="19"/>
    </row>
    <row r="694">
      <c r="A694" s="19"/>
      <c r="B694" s="19"/>
      <c r="C694" s="19"/>
      <c r="D694" s="122"/>
      <c r="E694" s="19"/>
      <c r="F694" s="19"/>
      <c r="G694" s="19"/>
      <c r="H694" s="122"/>
      <c r="I694" s="19"/>
      <c r="J694" s="19"/>
      <c r="K694" s="19"/>
      <c r="L694" s="122"/>
      <c r="M694" s="19"/>
      <c r="N694" s="19"/>
      <c r="O694" s="19"/>
      <c r="P694" s="122"/>
      <c r="Q694" s="19"/>
      <c r="R694" s="19"/>
      <c r="S694" s="19"/>
      <c r="T694" s="122"/>
      <c r="U694" s="19"/>
      <c r="V694" s="19"/>
      <c r="W694" s="19"/>
      <c r="X694" s="122"/>
      <c r="Y694" s="19"/>
      <c r="Z694" s="19"/>
      <c r="AA694" s="19"/>
      <c r="AB694" s="19"/>
      <c r="AC694" s="19"/>
    </row>
    <row r="695">
      <c r="A695" s="19"/>
      <c r="B695" s="19"/>
      <c r="C695" s="19"/>
      <c r="D695" s="122"/>
      <c r="E695" s="19"/>
      <c r="F695" s="19"/>
      <c r="G695" s="19"/>
      <c r="H695" s="122"/>
      <c r="I695" s="19"/>
      <c r="J695" s="19"/>
      <c r="K695" s="19"/>
      <c r="L695" s="122"/>
      <c r="M695" s="19"/>
      <c r="N695" s="19"/>
      <c r="O695" s="19"/>
      <c r="P695" s="122"/>
      <c r="Q695" s="19"/>
      <c r="R695" s="19"/>
      <c r="S695" s="19"/>
      <c r="T695" s="122"/>
      <c r="U695" s="19"/>
      <c r="V695" s="19"/>
      <c r="W695" s="19"/>
      <c r="X695" s="122"/>
      <c r="Y695" s="19"/>
      <c r="Z695" s="19"/>
      <c r="AA695" s="19"/>
      <c r="AB695" s="19"/>
      <c r="AC695" s="19"/>
    </row>
    <row r="696">
      <c r="A696" s="19"/>
      <c r="B696" s="19"/>
      <c r="C696" s="19"/>
      <c r="D696" s="122"/>
      <c r="E696" s="19"/>
      <c r="F696" s="19"/>
      <c r="G696" s="19"/>
      <c r="H696" s="122"/>
      <c r="I696" s="19"/>
      <c r="J696" s="19"/>
      <c r="K696" s="19"/>
      <c r="L696" s="122"/>
      <c r="M696" s="19"/>
      <c r="N696" s="19"/>
      <c r="O696" s="19"/>
      <c r="P696" s="122"/>
      <c r="Q696" s="19"/>
      <c r="R696" s="19"/>
      <c r="S696" s="19"/>
      <c r="T696" s="122"/>
      <c r="U696" s="19"/>
      <c r="V696" s="19"/>
      <c r="W696" s="19"/>
      <c r="X696" s="122"/>
      <c r="Y696" s="19"/>
      <c r="Z696" s="19"/>
      <c r="AA696" s="19"/>
      <c r="AB696" s="19"/>
      <c r="AC696" s="19"/>
    </row>
    <row r="697">
      <c r="A697" s="19"/>
      <c r="B697" s="19"/>
      <c r="C697" s="19"/>
      <c r="D697" s="122"/>
      <c r="E697" s="19"/>
      <c r="F697" s="19"/>
      <c r="G697" s="19"/>
      <c r="H697" s="122"/>
      <c r="I697" s="19"/>
      <c r="J697" s="19"/>
      <c r="K697" s="19"/>
      <c r="L697" s="122"/>
      <c r="M697" s="19"/>
      <c r="N697" s="19"/>
      <c r="O697" s="19"/>
      <c r="P697" s="122"/>
      <c r="Q697" s="19"/>
      <c r="R697" s="19"/>
      <c r="S697" s="19"/>
      <c r="T697" s="122"/>
      <c r="U697" s="19"/>
      <c r="V697" s="19"/>
      <c r="W697" s="19"/>
      <c r="X697" s="122"/>
      <c r="Y697" s="19"/>
      <c r="Z697" s="19"/>
      <c r="AA697" s="19"/>
      <c r="AB697" s="19"/>
      <c r="AC697" s="19"/>
    </row>
    <row r="698">
      <c r="A698" s="19"/>
      <c r="B698" s="19"/>
      <c r="C698" s="19"/>
      <c r="D698" s="122"/>
      <c r="E698" s="19"/>
      <c r="F698" s="19"/>
      <c r="G698" s="19"/>
      <c r="H698" s="122"/>
      <c r="I698" s="19"/>
      <c r="J698" s="19"/>
      <c r="K698" s="19"/>
      <c r="L698" s="122"/>
      <c r="M698" s="19"/>
      <c r="N698" s="19"/>
      <c r="O698" s="19"/>
      <c r="P698" s="122"/>
      <c r="Q698" s="19"/>
      <c r="R698" s="19"/>
      <c r="S698" s="19"/>
      <c r="T698" s="122"/>
      <c r="U698" s="19"/>
      <c r="V698" s="19"/>
      <c r="W698" s="19"/>
      <c r="X698" s="122"/>
      <c r="Y698" s="19"/>
      <c r="Z698" s="19"/>
      <c r="AA698" s="19"/>
      <c r="AB698" s="19"/>
      <c r="AC698" s="19"/>
    </row>
    <row r="699">
      <c r="A699" s="19"/>
      <c r="B699" s="19"/>
      <c r="C699" s="19"/>
      <c r="D699" s="122"/>
      <c r="E699" s="19"/>
      <c r="F699" s="19"/>
      <c r="G699" s="19"/>
      <c r="H699" s="122"/>
      <c r="I699" s="19"/>
      <c r="J699" s="19"/>
      <c r="K699" s="19"/>
      <c r="L699" s="122"/>
      <c r="M699" s="19"/>
      <c r="N699" s="19"/>
      <c r="O699" s="19"/>
      <c r="P699" s="122"/>
      <c r="Q699" s="19"/>
      <c r="R699" s="19"/>
      <c r="S699" s="19"/>
      <c r="T699" s="122"/>
      <c r="U699" s="19"/>
      <c r="V699" s="19"/>
      <c r="W699" s="19"/>
      <c r="X699" s="122"/>
      <c r="Y699" s="19"/>
      <c r="Z699" s="19"/>
      <c r="AA699" s="19"/>
      <c r="AB699" s="19"/>
      <c r="AC699" s="19"/>
    </row>
    <row r="700">
      <c r="A700" s="19"/>
      <c r="B700" s="19"/>
      <c r="C700" s="19"/>
      <c r="D700" s="122"/>
      <c r="E700" s="19"/>
      <c r="F700" s="19"/>
      <c r="G700" s="19"/>
      <c r="H700" s="122"/>
      <c r="I700" s="19"/>
      <c r="J700" s="19"/>
      <c r="K700" s="19"/>
      <c r="L700" s="122"/>
      <c r="M700" s="19"/>
      <c r="N700" s="19"/>
      <c r="O700" s="19"/>
      <c r="P700" s="122"/>
      <c r="Q700" s="19"/>
      <c r="R700" s="19"/>
      <c r="S700" s="19"/>
      <c r="T700" s="122"/>
      <c r="U700" s="19"/>
      <c r="V700" s="19"/>
      <c r="W700" s="19"/>
      <c r="X700" s="122"/>
      <c r="Y700" s="19"/>
      <c r="Z700" s="19"/>
      <c r="AA700" s="19"/>
      <c r="AB700" s="19"/>
      <c r="AC700" s="19"/>
    </row>
    <row r="701">
      <c r="A701" s="19"/>
      <c r="B701" s="19"/>
      <c r="C701" s="19"/>
      <c r="D701" s="122"/>
      <c r="E701" s="19"/>
      <c r="F701" s="19"/>
      <c r="G701" s="19"/>
      <c r="H701" s="122"/>
      <c r="I701" s="19"/>
      <c r="J701" s="19"/>
      <c r="K701" s="19"/>
      <c r="L701" s="122"/>
      <c r="M701" s="19"/>
      <c r="N701" s="19"/>
      <c r="O701" s="19"/>
      <c r="P701" s="122"/>
      <c r="Q701" s="19"/>
      <c r="R701" s="19"/>
      <c r="S701" s="19"/>
      <c r="T701" s="122"/>
      <c r="U701" s="19"/>
      <c r="V701" s="19"/>
      <c r="W701" s="19"/>
      <c r="X701" s="122"/>
      <c r="Y701" s="19"/>
      <c r="Z701" s="19"/>
      <c r="AA701" s="19"/>
      <c r="AB701" s="19"/>
      <c r="AC701" s="19"/>
    </row>
    <row r="702">
      <c r="A702" s="19"/>
      <c r="B702" s="19"/>
      <c r="C702" s="19"/>
      <c r="D702" s="122"/>
      <c r="E702" s="19"/>
      <c r="F702" s="19"/>
      <c r="G702" s="19"/>
      <c r="H702" s="122"/>
      <c r="I702" s="19"/>
      <c r="J702" s="19"/>
      <c r="K702" s="19"/>
      <c r="L702" s="122"/>
      <c r="M702" s="19"/>
      <c r="N702" s="19"/>
      <c r="O702" s="19"/>
      <c r="P702" s="122"/>
      <c r="Q702" s="19"/>
      <c r="R702" s="19"/>
      <c r="S702" s="19"/>
      <c r="T702" s="122"/>
      <c r="U702" s="19"/>
      <c r="V702" s="19"/>
      <c r="W702" s="19"/>
      <c r="X702" s="122"/>
      <c r="Y702" s="19"/>
      <c r="Z702" s="19"/>
      <c r="AA702" s="19"/>
      <c r="AB702" s="19"/>
      <c r="AC702" s="19"/>
    </row>
    <row r="703">
      <c r="A703" s="19"/>
      <c r="B703" s="19"/>
      <c r="C703" s="19"/>
      <c r="D703" s="122"/>
      <c r="E703" s="19"/>
      <c r="F703" s="19"/>
      <c r="G703" s="19"/>
      <c r="H703" s="122"/>
      <c r="I703" s="19"/>
      <c r="J703" s="19"/>
      <c r="K703" s="19"/>
      <c r="L703" s="122"/>
      <c r="M703" s="19"/>
      <c r="N703" s="19"/>
      <c r="O703" s="19"/>
      <c r="P703" s="122"/>
      <c r="Q703" s="19"/>
      <c r="R703" s="19"/>
      <c r="S703" s="19"/>
      <c r="T703" s="122"/>
      <c r="U703" s="19"/>
      <c r="V703" s="19"/>
      <c r="W703" s="19"/>
      <c r="X703" s="122"/>
      <c r="Y703" s="19"/>
      <c r="Z703" s="19"/>
      <c r="AA703" s="19"/>
      <c r="AB703" s="19"/>
      <c r="AC703" s="19"/>
    </row>
    <row r="704">
      <c r="A704" s="19"/>
      <c r="B704" s="19"/>
      <c r="C704" s="19"/>
      <c r="D704" s="122"/>
      <c r="E704" s="19"/>
      <c r="F704" s="19"/>
      <c r="G704" s="19"/>
      <c r="H704" s="122"/>
      <c r="I704" s="19"/>
      <c r="J704" s="19"/>
      <c r="K704" s="19"/>
      <c r="L704" s="122"/>
      <c r="M704" s="19"/>
      <c r="N704" s="19"/>
      <c r="O704" s="19"/>
      <c r="P704" s="122"/>
      <c r="Q704" s="19"/>
      <c r="R704" s="19"/>
      <c r="S704" s="19"/>
      <c r="T704" s="122"/>
      <c r="U704" s="19"/>
      <c r="V704" s="19"/>
      <c r="W704" s="19"/>
      <c r="X704" s="122"/>
      <c r="Y704" s="19"/>
      <c r="Z704" s="19"/>
      <c r="AA704" s="19"/>
      <c r="AB704" s="19"/>
      <c r="AC704" s="19"/>
    </row>
    <row r="705">
      <c r="A705" s="19"/>
      <c r="B705" s="19"/>
      <c r="C705" s="19"/>
      <c r="D705" s="122"/>
      <c r="E705" s="19"/>
      <c r="F705" s="19"/>
      <c r="G705" s="19"/>
      <c r="H705" s="122"/>
      <c r="I705" s="19"/>
      <c r="J705" s="19"/>
      <c r="K705" s="19"/>
      <c r="L705" s="122"/>
      <c r="M705" s="19"/>
      <c r="N705" s="19"/>
      <c r="O705" s="19"/>
      <c r="P705" s="122"/>
      <c r="Q705" s="19"/>
      <c r="R705" s="19"/>
      <c r="S705" s="19"/>
      <c r="T705" s="122"/>
      <c r="U705" s="19"/>
      <c r="V705" s="19"/>
      <c r="W705" s="19"/>
      <c r="X705" s="122"/>
      <c r="Y705" s="19"/>
      <c r="Z705" s="19"/>
      <c r="AA705" s="19"/>
      <c r="AB705" s="19"/>
      <c r="AC705" s="19"/>
    </row>
    <row r="706">
      <c r="A706" s="19"/>
      <c r="B706" s="19"/>
      <c r="C706" s="19"/>
      <c r="D706" s="122"/>
      <c r="E706" s="19"/>
      <c r="F706" s="19"/>
      <c r="G706" s="19"/>
      <c r="H706" s="122"/>
      <c r="I706" s="19"/>
      <c r="J706" s="19"/>
      <c r="K706" s="19"/>
      <c r="L706" s="122"/>
      <c r="M706" s="19"/>
      <c r="N706" s="19"/>
      <c r="O706" s="19"/>
      <c r="P706" s="122"/>
      <c r="Q706" s="19"/>
      <c r="R706" s="19"/>
      <c r="S706" s="19"/>
      <c r="T706" s="122"/>
      <c r="U706" s="19"/>
      <c r="V706" s="19"/>
      <c r="W706" s="19"/>
      <c r="X706" s="122"/>
      <c r="Y706" s="19"/>
      <c r="Z706" s="19"/>
      <c r="AA706" s="19"/>
      <c r="AB706" s="19"/>
      <c r="AC706" s="19"/>
    </row>
    <row r="707">
      <c r="A707" s="19"/>
      <c r="B707" s="19"/>
      <c r="C707" s="19"/>
      <c r="D707" s="122"/>
      <c r="E707" s="19"/>
      <c r="F707" s="19"/>
      <c r="G707" s="19"/>
      <c r="H707" s="122"/>
      <c r="I707" s="19"/>
      <c r="J707" s="19"/>
      <c r="K707" s="19"/>
      <c r="L707" s="122"/>
      <c r="M707" s="19"/>
      <c r="N707" s="19"/>
      <c r="O707" s="19"/>
      <c r="P707" s="122"/>
      <c r="Q707" s="19"/>
      <c r="R707" s="19"/>
      <c r="S707" s="19"/>
      <c r="T707" s="122"/>
      <c r="U707" s="19"/>
      <c r="V707" s="19"/>
      <c r="W707" s="19"/>
      <c r="X707" s="122"/>
      <c r="Y707" s="19"/>
      <c r="Z707" s="19"/>
      <c r="AA707" s="19"/>
      <c r="AB707" s="19"/>
      <c r="AC707" s="19"/>
    </row>
    <row r="708">
      <c r="A708" s="19"/>
      <c r="B708" s="19"/>
      <c r="C708" s="19"/>
      <c r="D708" s="122"/>
      <c r="E708" s="19"/>
      <c r="F708" s="19"/>
      <c r="G708" s="19"/>
      <c r="H708" s="122"/>
      <c r="I708" s="19"/>
      <c r="J708" s="19"/>
      <c r="K708" s="19"/>
      <c r="L708" s="122"/>
      <c r="M708" s="19"/>
      <c r="N708" s="19"/>
      <c r="O708" s="19"/>
      <c r="P708" s="122"/>
      <c r="Q708" s="19"/>
      <c r="R708" s="19"/>
      <c r="S708" s="19"/>
      <c r="T708" s="122"/>
      <c r="U708" s="19"/>
      <c r="V708" s="19"/>
      <c r="W708" s="19"/>
      <c r="X708" s="122"/>
      <c r="Y708" s="19"/>
      <c r="Z708" s="19"/>
      <c r="AA708" s="19"/>
      <c r="AB708" s="19"/>
      <c r="AC708" s="19"/>
    </row>
    <row r="709">
      <c r="A709" s="19"/>
      <c r="B709" s="19"/>
      <c r="C709" s="19"/>
      <c r="D709" s="122"/>
      <c r="E709" s="19"/>
      <c r="F709" s="19"/>
      <c r="G709" s="19"/>
      <c r="H709" s="122"/>
      <c r="I709" s="19"/>
      <c r="J709" s="19"/>
      <c r="K709" s="19"/>
      <c r="L709" s="122"/>
      <c r="M709" s="19"/>
      <c r="N709" s="19"/>
      <c r="O709" s="19"/>
      <c r="P709" s="122"/>
      <c r="Q709" s="19"/>
      <c r="R709" s="19"/>
      <c r="S709" s="19"/>
      <c r="T709" s="122"/>
      <c r="U709" s="19"/>
      <c r="V709" s="19"/>
      <c r="W709" s="19"/>
      <c r="X709" s="122"/>
      <c r="Y709" s="19"/>
      <c r="Z709" s="19"/>
      <c r="AA709" s="19"/>
      <c r="AB709" s="19"/>
      <c r="AC709" s="19"/>
    </row>
    <row r="710">
      <c r="A710" s="19"/>
      <c r="B710" s="19"/>
      <c r="C710" s="19"/>
      <c r="D710" s="122"/>
      <c r="E710" s="19"/>
      <c r="F710" s="19"/>
      <c r="G710" s="19"/>
      <c r="H710" s="122"/>
      <c r="I710" s="19"/>
      <c r="J710" s="19"/>
      <c r="K710" s="19"/>
      <c r="L710" s="122"/>
      <c r="M710" s="19"/>
      <c r="N710" s="19"/>
      <c r="O710" s="19"/>
      <c r="P710" s="122"/>
      <c r="Q710" s="19"/>
      <c r="R710" s="19"/>
      <c r="S710" s="19"/>
      <c r="T710" s="122"/>
      <c r="U710" s="19"/>
      <c r="V710" s="19"/>
      <c r="W710" s="19"/>
      <c r="X710" s="122"/>
      <c r="Y710" s="19"/>
      <c r="Z710" s="19"/>
      <c r="AA710" s="19"/>
      <c r="AB710" s="19"/>
      <c r="AC710" s="19"/>
    </row>
    <row r="711">
      <c r="A711" s="19"/>
      <c r="B711" s="19"/>
      <c r="C711" s="19"/>
      <c r="D711" s="122"/>
      <c r="E711" s="19"/>
      <c r="F711" s="19"/>
      <c r="G711" s="19"/>
      <c r="H711" s="122"/>
      <c r="I711" s="19"/>
      <c r="J711" s="19"/>
      <c r="K711" s="19"/>
      <c r="L711" s="122"/>
      <c r="M711" s="19"/>
      <c r="N711" s="19"/>
      <c r="O711" s="19"/>
      <c r="P711" s="122"/>
      <c r="Q711" s="19"/>
      <c r="R711" s="19"/>
      <c r="S711" s="19"/>
      <c r="T711" s="122"/>
      <c r="U711" s="19"/>
      <c r="V711" s="19"/>
      <c r="W711" s="19"/>
      <c r="X711" s="122"/>
      <c r="Y711" s="19"/>
      <c r="Z711" s="19"/>
      <c r="AA711" s="19"/>
      <c r="AB711" s="19"/>
      <c r="AC711" s="19"/>
    </row>
    <row r="712">
      <c r="A712" s="19"/>
      <c r="B712" s="19"/>
      <c r="C712" s="19"/>
      <c r="D712" s="122"/>
      <c r="E712" s="19"/>
      <c r="F712" s="19"/>
      <c r="G712" s="19"/>
      <c r="H712" s="122"/>
      <c r="I712" s="19"/>
      <c r="J712" s="19"/>
      <c r="K712" s="19"/>
      <c r="L712" s="122"/>
      <c r="M712" s="19"/>
      <c r="N712" s="19"/>
      <c r="O712" s="19"/>
      <c r="P712" s="122"/>
      <c r="Q712" s="19"/>
      <c r="R712" s="19"/>
      <c r="S712" s="19"/>
      <c r="T712" s="122"/>
      <c r="U712" s="19"/>
      <c r="V712" s="19"/>
      <c r="W712" s="19"/>
      <c r="X712" s="122"/>
      <c r="Y712" s="19"/>
      <c r="Z712" s="19"/>
      <c r="AA712" s="19"/>
      <c r="AB712" s="19"/>
      <c r="AC712" s="19"/>
    </row>
    <row r="713">
      <c r="A713" s="19"/>
      <c r="B713" s="19"/>
      <c r="C713" s="19"/>
      <c r="D713" s="122"/>
      <c r="E713" s="19"/>
      <c r="F713" s="19"/>
      <c r="G713" s="19"/>
      <c r="H713" s="122"/>
      <c r="I713" s="19"/>
      <c r="J713" s="19"/>
      <c r="K713" s="19"/>
      <c r="L713" s="122"/>
      <c r="M713" s="19"/>
      <c r="N713" s="19"/>
      <c r="O713" s="19"/>
      <c r="P713" s="122"/>
      <c r="Q713" s="19"/>
      <c r="R713" s="19"/>
      <c r="S713" s="19"/>
      <c r="T713" s="122"/>
      <c r="U713" s="19"/>
      <c r="V713" s="19"/>
      <c r="W713" s="19"/>
      <c r="X713" s="122"/>
      <c r="Y713" s="19"/>
      <c r="Z713" s="19"/>
      <c r="AA713" s="19"/>
      <c r="AB713" s="19"/>
      <c r="AC713" s="19"/>
    </row>
    <row r="714">
      <c r="A714" s="19"/>
      <c r="B714" s="19"/>
      <c r="C714" s="19"/>
      <c r="D714" s="122"/>
      <c r="E714" s="19"/>
      <c r="F714" s="19"/>
      <c r="G714" s="19"/>
      <c r="H714" s="122"/>
      <c r="I714" s="19"/>
      <c r="J714" s="19"/>
      <c r="K714" s="19"/>
      <c r="L714" s="122"/>
      <c r="M714" s="19"/>
      <c r="N714" s="19"/>
      <c r="O714" s="19"/>
      <c r="P714" s="122"/>
      <c r="Q714" s="19"/>
      <c r="R714" s="19"/>
      <c r="S714" s="19"/>
      <c r="T714" s="122"/>
      <c r="U714" s="19"/>
      <c r="V714" s="19"/>
      <c r="W714" s="19"/>
      <c r="X714" s="122"/>
      <c r="Y714" s="19"/>
      <c r="Z714" s="19"/>
      <c r="AA714" s="19"/>
      <c r="AB714" s="19"/>
      <c r="AC714" s="19"/>
    </row>
    <row r="715">
      <c r="A715" s="19"/>
      <c r="B715" s="19"/>
      <c r="C715" s="19"/>
      <c r="D715" s="122"/>
      <c r="E715" s="19"/>
      <c r="F715" s="19"/>
      <c r="G715" s="19"/>
      <c r="H715" s="122"/>
      <c r="I715" s="19"/>
      <c r="J715" s="19"/>
      <c r="K715" s="19"/>
      <c r="L715" s="122"/>
      <c r="M715" s="19"/>
      <c r="N715" s="19"/>
      <c r="O715" s="19"/>
      <c r="P715" s="122"/>
      <c r="Q715" s="19"/>
      <c r="R715" s="19"/>
      <c r="S715" s="19"/>
      <c r="T715" s="122"/>
      <c r="U715" s="19"/>
      <c r="V715" s="19"/>
      <c r="W715" s="19"/>
      <c r="X715" s="122"/>
      <c r="Y715" s="19"/>
      <c r="Z715" s="19"/>
      <c r="AA715" s="19"/>
      <c r="AB715" s="19"/>
      <c r="AC715" s="19"/>
    </row>
    <row r="716">
      <c r="A716" s="19"/>
      <c r="B716" s="19"/>
      <c r="C716" s="19"/>
      <c r="D716" s="122"/>
      <c r="E716" s="19"/>
      <c r="F716" s="19"/>
      <c r="G716" s="19"/>
      <c r="H716" s="122"/>
      <c r="I716" s="19"/>
      <c r="J716" s="19"/>
      <c r="K716" s="19"/>
      <c r="L716" s="122"/>
      <c r="M716" s="19"/>
      <c r="N716" s="19"/>
      <c r="O716" s="19"/>
      <c r="P716" s="122"/>
      <c r="Q716" s="19"/>
      <c r="R716" s="19"/>
      <c r="S716" s="19"/>
      <c r="T716" s="122"/>
      <c r="U716" s="19"/>
      <c r="V716" s="19"/>
      <c r="W716" s="19"/>
      <c r="X716" s="122"/>
      <c r="Y716" s="19"/>
      <c r="Z716" s="19"/>
      <c r="AA716" s="19"/>
      <c r="AB716" s="19"/>
      <c r="AC716" s="19"/>
    </row>
    <row r="717">
      <c r="A717" s="19"/>
      <c r="B717" s="19"/>
      <c r="C717" s="19"/>
      <c r="D717" s="122"/>
      <c r="E717" s="19"/>
      <c r="F717" s="19"/>
      <c r="G717" s="19"/>
      <c r="H717" s="122"/>
      <c r="I717" s="19"/>
      <c r="J717" s="19"/>
      <c r="K717" s="19"/>
      <c r="L717" s="122"/>
      <c r="M717" s="19"/>
      <c r="N717" s="19"/>
      <c r="O717" s="19"/>
      <c r="P717" s="122"/>
      <c r="Q717" s="19"/>
      <c r="R717" s="19"/>
      <c r="S717" s="19"/>
      <c r="T717" s="122"/>
      <c r="U717" s="19"/>
      <c r="V717" s="19"/>
      <c r="W717" s="19"/>
      <c r="X717" s="122"/>
      <c r="Y717" s="19"/>
      <c r="Z717" s="19"/>
      <c r="AA717" s="19"/>
      <c r="AB717" s="19"/>
      <c r="AC717" s="19"/>
    </row>
    <row r="718">
      <c r="A718" s="19"/>
      <c r="B718" s="19"/>
      <c r="C718" s="19"/>
      <c r="D718" s="122"/>
      <c r="E718" s="19"/>
      <c r="F718" s="19"/>
      <c r="G718" s="19"/>
      <c r="H718" s="122"/>
      <c r="I718" s="19"/>
      <c r="J718" s="19"/>
      <c r="K718" s="19"/>
      <c r="L718" s="122"/>
      <c r="M718" s="19"/>
      <c r="N718" s="19"/>
      <c r="O718" s="19"/>
      <c r="P718" s="122"/>
      <c r="Q718" s="19"/>
      <c r="R718" s="19"/>
      <c r="S718" s="19"/>
      <c r="T718" s="122"/>
      <c r="U718" s="19"/>
      <c r="V718" s="19"/>
      <c r="W718" s="19"/>
      <c r="X718" s="122"/>
      <c r="Y718" s="19"/>
      <c r="Z718" s="19"/>
      <c r="AA718" s="19"/>
      <c r="AB718" s="19"/>
      <c r="AC718" s="19"/>
    </row>
    <row r="719">
      <c r="A719" s="19"/>
      <c r="B719" s="19"/>
      <c r="C719" s="19"/>
      <c r="D719" s="122"/>
      <c r="E719" s="19"/>
      <c r="F719" s="19"/>
      <c r="G719" s="19"/>
      <c r="H719" s="122"/>
      <c r="I719" s="19"/>
      <c r="J719" s="19"/>
      <c r="K719" s="19"/>
      <c r="L719" s="122"/>
      <c r="M719" s="19"/>
      <c r="N719" s="19"/>
      <c r="O719" s="19"/>
      <c r="P719" s="122"/>
      <c r="Q719" s="19"/>
      <c r="R719" s="19"/>
      <c r="S719" s="19"/>
      <c r="T719" s="122"/>
      <c r="U719" s="19"/>
      <c r="V719" s="19"/>
      <c r="W719" s="19"/>
      <c r="X719" s="122"/>
      <c r="Y719" s="19"/>
      <c r="Z719" s="19"/>
      <c r="AA719" s="19"/>
      <c r="AB719" s="19"/>
      <c r="AC719" s="19"/>
    </row>
    <row r="720">
      <c r="A720" s="19"/>
      <c r="B720" s="19"/>
      <c r="C720" s="19"/>
      <c r="D720" s="122"/>
      <c r="E720" s="19"/>
      <c r="F720" s="19"/>
      <c r="G720" s="19"/>
      <c r="H720" s="122"/>
      <c r="I720" s="19"/>
      <c r="J720" s="19"/>
      <c r="K720" s="19"/>
      <c r="L720" s="122"/>
      <c r="M720" s="19"/>
      <c r="N720" s="19"/>
      <c r="O720" s="19"/>
      <c r="P720" s="122"/>
      <c r="Q720" s="19"/>
      <c r="R720" s="19"/>
      <c r="S720" s="19"/>
      <c r="T720" s="122"/>
      <c r="U720" s="19"/>
      <c r="V720" s="19"/>
      <c r="W720" s="19"/>
      <c r="X720" s="122"/>
      <c r="Y720" s="19"/>
      <c r="Z720" s="19"/>
      <c r="AA720" s="19"/>
      <c r="AB720" s="19"/>
      <c r="AC720" s="19"/>
    </row>
    <row r="721">
      <c r="A721" s="19"/>
      <c r="B721" s="19"/>
      <c r="C721" s="19"/>
      <c r="D721" s="122"/>
      <c r="E721" s="19"/>
      <c r="F721" s="19"/>
      <c r="G721" s="19"/>
      <c r="H721" s="122"/>
      <c r="I721" s="19"/>
      <c r="J721" s="19"/>
      <c r="K721" s="19"/>
      <c r="L721" s="122"/>
      <c r="M721" s="19"/>
      <c r="N721" s="19"/>
      <c r="O721" s="19"/>
      <c r="P721" s="122"/>
      <c r="Q721" s="19"/>
      <c r="R721" s="19"/>
      <c r="S721" s="19"/>
      <c r="T721" s="122"/>
      <c r="U721" s="19"/>
      <c r="V721" s="19"/>
      <c r="W721" s="19"/>
      <c r="X721" s="122"/>
      <c r="Y721" s="19"/>
      <c r="Z721" s="19"/>
      <c r="AA721" s="19"/>
      <c r="AB721" s="19"/>
      <c r="AC721" s="19"/>
    </row>
    <row r="722">
      <c r="A722" s="19"/>
      <c r="B722" s="19"/>
      <c r="C722" s="19"/>
      <c r="D722" s="122"/>
      <c r="E722" s="19"/>
      <c r="F722" s="19"/>
      <c r="G722" s="19"/>
      <c r="H722" s="122"/>
      <c r="I722" s="19"/>
      <c r="J722" s="19"/>
      <c r="K722" s="19"/>
      <c r="L722" s="122"/>
      <c r="M722" s="19"/>
      <c r="N722" s="19"/>
      <c r="O722" s="19"/>
      <c r="P722" s="122"/>
      <c r="Q722" s="19"/>
      <c r="R722" s="19"/>
      <c r="S722" s="19"/>
      <c r="T722" s="122"/>
      <c r="U722" s="19"/>
      <c r="V722" s="19"/>
      <c r="W722" s="19"/>
      <c r="X722" s="122"/>
      <c r="Y722" s="19"/>
      <c r="Z722" s="19"/>
      <c r="AA722" s="19"/>
      <c r="AB722" s="19"/>
      <c r="AC722" s="19"/>
    </row>
    <row r="723">
      <c r="A723" s="19"/>
      <c r="B723" s="19"/>
      <c r="C723" s="19"/>
      <c r="D723" s="122"/>
      <c r="E723" s="19"/>
      <c r="F723" s="19"/>
      <c r="G723" s="19"/>
      <c r="H723" s="122"/>
      <c r="I723" s="19"/>
      <c r="J723" s="19"/>
      <c r="K723" s="19"/>
      <c r="L723" s="122"/>
      <c r="M723" s="19"/>
      <c r="N723" s="19"/>
      <c r="O723" s="19"/>
      <c r="P723" s="122"/>
      <c r="Q723" s="19"/>
      <c r="R723" s="19"/>
      <c r="S723" s="19"/>
      <c r="T723" s="122"/>
      <c r="U723" s="19"/>
      <c r="V723" s="19"/>
      <c r="W723" s="19"/>
      <c r="X723" s="122"/>
      <c r="Y723" s="19"/>
      <c r="Z723" s="19"/>
      <c r="AA723" s="19"/>
      <c r="AB723" s="19"/>
      <c r="AC723" s="19"/>
    </row>
    <row r="724">
      <c r="A724" s="19"/>
      <c r="B724" s="19"/>
      <c r="C724" s="19"/>
      <c r="D724" s="122"/>
      <c r="E724" s="19"/>
      <c r="F724" s="19"/>
      <c r="G724" s="19"/>
      <c r="H724" s="122"/>
      <c r="I724" s="19"/>
      <c r="J724" s="19"/>
      <c r="K724" s="19"/>
      <c r="L724" s="122"/>
      <c r="M724" s="19"/>
      <c r="N724" s="19"/>
      <c r="O724" s="19"/>
      <c r="P724" s="122"/>
      <c r="Q724" s="19"/>
      <c r="R724" s="19"/>
      <c r="S724" s="19"/>
      <c r="T724" s="122"/>
      <c r="U724" s="19"/>
      <c r="V724" s="19"/>
      <c r="W724" s="19"/>
      <c r="X724" s="122"/>
      <c r="Y724" s="19"/>
      <c r="Z724" s="19"/>
      <c r="AA724" s="19"/>
      <c r="AB724" s="19"/>
      <c r="AC724" s="19"/>
    </row>
    <row r="725">
      <c r="A725" s="19"/>
      <c r="B725" s="19"/>
      <c r="C725" s="19"/>
      <c r="D725" s="122"/>
      <c r="E725" s="19"/>
      <c r="F725" s="19"/>
      <c r="G725" s="19"/>
      <c r="H725" s="122"/>
      <c r="I725" s="19"/>
      <c r="J725" s="19"/>
      <c r="K725" s="19"/>
      <c r="L725" s="122"/>
      <c r="M725" s="19"/>
      <c r="N725" s="19"/>
      <c r="O725" s="19"/>
      <c r="P725" s="122"/>
      <c r="Q725" s="19"/>
      <c r="R725" s="19"/>
      <c r="S725" s="19"/>
      <c r="T725" s="122"/>
      <c r="U725" s="19"/>
      <c r="V725" s="19"/>
      <c r="W725" s="19"/>
      <c r="X725" s="122"/>
      <c r="Y725" s="19"/>
      <c r="Z725" s="19"/>
      <c r="AA725" s="19"/>
      <c r="AB725" s="19"/>
      <c r="AC725" s="19"/>
    </row>
    <row r="726">
      <c r="A726" s="19"/>
      <c r="B726" s="19"/>
      <c r="C726" s="19"/>
      <c r="D726" s="122"/>
      <c r="E726" s="19"/>
      <c r="F726" s="19"/>
      <c r="G726" s="19"/>
      <c r="H726" s="122"/>
      <c r="I726" s="19"/>
      <c r="J726" s="19"/>
      <c r="K726" s="19"/>
      <c r="L726" s="122"/>
      <c r="M726" s="19"/>
      <c r="N726" s="19"/>
      <c r="O726" s="19"/>
      <c r="P726" s="122"/>
      <c r="Q726" s="19"/>
      <c r="R726" s="19"/>
      <c r="S726" s="19"/>
      <c r="T726" s="122"/>
      <c r="U726" s="19"/>
      <c r="V726" s="19"/>
      <c r="W726" s="19"/>
      <c r="X726" s="122"/>
      <c r="Y726" s="19"/>
      <c r="Z726" s="19"/>
      <c r="AA726" s="19"/>
      <c r="AB726" s="19"/>
      <c r="AC726" s="19"/>
    </row>
    <row r="727">
      <c r="A727" s="19"/>
      <c r="B727" s="19"/>
      <c r="C727" s="19"/>
      <c r="D727" s="122"/>
      <c r="E727" s="19"/>
      <c r="F727" s="19"/>
      <c r="G727" s="19"/>
      <c r="H727" s="122"/>
      <c r="I727" s="19"/>
      <c r="J727" s="19"/>
      <c r="K727" s="19"/>
      <c r="L727" s="122"/>
      <c r="M727" s="19"/>
      <c r="N727" s="19"/>
      <c r="O727" s="19"/>
      <c r="P727" s="122"/>
      <c r="Q727" s="19"/>
      <c r="R727" s="19"/>
      <c r="S727" s="19"/>
      <c r="T727" s="122"/>
      <c r="U727" s="19"/>
      <c r="V727" s="19"/>
      <c r="W727" s="19"/>
      <c r="X727" s="122"/>
      <c r="Y727" s="19"/>
      <c r="Z727" s="19"/>
      <c r="AA727" s="19"/>
      <c r="AB727" s="19"/>
      <c r="AC727" s="19"/>
    </row>
    <row r="728">
      <c r="A728" s="19"/>
      <c r="B728" s="19"/>
      <c r="C728" s="19"/>
      <c r="D728" s="122"/>
      <c r="E728" s="19"/>
      <c r="F728" s="19"/>
      <c r="G728" s="19"/>
      <c r="H728" s="122"/>
      <c r="I728" s="19"/>
      <c r="J728" s="19"/>
      <c r="K728" s="19"/>
      <c r="L728" s="122"/>
      <c r="M728" s="19"/>
      <c r="N728" s="19"/>
      <c r="O728" s="19"/>
      <c r="P728" s="122"/>
      <c r="Q728" s="19"/>
      <c r="R728" s="19"/>
      <c r="S728" s="19"/>
      <c r="T728" s="122"/>
      <c r="U728" s="19"/>
      <c r="V728" s="19"/>
      <c r="W728" s="19"/>
      <c r="X728" s="122"/>
      <c r="Y728" s="19"/>
      <c r="Z728" s="19"/>
      <c r="AA728" s="19"/>
      <c r="AB728" s="19"/>
      <c r="AC728" s="19"/>
    </row>
    <row r="729">
      <c r="A729" s="19"/>
      <c r="B729" s="19"/>
      <c r="C729" s="19"/>
      <c r="D729" s="122"/>
      <c r="E729" s="19"/>
      <c r="F729" s="19"/>
      <c r="G729" s="19"/>
      <c r="H729" s="122"/>
      <c r="I729" s="19"/>
      <c r="J729" s="19"/>
      <c r="K729" s="19"/>
      <c r="L729" s="122"/>
      <c r="M729" s="19"/>
      <c r="N729" s="19"/>
      <c r="O729" s="19"/>
      <c r="P729" s="122"/>
      <c r="Q729" s="19"/>
      <c r="R729" s="19"/>
      <c r="S729" s="19"/>
      <c r="T729" s="122"/>
      <c r="U729" s="19"/>
      <c r="V729" s="19"/>
      <c r="W729" s="19"/>
      <c r="X729" s="122"/>
      <c r="Y729" s="19"/>
      <c r="Z729" s="19"/>
      <c r="AA729" s="19"/>
      <c r="AB729" s="19"/>
      <c r="AC729" s="19"/>
    </row>
    <row r="730">
      <c r="A730" s="19"/>
      <c r="B730" s="19"/>
      <c r="C730" s="19"/>
      <c r="D730" s="122"/>
      <c r="E730" s="19"/>
      <c r="F730" s="19"/>
      <c r="G730" s="19"/>
      <c r="H730" s="122"/>
      <c r="I730" s="19"/>
      <c r="J730" s="19"/>
      <c r="K730" s="19"/>
      <c r="L730" s="122"/>
      <c r="M730" s="19"/>
      <c r="N730" s="19"/>
      <c r="O730" s="19"/>
      <c r="P730" s="122"/>
      <c r="Q730" s="19"/>
      <c r="R730" s="19"/>
      <c r="S730" s="19"/>
      <c r="T730" s="122"/>
      <c r="U730" s="19"/>
      <c r="V730" s="19"/>
      <c r="W730" s="19"/>
      <c r="X730" s="122"/>
      <c r="Y730" s="19"/>
      <c r="Z730" s="19"/>
      <c r="AA730" s="19"/>
      <c r="AB730" s="19"/>
      <c r="AC730" s="19"/>
    </row>
    <row r="731">
      <c r="A731" s="19"/>
      <c r="B731" s="19"/>
      <c r="C731" s="19"/>
      <c r="D731" s="122"/>
      <c r="E731" s="19"/>
      <c r="F731" s="19"/>
      <c r="G731" s="19"/>
      <c r="H731" s="122"/>
      <c r="I731" s="19"/>
      <c r="J731" s="19"/>
      <c r="K731" s="19"/>
      <c r="L731" s="122"/>
      <c r="M731" s="19"/>
      <c r="N731" s="19"/>
      <c r="O731" s="19"/>
      <c r="P731" s="122"/>
      <c r="Q731" s="19"/>
      <c r="R731" s="19"/>
      <c r="S731" s="19"/>
      <c r="T731" s="122"/>
      <c r="U731" s="19"/>
      <c r="V731" s="19"/>
      <c r="W731" s="19"/>
      <c r="X731" s="122"/>
      <c r="Y731" s="19"/>
      <c r="Z731" s="19"/>
      <c r="AA731" s="19"/>
      <c r="AB731" s="19"/>
      <c r="AC731" s="19"/>
    </row>
    <row r="732">
      <c r="A732" s="19"/>
      <c r="B732" s="19"/>
      <c r="C732" s="19"/>
      <c r="D732" s="122"/>
      <c r="E732" s="19"/>
      <c r="F732" s="19"/>
      <c r="G732" s="19"/>
      <c r="H732" s="122"/>
      <c r="I732" s="19"/>
      <c r="J732" s="19"/>
      <c r="K732" s="19"/>
      <c r="L732" s="122"/>
      <c r="M732" s="19"/>
      <c r="N732" s="19"/>
      <c r="O732" s="19"/>
      <c r="P732" s="122"/>
      <c r="Q732" s="19"/>
      <c r="R732" s="19"/>
      <c r="S732" s="19"/>
      <c r="T732" s="122"/>
      <c r="U732" s="19"/>
      <c r="V732" s="19"/>
      <c r="W732" s="19"/>
      <c r="X732" s="122"/>
      <c r="Y732" s="19"/>
      <c r="Z732" s="19"/>
      <c r="AA732" s="19"/>
      <c r="AB732" s="19"/>
      <c r="AC732" s="19"/>
    </row>
    <row r="733">
      <c r="A733" s="19"/>
      <c r="B733" s="19"/>
      <c r="C733" s="19"/>
      <c r="D733" s="122"/>
      <c r="E733" s="19"/>
      <c r="F733" s="19"/>
      <c r="G733" s="19"/>
      <c r="H733" s="122"/>
      <c r="I733" s="19"/>
      <c r="J733" s="19"/>
      <c r="K733" s="19"/>
      <c r="L733" s="122"/>
      <c r="M733" s="19"/>
      <c r="N733" s="19"/>
      <c r="O733" s="19"/>
      <c r="P733" s="122"/>
      <c r="Q733" s="19"/>
      <c r="R733" s="19"/>
      <c r="S733" s="19"/>
      <c r="T733" s="122"/>
      <c r="U733" s="19"/>
      <c r="V733" s="19"/>
      <c r="W733" s="19"/>
      <c r="X733" s="122"/>
      <c r="Y733" s="19"/>
      <c r="Z733" s="19"/>
      <c r="AA733" s="19"/>
      <c r="AB733" s="19"/>
      <c r="AC733" s="19"/>
    </row>
    <row r="734">
      <c r="A734" s="19"/>
      <c r="B734" s="19"/>
      <c r="C734" s="19"/>
      <c r="D734" s="122"/>
      <c r="E734" s="19"/>
      <c r="F734" s="19"/>
      <c r="G734" s="19"/>
      <c r="H734" s="122"/>
      <c r="I734" s="19"/>
      <c r="J734" s="19"/>
      <c r="K734" s="19"/>
      <c r="L734" s="122"/>
      <c r="M734" s="19"/>
      <c r="N734" s="19"/>
      <c r="O734" s="19"/>
      <c r="P734" s="122"/>
      <c r="Q734" s="19"/>
      <c r="R734" s="19"/>
      <c r="S734" s="19"/>
      <c r="T734" s="122"/>
      <c r="U734" s="19"/>
      <c r="V734" s="19"/>
      <c r="W734" s="19"/>
      <c r="X734" s="122"/>
      <c r="Y734" s="19"/>
      <c r="Z734" s="19"/>
      <c r="AA734" s="19"/>
      <c r="AB734" s="19"/>
      <c r="AC734" s="19"/>
    </row>
    <row r="735">
      <c r="A735" s="19"/>
      <c r="B735" s="19"/>
      <c r="C735" s="19"/>
      <c r="D735" s="122"/>
      <c r="E735" s="19"/>
      <c r="F735" s="19"/>
      <c r="G735" s="19"/>
      <c r="H735" s="122"/>
      <c r="I735" s="19"/>
      <c r="J735" s="19"/>
      <c r="K735" s="19"/>
      <c r="L735" s="122"/>
      <c r="M735" s="19"/>
      <c r="N735" s="19"/>
      <c r="O735" s="19"/>
      <c r="P735" s="122"/>
      <c r="Q735" s="19"/>
      <c r="R735" s="19"/>
      <c r="S735" s="19"/>
      <c r="T735" s="122"/>
      <c r="U735" s="19"/>
      <c r="V735" s="19"/>
      <c r="W735" s="19"/>
      <c r="X735" s="122"/>
      <c r="Y735" s="19"/>
      <c r="Z735" s="19"/>
      <c r="AA735" s="19"/>
      <c r="AB735" s="19"/>
      <c r="AC735" s="19"/>
    </row>
    <row r="736">
      <c r="A736" s="19"/>
      <c r="B736" s="19"/>
      <c r="C736" s="19"/>
      <c r="D736" s="122"/>
      <c r="E736" s="19"/>
      <c r="F736" s="19"/>
      <c r="G736" s="19"/>
      <c r="H736" s="122"/>
      <c r="I736" s="19"/>
      <c r="J736" s="19"/>
      <c r="K736" s="19"/>
      <c r="L736" s="122"/>
      <c r="M736" s="19"/>
      <c r="N736" s="19"/>
      <c r="O736" s="19"/>
      <c r="P736" s="122"/>
      <c r="Q736" s="19"/>
      <c r="R736" s="19"/>
      <c r="S736" s="19"/>
      <c r="T736" s="122"/>
      <c r="U736" s="19"/>
      <c r="V736" s="19"/>
      <c r="W736" s="19"/>
      <c r="X736" s="122"/>
      <c r="Y736" s="19"/>
      <c r="Z736" s="19"/>
      <c r="AA736" s="19"/>
      <c r="AB736" s="19"/>
      <c r="AC736" s="19"/>
    </row>
    <row r="737">
      <c r="A737" s="19"/>
      <c r="B737" s="19"/>
      <c r="C737" s="19"/>
      <c r="D737" s="122"/>
      <c r="E737" s="19"/>
      <c r="F737" s="19"/>
      <c r="G737" s="19"/>
      <c r="H737" s="122"/>
      <c r="I737" s="19"/>
      <c r="J737" s="19"/>
      <c r="K737" s="19"/>
      <c r="L737" s="122"/>
      <c r="M737" s="19"/>
      <c r="N737" s="19"/>
      <c r="O737" s="19"/>
      <c r="P737" s="122"/>
      <c r="Q737" s="19"/>
      <c r="R737" s="19"/>
      <c r="S737" s="19"/>
      <c r="T737" s="122"/>
      <c r="U737" s="19"/>
      <c r="V737" s="19"/>
      <c r="W737" s="19"/>
      <c r="X737" s="122"/>
      <c r="Y737" s="19"/>
      <c r="Z737" s="19"/>
      <c r="AA737" s="19"/>
      <c r="AB737" s="19"/>
      <c r="AC737" s="19"/>
    </row>
    <row r="738">
      <c r="A738" s="19"/>
      <c r="B738" s="19"/>
      <c r="C738" s="19"/>
      <c r="D738" s="122"/>
      <c r="E738" s="19"/>
      <c r="F738" s="19"/>
      <c r="G738" s="19"/>
      <c r="H738" s="122"/>
      <c r="I738" s="19"/>
      <c r="J738" s="19"/>
      <c r="K738" s="19"/>
      <c r="L738" s="122"/>
      <c r="M738" s="19"/>
      <c r="N738" s="19"/>
      <c r="O738" s="19"/>
      <c r="P738" s="122"/>
      <c r="Q738" s="19"/>
      <c r="R738" s="19"/>
      <c r="S738" s="19"/>
      <c r="T738" s="122"/>
      <c r="U738" s="19"/>
      <c r="V738" s="19"/>
      <c r="W738" s="19"/>
      <c r="X738" s="122"/>
      <c r="Y738" s="19"/>
      <c r="Z738" s="19"/>
      <c r="AA738" s="19"/>
      <c r="AB738" s="19"/>
      <c r="AC738" s="19"/>
    </row>
    <row r="739">
      <c r="A739" s="19"/>
      <c r="B739" s="19"/>
      <c r="C739" s="19"/>
      <c r="D739" s="122"/>
      <c r="E739" s="19"/>
      <c r="F739" s="19"/>
      <c r="G739" s="19"/>
      <c r="H739" s="122"/>
      <c r="I739" s="19"/>
      <c r="J739" s="19"/>
      <c r="K739" s="19"/>
      <c r="L739" s="122"/>
      <c r="M739" s="19"/>
      <c r="N739" s="19"/>
      <c r="O739" s="19"/>
      <c r="P739" s="122"/>
      <c r="Q739" s="19"/>
      <c r="R739" s="19"/>
      <c r="S739" s="19"/>
      <c r="T739" s="122"/>
      <c r="U739" s="19"/>
      <c r="V739" s="19"/>
      <c r="W739" s="19"/>
      <c r="X739" s="122"/>
      <c r="Y739" s="19"/>
      <c r="Z739" s="19"/>
      <c r="AA739" s="19"/>
      <c r="AB739" s="19"/>
      <c r="AC739" s="19"/>
    </row>
    <row r="740">
      <c r="A740" s="19"/>
      <c r="B740" s="19"/>
      <c r="C740" s="19"/>
      <c r="D740" s="122"/>
      <c r="E740" s="19"/>
      <c r="F740" s="19"/>
      <c r="G740" s="19"/>
      <c r="H740" s="122"/>
      <c r="I740" s="19"/>
      <c r="J740" s="19"/>
      <c r="K740" s="19"/>
      <c r="L740" s="122"/>
      <c r="M740" s="19"/>
      <c r="N740" s="19"/>
      <c r="O740" s="19"/>
      <c r="P740" s="122"/>
      <c r="Q740" s="19"/>
      <c r="R740" s="19"/>
      <c r="S740" s="19"/>
      <c r="T740" s="122"/>
      <c r="U740" s="19"/>
      <c r="V740" s="19"/>
      <c r="W740" s="19"/>
      <c r="X740" s="122"/>
      <c r="Y740" s="19"/>
      <c r="Z740" s="19"/>
      <c r="AA740" s="19"/>
      <c r="AB740" s="19"/>
      <c r="AC740" s="19"/>
    </row>
    <row r="741">
      <c r="A741" s="19"/>
      <c r="B741" s="19"/>
      <c r="C741" s="19"/>
      <c r="D741" s="122"/>
      <c r="E741" s="19"/>
      <c r="F741" s="19"/>
      <c r="G741" s="19"/>
      <c r="H741" s="122"/>
      <c r="I741" s="19"/>
      <c r="J741" s="19"/>
      <c r="K741" s="19"/>
      <c r="L741" s="122"/>
      <c r="M741" s="19"/>
      <c r="N741" s="19"/>
      <c r="O741" s="19"/>
      <c r="P741" s="122"/>
      <c r="Q741" s="19"/>
      <c r="R741" s="19"/>
      <c r="S741" s="19"/>
      <c r="T741" s="122"/>
      <c r="U741" s="19"/>
      <c r="V741" s="19"/>
      <c r="W741" s="19"/>
      <c r="X741" s="122"/>
      <c r="Y741" s="19"/>
      <c r="Z741" s="19"/>
      <c r="AA741" s="19"/>
      <c r="AB741" s="19"/>
      <c r="AC741" s="19"/>
    </row>
    <row r="742">
      <c r="A742" s="19"/>
      <c r="B742" s="19"/>
      <c r="C742" s="19"/>
      <c r="D742" s="122"/>
      <c r="E742" s="19"/>
      <c r="F742" s="19"/>
      <c r="G742" s="19"/>
      <c r="H742" s="122"/>
      <c r="I742" s="19"/>
      <c r="J742" s="19"/>
      <c r="K742" s="19"/>
      <c r="L742" s="122"/>
      <c r="M742" s="19"/>
      <c r="N742" s="19"/>
      <c r="O742" s="19"/>
      <c r="P742" s="122"/>
      <c r="Q742" s="19"/>
      <c r="R742" s="19"/>
      <c r="S742" s="19"/>
      <c r="T742" s="122"/>
      <c r="U742" s="19"/>
      <c r="V742" s="19"/>
      <c r="W742" s="19"/>
      <c r="X742" s="122"/>
      <c r="Y742" s="19"/>
      <c r="Z742" s="19"/>
      <c r="AA742" s="19"/>
      <c r="AB742" s="19"/>
      <c r="AC742" s="19"/>
    </row>
    <row r="743">
      <c r="A743" s="19"/>
      <c r="B743" s="19"/>
      <c r="C743" s="19"/>
      <c r="D743" s="122"/>
      <c r="E743" s="19"/>
      <c r="F743" s="19"/>
      <c r="G743" s="19"/>
      <c r="H743" s="122"/>
      <c r="I743" s="19"/>
      <c r="J743" s="19"/>
      <c r="K743" s="19"/>
      <c r="L743" s="122"/>
      <c r="M743" s="19"/>
      <c r="N743" s="19"/>
      <c r="O743" s="19"/>
      <c r="P743" s="122"/>
      <c r="Q743" s="19"/>
      <c r="R743" s="19"/>
      <c r="S743" s="19"/>
      <c r="T743" s="122"/>
      <c r="U743" s="19"/>
      <c r="V743" s="19"/>
      <c r="W743" s="19"/>
      <c r="X743" s="122"/>
      <c r="Y743" s="19"/>
      <c r="Z743" s="19"/>
      <c r="AA743" s="19"/>
      <c r="AB743" s="19"/>
      <c r="AC743" s="19"/>
    </row>
    <row r="744">
      <c r="A744" s="19"/>
      <c r="B744" s="19"/>
      <c r="C744" s="19"/>
      <c r="D744" s="122"/>
      <c r="E744" s="19"/>
      <c r="F744" s="19"/>
      <c r="G744" s="19"/>
      <c r="H744" s="122"/>
      <c r="I744" s="19"/>
      <c r="J744" s="19"/>
      <c r="K744" s="19"/>
      <c r="L744" s="122"/>
      <c r="M744" s="19"/>
      <c r="N744" s="19"/>
      <c r="O744" s="19"/>
      <c r="P744" s="122"/>
      <c r="Q744" s="19"/>
      <c r="R744" s="19"/>
      <c r="S744" s="19"/>
      <c r="T744" s="122"/>
      <c r="U744" s="19"/>
      <c r="V744" s="19"/>
      <c r="W744" s="19"/>
      <c r="X744" s="122"/>
      <c r="Y744" s="19"/>
      <c r="Z744" s="19"/>
      <c r="AA744" s="19"/>
      <c r="AB744" s="19"/>
      <c r="AC744" s="19"/>
    </row>
    <row r="745">
      <c r="A745" s="19"/>
      <c r="B745" s="19"/>
      <c r="C745" s="19"/>
      <c r="D745" s="122"/>
      <c r="E745" s="19"/>
      <c r="F745" s="19"/>
      <c r="G745" s="19"/>
      <c r="H745" s="122"/>
      <c r="I745" s="19"/>
      <c r="J745" s="19"/>
      <c r="K745" s="19"/>
      <c r="L745" s="122"/>
      <c r="M745" s="19"/>
      <c r="N745" s="19"/>
      <c r="O745" s="19"/>
      <c r="P745" s="122"/>
      <c r="Q745" s="19"/>
      <c r="R745" s="19"/>
      <c r="S745" s="19"/>
      <c r="T745" s="122"/>
      <c r="U745" s="19"/>
      <c r="V745" s="19"/>
      <c r="W745" s="19"/>
      <c r="X745" s="122"/>
      <c r="Y745" s="19"/>
      <c r="Z745" s="19"/>
      <c r="AA745" s="19"/>
      <c r="AB745" s="19"/>
      <c r="AC745" s="19"/>
    </row>
    <row r="746">
      <c r="A746" s="19"/>
      <c r="B746" s="19"/>
      <c r="C746" s="19"/>
      <c r="D746" s="122"/>
      <c r="E746" s="19"/>
      <c r="F746" s="19"/>
      <c r="G746" s="19"/>
      <c r="H746" s="122"/>
      <c r="I746" s="19"/>
      <c r="J746" s="19"/>
      <c r="K746" s="19"/>
      <c r="L746" s="122"/>
      <c r="M746" s="19"/>
      <c r="N746" s="19"/>
      <c r="O746" s="19"/>
      <c r="P746" s="122"/>
      <c r="Q746" s="19"/>
      <c r="R746" s="19"/>
      <c r="S746" s="19"/>
      <c r="T746" s="122"/>
      <c r="U746" s="19"/>
      <c r="V746" s="19"/>
      <c r="W746" s="19"/>
      <c r="X746" s="122"/>
      <c r="Y746" s="19"/>
      <c r="Z746" s="19"/>
      <c r="AA746" s="19"/>
      <c r="AB746" s="19"/>
      <c r="AC746" s="19"/>
    </row>
    <row r="747">
      <c r="A747" s="19"/>
      <c r="B747" s="19"/>
      <c r="C747" s="19"/>
      <c r="D747" s="122"/>
      <c r="E747" s="19"/>
      <c r="F747" s="19"/>
      <c r="G747" s="19"/>
      <c r="H747" s="122"/>
      <c r="I747" s="19"/>
      <c r="J747" s="19"/>
      <c r="K747" s="19"/>
      <c r="L747" s="122"/>
      <c r="M747" s="19"/>
      <c r="N747" s="19"/>
      <c r="O747" s="19"/>
      <c r="P747" s="122"/>
      <c r="Q747" s="19"/>
      <c r="R747" s="19"/>
      <c r="S747" s="19"/>
      <c r="T747" s="122"/>
      <c r="U747" s="19"/>
      <c r="V747" s="19"/>
      <c r="W747" s="19"/>
      <c r="X747" s="122"/>
      <c r="Y747" s="19"/>
      <c r="Z747" s="19"/>
      <c r="AA747" s="19"/>
      <c r="AB747" s="19"/>
      <c r="AC747" s="19"/>
    </row>
    <row r="748">
      <c r="A748" s="19"/>
      <c r="B748" s="19"/>
      <c r="C748" s="19"/>
      <c r="D748" s="122"/>
      <c r="E748" s="19"/>
      <c r="F748" s="19"/>
      <c r="G748" s="19"/>
      <c r="H748" s="122"/>
      <c r="I748" s="19"/>
      <c r="J748" s="19"/>
      <c r="K748" s="19"/>
      <c r="L748" s="122"/>
      <c r="M748" s="19"/>
      <c r="N748" s="19"/>
      <c r="O748" s="19"/>
      <c r="P748" s="122"/>
      <c r="Q748" s="19"/>
      <c r="R748" s="19"/>
      <c r="S748" s="19"/>
      <c r="T748" s="122"/>
      <c r="U748" s="19"/>
      <c r="V748" s="19"/>
      <c r="W748" s="19"/>
      <c r="X748" s="122"/>
      <c r="Y748" s="19"/>
      <c r="Z748" s="19"/>
      <c r="AA748" s="19"/>
      <c r="AB748" s="19"/>
      <c r="AC748" s="19"/>
    </row>
    <row r="749">
      <c r="A749" s="19"/>
      <c r="B749" s="19"/>
      <c r="C749" s="19"/>
      <c r="D749" s="122"/>
      <c r="E749" s="19"/>
      <c r="F749" s="19"/>
      <c r="G749" s="19"/>
      <c r="H749" s="122"/>
      <c r="I749" s="19"/>
      <c r="J749" s="19"/>
      <c r="K749" s="19"/>
      <c r="L749" s="122"/>
      <c r="M749" s="19"/>
      <c r="N749" s="19"/>
      <c r="O749" s="19"/>
      <c r="P749" s="122"/>
      <c r="Q749" s="19"/>
      <c r="R749" s="19"/>
      <c r="S749" s="19"/>
      <c r="T749" s="122"/>
      <c r="U749" s="19"/>
      <c r="V749" s="19"/>
      <c r="W749" s="19"/>
      <c r="X749" s="122"/>
      <c r="Y749" s="19"/>
      <c r="Z749" s="19"/>
      <c r="AA749" s="19"/>
      <c r="AB749" s="19"/>
      <c r="AC749" s="19"/>
    </row>
    <row r="750">
      <c r="A750" s="19"/>
      <c r="B750" s="19"/>
      <c r="C750" s="19"/>
      <c r="D750" s="122"/>
      <c r="E750" s="19"/>
      <c r="F750" s="19"/>
      <c r="G750" s="19"/>
      <c r="H750" s="122"/>
      <c r="I750" s="19"/>
      <c r="J750" s="19"/>
      <c r="K750" s="19"/>
      <c r="L750" s="122"/>
      <c r="M750" s="19"/>
      <c r="N750" s="19"/>
      <c r="O750" s="19"/>
      <c r="P750" s="122"/>
      <c r="Q750" s="19"/>
      <c r="R750" s="19"/>
      <c r="S750" s="19"/>
      <c r="T750" s="122"/>
      <c r="U750" s="19"/>
      <c r="V750" s="19"/>
      <c r="W750" s="19"/>
      <c r="X750" s="122"/>
      <c r="Y750" s="19"/>
      <c r="Z750" s="19"/>
      <c r="AA750" s="19"/>
      <c r="AB750" s="19"/>
      <c r="AC750" s="19"/>
    </row>
    <row r="751">
      <c r="A751" s="19"/>
      <c r="B751" s="19"/>
      <c r="C751" s="19"/>
      <c r="D751" s="122"/>
      <c r="E751" s="19"/>
      <c r="F751" s="19"/>
      <c r="G751" s="19"/>
      <c r="H751" s="122"/>
      <c r="I751" s="19"/>
      <c r="J751" s="19"/>
      <c r="K751" s="19"/>
      <c r="L751" s="122"/>
      <c r="M751" s="19"/>
      <c r="N751" s="19"/>
      <c r="O751" s="19"/>
      <c r="P751" s="122"/>
      <c r="Q751" s="19"/>
      <c r="R751" s="19"/>
      <c r="S751" s="19"/>
      <c r="T751" s="122"/>
      <c r="U751" s="19"/>
      <c r="V751" s="19"/>
      <c r="W751" s="19"/>
      <c r="X751" s="122"/>
      <c r="Y751" s="19"/>
      <c r="Z751" s="19"/>
      <c r="AA751" s="19"/>
      <c r="AB751" s="19"/>
      <c r="AC751" s="19"/>
    </row>
    <row r="752">
      <c r="A752" s="19"/>
      <c r="B752" s="19"/>
      <c r="C752" s="19"/>
      <c r="D752" s="122"/>
      <c r="E752" s="19"/>
      <c r="F752" s="19"/>
      <c r="G752" s="19"/>
      <c r="H752" s="122"/>
      <c r="I752" s="19"/>
      <c r="J752" s="19"/>
      <c r="K752" s="19"/>
      <c r="L752" s="122"/>
      <c r="M752" s="19"/>
      <c r="N752" s="19"/>
      <c r="O752" s="19"/>
      <c r="P752" s="122"/>
      <c r="Q752" s="19"/>
      <c r="R752" s="19"/>
      <c r="S752" s="19"/>
      <c r="T752" s="122"/>
      <c r="U752" s="19"/>
      <c r="V752" s="19"/>
      <c r="W752" s="19"/>
      <c r="X752" s="122"/>
      <c r="Y752" s="19"/>
      <c r="Z752" s="19"/>
      <c r="AA752" s="19"/>
      <c r="AB752" s="19"/>
      <c r="AC752" s="19"/>
    </row>
    <row r="753">
      <c r="A753" s="19"/>
      <c r="B753" s="19"/>
      <c r="C753" s="19"/>
      <c r="D753" s="122"/>
      <c r="E753" s="19"/>
      <c r="F753" s="19"/>
      <c r="G753" s="19"/>
      <c r="H753" s="122"/>
      <c r="I753" s="19"/>
      <c r="J753" s="19"/>
      <c r="K753" s="19"/>
      <c r="L753" s="122"/>
      <c r="M753" s="19"/>
      <c r="N753" s="19"/>
      <c r="O753" s="19"/>
      <c r="P753" s="122"/>
      <c r="Q753" s="19"/>
      <c r="R753" s="19"/>
      <c r="S753" s="19"/>
      <c r="T753" s="122"/>
      <c r="U753" s="19"/>
      <c r="V753" s="19"/>
      <c r="W753" s="19"/>
      <c r="X753" s="122"/>
      <c r="Y753" s="19"/>
      <c r="Z753" s="19"/>
      <c r="AA753" s="19"/>
      <c r="AB753" s="19"/>
      <c r="AC753" s="19"/>
    </row>
    <row r="754">
      <c r="A754" s="19"/>
      <c r="B754" s="19"/>
      <c r="C754" s="19"/>
      <c r="D754" s="122"/>
      <c r="E754" s="19"/>
      <c r="F754" s="19"/>
      <c r="G754" s="19"/>
      <c r="H754" s="122"/>
      <c r="I754" s="19"/>
      <c r="J754" s="19"/>
      <c r="K754" s="19"/>
      <c r="L754" s="122"/>
      <c r="M754" s="19"/>
      <c r="N754" s="19"/>
      <c r="O754" s="19"/>
      <c r="P754" s="122"/>
      <c r="Q754" s="19"/>
      <c r="R754" s="19"/>
      <c r="S754" s="19"/>
      <c r="T754" s="122"/>
      <c r="U754" s="19"/>
      <c r="V754" s="19"/>
      <c r="W754" s="19"/>
      <c r="X754" s="122"/>
      <c r="Y754" s="19"/>
      <c r="Z754" s="19"/>
      <c r="AA754" s="19"/>
      <c r="AB754" s="19"/>
      <c r="AC754" s="19"/>
    </row>
    <row r="755">
      <c r="A755" s="19"/>
      <c r="B755" s="19"/>
      <c r="C755" s="19"/>
      <c r="D755" s="122"/>
      <c r="E755" s="19"/>
      <c r="F755" s="19"/>
      <c r="G755" s="19"/>
      <c r="H755" s="122"/>
      <c r="I755" s="19"/>
      <c r="J755" s="19"/>
      <c r="K755" s="19"/>
      <c r="L755" s="122"/>
      <c r="M755" s="19"/>
      <c r="N755" s="19"/>
      <c r="O755" s="19"/>
      <c r="P755" s="122"/>
      <c r="Q755" s="19"/>
      <c r="R755" s="19"/>
      <c r="S755" s="19"/>
      <c r="T755" s="122"/>
      <c r="U755" s="19"/>
      <c r="V755" s="19"/>
      <c r="W755" s="19"/>
      <c r="X755" s="122"/>
      <c r="Y755" s="19"/>
      <c r="Z755" s="19"/>
      <c r="AA755" s="19"/>
      <c r="AB755" s="19"/>
      <c r="AC755" s="19"/>
    </row>
    <row r="756">
      <c r="A756" s="19"/>
      <c r="B756" s="19"/>
      <c r="C756" s="19"/>
      <c r="D756" s="122"/>
      <c r="E756" s="19"/>
      <c r="F756" s="19"/>
      <c r="G756" s="19"/>
      <c r="H756" s="122"/>
      <c r="I756" s="19"/>
      <c r="J756" s="19"/>
      <c r="K756" s="19"/>
      <c r="L756" s="122"/>
      <c r="M756" s="19"/>
      <c r="N756" s="19"/>
      <c r="O756" s="19"/>
      <c r="P756" s="122"/>
      <c r="Q756" s="19"/>
      <c r="R756" s="19"/>
      <c r="S756" s="19"/>
      <c r="T756" s="122"/>
      <c r="U756" s="19"/>
      <c r="V756" s="19"/>
      <c r="W756" s="19"/>
      <c r="X756" s="122"/>
      <c r="Y756" s="19"/>
      <c r="Z756" s="19"/>
      <c r="AA756" s="19"/>
      <c r="AB756" s="19"/>
      <c r="AC756" s="19"/>
    </row>
    <row r="757">
      <c r="A757" s="19"/>
      <c r="B757" s="19"/>
      <c r="C757" s="19"/>
      <c r="D757" s="122"/>
      <c r="E757" s="19"/>
      <c r="F757" s="19"/>
      <c r="G757" s="19"/>
      <c r="H757" s="122"/>
      <c r="I757" s="19"/>
      <c r="J757" s="19"/>
      <c r="K757" s="19"/>
      <c r="L757" s="122"/>
      <c r="M757" s="19"/>
      <c r="N757" s="19"/>
      <c r="O757" s="19"/>
      <c r="P757" s="122"/>
      <c r="Q757" s="19"/>
      <c r="R757" s="19"/>
      <c r="S757" s="19"/>
      <c r="T757" s="122"/>
      <c r="U757" s="19"/>
      <c r="V757" s="19"/>
      <c r="W757" s="19"/>
      <c r="X757" s="122"/>
      <c r="Y757" s="19"/>
      <c r="Z757" s="19"/>
      <c r="AA757" s="19"/>
      <c r="AB757" s="19"/>
      <c r="AC757" s="19"/>
    </row>
    <row r="758">
      <c r="A758" s="19"/>
      <c r="B758" s="19"/>
      <c r="C758" s="19"/>
      <c r="D758" s="122"/>
      <c r="E758" s="19"/>
      <c r="F758" s="19"/>
      <c r="G758" s="19"/>
      <c r="H758" s="122"/>
      <c r="I758" s="19"/>
      <c r="J758" s="19"/>
      <c r="K758" s="19"/>
      <c r="L758" s="122"/>
      <c r="M758" s="19"/>
      <c r="N758" s="19"/>
      <c r="O758" s="19"/>
      <c r="P758" s="122"/>
      <c r="Q758" s="19"/>
      <c r="R758" s="19"/>
      <c r="S758" s="19"/>
      <c r="T758" s="122"/>
      <c r="U758" s="19"/>
      <c r="V758" s="19"/>
      <c r="W758" s="19"/>
      <c r="X758" s="122"/>
      <c r="Y758" s="19"/>
      <c r="Z758" s="19"/>
      <c r="AA758" s="19"/>
      <c r="AB758" s="19"/>
      <c r="AC758" s="19"/>
    </row>
    <row r="759">
      <c r="A759" s="19"/>
      <c r="B759" s="19"/>
      <c r="C759" s="19"/>
      <c r="D759" s="122"/>
      <c r="E759" s="19"/>
      <c r="F759" s="19"/>
      <c r="G759" s="19"/>
      <c r="H759" s="122"/>
      <c r="I759" s="19"/>
      <c r="J759" s="19"/>
      <c r="K759" s="19"/>
      <c r="L759" s="122"/>
      <c r="M759" s="19"/>
      <c r="N759" s="19"/>
      <c r="O759" s="19"/>
      <c r="P759" s="122"/>
      <c r="Q759" s="19"/>
      <c r="R759" s="19"/>
      <c r="S759" s="19"/>
      <c r="T759" s="122"/>
      <c r="U759" s="19"/>
      <c r="V759" s="19"/>
      <c r="W759" s="19"/>
      <c r="X759" s="122"/>
      <c r="Y759" s="19"/>
      <c r="Z759" s="19"/>
      <c r="AA759" s="19"/>
      <c r="AB759" s="19"/>
      <c r="AC759" s="19"/>
    </row>
    <row r="760">
      <c r="A760" s="19"/>
      <c r="B760" s="19"/>
      <c r="C760" s="19"/>
      <c r="D760" s="122"/>
      <c r="E760" s="19"/>
      <c r="F760" s="19"/>
      <c r="G760" s="19"/>
      <c r="H760" s="122"/>
      <c r="I760" s="19"/>
      <c r="J760" s="19"/>
      <c r="K760" s="19"/>
      <c r="L760" s="122"/>
      <c r="M760" s="19"/>
      <c r="N760" s="19"/>
      <c r="O760" s="19"/>
      <c r="P760" s="122"/>
      <c r="Q760" s="19"/>
      <c r="R760" s="19"/>
      <c r="S760" s="19"/>
      <c r="T760" s="122"/>
      <c r="U760" s="19"/>
      <c r="V760" s="19"/>
      <c r="W760" s="19"/>
      <c r="X760" s="122"/>
      <c r="Y760" s="19"/>
      <c r="Z760" s="19"/>
      <c r="AA760" s="19"/>
      <c r="AB760" s="19"/>
      <c r="AC760" s="19"/>
    </row>
    <row r="761">
      <c r="A761" s="19"/>
      <c r="B761" s="19"/>
      <c r="C761" s="19"/>
      <c r="D761" s="122"/>
      <c r="E761" s="19"/>
      <c r="F761" s="19"/>
      <c r="G761" s="19"/>
      <c r="H761" s="122"/>
      <c r="I761" s="19"/>
      <c r="J761" s="19"/>
      <c r="K761" s="19"/>
      <c r="L761" s="122"/>
      <c r="M761" s="19"/>
      <c r="N761" s="19"/>
      <c r="O761" s="19"/>
      <c r="P761" s="122"/>
      <c r="Q761" s="19"/>
      <c r="R761" s="19"/>
      <c r="S761" s="19"/>
      <c r="T761" s="122"/>
      <c r="U761" s="19"/>
      <c r="V761" s="19"/>
      <c r="W761" s="19"/>
      <c r="X761" s="122"/>
      <c r="Y761" s="19"/>
      <c r="Z761" s="19"/>
      <c r="AA761" s="19"/>
      <c r="AB761" s="19"/>
      <c r="AC761" s="19"/>
    </row>
    <row r="762">
      <c r="A762" s="19"/>
      <c r="B762" s="19"/>
      <c r="C762" s="19"/>
      <c r="D762" s="122"/>
      <c r="E762" s="19"/>
      <c r="F762" s="19"/>
      <c r="G762" s="19"/>
      <c r="H762" s="122"/>
      <c r="I762" s="19"/>
      <c r="J762" s="19"/>
      <c r="K762" s="19"/>
      <c r="L762" s="122"/>
      <c r="M762" s="19"/>
      <c r="N762" s="19"/>
      <c r="O762" s="19"/>
      <c r="P762" s="122"/>
      <c r="Q762" s="19"/>
      <c r="R762" s="19"/>
      <c r="S762" s="19"/>
      <c r="T762" s="122"/>
      <c r="U762" s="19"/>
      <c r="V762" s="19"/>
      <c r="W762" s="19"/>
      <c r="X762" s="122"/>
      <c r="Y762" s="19"/>
      <c r="Z762" s="19"/>
      <c r="AA762" s="19"/>
      <c r="AB762" s="19"/>
      <c r="AC762" s="19"/>
    </row>
    <row r="763">
      <c r="A763" s="19"/>
      <c r="B763" s="19"/>
      <c r="C763" s="19"/>
      <c r="D763" s="122"/>
      <c r="E763" s="19"/>
      <c r="F763" s="19"/>
      <c r="G763" s="19"/>
      <c r="H763" s="122"/>
      <c r="I763" s="19"/>
      <c r="J763" s="19"/>
      <c r="K763" s="19"/>
      <c r="L763" s="122"/>
      <c r="M763" s="19"/>
      <c r="N763" s="19"/>
      <c r="O763" s="19"/>
      <c r="P763" s="122"/>
      <c r="Q763" s="19"/>
      <c r="R763" s="19"/>
      <c r="S763" s="19"/>
      <c r="T763" s="122"/>
      <c r="U763" s="19"/>
      <c r="V763" s="19"/>
      <c r="W763" s="19"/>
      <c r="X763" s="122"/>
      <c r="Y763" s="19"/>
      <c r="Z763" s="19"/>
      <c r="AA763" s="19"/>
      <c r="AB763" s="19"/>
      <c r="AC763" s="19"/>
    </row>
    <row r="764">
      <c r="A764" s="19"/>
      <c r="B764" s="19"/>
      <c r="C764" s="19"/>
      <c r="D764" s="122"/>
      <c r="E764" s="19"/>
      <c r="F764" s="19"/>
      <c r="G764" s="19"/>
      <c r="H764" s="122"/>
      <c r="I764" s="19"/>
      <c r="J764" s="19"/>
      <c r="K764" s="19"/>
      <c r="L764" s="122"/>
      <c r="M764" s="19"/>
      <c r="N764" s="19"/>
      <c r="O764" s="19"/>
      <c r="P764" s="122"/>
      <c r="Q764" s="19"/>
      <c r="R764" s="19"/>
      <c r="S764" s="19"/>
      <c r="T764" s="122"/>
      <c r="U764" s="19"/>
      <c r="V764" s="19"/>
      <c r="W764" s="19"/>
      <c r="X764" s="122"/>
      <c r="Y764" s="19"/>
      <c r="Z764" s="19"/>
      <c r="AA764" s="19"/>
      <c r="AB764" s="19"/>
      <c r="AC764" s="19"/>
    </row>
    <row r="765">
      <c r="A765" s="19"/>
      <c r="B765" s="19"/>
      <c r="C765" s="19"/>
      <c r="D765" s="122"/>
      <c r="E765" s="19"/>
      <c r="F765" s="19"/>
      <c r="G765" s="19"/>
      <c r="H765" s="122"/>
      <c r="I765" s="19"/>
      <c r="J765" s="19"/>
      <c r="K765" s="19"/>
      <c r="L765" s="122"/>
      <c r="M765" s="19"/>
      <c r="N765" s="19"/>
      <c r="O765" s="19"/>
      <c r="P765" s="122"/>
      <c r="Q765" s="19"/>
      <c r="R765" s="19"/>
      <c r="S765" s="19"/>
      <c r="T765" s="122"/>
      <c r="U765" s="19"/>
      <c r="V765" s="19"/>
      <c r="W765" s="19"/>
      <c r="X765" s="122"/>
      <c r="Y765" s="19"/>
      <c r="Z765" s="19"/>
      <c r="AA765" s="19"/>
      <c r="AB765" s="19"/>
      <c r="AC765" s="19"/>
    </row>
    <row r="766">
      <c r="A766" s="19"/>
      <c r="B766" s="19"/>
      <c r="C766" s="19"/>
      <c r="D766" s="122"/>
      <c r="E766" s="19"/>
      <c r="F766" s="19"/>
      <c r="G766" s="19"/>
      <c r="H766" s="122"/>
      <c r="I766" s="19"/>
      <c r="J766" s="19"/>
      <c r="K766" s="19"/>
      <c r="L766" s="122"/>
      <c r="M766" s="19"/>
      <c r="N766" s="19"/>
      <c r="O766" s="19"/>
      <c r="P766" s="122"/>
      <c r="Q766" s="19"/>
      <c r="R766" s="19"/>
      <c r="S766" s="19"/>
      <c r="T766" s="122"/>
      <c r="U766" s="19"/>
      <c r="V766" s="19"/>
      <c r="W766" s="19"/>
      <c r="X766" s="122"/>
      <c r="Y766" s="19"/>
      <c r="Z766" s="19"/>
      <c r="AA766" s="19"/>
      <c r="AB766" s="19"/>
      <c r="AC766" s="19"/>
    </row>
    <row r="767">
      <c r="A767" s="19"/>
      <c r="B767" s="19"/>
      <c r="C767" s="19"/>
      <c r="D767" s="122"/>
      <c r="E767" s="19"/>
      <c r="F767" s="19"/>
      <c r="G767" s="19"/>
      <c r="H767" s="122"/>
      <c r="I767" s="19"/>
      <c r="J767" s="19"/>
      <c r="K767" s="19"/>
      <c r="L767" s="122"/>
      <c r="M767" s="19"/>
      <c r="N767" s="19"/>
      <c r="O767" s="19"/>
      <c r="P767" s="122"/>
      <c r="Q767" s="19"/>
      <c r="R767" s="19"/>
      <c r="S767" s="19"/>
      <c r="T767" s="122"/>
      <c r="U767" s="19"/>
      <c r="V767" s="19"/>
      <c r="W767" s="19"/>
      <c r="X767" s="122"/>
      <c r="Y767" s="19"/>
      <c r="Z767" s="19"/>
      <c r="AA767" s="19"/>
      <c r="AB767" s="19"/>
      <c r="AC767" s="19"/>
    </row>
    <row r="768">
      <c r="A768" s="19"/>
      <c r="B768" s="19"/>
      <c r="C768" s="19"/>
      <c r="D768" s="122"/>
      <c r="E768" s="19"/>
      <c r="F768" s="19"/>
      <c r="G768" s="19"/>
      <c r="H768" s="122"/>
      <c r="I768" s="19"/>
      <c r="J768" s="19"/>
      <c r="K768" s="19"/>
      <c r="L768" s="122"/>
      <c r="M768" s="19"/>
      <c r="N768" s="19"/>
      <c r="O768" s="19"/>
      <c r="P768" s="122"/>
      <c r="Q768" s="19"/>
      <c r="R768" s="19"/>
      <c r="S768" s="19"/>
      <c r="T768" s="122"/>
      <c r="U768" s="19"/>
      <c r="V768" s="19"/>
      <c r="W768" s="19"/>
      <c r="X768" s="122"/>
      <c r="Y768" s="19"/>
      <c r="Z768" s="19"/>
      <c r="AA768" s="19"/>
      <c r="AB768" s="19"/>
      <c r="AC768" s="19"/>
    </row>
    <row r="769">
      <c r="A769" s="19"/>
      <c r="B769" s="19"/>
      <c r="C769" s="19"/>
      <c r="D769" s="122"/>
      <c r="E769" s="19"/>
      <c r="F769" s="19"/>
      <c r="G769" s="19"/>
      <c r="H769" s="122"/>
      <c r="I769" s="19"/>
      <c r="J769" s="19"/>
      <c r="K769" s="19"/>
      <c r="L769" s="122"/>
      <c r="M769" s="19"/>
      <c r="N769" s="19"/>
      <c r="O769" s="19"/>
      <c r="P769" s="122"/>
      <c r="Q769" s="19"/>
      <c r="R769" s="19"/>
      <c r="S769" s="19"/>
      <c r="T769" s="122"/>
      <c r="U769" s="19"/>
      <c r="V769" s="19"/>
      <c r="W769" s="19"/>
      <c r="X769" s="122"/>
      <c r="Y769" s="19"/>
      <c r="Z769" s="19"/>
      <c r="AA769" s="19"/>
      <c r="AB769" s="19"/>
      <c r="AC769" s="19"/>
    </row>
    <row r="770">
      <c r="A770" s="19"/>
      <c r="B770" s="19"/>
      <c r="C770" s="19"/>
      <c r="D770" s="122"/>
      <c r="E770" s="19"/>
      <c r="F770" s="19"/>
      <c r="G770" s="19"/>
      <c r="H770" s="122"/>
      <c r="I770" s="19"/>
      <c r="J770" s="19"/>
      <c r="K770" s="19"/>
      <c r="L770" s="122"/>
      <c r="M770" s="19"/>
      <c r="N770" s="19"/>
      <c r="O770" s="19"/>
      <c r="P770" s="122"/>
      <c r="Q770" s="19"/>
      <c r="R770" s="19"/>
      <c r="S770" s="19"/>
      <c r="T770" s="122"/>
      <c r="U770" s="19"/>
      <c r="V770" s="19"/>
      <c r="W770" s="19"/>
      <c r="X770" s="122"/>
      <c r="Y770" s="19"/>
      <c r="Z770" s="19"/>
      <c r="AA770" s="19"/>
      <c r="AB770" s="19"/>
      <c r="AC770" s="19"/>
    </row>
    <row r="771">
      <c r="A771" s="19"/>
      <c r="B771" s="19"/>
      <c r="C771" s="19"/>
      <c r="D771" s="122"/>
      <c r="E771" s="19"/>
      <c r="F771" s="19"/>
      <c r="G771" s="19"/>
      <c r="H771" s="122"/>
      <c r="I771" s="19"/>
      <c r="J771" s="19"/>
      <c r="K771" s="19"/>
      <c r="L771" s="122"/>
      <c r="M771" s="19"/>
      <c r="N771" s="19"/>
      <c r="O771" s="19"/>
      <c r="P771" s="122"/>
      <c r="Q771" s="19"/>
      <c r="R771" s="19"/>
      <c r="S771" s="19"/>
      <c r="T771" s="122"/>
      <c r="U771" s="19"/>
      <c r="V771" s="19"/>
      <c r="W771" s="19"/>
      <c r="X771" s="122"/>
      <c r="Y771" s="19"/>
      <c r="Z771" s="19"/>
      <c r="AA771" s="19"/>
      <c r="AB771" s="19"/>
      <c r="AC771" s="19"/>
    </row>
    <row r="772">
      <c r="A772" s="19"/>
      <c r="B772" s="19"/>
      <c r="C772" s="19"/>
      <c r="D772" s="122"/>
      <c r="E772" s="19"/>
      <c r="F772" s="19"/>
      <c r="G772" s="19"/>
      <c r="H772" s="122"/>
      <c r="I772" s="19"/>
      <c r="J772" s="19"/>
      <c r="K772" s="19"/>
      <c r="L772" s="122"/>
      <c r="M772" s="19"/>
      <c r="N772" s="19"/>
      <c r="O772" s="19"/>
      <c r="P772" s="122"/>
      <c r="Q772" s="19"/>
      <c r="R772" s="19"/>
      <c r="S772" s="19"/>
      <c r="T772" s="122"/>
      <c r="U772" s="19"/>
      <c r="V772" s="19"/>
      <c r="W772" s="19"/>
      <c r="X772" s="122"/>
      <c r="Y772" s="19"/>
      <c r="Z772" s="19"/>
      <c r="AA772" s="19"/>
      <c r="AB772" s="19"/>
      <c r="AC772" s="19"/>
    </row>
    <row r="773">
      <c r="A773" s="19"/>
      <c r="B773" s="19"/>
      <c r="C773" s="19"/>
      <c r="D773" s="122"/>
      <c r="E773" s="19"/>
      <c r="F773" s="19"/>
      <c r="G773" s="19"/>
      <c r="H773" s="122"/>
      <c r="I773" s="19"/>
      <c r="J773" s="19"/>
      <c r="K773" s="19"/>
      <c r="L773" s="122"/>
      <c r="M773" s="19"/>
      <c r="N773" s="19"/>
      <c r="O773" s="19"/>
      <c r="P773" s="122"/>
      <c r="Q773" s="19"/>
      <c r="R773" s="19"/>
      <c r="S773" s="19"/>
      <c r="T773" s="122"/>
      <c r="U773" s="19"/>
      <c r="V773" s="19"/>
      <c r="W773" s="19"/>
      <c r="X773" s="122"/>
      <c r="Y773" s="19"/>
      <c r="Z773" s="19"/>
      <c r="AA773" s="19"/>
      <c r="AB773" s="19"/>
      <c r="AC773" s="19"/>
    </row>
    <row r="774">
      <c r="A774" s="19"/>
      <c r="B774" s="19"/>
      <c r="C774" s="19"/>
      <c r="D774" s="122"/>
      <c r="E774" s="19"/>
      <c r="F774" s="19"/>
      <c r="G774" s="19"/>
      <c r="H774" s="122"/>
      <c r="I774" s="19"/>
      <c r="J774" s="19"/>
      <c r="K774" s="19"/>
      <c r="L774" s="122"/>
      <c r="M774" s="19"/>
      <c r="N774" s="19"/>
      <c r="O774" s="19"/>
      <c r="P774" s="122"/>
      <c r="Q774" s="19"/>
      <c r="R774" s="19"/>
      <c r="S774" s="19"/>
      <c r="T774" s="122"/>
      <c r="U774" s="19"/>
      <c r="V774" s="19"/>
      <c r="W774" s="19"/>
      <c r="X774" s="122"/>
      <c r="Y774" s="19"/>
      <c r="Z774" s="19"/>
      <c r="AA774" s="19"/>
      <c r="AB774" s="19"/>
      <c r="AC774" s="19"/>
    </row>
    <row r="775">
      <c r="A775" s="19"/>
      <c r="B775" s="19"/>
      <c r="C775" s="19"/>
      <c r="D775" s="122"/>
      <c r="E775" s="19"/>
      <c r="F775" s="19"/>
      <c r="G775" s="19"/>
      <c r="H775" s="122"/>
      <c r="I775" s="19"/>
      <c r="J775" s="19"/>
      <c r="K775" s="19"/>
      <c r="L775" s="122"/>
      <c r="M775" s="19"/>
      <c r="N775" s="19"/>
      <c r="O775" s="19"/>
      <c r="P775" s="122"/>
      <c r="Q775" s="19"/>
      <c r="R775" s="19"/>
      <c r="S775" s="19"/>
      <c r="T775" s="122"/>
      <c r="U775" s="19"/>
      <c r="V775" s="19"/>
      <c r="W775" s="19"/>
      <c r="X775" s="122"/>
      <c r="Y775" s="19"/>
      <c r="Z775" s="19"/>
      <c r="AA775" s="19"/>
      <c r="AB775" s="19"/>
      <c r="AC775" s="19"/>
    </row>
    <row r="776">
      <c r="A776" s="19"/>
      <c r="B776" s="19"/>
      <c r="C776" s="19"/>
      <c r="D776" s="122"/>
      <c r="E776" s="19"/>
      <c r="F776" s="19"/>
      <c r="G776" s="19"/>
      <c r="H776" s="122"/>
      <c r="I776" s="19"/>
      <c r="J776" s="19"/>
      <c r="K776" s="19"/>
      <c r="L776" s="122"/>
      <c r="M776" s="19"/>
      <c r="N776" s="19"/>
      <c r="O776" s="19"/>
      <c r="P776" s="122"/>
      <c r="Q776" s="19"/>
      <c r="R776" s="19"/>
      <c r="S776" s="19"/>
      <c r="T776" s="122"/>
      <c r="U776" s="19"/>
      <c r="V776" s="19"/>
      <c r="W776" s="19"/>
      <c r="X776" s="122"/>
      <c r="Y776" s="19"/>
      <c r="Z776" s="19"/>
      <c r="AA776" s="19"/>
      <c r="AB776" s="19"/>
      <c r="AC776" s="19"/>
    </row>
    <row r="777">
      <c r="A777" s="19"/>
      <c r="B777" s="19"/>
      <c r="C777" s="19"/>
      <c r="D777" s="122"/>
      <c r="E777" s="19"/>
      <c r="F777" s="19"/>
      <c r="G777" s="19"/>
      <c r="H777" s="122"/>
      <c r="I777" s="19"/>
      <c r="J777" s="19"/>
      <c r="K777" s="19"/>
      <c r="L777" s="122"/>
      <c r="M777" s="19"/>
      <c r="N777" s="19"/>
      <c r="O777" s="19"/>
      <c r="P777" s="122"/>
      <c r="Q777" s="19"/>
      <c r="R777" s="19"/>
      <c r="S777" s="19"/>
      <c r="T777" s="122"/>
      <c r="U777" s="19"/>
      <c r="V777" s="19"/>
      <c r="W777" s="19"/>
      <c r="X777" s="122"/>
      <c r="Y777" s="19"/>
      <c r="Z777" s="19"/>
      <c r="AA777" s="19"/>
      <c r="AB777" s="19"/>
      <c r="AC777" s="19"/>
    </row>
    <row r="778">
      <c r="A778" s="19"/>
      <c r="B778" s="19"/>
      <c r="C778" s="19"/>
      <c r="D778" s="122"/>
      <c r="E778" s="19"/>
      <c r="F778" s="19"/>
      <c r="G778" s="19"/>
      <c r="H778" s="122"/>
      <c r="I778" s="19"/>
      <c r="J778" s="19"/>
      <c r="K778" s="19"/>
      <c r="L778" s="122"/>
      <c r="M778" s="19"/>
      <c r="N778" s="19"/>
      <c r="O778" s="19"/>
      <c r="P778" s="122"/>
      <c r="Q778" s="19"/>
      <c r="R778" s="19"/>
      <c r="S778" s="19"/>
      <c r="T778" s="122"/>
      <c r="U778" s="19"/>
      <c r="V778" s="19"/>
      <c r="W778" s="19"/>
      <c r="X778" s="122"/>
      <c r="Y778" s="19"/>
      <c r="Z778" s="19"/>
      <c r="AA778" s="19"/>
      <c r="AB778" s="19"/>
      <c r="AC778" s="19"/>
    </row>
    <row r="779">
      <c r="A779" s="19"/>
      <c r="B779" s="19"/>
      <c r="C779" s="19"/>
      <c r="D779" s="122"/>
      <c r="E779" s="19"/>
      <c r="F779" s="19"/>
      <c r="G779" s="19"/>
      <c r="H779" s="122"/>
      <c r="I779" s="19"/>
      <c r="J779" s="19"/>
      <c r="K779" s="19"/>
      <c r="L779" s="122"/>
      <c r="M779" s="19"/>
      <c r="N779" s="19"/>
      <c r="O779" s="19"/>
      <c r="P779" s="122"/>
      <c r="Q779" s="19"/>
      <c r="R779" s="19"/>
      <c r="S779" s="19"/>
      <c r="T779" s="122"/>
      <c r="U779" s="19"/>
      <c r="V779" s="19"/>
      <c r="W779" s="19"/>
      <c r="X779" s="122"/>
      <c r="Y779" s="19"/>
      <c r="Z779" s="19"/>
      <c r="AA779" s="19"/>
      <c r="AB779" s="19"/>
      <c r="AC779" s="19"/>
    </row>
    <row r="780">
      <c r="A780" s="19"/>
      <c r="B780" s="19"/>
      <c r="C780" s="19"/>
      <c r="D780" s="122"/>
      <c r="E780" s="19"/>
      <c r="F780" s="19"/>
      <c r="G780" s="19"/>
      <c r="H780" s="122"/>
      <c r="I780" s="19"/>
      <c r="J780" s="19"/>
      <c r="K780" s="19"/>
      <c r="L780" s="122"/>
      <c r="M780" s="19"/>
      <c r="N780" s="19"/>
      <c r="O780" s="19"/>
      <c r="P780" s="122"/>
      <c r="Q780" s="19"/>
      <c r="R780" s="19"/>
      <c r="S780" s="19"/>
      <c r="T780" s="122"/>
      <c r="U780" s="19"/>
      <c r="V780" s="19"/>
      <c r="W780" s="19"/>
      <c r="X780" s="122"/>
      <c r="Y780" s="19"/>
      <c r="Z780" s="19"/>
      <c r="AA780" s="19"/>
      <c r="AB780" s="19"/>
      <c r="AC780" s="19"/>
    </row>
    <row r="781">
      <c r="A781" s="19"/>
      <c r="B781" s="19"/>
      <c r="C781" s="19"/>
      <c r="D781" s="122"/>
      <c r="E781" s="19"/>
      <c r="F781" s="19"/>
      <c r="G781" s="19"/>
      <c r="H781" s="122"/>
      <c r="I781" s="19"/>
      <c r="J781" s="19"/>
      <c r="K781" s="19"/>
      <c r="L781" s="122"/>
      <c r="M781" s="19"/>
      <c r="N781" s="19"/>
      <c r="O781" s="19"/>
      <c r="P781" s="122"/>
      <c r="Q781" s="19"/>
      <c r="R781" s="19"/>
      <c r="S781" s="19"/>
      <c r="T781" s="122"/>
      <c r="U781" s="19"/>
      <c r="V781" s="19"/>
      <c r="W781" s="19"/>
      <c r="X781" s="122"/>
      <c r="Y781" s="19"/>
      <c r="Z781" s="19"/>
      <c r="AA781" s="19"/>
      <c r="AB781" s="19"/>
      <c r="AC781" s="19"/>
    </row>
    <row r="782">
      <c r="A782" s="19"/>
      <c r="B782" s="19"/>
      <c r="C782" s="19"/>
      <c r="D782" s="122"/>
      <c r="E782" s="19"/>
      <c r="F782" s="19"/>
      <c r="G782" s="19"/>
      <c r="H782" s="122"/>
      <c r="I782" s="19"/>
      <c r="J782" s="19"/>
      <c r="K782" s="19"/>
      <c r="L782" s="122"/>
      <c r="M782" s="19"/>
      <c r="N782" s="19"/>
      <c r="O782" s="19"/>
      <c r="P782" s="122"/>
      <c r="Q782" s="19"/>
      <c r="R782" s="19"/>
      <c r="S782" s="19"/>
      <c r="T782" s="122"/>
      <c r="U782" s="19"/>
      <c r="V782" s="19"/>
      <c r="W782" s="19"/>
      <c r="X782" s="122"/>
      <c r="Y782" s="19"/>
      <c r="Z782" s="19"/>
      <c r="AA782" s="19"/>
      <c r="AB782" s="19"/>
      <c r="AC782" s="19"/>
    </row>
    <row r="783">
      <c r="A783" s="19"/>
      <c r="B783" s="19"/>
      <c r="C783" s="19"/>
      <c r="D783" s="122"/>
      <c r="E783" s="19"/>
      <c r="F783" s="19"/>
      <c r="G783" s="19"/>
      <c r="H783" s="122"/>
      <c r="I783" s="19"/>
      <c r="J783" s="19"/>
      <c r="K783" s="19"/>
      <c r="L783" s="122"/>
      <c r="M783" s="19"/>
      <c r="N783" s="19"/>
      <c r="O783" s="19"/>
      <c r="P783" s="122"/>
      <c r="Q783" s="19"/>
      <c r="R783" s="19"/>
      <c r="S783" s="19"/>
      <c r="T783" s="122"/>
      <c r="U783" s="19"/>
      <c r="V783" s="19"/>
      <c r="W783" s="19"/>
      <c r="X783" s="122"/>
      <c r="Y783" s="19"/>
      <c r="Z783" s="19"/>
      <c r="AA783" s="19"/>
      <c r="AB783" s="19"/>
      <c r="AC783" s="19"/>
    </row>
    <row r="784">
      <c r="A784" s="19"/>
      <c r="B784" s="19"/>
      <c r="C784" s="19"/>
      <c r="D784" s="122"/>
      <c r="E784" s="19"/>
      <c r="F784" s="19"/>
      <c r="G784" s="19"/>
      <c r="H784" s="122"/>
      <c r="I784" s="19"/>
      <c r="J784" s="19"/>
      <c r="K784" s="19"/>
      <c r="L784" s="122"/>
      <c r="M784" s="19"/>
      <c r="N784" s="19"/>
      <c r="O784" s="19"/>
      <c r="P784" s="122"/>
      <c r="Q784" s="19"/>
      <c r="R784" s="19"/>
      <c r="S784" s="19"/>
      <c r="T784" s="122"/>
      <c r="U784" s="19"/>
      <c r="V784" s="19"/>
      <c r="W784" s="19"/>
      <c r="X784" s="122"/>
      <c r="Y784" s="19"/>
      <c r="Z784" s="19"/>
      <c r="AA784" s="19"/>
      <c r="AB784" s="19"/>
      <c r="AC784" s="19"/>
    </row>
    <row r="785">
      <c r="A785" s="19"/>
      <c r="B785" s="19"/>
      <c r="C785" s="19"/>
      <c r="D785" s="122"/>
      <c r="E785" s="19"/>
      <c r="F785" s="19"/>
      <c r="G785" s="19"/>
      <c r="H785" s="122"/>
      <c r="I785" s="19"/>
      <c r="J785" s="19"/>
      <c r="K785" s="19"/>
      <c r="L785" s="122"/>
      <c r="M785" s="19"/>
      <c r="N785" s="19"/>
      <c r="O785" s="19"/>
      <c r="P785" s="122"/>
      <c r="Q785" s="19"/>
      <c r="R785" s="19"/>
      <c r="S785" s="19"/>
      <c r="T785" s="122"/>
      <c r="U785" s="19"/>
      <c r="V785" s="19"/>
      <c r="W785" s="19"/>
      <c r="X785" s="122"/>
      <c r="Y785" s="19"/>
      <c r="Z785" s="19"/>
      <c r="AA785" s="19"/>
      <c r="AB785" s="19"/>
      <c r="AC785" s="19"/>
    </row>
    <row r="786">
      <c r="A786" s="19"/>
      <c r="B786" s="19"/>
      <c r="C786" s="19"/>
      <c r="D786" s="122"/>
      <c r="E786" s="19"/>
      <c r="F786" s="19"/>
      <c r="G786" s="19"/>
      <c r="H786" s="122"/>
      <c r="I786" s="19"/>
      <c r="J786" s="19"/>
      <c r="K786" s="19"/>
      <c r="L786" s="122"/>
      <c r="M786" s="19"/>
      <c r="N786" s="19"/>
      <c r="O786" s="19"/>
      <c r="P786" s="122"/>
      <c r="Q786" s="19"/>
      <c r="R786" s="19"/>
      <c r="S786" s="19"/>
      <c r="T786" s="122"/>
      <c r="U786" s="19"/>
      <c r="V786" s="19"/>
      <c r="W786" s="19"/>
      <c r="X786" s="122"/>
      <c r="Y786" s="19"/>
      <c r="Z786" s="19"/>
      <c r="AA786" s="19"/>
      <c r="AB786" s="19"/>
      <c r="AC786" s="19"/>
    </row>
    <row r="787">
      <c r="A787" s="19"/>
      <c r="B787" s="19"/>
      <c r="C787" s="19"/>
      <c r="D787" s="122"/>
      <c r="E787" s="19"/>
      <c r="F787" s="19"/>
      <c r="G787" s="19"/>
      <c r="H787" s="122"/>
      <c r="I787" s="19"/>
      <c r="J787" s="19"/>
      <c r="K787" s="19"/>
      <c r="L787" s="122"/>
      <c r="M787" s="19"/>
      <c r="N787" s="19"/>
      <c r="O787" s="19"/>
      <c r="P787" s="122"/>
      <c r="Q787" s="19"/>
      <c r="R787" s="19"/>
      <c r="S787" s="19"/>
      <c r="T787" s="122"/>
      <c r="U787" s="19"/>
      <c r="V787" s="19"/>
      <c r="W787" s="19"/>
      <c r="X787" s="122"/>
      <c r="Y787" s="19"/>
      <c r="Z787" s="19"/>
      <c r="AA787" s="19"/>
      <c r="AB787" s="19"/>
      <c r="AC787" s="19"/>
    </row>
    <row r="788">
      <c r="A788" s="19"/>
      <c r="B788" s="19"/>
      <c r="C788" s="19"/>
      <c r="D788" s="122"/>
      <c r="E788" s="19"/>
      <c r="F788" s="19"/>
      <c r="G788" s="19"/>
      <c r="H788" s="122"/>
      <c r="I788" s="19"/>
      <c r="J788" s="19"/>
      <c r="K788" s="19"/>
      <c r="L788" s="122"/>
      <c r="M788" s="19"/>
      <c r="N788" s="19"/>
      <c r="O788" s="19"/>
      <c r="P788" s="122"/>
      <c r="Q788" s="19"/>
      <c r="R788" s="19"/>
      <c r="S788" s="19"/>
      <c r="T788" s="122"/>
      <c r="U788" s="19"/>
      <c r="V788" s="19"/>
      <c r="W788" s="19"/>
      <c r="X788" s="122"/>
      <c r="Y788" s="19"/>
      <c r="Z788" s="19"/>
      <c r="AA788" s="19"/>
      <c r="AB788" s="19"/>
      <c r="AC788" s="19"/>
    </row>
    <row r="789">
      <c r="A789" s="19"/>
      <c r="B789" s="19"/>
      <c r="C789" s="19"/>
      <c r="D789" s="122"/>
      <c r="E789" s="19"/>
      <c r="F789" s="19"/>
      <c r="G789" s="19"/>
      <c r="H789" s="122"/>
      <c r="I789" s="19"/>
      <c r="J789" s="19"/>
      <c r="K789" s="19"/>
      <c r="L789" s="122"/>
      <c r="M789" s="19"/>
      <c r="N789" s="19"/>
      <c r="O789" s="19"/>
      <c r="P789" s="122"/>
      <c r="Q789" s="19"/>
      <c r="R789" s="19"/>
      <c r="S789" s="19"/>
      <c r="T789" s="122"/>
      <c r="U789" s="19"/>
      <c r="V789" s="19"/>
      <c r="W789" s="19"/>
      <c r="X789" s="122"/>
      <c r="Y789" s="19"/>
      <c r="Z789" s="19"/>
      <c r="AA789" s="19"/>
      <c r="AB789" s="19"/>
      <c r="AC789" s="19"/>
    </row>
    <row r="790">
      <c r="A790" s="19"/>
      <c r="B790" s="19"/>
      <c r="C790" s="19"/>
      <c r="D790" s="122"/>
      <c r="E790" s="19"/>
      <c r="F790" s="19"/>
      <c r="G790" s="19"/>
      <c r="H790" s="122"/>
      <c r="I790" s="19"/>
      <c r="J790" s="19"/>
      <c r="K790" s="19"/>
      <c r="L790" s="122"/>
      <c r="M790" s="19"/>
      <c r="N790" s="19"/>
      <c r="O790" s="19"/>
      <c r="P790" s="122"/>
      <c r="Q790" s="19"/>
      <c r="R790" s="19"/>
      <c r="S790" s="19"/>
      <c r="T790" s="122"/>
      <c r="U790" s="19"/>
      <c r="V790" s="19"/>
      <c r="W790" s="19"/>
      <c r="X790" s="122"/>
      <c r="Y790" s="19"/>
      <c r="Z790" s="19"/>
      <c r="AA790" s="19"/>
      <c r="AB790" s="19"/>
      <c r="AC790" s="19"/>
    </row>
    <row r="791">
      <c r="A791" s="19"/>
      <c r="B791" s="19"/>
      <c r="C791" s="19"/>
      <c r="D791" s="122"/>
      <c r="E791" s="19"/>
      <c r="F791" s="19"/>
      <c r="G791" s="19"/>
      <c r="H791" s="122"/>
      <c r="I791" s="19"/>
      <c r="J791" s="19"/>
      <c r="K791" s="19"/>
      <c r="L791" s="122"/>
      <c r="M791" s="19"/>
      <c r="N791" s="19"/>
      <c r="O791" s="19"/>
      <c r="P791" s="122"/>
      <c r="Q791" s="19"/>
      <c r="R791" s="19"/>
      <c r="S791" s="19"/>
      <c r="T791" s="122"/>
      <c r="U791" s="19"/>
      <c r="V791" s="19"/>
      <c r="W791" s="19"/>
      <c r="X791" s="122"/>
      <c r="Y791" s="19"/>
      <c r="Z791" s="19"/>
      <c r="AA791" s="19"/>
      <c r="AB791" s="19"/>
      <c r="AC791" s="19"/>
    </row>
    <row r="792">
      <c r="A792" s="19"/>
      <c r="B792" s="19"/>
      <c r="C792" s="19"/>
      <c r="D792" s="122"/>
      <c r="E792" s="19"/>
      <c r="F792" s="19"/>
      <c r="G792" s="19"/>
      <c r="H792" s="122"/>
      <c r="I792" s="19"/>
      <c r="J792" s="19"/>
      <c r="K792" s="19"/>
      <c r="L792" s="122"/>
      <c r="M792" s="19"/>
      <c r="N792" s="19"/>
      <c r="O792" s="19"/>
      <c r="P792" s="122"/>
      <c r="Q792" s="19"/>
      <c r="R792" s="19"/>
      <c r="S792" s="19"/>
      <c r="T792" s="122"/>
      <c r="U792" s="19"/>
      <c r="V792" s="19"/>
      <c r="W792" s="19"/>
      <c r="X792" s="122"/>
      <c r="Y792" s="19"/>
      <c r="Z792" s="19"/>
      <c r="AA792" s="19"/>
      <c r="AB792" s="19"/>
      <c r="AC792" s="19"/>
    </row>
    <row r="793">
      <c r="A793" s="19"/>
      <c r="B793" s="19"/>
      <c r="C793" s="19"/>
      <c r="D793" s="122"/>
      <c r="E793" s="19"/>
      <c r="F793" s="19"/>
      <c r="G793" s="19"/>
      <c r="H793" s="122"/>
      <c r="I793" s="19"/>
      <c r="J793" s="19"/>
      <c r="K793" s="19"/>
      <c r="L793" s="122"/>
      <c r="M793" s="19"/>
      <c r="N793" s="19"/>
      <c r="O793" s="19"/>
      <c r="P793" s="122"/>
      <c r="Q793" s="19"/>
      <c r="R793" s="19"/>
      <c r="S793" s="19"/>
      <c r="T793" s="122"/>
      <c r="U793" s="19"/>
      <c r="V793" s="19"/>
      <c r="W793" s="19"/>
      <c r="X793" s="122"/>
      <c r="Y793" s="19"/>
      <c r="Z793" s="19"/>
      <c r="AA793" s="19"/>
      <c r="AB793" s="19"/>
      <c r="AC793" s="19"/>
    </row>
    <row r="794">
      <c r="A794" s="19"/>
      <c r="B794" s="19"/>
      <c r="C794" s="19"/>
      <c r="D794" s="122"/>
      <c r="E794" s="19"/>
      <c r="F794" s="19"/>
      <c r="G794" s="19"/>
      <c r="H794" s="122"/>
      <c r="I794" s="19"/>
      <c r="J794" s="19"/>
      <c r="K794" s="19"/>
      <c r="L794" s="122"/>
      <c r="M794" s="19"/>
      <c r="N794" s="19"/>
      <c r="O794" s="19"/>
      <c r="P794" s="122"/>
      <c r="Q794" s="19"/>
      <c r="R794" s="19"/>
      <c r="S794" s="19"/>
      <c r="T794" s="122"/>
      <c r="U794" s="19"/>
      <c r="V794" s="19"/>
      <c r="W794" s="19"/>
      <c r="X794" s="122"/>
      <c r="Y794" s="19"/>
      <c r="Z794" s="19"/>
      <c r="AA794" s="19"/>
      <c r="AB794" s="19"/>
      <c r="AC794" s="19"/>
    </row>
    <row r="795">
      <c r="A795" s="19"/>
      <c r="B795" s="19"/>
      <c r="C795" s="19"/>
      <c r="D795" s="122"/>
      <c r="E795" s="19"/>
      <c r="F795" s="19"/>
      <c r="G795" s="19"/>
      <c r="H795" s="122"/>
      <c r="I795" s="19"/>
      <c r="J795" s="19"/>
      <c r="K795" s="19"/>
      <c r="L795" s="122"/>
      <c r="M795" s="19"/>
      <c r="N795" s="19"/>
      <c r="O795" s="19"/>
      <c r="P795" s="122"/>
      <c r="Q795" s="19"/>
      <c r="R795" s="19"/>
      <c r="S795" s="19"/>
      <c r="T795" s="122"/>
      <c r="U795" s="19"/>
      <c r="V795" s="19"/>
      <c r="W795" s="19"/>
      <c r="X795" s="122"/>
      <c r="Y795" s="19"/>
      <c r="Z795" s="19"/>
      <c r="AA795" s="19"/>
      <c r="AB795" s="19"/>
      <c r="AC795" s="19"/>
    </row>
    <row r="796">
      <c r="A796" s="19"/>
      <c r="B796" s="19"/>
      <c r="C796" s="19"/>
      <c r="D796" s="122"/>
      <c r="E796" s="19"/>
      <c r="F796" s="19"/>
      <c r="G796" s="19"/>
      <c r="H796" s="122"/>
      <c r="I796" s="19"/>
      <c r="J796" s="19"/>
      <c r="K796" s="19"/>
      <c r="L796" s="122"/>
      <c r="M796" s="19"/>
      <c r="N796" s="19"/>
      <c r="O796" s="19"/>
      <c r="P796" s="122"/>
      <c r="Q796" s="19"/>
      <c r="R796" s="19"/>
      <c r="S796" s="19"/>
      <c r="T796" s="122"/>
      <c r="U796" s="19"/>
      <c r="V796" s="19"/>
      <c r="W796" s="19"/>
      <c r="X796" s="122"/>
      <c r="Y796" s="19"/>
      <c r="Z796" s="19"/>
      <c r="AA796" s="19"/>
      <c r="AB796" s="19"/>
      <c r="AC796" s="19"/>
    </row>
    <row r="797">
      <c r="A797" s="19"/>
      <c r="B797" s="19"/>
      <c r="C797" s="19"/>
      <c r="D797" s="122"/>
      <c r="E797" s="19"/>
      <c r="F797" s="19"/>
      <c r="G797" s="19"/>
      <c r="H797" s="122"/>
      <c r="I797" s="19"/>
      <c r="J797" s="19"/>
      <c r="K797" s="19"/>
      <c r="L797" s="122"/>
      <c r="M797" s="19"/>
      <c r="N797" s="19"/>
      <c r="O797" s="19"/>
      <c r="P797" s="122"/>
      <c r="Q797" s="19"/>
      <c r="R797" s="19"/>
      <c r="S797" s="19"/>
      <c r="T797" s="122"/>
      <c r="U797" s="19"/>
      <c r="V797" s="19"/>
      <c r="W797" s="19"/>
      <c r="X797" s="122"/>
      <c r="Y797" s="19"/>
      <c r="Z797" s="19"/>
      <c r="AA797" s="19"/>
      <c r="AB797" s="19"/>
      <c r="AC797" s="19"/>
    </row>
    <row r="798">
      <c r="A798" s="19"/>
      <c r="B798" s="19"/>
      <c r="C798" s="19"/>
      <c r="D798" s="122"/>
      <c r="E798" s="19"/>
      <c r="F798" s="19"/>
      <c r="G798" s="19"/>
      <c r="H798" s="122"/>
      <c r="I798" s="19"/>
      <c r="J798" s="19"/>
      <c r="K798" s="19"/>
      <c r="L798" s="122"/>
      <c r="M798" s="19"/>
      <c r="N798" s="19"/>
      <c r="O798" s="19"/>
      <c r="P798" s="122"/>
      <c r="Q798" s="19"/>
      <c r="R798" s="19"/>
      <c r="S798" s="19"/>
      <c r="T798" s="122"/>
      <c r="U798" s="19"/>
      <c r="V798" s="19"/>
      <c r="W798" s="19"/>
      <c r="X798" s="122"/>
      <c r="Y798" s="19"/>
      <c r="Z798" s="19"/>
      <c r="AA798" s="19"/>
      <c r="AB798" s="19"/>
      <c r="AC798" s="19"/>
    </row>
    <row r="799">
      <c r="A799" s="19"/>
      <c r="B799" s="19"/>
      <c r="C799" s="19"/>
      <c r="D799" s="122"/>
      <c r="E799" s="19"/>
      <c r="F799" s="19"/>
      <c r="G799" s="19"/>
      <c r="H799" s="122"/>
      <c r="I799" s="19"/>
      <c r="J799" s="19"/>
      <c r="K799" s="19"/>
      <c r="L799" s="122"/>
      <c r="M799" s="19"/>
      <c r="N799" s="19"/>
      <c r="O799" s="19"/>
      <c r="P799" s="122"/>
      <c r="Q799" s="19"/>
      <c r="R799" s="19"/>
      <c r="S799" s="19"/>
      <c r="T799" s="122"/>
      <c r="U799" s="19"/>
      <c r="V799" s="19"/>
      <c r="W799" s="19"/>
      <c r="X799" s="122"/>
      <c r="Y799" s="19"/>
      <c r="Z799" s="19"/>
      <c r="AA799" s="19"/>
      <c r="AB799" s="19"/>
      <c r="AC799" s="19"/>
    </row>
    <row r="800">
      <c r="A800" s="19"/>
      <c r="B800" s="19"/>
      <c r="C800" s="19"/>
      <c r="D800" s="122"/>
      <c r="E800" s="19"/>
      <c r="F800" s="19"/>
      <c r="G800" s="19"/>
      <c r="H800" s="122"/>
      <c r="I800" s="19"/>
      <c r="J800" s="19"/>
      <c r="K800" s="19"/>
      <c r="L800" s="122"/>
      <c r="M800" s="19"/>
      <c r="N800" s="19"/>
      <c r="O800" s="19"/>
      <c r="P800" s="122"/>
      <c r="Q800" s="19"/>
      <c r="R800" s="19"/>
      <c r="S800" s="19"/>
      <c r="T800" s="122"/>
      <c r="U800" s="19"/>
      <c r="V800" s="19"/>
      <c r="W800" s="19"/>
      <c r="X800" s="122"/>
      <c r="Y800" s="19"/>
      <c r="Z800" s="19"/>
      <c r="AA800" s="19"/>
      <c r="AB800" s="19"/>
      <c r="AC800" s="19"/>
    </row>
    <row r="801">
      <c r="A801" s="19"/>
      <c r="B801" s="19"/>
      <c r="C801" s="19"/>
      <c r="D801" s="122"/>
      <c r="E801" s="19"/>
      <c r="F801" s="19"/>
      <c r="G801" s="19"/>
      <c r="H801" s="122"/>
      <c r="I801" s="19"/>
      <c r="J801" s="19"/>
      <c r="K801" s="19"/>
      <c r="L801" s="122"/>
      <c r="M801" s="19"/>
      <c r="N801" s="19"/>
      <c r="O801" s="19"/>
      <c r="P801" s="122"/>
      <c r="Q801" s="19"/>
      <c r="R801" s="19"/>
      <c r="S801" s="19"/>
      <c r="T801" s="122"/>
      <c r="U801" s="19"/>
      <c r="V801" s="19"/>
      <c r="W801" s="19"/>
      <c r="X801" s="122"/>
      <c r="Y801" s="19"/>
      <c r="Z801" s="19"/>
      <c r="AA801" s="19"/>
      <c r="AB801" s="19"/>
      <c r="AC801" s="19"/>
    </row>
    <row r="802">
      <c r="A802" s="19"/>
      <c r="B802" s="19"/>
      <c r="C802" s="19"/>
      <c r="D802" s="122"/>
      <c r="E802" s="19"/>
      <c r="F802" s="19"/>
      <c r="G802" s="19"/>
      <c r="H802" s="122"/>
      <c r="I802" s="19"/>
      <c r="J802" s="19"/>
      <c r="K802" s="19"/>
      <c r="L802" s="122"/>
      <c r="M802" s="19"/>
      <c r="N802" s="19"/>
      <c r="O802" s="19"/>
      <c r="P802" s="122"/>
      <c r="Q802" s="19"/>
      <c r="R802" s="19"/>
      <c r="S802" s="19"/>
      <c r="T802" s="122"/>
      <c r="U802" s="19"/>
      <c r="V802" s="19"/>
      <c r="W802" s="19"/>
      <c r="X802" s="122"/>
      <c r="Y802" s="19"/>
      <c r="Z802" s="19"/>
      <c r="AA802" s="19"/>
      <c r="AB802" s="19"/>
      <c r="AC802" s="19"/>
    </row>
    <row r="803">
      <c r="A803" s="19"/>
      <c r="B803" s="19"/>
      <c r="C803" s="19"/>
      <c r="D803" s="122"/>
      <c r="E803" s="19"/>
      <c r="F803" s="19"/>
      <c r="G803" s="19"/>
      <c r="H803" s="122"/>
      <c r="I803" s="19"/>
      <c r="J803" s="19"/>
      <c r="K803" s="19"/>
      <c r="L803" s="122"/>
      <c r="M803" s="19"/>
      <c r="N803" s="19"/>
      <c r="O803" s="19"/>
      <c r="P803" s="122"/>
      <c r="Q803" s="19"/>
      <c r="R803" s="19"/>
      <c r="S803" s="19"/>
      <c r="T803" s="122"/>
      <c r="U803" s="19"/>
      <c r="V803" s="19"/>
      <c r="W803" s="19"/>
      <c r="X803" s="122"/>
      <c r="Y803" s="19"/>
      <c r="Z803" s="19"/>
      <c r="AA803" s="19"/>
      <c r="AB803" s="19"/>
      <c r="AC803" s="19"/>
    </row>
    <row r="804">
      <c r="A804" s="19"/>
      <c r="B804" s="19"/>
      <c r="C804" s="19"/>
      <c r="D804" s="122"/>
      <c r="E804" s="19"/>
      <c r="F804" s="19"/>
      <c r="G804" s="19"/>
      <c r="H804" s="122"/>
      <c r="I804" s="19"/>
      <c r="J804" s="19"/>
      <c r="K804" s="19"/>
      <c r="L804" s="122"/>
      <c r="M804" s="19"/>
      <c r="N804" s="19"/>
      <c r="O804" s="19"/>
      <c r="P804" s="122"/>
      <c r="Q804" s="19"/>
      <c r="R804" s="19"/>
      <c r="S804" s="19"/>
      <c r="T804" s="122"/>
      <c r="U804" s="19"/>
      <c r="V804" s="19"/>
      <c r="W804" s="19"/>
      <c r="X804" s="122"/>
      <c r="Y804" s="19"/>
      <c r="Z804" s="19"/>
      <c r="AA804" s="19"/>
      <c r="AB804" s="19"/>
      <c r="AC804" s="19"/>
    </row>
    <row r="805">
      <c r="A805" s="19"/>
      <c r="B805" s="19"/>
      <c r="C805" s="19"/>
      <c r="D805" s="122"/>
      <c r="E805" s="19"/>
      <c r="F805" s="19"/>
      <c r="G805" s="19"/>
      <c r="H805" s="122"/>
      <c r="I805" s="19"/>
      <c r="J805" s="19"/>
      <c r="K805" s="19"/>
      <c r="L805" s="122"/>
      <c r="M805" s="19"/>
      <c r="N805" s="19"/>
      <c r="O805" s="19"/>
      <c r="P805" s="122"/>
      <c r="Q805" s="19"/>
      <c r="R805" s="19"/>
      <c r="S805" s="19"/>
      <c r="T805" s="122"/>
      <c r="U805" s="19"/>
      <c r="V805" s="19"/>
      <c r="W805" s="19"/>
      <c r="X805" s="122"/>
      <c r="Y805" s="19"/>
      <c r="Z805" s="19"/>
      <c r="AA805" s="19"/>
      <c r="AB805" s="19"/>
      <c r="AC805" s="19"/>
    </row>
    <row r="806">
      <c r="A806" s="19"/>
      <c r="B806" s="19"/>
      <c r="C806" s="19"/>
      <c r="D806" s="122"/>
      <c r="E806" s="19"/>
      <c r="F806" s="19"/>
      <c r="G806" s="19"/>
      <c r="H806" s="122"/>
      <c r="I806" s="19"/>
      <c r="J806" s="19"/>
      <c r="K806" s="19"/>
      <c r="L806" s="122"/>
      <c r="M806" s="19"/>
      <c r="N806" s="19"/>
      <c r="O806" s="19"/>
      <c r="P806" s="122"/>
      <c r="Q806" s="19"/>
      <c r="R806" s="19"/>
      <c r="S806" s="19"/>
      <c r="T806" s="122"/>
      <c r="U806" s="19"/>
      <c r="V806" s="19"/>
      <c r="W806" s="19"/>
      <c r="X806" s="122"/>
      <c r="Y806" s="19"/>
      <c r="Z806" s="19"/>
      <c r="AA806" s="19"/>
      <c r="AB806" s="19"/>
      <c r="AC806" s="19"/>
    </row>
    <row r="807">
      <c r="A807" s="19"/>
      <c r="B807" s="19"/>
      <c r="C807" s="19"/>
      <c r="D807" s="122"/>
      <c r="E807" s="19"/>
      <c r="F807" s="19"/>
      <c r="G807" s="19"/>
      <c r="H807" s="122"/>
      <c r="I807" s="19"/>
      <c r="J807" s="19"/>
      <c r="K807" s="19"/>
      <c r="L807" s="122"/>
      <c r="M807" s="19"/>
      <c r="N807" s="19"/>
      <c r="O807" s="19"/>
      <c r="P807" s="122"/>
      <c r="Q807" s="19"/>
      <c r="R807" s="19"/>
      <c r="S807" s="19"/>
      <c r="T807" s="122"/>
      <c r="U807" s="19"/>
      <c r="V807" s="19"/>
      <c r="W807" s="19"/>
      <c r="X807" s="122"/>
      <c r="Y807" s="19"/>
      <c r="Z807" s="19"/>
      <c r="AA807" s="19"/>
      <c r="AB807" s="19"/>
      <c r="AC807" s="19"/>
    </row>
    <row r="808">
      <c r="A808" s="19"/>
      <c r="B808" s="19"/>
      <c r="C808" s="19"/>
      <c r="D808" s="122"/>
      <c r="E808" s="19"/>
      <c r="F808" s="19"/>
      <c r="G808" s="19"/>
      <c r="H808" s="122"/>
      <c r="I808" s="19"/>
      <c r="J808" s="19"/>
      <c r="K808" s="19"/>
      <c r="L808" s="122"/>
      <c r="M808" s="19"/>
      <c r="N808" s="19"/>
      <c r="O808" s="19"/>
      <c r="P808" s="122"/>
      <c r="Q808" s="19"/>
      <c r="R808" s="19"/>
      <c r="S808" s="19"/>
      <c r="T808" s="122"/>
      <c r="U808" s="19"/>
      <c r="V808" s="19"/>
      <c r="W808" s="19"/>
      <c r="X808" s="122"/>
      <c r="Y808" s="19"/>
      <c r="Z808" s="19"/>
      <c r="AA808" s="19"/>
      <c r="AB808" s="19"/>
      <c r="AC808" s="19"/>
    </row>
    <row r="809">
      <c r="A809" s="19"/>
      <c r="B809" s="19"/>
      <c r="C809" s="19"/>
      <c r="D809" s="122"/>
      <c r="E809" s="19"/>
      <c r="F809" s="19"/>
      <c r="G809" s="19"/>
      <c r="H809" s="122"/>
      <c r="I809" s="19"/>
      <c r="J809" s="19"/>
      <c r="K809" s="19"/>
      <c r="L809" s="122"/>
      <c r="M809" s="19"/>
      <c r="N809" s="19"/>
      <c r="O809" s="19"/>
      <c r="P809" s="122"/>
      <c r="Q809" s="19"/>
      <c r="R809" s="19"/>
      <c r="S809" s="19"/>
      <c r="T809" s="122"/>
      <c r="U809" s="19"/>
      <c r="V809" s="19"/>
      <c r="W809" s="19"/>
      <c r="X809" s="122"/>
      <c r="Y809" s="19"/>
      <c r="Z809" s="19"/>
      <c r="AA809" s="19"/>
      <c r="AB809" s="19"/>
      <c r="AC809" s="19"/>
    </row>
    <row r="810">
      <c r="A810" s="19"/>
      <c r="B810" s="19"/>
      <c r="C810" s="19"/>
      <c r="D810" s="122"/>
      <c r="E810" s="19"/>
      <c r="F810" s="19"/>
      <c r="G810" s="19"/>
      <c r="H810" s="122"/>
      <c r="I810" s="19"/>
      <c r="J810" s="19"/>
      <c r="K810" s="19"/>
      <c r="L810" s="122"/>
      <c r="M810" s="19"/>
      <c r="N810" s="19"/>
      <c r="O810" s="19"/>
      <c r="P810" s="122"/>
      <c r="Q810" s="19"/>
      <c r="R810" s="19"/>
      <c r="S810" s="19"/>
      <c r="T810" s="122"/>
      <c r="U810" s="19"/>
      <c r="V810" s="19"/>
      <c r="W810" s="19"/>
      <c r="X810" s="122"/>
      <c r="Y810" s="19"/>
      <c r="Z810" s="19"/>
      <c r="AA810" s="19"/>
      <c r="AB810" s="19"/>
      <c r="AC810" s="19"/>
    </row>
    <row r="811">
      <c r="A811" s="19"/>
      <c r="B811" s="19"/>
      <c r="C811" s="19"/>
      <c r="D811" s="122"/>
      <c r="E811" s="19"/>
      <c r="F811" s="19"/>
      <c r="G811" s="19"/>
      <c r="H811" s="122"/>
      <c r="I811" s="19"/>
      <c r="J811" s="19"/>
      <c r="K811" s="19"/>
      <c r="L811" s="122"/>
      <c r="M811" s="19"/>
      <c r="N811" s="19"/>
      <c r="O811" s="19"/>
      <c r="P811" s="122"/>
      <c r="Q811" s="19"/>
      <c r="R811" s="19"/>
      <c r="S811" s="19"/>
      <c r="T811" s="122"/>
      <c r="U811" s="19"/>
      <c r="V811" s="19"/>
      <c r="W811" s="19"/>
      <c r="X811" s="122"/>
      <c r="Y811" s="19"/>
      <c r="Z811" s="19"/>
      <c r="AA811" s="19"/>
      <c r="AB811" s="19"/>
      <c r="AC811" s="19"/>
    </row>
    <row r="812">
      <c r="A812" s="19"/>
      <c r="B812" s="19"/>
      <c r="C812" s="19"/>
      <c r="D812" s="122"/>
      <c r="E812" s="19"/>
      <c r="F812" s="19"/>
      <c r="G812" s="19"/>
      <c r="H812" s="122"/>
      <c r="I812" s="19"/>
      <c r="J812" s="19"/>
      <c r="K812" s="19"/>
      <c r="L812" s="122"/>
      <c r="M812" s="19"/>
      <c r="N812" s="19"/>
      <c r="O812" s="19"/>
      <c r="P812" s="122"/>
      <c r="Q812" s="19"/>
      <c r="R812" s="19"/>
      <c r="S812" s="19"/>
      <c r="T812" s="122"/>
      <c r="U812" s="19"/>
      <c r="V812" s="19"/>
      <c r="W812" s="19"/>
      <c r="X812" s="122"/>
      <c r="Y812" s="19"/>
      <c r="Z812" s="19"/>
      <c r="AA812" s="19"/>
      <c r="AB812" s="19"/>
      <c r="AC812" s="19"/>
    </row>
    <row r="813">
      <c r="A813" s="19"/>
      <c r="B813" s="19"/>
      <c r="C813" s="19"/>
      <c r="D813" s="122"/>
      <c r="E813" s="19"/>
      <c r="F813" s="19"/>
      <c r="G813" s="19"/>
      <c r="H813" s="122"/>
      <c r="I813" s="19"/>
      <c r="J813" s="19"/>
      <c r="K813" s="19"/>
      <c r="L813" s="122"/>
      <c r="M813" s="19"/>
      <c r="N813" s="19"/>
      <c r="O813" s="19"/>
      <c r="P813" s="122"/>
      <c r="Q813" s="19"/>
      <c r="R813" s="19"/>
      <c r="S813" s="19"/>
      <c r="T813" s="122"/>
      <c r="U813" s="19"/>
      <c r="V813" s="19"/>
      <c r="W813" s="19"/>
      <c r="X813" s="122"/>
      <c r="Y813" s="19"/>
      <c r="Z813" s="19"/>
      <c r="AA813" s="19"/>
      <c r="AB813" s="19"/>
      <c r="AC813" s="19"/>
    </row>
    <row r="814">
      <c r="A814" s="19"/>
      <c r="B814" s="19"/>
      <c r="C814" s="19"/>
      <c r="D814" s="122"/>
      <c r="E814" s="19"/>
      <c r="F814" s="19"/>
      <c r="G814" s="19"/>
      <c r="H814" s="122"/>
      <c r="I814" s="19"/>
      <c r="J814" s="19"/>
      <c r="K814" s="19"/>
      <c r="L814" s="122"/>
      <c r="M814" s="19"/>
      <c r="N814" s="19"/>
      <c r="O814" s="19"/>
      <c r="P814" s="122"/>
      <c r="Q814" s="19"/>
      <c r="R814" s="19"/>
      <c r="S814" s="19"/>
      <c r="T814" s="122"/>
      <c r="U814" s="19"/>
      <c r="V814" s="19"/>
      <c r="W814" s="19"/>
      <c r="X814" s="122"/>
      <c r="Y814" s="19"/>
      <c r="Z814" s="19"/>
      <c r="AA814" s="19"/>
      <c r="AB814" s="19"/>
      <c r="AC814" s="19"/>
    </row>
    <row r="815">
      <c r="A815" s="19"/>
      <c r="B815" s="19"/>
      <c r="C815" s="19"/>
      <c r="D815" s="122"/>
      <c r="E815" s="19"/>
      <c r="F815" s="19"/>
      <c r="G815" s="19"/>
      <c r="H815" s="122"/>
      <c r="I815" s="19"/>
      <c r="J815" s="19"/>
      <c r="K815" s="19"/>
      <c r="L815" s="122"/>
      <c r="M815" s="19"/>
      <c r="N815" s="19"/>
      <c r="O815" s="19"/>
      <c r="P815" s="122"/>
      <c r="Q815" s="19"/>
      <c r="R815" s="19"/>
      <c r="S815" s="19"/>
      <c r="T815" s="122"/>
      <c r="U815" s="19"/>
      <c r="V815" s="19"/>
      <c r="W815" s="19"/>
      <c r="X815" s="122"/>
      <c r="Y815" s="19"/>
      <c r="Z815" s="19"/>
      <c r="AA815" s="19"/>
      <c r="AB815" s="19"/>
      <c r="AC815" s="19"/>
    </row>
    <row r="816">
      <c r="A816" s="19"/>
      <c r="B816" s="19"/>
      <c r="C816" s="19"/>
      <c r="D816" s="122"/>
      <c r="E816" s="19"/>
      <c r="F816" s="19"/>
      <c r="G816" s="19"/>
      <c r="H816" s="122"/>
      <c r="I816" s="19"/>
      <c r="J816" s="19"/>
      <c r="K816" s="19"/>
      <c r="L816" s="122"/>
      <c r="M816" s="19"/>
      <c r="N816" s="19"/>
      <c r="O816" s="19"/>
      <c r="P816" s="122"/>
      <c r="Q816" s="19"/>
      <c r="R816" s="19"/>
      <c r="S816" s="19"/>
      <c r="T816" s="122"/>
      <c r="U816" s="19"/>
      <c r="V816" s="19"/>
      <c r="W816" s="19"/>
      <c r="X816" s="122"/>
      <c r="Y816" s="19"/>
      <c r="Z816" s="19"/>
      <c r="AA816" s="19"/>
      <c r="AB816" s="19"/>
      <c r="AC816" s="19"/>
    </row>
    <row r="817">
      <c r="A817" s="19"/>
      <c r="B817" s="19"/>
      <c r="C817" s="19"/>
      <c r="D817" s="122"/>
      <c r="E817" s="19"/>
      <c r="F817" s="19"/>
      <c r="G817" s="19"/>
      <c r="H817" s="122"/>
      <c r="I817" s="19"/>
      <c r="J817" s="19"/>
      <c r="K817" s="19"/>
      <c r="L817" s="122"/>
      <c r="M817" s="19"/>
      <c r="N817" s="19"/>
      <c r="O817" s="19"/>
      <c r="P817" s="122"/>
      <c r="Q817" s="19"/>
      <c r="R817" s="19"/>
      <c r="S817" s="19"/>
      <c r="T817" s="122"/>
      <c r="U817" s="19"/>
      <c r="V817" s="19"/>
      <c r="W817" s="19"/>
      <c r="X817" s="122"/>
      <c r="Y817" s="19"/>
      <c r="Z817" s="19"/>
      <c r="AA817" s="19"/>
      <c r="AB817" s="19"/>
      <c r="AC817" s="19"/>
    </row>
    <row r="818">
      <c r="A818" s="19"/>
      <c r="B818" s="19"/>
      <c r="C818" s="19"/>
      <c r="D818" s="122"/>
      <c r="E818" s="19"/>
      <c r="F818" s="19"/>
      <c r="G818" s="19"/>
      <c r="H818" s="122"/>
      <c r="I818" s="19"/>
      <c r="J818" s="19"/>
      <c r="K818" s="19"/>
      <c r="L818" s="122"/>
      <c r="M818" s="19"/>
      <c r="N818" s="19"/>
      <c r="O818" s="19"/>
      <c r="P818" s="122"/>
      <c r="Q818" s="19"/>
      <c r="R818" s="19"/>
      <c r="S818" s="19"/>
      <c r="T818" s="122"/>
      <c r="U818" s="19"/>
      <c r="V818" s="19"/>
      <c r="W818" s="19"/>
      <c r="X818" s="122"/>
      <c r="Y818" s="19"/>
      <c r="Z818" s="19"/>
      <c r="AA818" s="19"/>
      <c r="AB818" s="19"/>
      <c r="AC818" s="19"/>
    </row>
    <row r="819">
      <c r="A819" s="19"/>
      <c r="B819" s="19"/>
      <c r="C819" s="19"/>
      <c r="D819" s="122"/>
      <c r="E819" s="19"/>
      <c r="F819" s="19"/>
      <c r="G819" s="19"/>
      <c r="H819" s="122"/>
      <c r="I819" s="19"/>
      <c r="J819" s="19"/>
      <c r="K819" s="19"/>
      <c r="L819" s="122"/>
      <c r="M819" s="19"/>
      <c r="N819" s="19"/>
      <c r="O819" s="19"/>
      <c r="P819" s="122"/>
      <c r="Q819" s="19"/>
      <c r="R819" s="19"/>
      <c r="S819" s="19"/>
      <c r="T819" s="122"/>
      <c r="U819" s="19"/>
      <c r="V819" s="19"/>
      <c r="W819" s="19"/>
      <c r="X819" s="122"/>
      <c r="Y819" s="19"/>
      <c r="Z819" s="19"/>
      <c r="AA819" s="19"/>
      <c r="AB819" s="19"/>
      <c r="AC819" s="19"/>
    </row>
    <row r="820">
      <c r="A820" s="19"/>
      <c r="B820" s="19"/>
      <c r="C820" s="19"/>
      <c r="D820" s="122"/>
      <c r="E820" s="19"/>
      <c r="F820" s="19"/>
      <c r="G820" s="19"/>
      <c r="H820" s="122"/>
      <c r="I820" s="19"/>
      <c r="J820" s="19"/>
      <c r="K820" s="19"/>
      <c r="L820" s="122"/>
      <c r="M820" s="19"/>
      <c r="N820" s="19"/>
      <c r="O820" s="19"/>
      <c r="P820" s="122"/>
      <c r="Q820" s="19"/>
      <c r="R820" s="19"/>
      <c r="S820" s="19"/>
      <c r="T820" s="122"/>
      <c r="U820" s="19"/>
      <c r="V820" s="19"/>
      <c r="W820" s="19"/>
      <c r="X820" s="122"/>
      <c r="Y820" s="19"/>
      <c r="Z820" s="19"/>
      <c r="AA820" s="19"/>
      <c r="AB820" s="19"/>
      <c r="AC820" s="19"/>
    </row>
    <row r="821">
      <c r="A821" s="19"/>
      <c r="B821" s="19"/>
      <c r="C821" s="19"/>
      <c r="D821" s="122"/>
      <c r="E821" s="19"/>
      <c r="F821" s="19"/>
      <c r="G821" s="19"/>
      <c r="H821" s="122"/>
      <c r="I821" s="19"/>
      <c r="J821" s="19"/>
      <c r="K821" s="19"/>
      <c r="L821" s="122"/>
      <c r="M821" s="19"/>
      <c r="N821" s="19"/>
      <c r="O821" s="19"/>
      <c r="P821" s="122"/>
      <c r="Q821" s="19"/>
      <c r="R821" s="19"/>
      <c r="S821" s="19"/>
      <c r="T821" s="122"/>
      <c r="U821" s="19"/>
      <c r="V821" s="19"/>
      <c r="W821" s="19"/>
      <c r="X821" s="122"/>
      <c r="Y821" s="19"/>
      <c r="Z821" s="19"/>
      <c r="AA821" s="19"/>
      <c r="AB821" s="19"/>
      <c r="AC821" s="19"/>
    </row>
    <row r="822">
      <c r="A822" s="19"/>
      <c r="B822" s="19"/>
      <c r="C822" s="19"/>
      <c r="D822" s="122"/>
      <c r="E822" s="19"/>
      <c r="F822" s="19"/>
      <c r="G822" s="19"/>
      <c r="H822" s="122"/>
      <c r="I822" s="19"/>
      <c r="J822" s="19"/>
      <c r="K822" s="19"/>
      <c r="L822" s="122"/>
      <c r="M822" s="19"/>
      <c r="N822" s="19"/>
      <c r="O822" s="19"/>
      <c r="P822" s="122"/>
      <c r="Q822" s="19"/>
      <c r="R822" s="19"/>
      <c r="S822" s="19"/>
      <c r="T822" s="122"/>
      <c r="U822" s="19"/>
      <c r="V822" s="19"/>
      <c r="W822" s="19"/>
      <c r="X822" s="122"/>
      <c r="Y822" s="19"/>
      <c r="Z822" s="19"/>
      <c r="AA822" s="19"/>
      <c r="AB822" s="19"/>
      <c r="AC822" s="19"/>
    </row>
    <row r="823">
      <c r="A823" s="19"/>
      <c r="B823" s="19"/>
      <c r="C823" s="19"/>
      <c r="D823" s="122"/>
      <c r="E823" s="19"/>
      <c r="F823" s="19"/>
      <c r="G823" s="19"/>
      <c r="H823" s="122"/>
      <c r="I823" s="19"/>
      <c r="J823" s="19"/>
      <c r="K823" s="19"/>
      <c r="L823" s="122"/>
      <c r="M823" s="19"/>
      <c r="N823" s="19"/>
      <c r="O823" s="19"/>
      <c r="P823" s="122"/>
      <c r="Q823" s="19"/>
      <c r="R823" s="19"/>
      <c r="S823" s="19"/>
      <c r="T823" s="122"/>
      <c r="U823" s="19"/>
      <c r="V823" s="19"/>
      <c r="W823" s="19"/>
      <c r="X823" s="122"/>
      <c r="Y823" s="19"/>
      <c r="Z823" s="19"/>
      <c r="AA823" s="19"/>
      <c r="AB823" s="19"/>
      <c r="AC823" s="19"/>
    </row>
    <row r="824">
      <c r="A824" s="19"/>
      <c r="B824" s="19"/>
      <c r="C824" s="19"/>
      <c r="D824" s="122"/>
      <c r="E824" s="19"/>
      <c r="F824" s="19"/>
      <c r="G824" s="19"/>
      <c r="H824" s="122"/>
      <c r="I824" s="19"/>
      <c r="J824" s="19"/>
      <c r="K824" s="19"/>
      <c r="L824" s="122"/>
      <c r="M824" s="19"/>
      <c r="N824" s="19"/>
      <c r="O824" s="19"/>
      <c r="P824" s="122"/>
      <c r="Q824" s="19"/>
      <c r="R824" s="19"/>
      <c r="S824" s="19"/>
      <c r="T824" s="122"/>
      <c r="U824" s="19"/>
      <c r="V824" s="19"/>
      <c r="W824" s="19"/>
      <c r="X824" s="122"/>
      <c r="Y824" s="19"/>
      <c r="Z824" s="19"/>
      <c r="AA824" s="19"/>
      <c r="AB824" s="19"/>
      <c r="AC824" s="19"/>
    </row>
    <row r="825">
      <c r="A825" s="19"/>
      <c r="B825" s="19"/>
      <c r="C825" s="19"/>
      <c r="D825" s="122"/>
      <c r="E825" s="19"/>
      <c r="F825" s="19"/>
      <c r="G825" s="19"/>
      <c r="H825" s="122"/>
      <c r="I825" s="19"/>
      <c r="J825" s="19"/>
      <c r="K825" s="19"/>
      <c r="L825" s="122"/>
      <c r="M825" s="19"/>
      <c r="N825" s="19"/>
      <c r="O825" s="19"/>
      <c r="P825" s="122"/>
      <c r="Q825" s="19"/>
      <c r="R825" s="19"/>
      <c r="S825" s="19"/>
      <c r="T825" s="122"/>
      <c r="U825" s="19"/>
      <c r="V825" s="19"/>
      <c r="W825" s="19"/>
      <c r="X825" s="122"/>
      <c r="Y825" s="19"/>
      <c r="Z825" s="19"/>
      <c r="AA825" s="19"/>
      <c r="AB825" s="19"/>
      <c r="AC825" s="19"/>
    </row>
    <row r="826">
      <c r="A826" s="19"/>
      <c r="B826" s="19"/>
      <c r="C826" s="19"/>
      <c r="D826" s="122"/>
      <c r="E826" s="19"/>
      <c r="F826" s="19"/>
      <c r="G826" s="19"/>
      <c r="H826" s="122"/>
      <c r="I826" s="19"/>
      <c r="J826" s="19"/>
      <c r="K826" s="19"/>
      <c r="L826" s="122"/>
      <c r="M826" s="19"/>
      <c r="N826" s="19"/>
      <c r="O826" s="19"/>
      <c r="P826" s="122"/>
      <c r="Q826" s="19"/>
      <c r="R826" s="19"/>
      <c r="S826" s="19"/>
      <c r="T826" s="122"/>
      <c r="U826" s="19"/>
      <c r="V826" s="19"/>
      <c r="W826" s="19"/>
      <c r="X826" s="122"/>
      <c r="Y826" s="19"/>
      <c r="Z826" s="19"/>
      <c r="AA826" s="19"/>
      <c r="AB826" s="19"/>
      <c r="AC826" s="19"/>
    </row>
    <row r="827">
      <c r="A827" s="19"/>
      <c r="B827" s="19"/>
      <c r="C827" s="19"/>
      <c r="D827" s="122"/>
      <c r="E827" s="19"/>
      <c r="F827" s="19"/>
      <c r="G827" s="19"/>
      <c r="H827" s="122"/>
      <c r="I827" s="19"/>
      <c r="J827" s="19"/>
      <c r="K827" s="19"/>
      <c r="L827" s="122"/>
      <c r="M827" s="19"/>
      <c r="N827" s="19"/>
      <c r="O827" s="19"/>
      <c r="P827" s="122"/>
      <c r="Q827" s="19"/>
      <c r="R827" s="19"/>
      <c r="S827" s="19"/>
      <c r="T827" s="122"/>
      <c r="U827" s="19"/>
      <c r="V827" s="19"/>
      <c r="W827" s="19"/>
      <c r="X827" s="122"/>
      <c r="Y827" s="19"/>
      <c r="Z827" s="19"/>
      <c r="AA827" s="19"/>
      <c r="AB827" s="19"/>
      <c r="AC827" s="19"/>
    </row>
    <row r="828">
      <c r="A828" s="19"/>
      <c r="B828" s="19"/>
      <c r="C828" s="19"/>
      <c r="D828" s="122"/>
      <c r="E828" s="19"/>
      <c r="F828" s="19"/>
      <c r="G828" s="19"/>
      <c r="H828" s="122"/>
      <c r="I828" s="19"/>
      <c r="J828" s="19"/>
      <c r="K828" s="19"/>
      <c r="L828" s="122"/>
      <c r="M828" s="19"/>
      <c r="N828" s="19"/>
      <c r="O828" s="19"/>
      <c r="P828" s="122"/>
      <c r="Q828" s="19"/>
      <c r="R828" s="19"/>
      <c r="S828" s="19"/>
      <c r="T828" s="122"/>
      <c r="U828" s="19"/>
      <c r="V828" s="19"/>
      <c r="W828" s="19"/>
      <c r="X828" s="122"/>
      <c r="Y828" s="19"/>
      <c r="Z828" s="19"/>
      <c r="AA828" s="19"/>
      <c r="AB828" s="19"/>
      <c r="AC828" s="19"/>
    </row>
    <row r="829">
      <c r="A829" s="19"/>
      <c r="B829" s="19"/>
      <c r="C829" s="19"/>
      <c r="D829" s="122"/>
      <c r="E829" s="19"/>
      <c r="F829" s="19"/>
      <c r="G829" s="19"/>
      <c r="H829" s="122"/>
      <c r="I829" s="19"/>
      <c r="J829" s="19"/>
      <c r="K829" s="19"/>
      <c r="L829" s="122"/>
      <c r="M829" s="19"/>
      <c r="N829" s="19"/>
      <c r="O829" s="19"/>
      <c r="P829" s="122"/>
      <c r="Q829" s="19"/>
      <c r="R829" s="19"/>
      <c r="S829" s="19"/>
      <c r="T829" s="122"/>
      <c r="U829" s="19"/>
      <c r="V829" s="19"/>
      <c r="W829" s="19"/>
      <c r="X829" s="122"/>
      <c r="Y829" s="19"/>
      <c r="Z829" s="19"/>
      <c r="AA829" s="19"/>
      <c r="AB829" s="19"/>
      <c r="AC829" s="19"/>
    </row>
    <row r="830">
      <c r="A830" s="19"/>
      <c r="B830" s="19"/>
      <c r="C830" s="19"/>
      <c r="D830" s="122"/>
      <c r="E830" s="19"/>
      <c r="F830" s="19"/>
      <c r="G830" s="19"/>
      <c r="H830" s="122"/>
      <c r="I830" s="19"/>
      <c r="J830" s="19"/>
      <c r="K830" s="19"/>
      <c r="L830" s="122"/>
      <c r="M830" s="19"/>
      <c r="N830" s="19"/>
      <c r="O830" s="19"/>
      <c r="P830" s="122"/>
      <c r="Q830" s="19"/>
      <c r="R830" s="19"/>
      <c r="S830" s="19"/>
      <c r="T830" s="122"/>
      <c r="U830" s="19"/>
      <c r="V830" s="19"/>
      <c r="W830" s="19"/>
      <c r="X830" s="122"/>
      <c r="Y830" s="19"/>
      <c r="Z830" s="19"/>
      <c r="AA830" s="19"/>
      <c r="AB830" s="19"/>
      <c r="AC830" s="19"/>
    </row>
    <row r="831">
      <c r="A831" s="19"/>
      <c r="B831" s="19"/>
      <c r="C831" s="19"/>
      <c r="D831" s="122"/>
      <c r="E831" s="19"/>
      <c r="F831" s="19"/>
      <c r="G831" s="19"/>
      <c r="H831" s="122"/>
      <c r="I831" s="19"/>
      <c r="J831" s="19"/>
      <c r="K831" s="19"/>
      <c r="L831" s="122"/>
      <c r="M831" s="19"/>
      <c r="N831" s="19"/>
      <c r="O831" s="19"/>
      <c r="P831" s="122"/>
      <c r="Q831" s="19"/>
      <c r="R831" s="19"/>
      <c r="S831" s="19"/>
      <c r="T831" s="122"/>
      <c r="U831" s="19"/>
      <c r="V831" s="19"/>
      <c r="W831" s="19"/>
      <c r="X831" s="122"/>
      <c r="Y831" s="19"/>
      <c r="Z831" s="19"/>
      <c r="AA831" s="19"/>
      <c r="AB831" s="19"/>
      <c r="AC831" s="19"/>
    </row>
    <row r="832">
      <c r="A832" s="19"/>
      <c r="B832" s="19"/>
      <c r="C832" s="19"/>
      <c r="D832" s="122"/>
      <c r="E832" s="19"/>
      <c r="F832" s="19"/>
      <c r="G832" s="19"/>
      <c r="H832" s="122"/>
      <c r="I832" s="19"/>
      <c r="J832" s="19"/>
      <c r="K832" s="19"/>
      <c r="L832" s="122"/>
      <c r="M832" s="19"/>
      <c r="N832" s="19"/>
      <c r="O832" s="19"/>
      <c r="P832" s="122"/>
      <c r="Q832" s="19"/>
      <c r="R832" s="19"/>
      <c r="S832" s="19"/>
      <c r="T832" s="122"/>
      <c r="U832" s="19"/>
      <c r="V832" s="19"/>
      <c r="W832" s="19"/>
      <c r="X832" s="122"/>
      <c r="Y832" s="19"/>
      <c r="Z832" s="19"/>
      <c r="AA832" s="19"/>
      <c r="AB832" s="19"/>
      <c r="AC832" s="19"/>
    </row>
    <row r="833">
      <c r="A833" s="19"/>
      <c r="B833" s="19"/>
      <c r="C833" s="19"/>
      <c r="D833" s="122"/>
      <c r="E833" s="19"/>
      <c r="F833" s="19"/>
      <c r="G833" s="19"/>
      <c r="H833" s="122"/>
      <c r="I833" s="19"/>
      <c r="J833" s="19"/>
      <c r="K833" s="19"/>
      <c r="L833" s="122"/>
      <c r="M833" s="19"/>
      <c r="N833" s="19"/>
      <c r="O833" s="19"/>
      <c r="P833" s="122"/>
      <c r="Q833" s="19"/>
      <c r="R833" s="19"/>
      <c r="S833" s="19"/>
      <c r="T833" s="122"/>
      <c r="U833" s="19"/>
      <c r="V833" s="19"/>
      <c r="W833" s="19"/>
      <c r="X833" s="122"/>
      <c r="Y833" s="19"/>
      <c r="Z833" s="19"/>
      <c r="AA833" s="19"/>
      <c r="AB833" s="19"/>
      <c r="AC833" s="19"/>
    </row>
    <row r="834">
      <c r="A834" s="19"/>
      <c r="B834" s="19"/>
      <c r="C834" s="19"/>
      <c r="D834" s="122"/>
      <c r="E834" s="19"/>
      <c r="F834" s="19"/>
      <c r="G834" s="19"/>
      <c r="H834" s="122"/>
      <c r="I834" s="19"/>
      <c r="J834" s="19"/>
      <c r="K834" s="19"/>
      <c r="L834" s="122"/>
      <c r="M834" s="19"/>
      <c r="N834" s="19"/>
      <c r="O834" s="19"/>
      <c r="P834" s="122"/>
      <c r="Q834" s="19"/>
      <c r="R834" s="19"/>
      <c r="S834" s="19"/>
      <c r="T834" s="122"/>
      <c r="U834" s="19"/>
      <c r="V834" s="19"/>
      <c r="W834" s="19"/>
      <c r="X834" s="122"/>
      <c r="Y834" s="19"/>
      <c r="Z834" s="19"/>
      <c r="AA834" s="19"/>
      <c r="AB834" s="19"/>
      <c r="AC834" s="19"/>
    </row>
    <row r="835">
      <c r="A835" s="19"/>
      <c r="B835" s="19"/>
      <c r="C835" s="19"/>
      <c r="D835" s="122"/>
      <c r="E835" s="19"/>
      <c r="F835" s="19"/>
      <c r="G835" s="19"/>
      <c r="H835" s="122"/>
      <c r="I835" s="19"/>
      <c r="J835" s="19"/>
      <c r="K835" s="19"/>
      <c r="L835" s="122"/>
      <c r="M835" s="19"/>
      <c r="N835" s="19"/>
      <c r="O835" s="19"/>
      <c r="P835" s="122"/>
      <c r="Q835" s="19"/>
      <c r="R835" s="19"/>
      <c r="S835" s="19"/>
      <c r="T835" s="122"/>
      <c r="U835" s="19"/>
      <c r="V835" s="19"/>
      <c r="W835" s="19"/>
      <c r="X835" s="122"/>
      <c r="Y835" s="19"/>
      <c r="Z835" s="19"/>
      <c r="AA835" s="19"/>
      <c r="AB835" s="19"/>
      <c r="AC835" s="19"/>
    </row>
    <row r="836">
      <c r="A836" s="19"/>
      <c r="B836" s="19"/>
      <c r="C836" s="19"/>
      <c r="D836" s="122"/>
      <c r="E836" s="19"/>
      <c r="F836" s="19"/>
      <c r="G836" s="19"/>
      <c r="H836" s="122"/>
      <c r="I836" s="19"/>
      <c r="J836" s="19"/>
      <c r="K836" s="19"/>
      <c r="L836" s="122"/>
      <c r="M836" s="19"/>
      <c r="N836" s="19"/>
      <c r="O836" s="19"/>
      <c r="P836" s="122"/>
      <c r="Q836" s="19"/>
      <c r="R836" s="19"/>
      <c r="S836" s="19"/>
      <c r="T836" s="122"/>
      <c r="U836" s="19"/>
      <c r="V836" s="19"/>
      <c r="W836" s="19"/>
      <c r="X836" s="122"/>
      <c r="Y836" s="19"/>
      <c r="Z836" s="19"/>
      <c r="AA836" s="19"/>
      <c r="AB836" s="19"/>
      <c r="AC836" s="19"/>
    </row>
    <row r="837">
      <c r="A837" s="19"/>
      <c r="B837" s="19"/>
      <c r="C837" s="19"/>
      <c r="D837" s="122"/>
      <c r="E837" s="19"/>
      <c r="F837" s="19"/>
      <c r="G837" s="19"/>
      <c r="H837" s="122"/>
      <c r="I837" s="19"/>
      <c r="J837" s="19"/>
      <c r="K837" s="19"/>
      <c r="L837" s="122"/>
      <c r="M837" s="19"/>
      <c r="N837" s="19"/>
      <c r="O837" s="19"/>
      <c r="P837" s="122"/>
      <c r="Q837" s="19"/>
      <c r="R837" s="19"/>
      <c r="S837" s="19"/>
      <c r="T837" s="122"/>
      <c r="U837" s="19"/>
      <c r="V837" s="19"/>
      <c r="W837" s="19"/>
      <c r="X837" s="122"/>
      <c r="Y837" s="19"/>
      <c r="Z837" s="19"/>
      <c r="AA837" s="19"/>
      <c r="AB837" s="19"/>
      <c r="AC837" s="19"/>
    </row>
    <row r="838">
      <c r="A838" s="19"/>
      <c r="B838" s="19"/>
      <c r="C838" s="19"/>
      <c r="D838" s="122"/>
      <c r="E838" s="19"/>
      <c r="F838" s="19"/>
      <c r="G838" s="19"/>
      <c r="H838" s="122"/>
      <c r="I838" s="19"/>
      <c r="J838" s="19"/>
      <c r="K838" s="19"/>
      <c r="L838" s="122"/>
      <c r="M838" s="19"/>
      <c r="N838" s="19"/>
      <c r="O838" s="19"/>
      <c r="P838" s="122"/>
      <c r="Q838" s="19"/>
      <c r="R838" s="19"/>
      <c r="S838" s="19"/>
      <c r="T838" s="122"/>
      <c r="U838" s="19"/>
      <c r="V838" s="19"/>
      <c r="W838" s="19"/>
      <c r="X838" s="122"/>
      <c r="Y838" s="19"/>
      <c r="Z838" s="19"/>
      <c r="AA838" s="19"/>
      <c r="AB838" s="19"/>
      <c r="AC838" s="19"/>
    </row>
    <row r="839">
      <c r="A839" s="19"/>
      <c r="B839" s="19"/>
      <c r="C839" s="19"/>
      <c r="D839" s="122"/>
      <c r="E839" s="19"/>
      <c r="F839" s="19"/>
      <c r="G839" s="19"/>
      <c r="H839" s="122"/>
      <c r="I839" s="19"/>
      <c r="J839" s="19"/>
      <c r="K839" s="19"/>
      <c r="L839" s="122"/>
      <c r="M839" s="19"/>
      <c r="N839" s="19"/>
      <c r="O839" s="19"/>
      <c r="P839" s="122"/>
      <c r="Q839" s="19"/>
      <c r="R839" s="19"/>
      <c r="S839" s="19"/>
      <c r="T839" s="122"/>
      <c r="U839" s="19"/>
      <c r="V839" s="19"/>
      <c r="W839" s="19"/>
      <c r="X839" s="122"/>
      <c r="Y839" s="19"/>
      <c r="Z839" s="19"/>
      <c r="AA839" s="19"/>
      <c r="AB839" s="19"/>
      <c r="AC839" s="19"/>
    </row>
    <row r="840">
      <c r="A840" s="19"/>
      <c r="B840" s="19"/>
      <c r="C840" s="19"/>
      <c r="D840" s="122"/>
      <c r="E840" s="19"/>
      <c r="F840" s="19"/>
      <c r="G840" s="19"/>
      <c r="H840" s="122"/>
      <c r="I840" s="19"/>
      <c r="J840" s="19"/>
      <c r="K840" s="19"/>
      <c r="L840" s="122"/>
      <c r="M840" s="19"/>
      <c r="N840" s="19"/>
      <c r="O840" s="19"/>
      <c r="P840" s="122"/>
      <c r="Q840" s="19"/>
      <c r="R840" s="19"/>
      <c r="S840" s="19"/>
      <c r="T840" s="122"/>
      <c r="U840" s="19"/>
      <c r="V840" s="19"/>
      <c r="W840" s="19"/>
      <c r="X840" s="122"/>
      <c r="Y840" s="19"/>
      <c r="Z840" s="19"/>
      <c r="AA840" s="19"/>
      <c r="AB840" s="19"/>
      <c r="AC840" s="19"/>
    </row>
    <row r="841">
      <c r="A841" s="19"/>
      <c r="B841" s="19"/>
      <c r="C841" s="19"/>
      <c r="D841" s="122"/>
      <c r="E841" s="19"/>
      <c r="F841" s="19"/>
      <c r="G841" s="19"/>
      <c r="H841" s="122"/>
      <c r="I841" s="19"/>
      <c r="J841" s="19"/>
      <c r="K841" s="19"/>
      <c r="L841" s="122"/>
      <c r="M841" s="19"/>
      <c r="N841" s="19"/>
      <c r="O841" s="19"/>
      <c r="P841" s="122"/>
      <c r="Q841" s="19"/>
      <c r="R841" s="19"/>
      <c r="S841" s="19"/>
      <c r="T841" s="122"/>
      <c r="U841" s="19"/>
      <c r="V841" s="19"/>
      <c r="W841" s="19"/>
      <c r="X841" s="122"/>
      <c r="Y841" s="19"/>
      <c r="Z841" s="19"/>
      <c r="AA841" s="19"/>
      <c r="AB841" s="19"/>
      <c r="AC841" s="19"/>
    </row>
    <row r="842">
      <c r="A842" s="19"/>
      <c r="B842" s="19"/>
      <c r="C842" s="19"/>
      <c r="D842" s="122"/>
      <c r="E842" s="19"/>
      <c r="F842" s="19"/>
      <c r="G842" s="19"/>
      <c r="H842" s="122"/>
      <c r="I842" s="19"/>
      <c r="J842" s="19"/>
      <c r="K842" s="19"/>
      <c r="L842" s="122"/>
      <c r="M842" s="19"/>
      <c r="N842" s="19"/>
      <c r="O842" s="19"/>
      <c r="P842" s="122"/>
      <c r="Q842" s="19"/>
      <c r="R842" s="19"/>
      <c r="S842" s="19"/>
      <c r="T842" s="122"/>
      <c r="U842" s="19"/>
      <c r="V842" s="19"/>
      <c r="W842" s="19"/>
      <c r="X842" s="122"/>
      <c r="Y842" s="19"/>
      <c r="Z842" s="19"/>
      <c r="AA842" s="19"/>
      <c r="AB842" s="19"/>
      <c r="AC842" s="19"/>
    </row>
    <row r="843">
      <c r="A843" s="19"/>
      <c r="B843" s="19"/>
      <c r="C843" s="19"/>
      <c r="D843" s="122"/>
      <c r="E843" s="19"/>
      <c r="F843" s="19"/>
      <c r="G843" s="19"/>
      <c r="H843" s="122"/>
      <c r="I843" s="19"/>
      <c r="J843" s="19"/>
      <c r="K843" s="19"/>
      <c r="L843" s="122"/>
      <c r="M843" s="19"/>
      <c r="N843" s="19"/>
      <c r="O843" s="19"/>
      <c r="P843" s="122"/>
      <c r="Q843" s="19"/>
      <c r="R843" s="19"/>
      <c r="S843" s="19"/>
      <c r="T843" s="122"/>
      <c r="U843" s="19"/>
      <c r="V843" s="19"/>
      <c r="W843" s="19"/>
      <c r="X843" s="122"/>
      <c r="Y843" s="19"/>
      <c r="Z843" s="19"/>
      <c r="AA843" s="19"/>
      <c r="AB843" s="19"/>
      <c r="AC843" s="19"/>
    </row>
    <row r="844">
      <c r="A844" s="19"/>
      <c r="B844" s="19"/>
      <c r="C844" s="19"/>
      <c r="D844" s="122"/>
      <c r="E844" s="19"/>
      <c r="F844" s="19"/>
      <c r="G844" s="19"/>
      <c r="H844" s="122"/>
      <c r="I844" s="19"/>
      <c r="J844" s="19"/>
      <c r="K844" s="19"/>
      <c r="L844" s="122"/>
      <c r="M844" s="19"/>
      <c r="N844" s="19"/>
      <c r="O844" s="19"/>
      <c r="P844" s="122"/>
      <c r="Q844" s="19"/>
      <c r="R844" s="19"/>
      <c r="S844" s="19"/>
      <c r="T844" s="122"/>
      <c r="U844" s="19"/>
      <c r="V844" s="19"/>
      <c r="W844" s="19"/>
      <c r="X844" s="122"/>
      <c r="Y844" s="19"/>
      <c r="Z844" s="19"/>
      <c r="AA844" s="19"/>
      <c r="AB844" s="19"/>
      <c r="AC844" s="19"/>
    </row>
    <row r="845">
      <c r="A845" s="19"/>
      <c r="B845" s="19"/>
      <c r="C845" s="19"/>
      <c r="D845" s="122"/>
      <c r="E845" s="19"/>
      <c r="F845" s="19"/>
      <c r="G845" s="19"/>
      <c r="H845" s="122"/>
      <c r="I845" s="19"/>
      <c r="J845" s="19"/>
      <c r="K845" s="19"/>
      <c r="L845" s="122"/>
      <c r="M845" s="19"/>
      <c r="N845" s="19"/>
      <c r="O845" s="19"/>
      <c r="P845" s="122"/>
      <c r="Q845" s="19"/>
      <c r="R845" s="19"/>
      <c r="S845" s="19"/>
      <c r="T845" s="122"/>
      <c r="U845" s="19"/>
      <c r="V845" s="19"/>
      <c r="W845" s="19"/>
      <c r="X845" s="122"/>
      <c r="Y845" s="19"/>
      <c r="Z845" s="19"/>
      <c r="AA845" s="19"/>
      <c r="AB845" s="19"/>
      <c r="AC845" s="19"/>
    </row>
    <row r="846">
      <c r="A846" s="19"/>
      <c r="B846" s="19"/>
      <c r="C846" s="19"/>
      <c r="D846" s="122"/>
      <c r="E846" s="19"/>
      <c r="F846" s="19"/>
      <c r="G846" s="19"/>
      <c r="H846" s="122"/>
      <c r="I846" s="19"/>
      <c r="J846" s="19"/>
      <c r="K846" s="19"/>
      <c r="L846" s="122"/>
      <c r="M846" s="19"/>
      <c r="N846" s="19"/>
      <c r="O846" s="19"/>
      <c r="P846" s="122"/>
      <c r="Q846" s="19"/>
      <c r="R846" s="19"/>
      <c r="S846" s="19"/>
      <c r="T846" s="122"/>
      <c r="U846" s="19"/>
      <c r="V846" s="19"/>
      <c r="W846" s="19"/>
      <c r="X846" s="122"/>
      <c r="Y846" s="19"/>
      <c r="Z846" s="19"/>
      <c r="AA846" s="19"/>
      <c r="AB846" s="19"/>
      <c r="AC846" s="19"/>
    </row>
    <row r="847">
      <c r="A847" s="19"/>
      <c r="B847" s="19"/>
      <c r="C847" s="19"/>
      <c r="D847" s="122"/>
      <c r="E847" s="19"/>
      <c r="F847" s="19"/>
      <c r="G847" s="19"/>
      <c r="H847" s="122"/>
      <c r="I847" s="19"/>
      <c r="J847" s="19"/>
      <c r="K847" s="19"/>
      <c r="L847" s="122"/>
      <c r="M847" s="19"/>
      <c r="N847" s="19"/>
      <c r="O847" s="19"/>
      <c r="P847" s="122"/>
      <c r="Q847" s="19"/>
      <c r="R847" s="19"/>
      <c r="S847" s="19"/>
      <c r="T847" s="122"/>
      <c r="U847" s="19"/>
      <c r="V847" s="19"/>
      <c r="W847" s="19"/>
      <c r="X847" s="122"/>
      <c r="Y847" s="19"/>
      <c r="Z847" s="19"/>
      <c r="AA847" s="19"/>
      <c r="AB847" s="19"/>
      <c r="AC847" s="19"/>
    </row>
    <row r="848">
      <c r="A848" s="19"/>
      <c r="B848" s="19"/>
      <c r="C848" s="19"/>
      <c r="D848" s="122"/>
      <c r="E848" s="19"/>
      <c r="F848" s="19"/>
      <c r="G848" s="19"/>
      <c r="H848" s="122"/>
      <c r="I848" s="19"/>
      <c r="J848" s="19"/>
      <c r="K848" s="19"/>
      <c r="L848" s="122"/>
      <c r="M848" s="19"/>
      <c r="N848" s="19"/>
      <c r="O848" s="19"/>
      <c r="P848" s="122"/>
      <c r="Q848" s="19"/>
      <c r="R848" s="19"/>
      <c r="S848" s="19"/>
      <c r="T848" s="122"/>
      <c r="U848" s="19"/>
      <c r="V848" s="19"/>
      <c r="W848" s="19"/>
      <c r="X848" s="122"/>
      <c r="Y848" s="19"/>
      <c r="Z848" s="19"/>
      <c r="AA848" s="19"/>
      <c r="AB848" s="19"/>
      <c r="AC848" s="19"/>
    </row>
    <row r="849">
      <c r="A849" s="19"/>
      <c r="B849" s="19"/>
      <c r="C849" s="19"/>
      <c r="D849" s="122"/>
      <c r="E849" s="19"/>
      <c r="F849" s="19"/>
      <c r="G849" s="19"/>
      <c r="H849" s="122"/>
      <c r="I849" s="19"/>
      <c r="J849" s="19"/>
      <c r="K849" s="19"/>
      <c r="L849" s="122"/>
      <c r="M849" s="19"/>
      <c r="N849" s="19"/>
      <c r="O849" s="19"/>
      <c r="P849" s="122"/>
      <c r="Q849" s="19"/>
      <c r="R849" s="19"/>
      <c r="S849" s="19"/>
      <c r="T849" s="122"/>
      <c r="U849" s="19"/>
      <c r="V849" s="19"/>
      <c r="W849" s="19"/>
      <c r="X849" s="122"/>
      <c r="Y849" s="19"/>
      <c r="Z849" s="19"/>
      <c r="AA849" s="19"/>
      <c r="AB849" s="19"/>
      <c r="AC849" s="19"/>
    </row>
    <row r="850">
      <c r="A850" s="19"/>
      <c r="B850" s="19"/>
      <c r="C850" s="19"/>
      <c r="D850" s="122"/>
      <c r="E850" s="19"/>
      <c r="F850" s="19"/>
      <c r="G850" s="19"/>
      <c r="H850" s="122"/>
      <c r="I850" s="19"/>
      <c r="J850" s="19"/>
      <c r="K850" s="19"/>
      <c r="L850" s="122"/>
      <c r="M850" s="19"/>
      <c r="N850" s="19"/>
      <c r="O850" s="19"/>
      <c r="P850" s="122"/>
      <c r="Q850" s="19"/>
      <c r="R850" s="19"/>
      <c r="S850" s="19"/>
      <c r="T850" s="122"/>
      <c r="U850" s="19"/>
      <c r="V850" s="19"/>
      <c r="W850" s="19"/>
      <c r="X850" s="122"/>
      <c r="Y850" s="19"/>
      <c r="Z850" s="19"/>
      <c r="AA850" s="19"/>
      <c r="AB850" s="19"/>
      <c r="AC850" s="19"/>
    </row>
    <row r="851">
      <c r="A851" s="19"/>
      <c r="B851" s="19"/>
      <c r="C851" s="19"/>
      <c r="D851" s="122"/>
      <c r="E851" s="19"/>
      <c r="F851" s="19"/>
      <c r="G851" s="19"/>
      <c r="H851" s="122"/>
      <c r="I851" s="19"/>
      <c r="J851" s="19"/>
      <c r="K851" s="19"/>
      <c r="L851" s="122"/>
      <c r="M851" s="19"/>
      <c r="N851" s="19"/>
      <c r="O851" s="19"/>
      <c r="P851" s="122"/>
      <c r="Q851" s="19"/>
      <c r="R851" s="19"/>
      <c r="S851" s="19"/>
      <c r="T851" s="122"/>
      <c r="U851" s="19"/>
      <c r="V851" s="19"/>
      <c r="W851" s="19"/>
      <c r="X851" s="122"/>
      <c r="Y851" s="19"/>
      <c r="Z851" s="19"/>
      <c r="AA851" s="19"/>
      <c r="AB851" s="19"/>
      <c r="AC851" s="19"/>
    </row>
    <row r="852">
      <c r="A852" s="19"/>
      <c r="B852" s="19"/>
      <c r="C852" s="19"/>
      <c r="D852" s="122"/>
      <c r="E852" s="19"/>
      <c r="F852" s="19"/>
      <c r="G852" s="19"/>
      <c r="H852" s="122"/>
      <c r="I852" s="19"/>
      <c r="J852" s="19"/>
      <c r="K852" s="19"/>
      <c r="L852" s="122"/>
      <c r="M852" s="19"/>
      <c r="N852" s="19"/>
      <c r="O852" s="19"/>
      <c r="P852" s="122"/>
      <c r="Q852" s="19"/>
      <c r="R852" s="19"/>
      <c r="S852" s="19"/>
      <c r="T852" s="122"/>
      <c r="U852" s="19"/>
      <c r="V852" s="19"/>
      <c r="W852" s="19"/>
      <c r="X852" s="122"/>
      <c r="Y852" s="19"/>
      <c r="Z852" s="19"/>
      <c r="AA852" s="19"/>
      <c r="AB852" s="19"/>
      <c r="AC852" s="19"/>
    </row>
    <row r="853">
      <c r="A853" s="19"/>
      <c r="B853" s="19"/>
      <c r="C853" s="19"/>
      <c r="D853" s="122"/>
      <c r="E853" s="19"/>
      <c r="F853" s="19"/>
      <c r="G853" s="19"/>
      <c r="H853" s="122"/>
      <c r="I853" s="19"/>
      <c r="J853" s="19"/>
      <c r="K853" s="19"/>
      <c r="L853" s="122"/>
      <c r="M853" s="19"/>
      <c r="N853" s="19"/>
      <c r="O853" s="19"/>
      <c r="P853" s="122"/>
      <c r="Q853" s="19"/>
      <c r="R853" s="19"/>
      <c r="S853" s="19"/>
      <c r="T853" s="122"/>
      <c r="U853" s="19"/>
      <c r="V853" s="19"/>
      <c r="W853" s="19"/>
      <c r="X853" s="122"/>
      <c r="Y853" s="19"/>
      <c r="Z853" s="19"/>
      <c r="AA853" s="19"/>
      <c r="AB853" s="19"/>
      <c r="AC853" s="19"/>
    </row>
    <row r="854">
      <c r="A854" s="19"/>
      <c r="B854" s="19"/>
      <c r="C854" s="19"/>
      <c r="D854" s="122"/>
      <c r="E854" s="19"/>
      <c r="F854" s="19"/>
      <c r="G854" s="19"/>
      <c r="H854" s="122"/>
      <c r="I854" s="19"/>
      <c r="J854" s="19"/>
      <c r="K854" s="19"/>
      <c r="L854" s="122"/>
      <c r="M854" s="19"/>
      <c r="N854" s="19"/>
      <c r="O854" s="19"/>
      <c r="P854" s="122"/>
      <c r="Q854" s="19"/>
      <c r="R854" s="19"/>
      <c r="S854" s="19"/>
      <c r="T854" s="122"/>
      <c r="U854" s="19"/>
      <c r="V854" s="19"/>
      <c r="W854" s="19"/>
      <c r="X854" s="122"/>
      <c r="Y854" s="19"/>
      <c r="Z854" s="19"/>
      <c r="AA854" s="19"/>
      <c r="AB854" s="19"/>
      <c r="AC854" s="19"/>
    </row>
    <row r="855">
      <c r="A855" s="19"/>
      <c r="B855" s="19"/>
      <c r="C855" s="19"/>
      <c r="D855" s="122"/>
      <c r="E855" s="19"/>
      <c r="F855" s="19"/>
      <c r="G855" s="19"/>
      <c r="H855" s="122"/>
      <c r="I855" s="19"/>
      <c r="J855" s="19"/>
      <c r="K855" s="19"/>
      <c r="L855" s="122"/>
      <c r="M855" s="19"/>
      <c r="N855" s="19"/>
      <c r="O855" s="19"/>
      <c r="P855" s="122"/>
      <c r="Q855" s="19"/>
      <c r="R855" s="19"/>
      <c r="S855" s="19"/>
      <c r="T855" s="122"/>
      <c r="U855" s="19"/>
      <c r="V855" s="19"/>
      <c r="W855" s="19"/>
      <c r="X855" s="122"/>
      <c r="Y855" s="19"/>
      <c r="Z855" s="19"/>
      <c r="AA855" s="19"/>
      <c r="AB855" s="19"/>
      <c r="AC855" s="19"/>
    </row>
    <row r="856">
      <c r="A856" s="19"/>
      <c r="B856" s="19"/>
      <c r="C856" s="19"/>
      <c r="D856" s="122"/>
      <c r="E856" s="19"/>
      <c r="F856" s="19"/>
      <c r="G856" s="19"/>
      <c r="H856" s="122"/>
      <c r="I856" s="19"/>
      <c r="J856" s="19"/>
      <c r="K856" s="19"/>
      <c r="L856" s="122"/>
      <c r="M856" s="19"/>
      <c r="N856" s="19"/>
      <c r="O856" s="19"/>
      <c r="P856" s="122"/>
      <c r="Q856" s="19"/>
      <c r="R856" s="19"/>
      <c r="S856" s="19"/>
      <c r="T856" s="122"/>
      <c r="U856" s="19"/>
      <c r="V856" s="19"/>
      <c r="W856" s="19"/>
      <c r="X856" s="122"/>
      <c r="Y856" s="19"/>
      <c r="Z856" s="19"/>
      <c r="AA856" s="19"/>
      <c r="AB856" s="19"/>
      <c r="AC856" s="19"/>
    </row>
    <row r="857">
      <c r="A857" s="19"/>
      <c r="B857" s="19"/>
      <c r="C857" s="19"/>
      <c r="D857" s="122"/>
      <c r="E857" s="19"/>
      <c r="F857" s="19"/>
      <c r="G857" s="19"/>
      <c r="H857" s="122"/>
      <c r="I857" s="19"/>
      <c r="J857" s="19"/>
      <c r="K857" s="19"/>
      <c r="L857" s="122"/>
      <c r="M857" s="19"/>
      <c r="N857" s="19"/>
      <c r="O857" s="19"/>
      <c r="P857" s="122"/>
      <c r="Q857" s="19"/>
      <c r="R857" s="19"/>
      <c r="S857" s="19"/>
      <c r="T857" s="122"/>
      <c r="U857" s="19"/>
      <c r="V857" s="19"/>
      <c r="W857" s="19"/>
      <c r="X857" s="122"/>
      <c r="Y857" s="19"/>
      <c r="Z857" s="19"/>
      <c r="AA857" s="19"/>
      <c r="AB857" s="19"/>
      <c r="AC857" s="19"/>
    </row>
    <row r="858">
      <c r="A858" s="19"/>
      <c r="B858" s="19"/>
      <c r="C858" s="19"/>
      <c r="D858" s="122"/>
      <c r="E858" s="19"/>
      <c r="F858" s="19"/>
      <c r="G858" s="19"/>
      <c r="H858" s="122"/>
      <c r="I858" s="19"/>
      <c r="J858" s="19"/>
      <c r="K858" s="19"/>
      <c r="L858" s="122"/>
      <c r="M858" s="19"/>
      <c r="N858" s="19"/>
      <c r="O858" s="19"/>
      <c r="P858" s="122"/>
      <c r="Q858" s="19"/>
      <c r="R858" s="19"/>
      <c r="S858" s="19"/>
      <c r="T858" s="122"/>
      <c r="U858" s="19"/>
      <c r="V858" s="19"/>
      <c r="W858" s="19"/>
      <c r="X858" s="122"/>
      <c r="Y858" s="19"/>
      <c r="Z858" s="19"/>
      <c r="AA858" s="19"/>
      <c r="AB858" s="19"/>
      <c r="AC858" s="19"/>
    </row>
    <row r="859">
      <c r="A859" s="19"/>
      <c r="B859" s="19"/>
      <c r="C859" s="19"/>
      <c r="D859" s="122"/>
      <c r="E859" s="19"/>
      <c r="F859" s="19"/>
      <c r="G859" s="19"/>
      <c r="H859" s="122"/>
      <c r="I859" s="19"/>
      <c r="J859" s="19"/>
      <c r="K859" s="19"/>
      <c r="L859" s="122"/>
      <c r="M859" s="19"/>
      <c r="N859" s="19"/>
      <c r="O859" s="19"/>
      <c r="P859" s="122"/>
      <c r="Q859" s="19"/>
      <c r="R859" s="19"/>
      <c r="S859" s="19"/>
      <c r="T859" s="122"/>
      <c r="U859" s="19"/>
      <c r="V859" s="19"/>
      <c r="W859" s="19"/>
      <c r="X859" s="122"/>
      <c r="Y859" s="19"/>
      <c r="Z859" s="19"/>
      <c r="AA859" s="19"/>
      <c r="AB859" s="19"/>
      <c r="AC859" s="19"/>
    </row>
    <row r="860">
      <c r="A860" s="19"/>
      <c r="B860" s="19"/>
      <c r="C860" s="19"/>
      <c r="D860" s="122"/>
      <c r="E860" s="19"/>
      <c r="F860" s="19"/>
      <c r="G860" s="19"/>
      <c r="H860" s="122"/>
      <c r="I860" s="19"/>
      <c r="J860" s="19"/>
      <c r="K860" s="19"/>
      <c r="L860" s="122"/>
      <c r="M860" s="19"/>
      <c r="N860" s="19"/>
      <c r="O860" s="19"/>
      <c r="P860" s="122"/>
      <c r="Q860" s="19"/>
      <c r="R860" s="19"/>
      <c r="S860" s="19"/>
      <c r="T860" s="122"/>
      <c r="U860" s="19"/>
      <c r="V860" s="19"/>
      <c r="W860" s="19"/>
      <c r="X860" s="122"/>
      <c r="Y860" s="19"/>
      <c r="Z860" s="19"/>
      <c r="AA860" s="19"/>
      <c r="AB860" s="19"/>
      <c r="AC860" s="19"/>
    </row>
    <row r="861">
      <c r="A861" s="19"/>
      <c r="B861" s="19"/>
      <c r="C861" s="19"/>
      <c r="D861" s="122"/>
      <c r="E861" s="19"/>
      <c r="F861" s="19"/>
      <c r="G861" s="19"/>
      <c r="H861" s="122"/>
      <c r="I861" s="19"/>
      <c r="J861" s="19"/>
      <c r="K861" s="19"/>
      <c r="L861" s="122"/>
      <c r="M861" s="19"/>
      <c r="N861" s="19"/>
      <c r="O861" s="19"/>
      <c r="P861" s="122"/>
      <c r="Q861" s="19"/>
      <c r="R861" s="19"/>
      <c r="S861" s="19"/>
      <c r="T861" s="122"/>
      <c r="U861" s="19"/>
      <c r="V861" s="19"/>
      <c r="W861" s="19"/>
      <c r="X861" s="122"/>
      <c r="Y861" s="19"/>
      <c r="Z861" s="19"/>
      <c r="AA861" s="19"/>
      <c r="AB861" s="19"/>
      <c r="AC861" s="19"/>
    </row>
    <row r="862">
      <c r="A862" s="19"/>
      <c r="B862" s="19"/>
      <c r="C862" s="19"/>
      <c r="D862" s="122"/>
      <c r="E862" s="19"/>
      <c r="F862" s="19"/>
      <c r="G862" s="19"/>
      <c r="H862" s="122"/>
      <c r="I862" s="19"/>
      <c r="J862" s="19"/>
      <c r="K862" s="19"/>
      <c r="L862" s="122"/>
      <c r="M862" s="19"/>
      <c r="N862" s="19"/>
      <c r="O862" s="19"/>
      <c r="P862" s="122"/>
      <c r="Q862" s="19"/>
      <c r="R862" s="19"/>
      <c r="S862" s="19"/>
      <c r="T862" s="122"/>
      <c r="U862" s="19"/>
      <c r="V862" s="19"/>
      <c r="W862" s="19"/>
      <c r="X862" s="122"/>
      <c r="Y862" s="19"/>
      <c r="Z862" s="19"/>
      <c r="AA862" s="19"/>
      <c r="AB862" s="19"/>
      <c r="AC862" s="19"/>
    </row>
    <row r="863">
      <c r="A863" s="19"/>
      <c r="B863" s="19"/>
      <c r="C863" s="19"/>
      <c r="D863" s="122"/>
      <c r="E863" s="19"/>
      <c r="F863" s="19"/>
      <c r="G863" s="19"/>
      <c r="H863" s="122"/>
      <c r="I863" s="19"/>
      <c r="J863" s="19"/>
      <c r="K863" s="19"/>
      <c r="L863" s="122"/>
      <c r="M863" s="19"/>
      <c r="N863" s="19"/>
      <c r="O863" s="19"/>
      <c r="P863" s="122"/>
      <c r="Q863" s="19"/>
      <c r="R863" s="19"/>
      <c r="S863" s="19"/>
      <c r="T863" s="122"/>
      <c r="U863" s="19"/>
      <c r="V863" s="19"/>
      <c r="W863" s="19"/>
      <c r="X863" s="122"/>
      <c r="Y863" s="19"/>
      <c r="Z863" s="19"/>
      <c r="AA863" s="19"/>
      <c r="AB863" s="19"/>
      <c r="AC863" s="19"/>
    </row>
    <row r="864">
      <c r="A864" s="19"/>
      <c r="B864" s="19"/>
      <c r="C864" s="19"/>
      <c r="D864" s="122"/>
      <c r="E864" s="19"/>
      <c r="F864" s="19"/>
      <c r="G864" s="19"/>
      <c r="H864" s="122"/>
      <c r="I864" s="19"/>
      <c r="J864" s="19"/>
      <c r="K864" s="19"/>
      <c r="L864" s="122"/>
      <c r="M864" s="19"/>
      <c r="N864" s="19"/>
      <c r="O864" s="19"/>
      <c r="P864" s="122"/>
      <c r="Q864" s="19"/>
      <c r="R864" s="19"/>
      <c r="S864" s="19"/>
      <c r="T864" s="122"/>
      <c r="U864" s="19"/>
      <c r="V864" s="19"/>
      <c r="W864" s="19"/>
      <c r="X864" s="122"/>
      <c r="Y864" s="19"/>
      <c r="Z864" s="19"/>
      <c r="AA864" s="19"/>
      <c r="AB864" s="19"/>
      <c r="AC864" s="19"/>
    </row>
    <row r="865">
      <c r="A865" s="19"/>
      <c r="B865" s="19"/>
      <c r="C865" s="19"/>
      <c r="D865" s="122"/>
      <c r="E865" s="19"/>
      <c r="F865" s="19"/>
      <c r="G865" s="19"/>
      <c r="H865" s="122"/>
      <c r="I865" s="19"/>
      <c r="J865" s="19"/>
      <c r="K865" s="19"/>
      <c r="L865" s="122"/>
      <c r="M865" s="19"/>
      <c r="N865" s="19"/>
      <c r="O865" s="19"/>
      <c r="P865" s="122"/>
      <c r="Q865" s="19"/>
      <c r="R865" s="19"/>
      <c r="S865" s="19"/>
      <c r="T865" s="122"/>
      <c r="U865" s="19"/>
      <c r="V865" s="19"/>
      <c r="W865" s="19"/>
      <c r="X865" s="122"/>
      <c r="Y865" s="19"/>
      <c r="Z865" s="19"/>
      <c r="AA865" s="19"/>
      <c r="AB865" s="19"/>
      <c r="AC865" s="19"/>
    </row>
    <row r="866">
      <c r="A866" s="19"/>
      <c r="B866" s="19"/>
      <c r="C866" s="19"/>
      <c r="D866" s="122"/>
      <c r="E866" s="19"/>
      <c r="F866" s="19"/>
      <c r="G866" s="19"/>
      <c r="H866" s="122"/>
      <c r="I866" s="19"/>
      <c r="J866" s="19"/>
      <c r="K866" s="19"/>
      <c r="L866" s="122"/>
      <c r="M866" s="19"/>
      <c r="N866" s="19"/>
      <c r="O866" s="19"/>
      <c r="P866" s="122"/>
      <c r="Q866" s="19"/>
      <c r="R866" s="19"/>
      <c r="S866" s="19"/>
      <c r="T866" s="122"/>
      <c r="U866" s="19"/>
      <c r="V866" s="19"/>
      <c r="W866" s="19"/>
      <c r="X866" s="122"/>
      <c r="Y866" s="19"/>
      <c r="Z866" s="19"/>
      <c r="AA866" s="19"/>
      <c r="AB866" s="19"/>
      <c r="AC866" s="19"/>
    </row>
    <row r="867">
      <c r="A867" s="19"/>
      <c r="B867" s="19"/>
      <c r="C867" s="19"/>
      <c r="D867" s="122"/>
      <c r="E867" s="19"/>
      <c r="F867" s="19"/>
      <c r="G867" s="19"/>
      <c r="H867" s="122"/>
      <c r="I867" s="19"/>
      <c r="J867" s="19"/>
      <c r="K867" s="19"/>
      <c r="L867" s="122"/>
      <c r="M867" s="19"/>
      <c r="N867" s="19"/>
      <c r="O867" s="19"/>
      <c r="P867" s="122"/>
      <c r="Q867" s="19"/>
      <c r="R867" s="19"/>
      <c r="S867" s="19"/>
      <c r="T867" s="122"/>
      <c r="U867" s="19"/>
      <c r="V867" s="19"/>
      <c r="W867" s="19"/>
      <c r="X867" s="122"/>
      <c r="Y867" s="19"/>
      <c r="Z867" s="19"/>
      <c r="AA867" s="19"/>
      <c r="AB867" s="19"/>
      <c r="AC867" s="19"/>
    </row>
    <row r="868">
      <c r="A868" s="19"/>
      <c r="B868" s="19"/>
      <c r="C868" s="19"/>
      <c r="D868" s="122"/>
      <c r="E868" s="19"/>
      <c r="F868" s="19"/>
      <c r="G868" s="19"/>
      <c r="H868" s="122"/>
      <c r="I868" s="19"/>
      <c r="J868" s="19"/>
      <c r="K868" s="19"/>
      <c r="L868" s="122"/>
      <c r="M868" s="19"/>
      <c r="N868" s="19"/>
      <c r="O868" s="19"/>
      <c r="P868" s="122"/>
      <c r="Q868" s="19"/>
      <c r="R868" s="19"/>
      <c r="S868" s="19"/>
      <c r="T868" s="122"/>
      <c r="U868" s="19"/>
      <c r="V868" s="19"/>
      <c r="W868" s="19"/>
      <c r="X868" s="122"/>
      <c r="Y868" s="19"/>
      <c r="Z868" s="19"/>
      <c r="AA868" s="19"/>
      <c r="AB868" s="19"/>
      <c r="AC868" s="19"/>
    </row>
    <row r="869">
      <c r="A869" s="19"/>
      <c r="B869" s="19"/>
      <c r="C869" s="19"/>
      <c r="D869" s="122"/>
      <c r="E869" s="19"/>
      <c r="F869" s="19"/>
      <c r="G869" s="19"/>
      <c r="H869" s="122"/>
      <c r="I869" s="19"/>
      <c r="J869" s="19"/>
      <c r="K869" s="19"/>
      <c r="L869" s="122"/>
      <c r="M869" s="19"/>
      <c r="N869" s="19"/>
      <c r="O869" s="19"/>
      <c r="P869" s="122"/>
      <c r="Q869" s="19"/>
      <c r="R869" s="19"/>
      <c r="S869" s="19"/>
      <c r="T869" s="122"/>
      <c r="U869" s="19"/>
      <c r="V869" s="19"/>
      <c r="W869" s="19"/>
      <c r="X869" s="122"/>
      <c r="Y869" s="19"/>
      <c r="Z869" s="19"/>
      <c r="AA869" s="19"/>
      <c r="AB869" s="19"/>
      <c r="AC869" s="19"/>
    </row>
    <row r="870">
      <c r="A870" s="19"/>
      <c r="B870" s="19"/>
      <c r="C870" s="19"/>
      <c r="D870" s="122"/>
      <c r="E870" s="19"/>
      <c r="F870" s="19"/>
      <c r="G870" s="19"/>
      <c r="H870" s="122"/>
      <c r="I870" s="19"/>
      <c r="J870" s="19"/>
      <c r="K870" s="19"/>
      <c r="L870" s="122"/>
      <c r="M870" s="19"/>
      <c r="N870" s="19"/>
      <c r="O870" s="19"/>
      <c r="P870" s="122"/>
      <c r="Q870" s="19"/>
      <c r="R870" s="19"/>
      <c r="S870" s="19"/>
      <c r="T870" s="122"/>
      <c r="U870" s="19"/>
      <c r="V870" s="19"/>
      <c r="W870" s="19"/>
      <c r="X870" s="122"/>
      <c r="Y870" s="19"/>
      <c r="Z870" s="19"/>
      <c r="AA870" s="19"/>
      <c r="AB870" s="19"/>
      <c r="AC870" s="19"/>
    </row>
    <row r="871">
      <c r="A871" s="19"/>
      <c r="B871" s="19"/>
      <c r="C871" s="19"/>
      <c r="D871" s="122"/>
      <c r="E871" s="19"/>
      <c r="F871" s="19"/>
      <c r="G871" s="19"/>
      <c r="H871" s="122"/>
      <c r="I871" s="19"/>
      <c r="J871" s="19"/>
      <c r="K871" s="19"/>
      <c r="L871" s="122"/>
      <c r="M871" s="19"/>
      <c r="N871" s="19"/>
      <c r="O871" s="19"/>
      <c r="P871" s="122"/>
      <c r="Q871" s="19"/>
      <c r="R871" s="19"/>
      <c r="S871" s="19"/>
      <c r="T871" s="122"/>
      <c r="U871" s="19"/>
      <c r="V871" s="19"/>
      <c r="W871" s="19"/>
      <c r="X871" s="122"/>
      <c r="Y871" s="19"/>
      <c r="Z871" s="19"/>
      <c r="AA871" s="19"/>
      <c r="AB871" s="19"/>
      <c r="AC871" s="19"/>
    </row>
    <row r="872">
      <c r="A872" s="19"/>
      <c r="B872" s="19"/>
      <c r="C872" s="19"/>
      <c r="D872" s="122"/>
      <c r="E872" s="19"/>
      <c r="F872" s="19"/>
      <c r="G872" s="19"/>
      <c r="H872" s="122"/>
      <c r="I872" s="19"/>
      <c r="J872" s="19"/>
      <c r="K872" s="19"/>
      <c r="L872" s="122"/>
      <c r="M872" s="19"/>
      <c r="N872" s="19"/>
      <c r="O872" s="19"/>
      <c r="P872" s="122"/>
      <c r="Q872" s="19"/>
      <c r="R872" s="19"/>
      <c r="S872" s="19"/>
      <c r="T872" s="122"/>
      <c r="U872" s="19"/>
      <c r="V872" s="19"/>
      <c r="W872" s="19"/>
      <c r="X872" s="122"/>
      <c r="Y872" s="19"/>
      <c r="Z872" s="19"/>
      <c r="AA872" s="19"/>
      <c r="AB872" s="19"/>
      <c r="AC872" s="19"/>
    </row>
    <row r="873">
      <c r="A873" s="19"/>
      <c r="B873" s="19"/>
      <c r="C873" s="19"/>
      <c r="D873" s="122"/>
      <c r="E873" s="19"/>
      <c r="F873" s="19"/>
      <c r="G873" s="19"/>
      <c r="H873" s="122"/>
      <c r="I873" s="19"/>
      <c r="J873" s="19"/>
      <c r="K873" s="19"/>
      <c r="L873" s="122"/>
      <c r="M873" s="19"/>
      <c r="N873" s="19"/>
      <c r="O873" s="19"/>
      <c r="P873" s="122"/>
      <c r="Q873" s="19"/>
      <c r="R873" s="19"/>
      <c r="S873" s="19"/>
      <c r="T873" s="122"/>
      <c r="U873" s="19"/>
      <c r="V873" s="19"/>
      <c r="W873" s="19"/>
      <c r="X873" s="122"/>
      <c r="Y873" s="19"/>
      <c r="Z873" s="19"/>
      <c r="AA873" s="19"/>
      <c r="AB873" s="19"/>
      <c r="AC873" s="19"/>
    </row>
    <row r="874">
      <c r="A874" s="19"/>
      <c r="B874" s="19"/>
      <c r="C874" s="19"/>
      <c r="D874" s="122"/>
      <c r="E874" s="19"/>
      <c r="F874" s="19"/>
      <c r="G874" s="19"/>
      <c r="H874" s="122"/>
      <c r="I874" s="19"/>
      <c r="J874" s="19"/>
      <c r="K874" s="19"/>
      <c r="L874" s="122"/>
      <c r="M874" s="19"/>
      <c r="N874" s="19"/>
      <c r="O874" s="19"/>
      <c r="P874" s="122"/>
      <c r="Q874" s="19"/>
      <c r="R874" s="19"/>
      <c r="S874" s="19"/>
      <c r="T874" s="122"/>
      <c r="U874" s="19"/>
      <c r="V874" s="19"/>
      <c r="W874" s="19"/>
      <c r="X874" s="122"/>
      <c r="Y874" s="19"/>
      <c r="Z874" s="19"/>
      <c r="AA874" s="19"/>
      <c r="AB874" s="19"/>
      <c r="AC874" s="19"/>
    </row>
    <row r="875">
      <c r="A875" s="19"/>
      <c r="B875" s="19"/>
      <c r="C875" s="19"/>
      <c r="D875" s="122"/>
      <c r="E875" s="19"/>
      <c r="F875" s="19"/>
      <c r="G875" s="19"/>
      <c r="H875" s="122"/>
      <c r="I875" s="19"/>
      <c r="J875" s="19"/>
      <c r="K875" s="19"/>
      <c r="L875" s="122"/>
      <c r="M875" s="19"/>
      <c r="N875" s="19"/>
      <c r="O875" s="19"/>
      <c r="P875" s="122"/>
      <c r="Q875" s="19"/>
      <c r="R875" s="19"/>
      <c r="S875" s="19"/>
      <c r="T875" s="122"/>
      <c r="U875" s="19"/>
      <c r="V875" s="19"/>
      <c r="W875" s="19"/>
      <c r="X875" s="122"/>
      <c r="Y875" s="19"/>
      <c r="Z875" s="19"/>
      <c r="AA875" s="19"/>
      <c r="AB875" s="19"/>
      <c r="AC875" s="19"/>
    </row>
    <row r="876">
      <c r="A876" s="19"/>
      <c r="B876" s="19"/>
      <c r="C876" s="19"/>
      <c r="D876" s="122"/>
      <c r="E876" s="19"/>
      <c r="F876" s="19"/>
      <c r="G876" s="19"/>
      <c r="H876" s="122"/>
      <c r="I876" s="19"/>
      <c r="J876" s="19"/>
      <c r="K876" s="19"/>
      <c r="L876" s="122"/>
      <c r="M876" s="19"/>
      <c r="N876" s="19"/>
      <c r="O876" s="19"/>
      <c r="P876" s="122"/>
      <c r="Q876" s="19"/>
      <c r="R876" s="19"/>
      <c r="S876" s="19"/>
      <c r="T876" s="122"/>
      <c r="U876" s="19"/>
      <c r="V876" s="19"/>
      <c r="W876" s="19"/>
      <c r="X876" s="122"/>
      <c r="Y876" s="19"/>
      <c r="Z876" s="19"/>
      <c r="AA876" s="19"/>
      <c r="AB876" s="19"/>
      <c r="AC876" s="19"/>
    </row>
    <row r="877">
      <c r="A877" s="19"/>
      <c r="B877" s="19"/>
      <c r="C877" s="19"/>
      <c r="D877" s="122"/>
      <c r="E877" s="19"/>
      <c r="F877" s="19"/>
      <c r="G877" s="19"/>
      <c r="H877" s="122"/>
      <c r="I877" s="19"/>
      <c r="J877" s="19"/>
      <c r="K877" s="19"/>
      <c r="L877" s="122"/>
      <c r="M877" s="19"/>
      <c r="N877" s="19"/>
      <c r="O877" s="19"/>
      <c r="P877" s="122"/>
      <c r="Q877" s="19"/>
      <c r="R877" s="19"/>
      <c r="S877" s="19"/>
      <c r="T877" s="122"/>
      <c r="U877" s="19"/>
      <c r="V877" s="19"/>
      <c r="W877" s="19"/>
      <c r="X877" s="122"/>
      <c r="Y877" s="19"/>
      <c r="Z877" s="19"/>
      <c r="AA877" s="19"/>
      <c r="AB877" s="19"/>
      <c r="AC877" s="19"/>
    </row>
    <row r="878">
      <c r="A878" s="19"/>
      <c r="B878" s="19"/>
      <c r="C878" s="19"/>
      <c r="D878" s="122"/>
      <c r="E878" s="19"/>
      <c r="F878" s="19"/>
      <c r="G878" s="19"/>
      <c r="H878" s="122"/>
      <c r="I878" s="19"/>
      <c r="J878" s="19"/>
      <c r="K878" s="19"/>
      <c r="L878" s="122"/>
      <c r="M878" s="19"/>
      <c r="N878" s="19"/>
      <c r="O878" s="19"/>
      <c r="P878" s="122"/>
      <c r="Q878" s="19"/>
      <c r="R878" s="19"/>
      <c r="S878" s="19"/>
      <c r="T878" s="122"/>
      <c r="U878" s="19"/>
      <c r="V878" s="19"/>
      <c r="W878" s="19"/>
      <c r="X878" s="122"/>
      <c r="Y878" s="19"/>
      <c r="Z878" s="19"/>
      <c r="AA878" s="19"/>
      <c r="AB878" s="19"/>
      <c r="AC878" s="19"/>
    </row>
    <row r="879">
      <c r="A879" s="19"/>
      <c r="B879" s="19"/>
      <c r="C879" s="19"/>
      <c r="D879" s="122"/>
      <c r="E879" s="19"/>
      <c r="F879" s="19"/>
      <c r="G879" s="19"/>
      <c r="H879" s="122"/>
      <c r="I879" s="19"/>
      <c r="J879" s="19"/>
      <c r="K879" s="19"/>
      <c r="L879" s="122"/>
      <c r="M879" s="19"/>
      <c r="N879" s="19"/>
      <c r="O879" s="19"/>
      <c r="P879" s="122"/>
      <c r="Q879" s="19"/>
      <c r="R879" s="19"/>
      <c r="S879" s="19"/>
      <c r="T879" s="122"/>
      <c r="U879" s="19"/>
      <c r="V879" s="19"/>
      <c r="W879" s="19"/>
      <c r="X879" s="122"/>
      <c r="Y879" s="19"/>
      <c r="Z879" s="19"/>
      <c r="AA879" s="19"/>
      <c r="AB879" s="19"/>
      <c r="AC879" s="19"/>
    </row>
    <row r="880">
      <c r="A880" s="19"/>
      <c r="B880" s="19"/>
      <c r="C880" s="19"/>
      <c r="D880" s="122"/>
      <c r="E880" s="19"/>
      <c r="F880" s="19"/>
      <c r="G880" s="19"/>
      <c r="H880" s="122"/>
      <c r="I880" s="19"/>
      <c r="J880" s="19"/>
      <c r="K880" s="19"/>
      <c r="L880" s="122"/>
      <c r="M880" s="19"/>
      <c r="N880" s="19"/>
      <c r="O880" s="19"/>
      <c r="P880" s="122"/>
      <c r="Q880" s="19"/>
      <c r="R880" s="19"/>
      <c r="S880" s="19"/>
      <c r="T880" s="122"/>
      <c r="U880" s="19"/>
      <c r="V880" s="19"/>
      <c r="W880" s="19"/>
      <c r="X880" s="122"/>
      <c r="Y880" s="19"/>
      <c r="Z880" s="19"/>
      <c r="AA880" s="19"/>
      <c r="AB880" s="19"/>
      <c r="AC880" s="19"/>
    </row>
    <row r="881">
      <c r="A881" s="19"/>
      <c r="B881" s="19"/>
      <c r="C881" s="19"/>
      <c r="D881" s="122"/>
      <c r="E881" s="19"/>
      <c r="F881" s="19"/>
      <c r="G881" s="19"/>
      <c r="H881" s="122"/>
      <c r="I881" s="19"/>
      <c r="J881" s="19"/>
      <c r="K881" s="19"/>
      <c r="L881" s="122"/>
      <c r="M881" s="19"/>
      <c r="N881" s="19"/>
      <c r="O881" s="19"/>
      <c r="P881" s="122"/>
      <c r="Q881" s="19"/>
      <c r="R881" s="19"/>
      <c r="S881" s="19"/>
      <c r="T881" s="122"/>
      <c r="U881" s="19"/>
      <c r="V881" s="19"/>
      <c r="W881" s="19"/>
      <c r="X881" s="122"/>
      <c r="Y881" s="19"/>
      <c r="Z881" s="19"/>
      <c r="AA881" s="19"/>
      <c r="AB881" s="19"/>
      <c r="AC881" s="19"/>
    </row>
    <row r="882">
      <c r="A882" s="19"/>
      <c r="B882" s="19"/>
      <c r="C882" s="19"/>
      <c r="D882" s="122"/>
      <c r="E882" s="19"/>
      <c r="F882" s="19"/>
      <c r="G882" s="19"/>
      <c r="H882" s="122"/>
      <c r="I882" s="19"/>
      <c r="J882" s="19"/>
      <c r="K882" s="19"/>
      <c r="L882" s="122"/>
      <c r="M882" s="19"/>
      <c r="N882" s="19"/>
      <c r="O882" s="19"/>
      <c r="P882" s="122"/>
      <c r="Q882" s="19"/>
      <c r="R882" s="19"/>
      <c r="S882" s="19"/>
      <c r="T882" s="122"/>
      <c r="U882" s="19"/>
      <c r="V882" s="19"/>
      <c r="W882" s="19"/>
      <c r="X882" s="122"/>
      <c r="Y882" s="19"/>
      <c r="Z882" s="19"/>
      <c r="AA882" s="19"/>
      <c r="AB882" s="19"/>
      <c r="AC882" s="19"/>
    </row>
    <row r="883">
      <c r="A883" s="19"/>
      <c r="B883" s="19"/>
      <c r="C883" s="19"/>
      <c r="D883" s="122"/>
      <c r="E883" s="19"/>
      <c r="F883" s="19"/>
      <c r="G883" s="19"/>
      <c r="H883" s="122"/>
      <c r="I883" s="19"/>
      <c r="J883" s="19"/>
      <c r="K883" s="19"/>
      <c r="L883" s="122"/>
      <c r="M883" s="19"/>
      <c r="N883" s="19"/>
      <c r="O883" s="19"/>
      <c r="P883" s="122"/>
      <c r="Q883" s="19"/>
      <c r="R883" s="19"/>
      <c r="S883" s="19"/>
      <c r="T883" s="122"/>
      <c r="U883" s="19"/>
      <c r="V883" s="19"/>
      <c r="W883" s="19"/>
      <c r="X883" s="122"/>
      <c r="Y883" s="19"/>
      <c r="Z883" s="19"/>
      <c r="AA883" s="19"/>
      <c r="AB883" s="19"/>
      <c r="AC883" s="19"/>
    </row>
    <row r="884">
      <c r="A884" s="19"/>
      <c r="B884" s="19"/>
      <c r="C884" s="19"/>
      <c r="D884" s="122"/>
      <c r="E884" s="19"/>
      <c r="F884" s="19"/>
      <c r="G884" s="19"/>
      <c r="H884" s="122"/>
      <c r="I884" s="19"/>
      <c r="J884" s="19"/>
      <c r="K884" s="19"/>
      <c r="L884" s="122"/>
      <c r="M884" s="19"/>
      <c r="N884" s="19"/>
      <c r="O884" s="19"/>
      <c r="P884" s="122"/>
      <c r="Q884" s="19"/>
      <c r="R884" s="19"/>
      <c r="S884" s="19"/>
      <c r="T884" s="122"/>
      <c r="U884" s="19"/>
      <c r="V884" s="19"/>
      <c r="W884" s="19"/>
      <c r="X884" s="122"/>
      <c r="Y884" s="19"/>
      <c r="Z884" s="19"/>
      <c r="AA884" s="19"/>
      <c r="AB884" s="19"/>
      <c r="AC884" s="19"/>
    </row>
    <row r="885">
      <c r="A885" s="19"/>
      <c r="B885" s="19"/>
      <c r="C885" s="19"/>
      <c r="D885" s="122"/>
      <c r="E885" s="19"/>
      <c r="F885" s="19"/>
      <c r="G885" s="19"/>
      <c r="H885" s="122"/>
      <c r="I885" s="19"/>
      <c r="J885" s="19"/>
      <c r="K885" s="19"/>
      <c r="L885" s="122"/>
      <c r="M885" s="19"/>
      <c r="N885" s="19"/>
      <c r="O885" s="19"/>
      <c r="P885" s="122"/>
      <c r="Q885" s="19"/>
      <c r="R885" s="19"/>
      <c r="S885" s="19"/>
      <c r="T885" s="122"/>
      <c r="U885" s="19"/>
      <c r="V885" s="19"/>
      <c r="W885" s="19"/>
      <c r="X885" s="122"/>
      <c r="Y885" s="19"/>
      <c r="Z885" s="19"/>
      <c r="AA885" s="19"/>
      <c r="AB885" s="19"/>
      <c r="AC885" s="19"/>
    </row>
    <row r="886">
      <c r="A886" s="19"/>
      <c r="B886" s="19"/>
      <c r="C886" s="19"/>
      <c r="D886" s="122"/>
      <c r="E886" s="19"/>
      <c r="F886" s="19"/>
      <c r="G886" s="19"/>
      <c r="H886" s="122"/>
      <c r="I886" s="19"/>
      <c r="J886" s="19"/>
      <c r="K886" s="19"/>
      <c r="L886" s="122"/>
      <c r="M886" s="19"/>
      <c r="N886" s="19"/>
      <c r="O886" s="19"/>
      <c r="P886" s="122"/>
      <c r="Q886" s="19"/>
      <c r="R886" s="19"/>
      <c r="S886" s="19"/>
      <c r="T886" s="122"/>
      <c r="U886" s="19"/>
      <c r="V886" s="19"/>
      <c r="W886" s="19"/>
      <c r="X886" s="122"/>
      <c r="Y886" s="19"/>
      <c r="Z886" s="19"/>
      <c r="AA886" s="19"/>
      <c r="AB886" s="19"/>
      <c r="AC886" s="19"/>
    </row>
    <row r="887">
      <c r="A887" s="19"/>
      <c r="B887" s="19"/>
      <c r="C887" s="19"/>
      <c r="D887" s="122"/>
      <c r="E887" s="19"/>
      <c r="F887" s="19"/>
      <c r="G887" s="19"/>
      <c r="H887" s="122"/>
      <c r="I887" s="19"/>
      <c r="J887" s="19"/>
      <c r="K887" s="19"/>
      <c r="L887" s="122"/>
      <c r="M887" s="19"/>
      <c r="N887" s="19"/>
      <c r="O887" s="19"/>
      <c r="P887" s="122"/>
      <c r="Q887" s="19"/>
      <c r="R887" s="19"/>
      <c r="S887" s="19"/>
      <c r="T887" s="122"/>
      <c r="U887" s="19"/>
      <c r="V887" s="19"/>
      <c r="W887" s="19"/>
      <c r="X887" s="122"/>
      <c r="Y887" s="19"/>
      <c r="Z887" s="19"/>
      <c r="AA887" s="19"/>
      <c r="AB887" s="19"/>
      <c r="AC887" s="19"/>
    </row>
    <row r="888">
      <c r="A888" s="19"/>
      <c r="B888" s="19"/>
      <c r="C888" s="19"/>
      <c r="D888" s="122"/>
      <c r="E888" s="19"/>
      <c r="F888" s="19"/>
      <c r="G888" s="19"/>
      <c r="H888" s="122"/>
      <c r="I888" s="19"/>
      <c r="J888" s="19"/>
      <c r="K888" s="19"/>
      <c r="L888" s="122"/>
      <c r="M888" s="19"/>
      <c r="N888" s="19"/>
      <c r="O888" s="19"/>
      <c r="P888" s="122"/>
      <c r="Q888" s="19"/>
      <c r="R888" s="19"/>
      <c r="S888" s="19"/>
      <c r="T888" s="122"/>
      <c r="U888" s="19"/>
      <c r="V888" s="19"/>
      <c r="W888" s="19"/>
      <c r="X888" s="122"/>
      <c r="Y888" s="19"/>
      <c r="Z888" s="19"/>
      <c r="AA888" s="19"/>
      <c r="AB888" s="19"/>
      <c r="AC888" s="19"/>
    </row>
    <row r="889">
      <c r="A889" s="19"/>
      <c r="B889" s="19"/>
      <c r="C889" s="19"/>
      <c r="D889" s="122"/>
      <c r="E889" s="19"/>
      <c r="F889" s="19"/>
      <c r="G889" s="19"/>
      <c r="H889" s="122"/>
      <c r="I889" s="19"/>
      <c r="J889" s="19"/>
      <c r="K889" s="19"/>
      <c r="L889" s="122"/>
      <c r="M889" s="19"/>
      <c r="N889" s="19"/>
      <c r="O889" s="19"/>
      <c r="P889" s="122"/>
      <c r="Q889" s="19"/>
      <c r="R889" s="19"/>
      <c r="S889" s="19"/>
      <c r="T889" s="122"/>
      <c r="U889" s="19"/>
      <c r="V889" s="19"/>
      <c r="W889" s="19"/>
      <c r="X889" s="122"/>
      <c r="Y889" s="19"/>
      <c r="Z889" s="19"/>
      <c r="AA889" s="19"/>
      <c r="AB889" s="19"/>
      <c r="AC889" s="19"/>
    </row>
    <row r="890">
      <c r="A890" s="19"/>
      <c r="B890" s="19"/>
      <c r="C890" s="19"/>
      <c r="D890" s="122"/>
      <c r="E890" s="19"/>
      <c r="F890" s="19"/>
      <c r="G890" s="19"/>
      <c r="H890" s="122"/>
      <c r="I890" s="19"/>
      <c r="J890" s="19"/>
      <c r="K890" s="19"/>
      <c r="L890" s="122"/>
      <c r="M890" s="19"/>
      <c r="N890" s="19"/>
      <c r="O890" s="19"/>
      <c r="P890" s="122"/>
      <c r="Q890" s="19"/>
      <c r="R890" s="19"/>
      <c r="S890" s="19"/>
      <c r="T890" s="122"/>
      <c r="U890" s="19"/>
      <c r="V890" s="19"/>
      <c r="W890" s="19"/>
      <c r="X890" s="122"/>
      <c r="Y890" s="19"/>
      <c r="Z890" s="19"/>
      <c r="AA890" s="19"/>
      <c r="AB890" s="19"/>
      <c r="AC890" s="19"/>
    </row>
    <row r="891">
      <c r="A891" s="19"/>
      <c r="B891" s="19"/>
      <c r="C891" s="19"/>
      <c r="D891" s="122"/>
      <c r="E891" s="19"/>
      <c r="F891" s="19"/>
      <c r="G891" s="19"/>
      <c r="H891" s="122"/>
      <c r="I891" s="19"/>
      <c r="J891" s="19"/>
      <c r="K891" s="19"/>
      <c r="L891" s="122"/>
      <c r="M891" s="19"/>
      <c r="N891" s="19"/>
      <c r="O891" s="19"/>
      <c r="P891" s="122"/>
      <c r="Q891" s="19"/>
      <c r="R891" s="19"/>
      <c r="S891" s="19"/>
      <c r="T891" s="122"/>
      <c r="U891" s="19"/>
      <c r="V891" s="19"/>
      <c r="W891" s="19"/>
      <c r="X891" s="122"/>
      <c r="Y891" s="19"/>
      <c r="Z891" s="19"/>
      <c r="AA891" s="19"/>
      <c r="AB891" s="19"/>
      <c r="AC891" s="19"/>
    </row>
    <row r="892">
      <c r="A892" s="19"/>
      <c r="B892" s="19"/>
      <c r="C892" s="19"/>
      <c r="D892" s="122"/>
      <c r="E892" s="19"/>
      <c r="F892" s="19"/>
      <c r="G892" s="19"/>
      <c r="H892" s="122"/>
      <c r="I892" s="19"/>
      <c r="J892" s="19"/>
      <c r="K892" s="19"/>
      <c r="L892" s="122"/>
      <c r="M892" s="19"/>
      <c r="N892" s="19"/>
      <c r="O892" s="19"/>
      <c r="P892" s="122"/>
      <c r="Q892" s="19"/>
      <c r="R892" s="19"/>
      <c r="S892" s="19"/>
      <c r="T892" s="122"/>
      <c r="U892" s="19"/>
      <c r="V892" s="19"/>
      <c r="W892" s="19"/>
      <c r="X892" s="122"/>
      <c r="Y892" s="19"/>
      <c r="Z892" s="19"/>
      <c r="AA892" s="19"/>
      <c r="AB892" s="19"/>
      <c r="AC892" s="19"/>
    </row>
    <row r="893">
      <c r="A893" s="19"/>
      <c r="B893" s="19"/>
      <c r="C893" s="19"/>
      <c r="D893" s="122"/>
      <c r="E893" s="19"/>
      <c r="F893" s="19"/>
      <c r="G893" s="19"/>
      <c r="H893" s="122"/>
      <c r="I893" s="19"/>
      <c r="J893" s="19"/>
      <c r="K893" s="19"/>
      <c r="L893" s="122"/>
      <c r="M893" s="19"/>
      <c r="N893" s="19"/>
      <c r="O893" s="19"/>
      <c r="P893" s="122"/>
      <c r="Q893" s="19"/>
      <c r="R893" s="19"/>
      <c r="S893" s="19"/>
      <c r="T893" s="122"/>
      <c r="U893" s="19"/>
      <c r="V893" s="19"/>
      <c r="W893" s="19"/>
      <c r="X893" s="122"/>
      <c r="Y893" s="19"/>
      <c r="Z893" s="19"/>
      <c r="AA893" s="19"/>
      <c r="AB893" s="19"/>
      <c r="AC893" s="19"/>
    </row>
    <row r="894">
      <c r="A894" s="19"/>
      <c r="B894" s="19"/>
      <c r="C894" s="19"/>
      <c r="D894" s="122"/>
      <c r="E894" s="19"/>
      <c r="F894" s="19"/>
      <c r="G894" s="19"/>
      <c r="H894" s="122"/>
      <c r="I894" s="19"/>
      <c r="J894" s="19"/>
      <c r="K894" s="19"/>
      <c r="L894" s="122"/>
      <c r="M894" s="19"/>
      <c r="N894" s="19"/>
      <c r="O894" s="19"/>
      <c r="P894" s="122"/>
      <c r="Q894" s="19"/>
      <c r="R894" s="19"/>
      <c r="S894" s="19"/>
      <c r="T894" s="122"/>
      <c r="U894" s="19"/>
      <c r="V894" s="19"/>
      <c r="W894" s="19"/>
      <c r="X894" s="122"/>
      <c r="Y894" s="19"/>
      <c r="Z894" s="19"/>
      <c r="AA894" s="19"/>
      <c r="AB894" s="19"/>
      <c r="AC894" s="19"/>
    </row>
    <row r="895">
      <c r="A895" s="19"/>
      <c r="B895" s="19"/>
      <c r="C895" s="19"/>
      <c r="D895" s="122"/>
      <c r="E895" s="19"/>
      <c r="F895" s="19"/>
      <c r="G895" s="19"/>
      <c r="H895" s="122"/>
      <c r="I895" s="19"/>
      <c r="J895" s="19"/>
      <c r="K895" s="19"/>
      <c r="L895" s="122"/>
      <c r="M895" s="19"/>
      <c r="N895" s="19"/>
      <c r="O895" s="19"/>
      <c r="P895" s="122"/>
      <c r="Q895" s="19"/>
      <c r="R895" s="19"/>
      <c r="S895" s="19"/>
      <c r="T895" s="122"/>
      <c r="U895" s="19"/>
      <c r="V895" s="19"/>
      <c r="W895" s="19"/>
      <c r="X895" s="122"/>
      <c r="Y895" s="19"/>
      <c r="Z895" s="19"/>
      <c r="AA895" s="19"/>
      <c r="AB895" s="19"/>
      <c r="AC895" s="19"/>
    </row>
    <row r="896">
      <c r="A896" s="19"/>
      <c r="B896" s="19"/>
      <c r="C896" s="19"/>
      <c r="D896" s="122"/>
      <c r="E896" s="19"/>
      <c r="F896" s="19"/>
      <c r="G896" s="19"/>
      <c r="H896" s="122"/>
      <c r="I896" s="19"/>
      <c r="J896" s="19"/>
      <c r="K896" s="19"/>
      <c r="L896" s="122"/>
      <c r="M896" s="19"/>
      <c r="N896" s="19"/>
      <c r="O896" s="19"/>
      <c r="P896" s="122"/>
      <c r="Q896" s="19"/>
      <c r="R896" s="19"/>
      <c r="S896" s="19"/>
      <c r="T896" s="122"/>
      <c r="U896" s="19"/>
      <c r="V896" s="19"/>
      <c r="W896" s="19"/>
      <c r="X896" s="122"/>
      <c r="Y896" s="19"/>
      <c r="Z896" s="19"/>
      <c r="AA896" s="19"/>
      <c r="AB896" s="19"/>
      <c r="AC896" s="19"/>
    </row>
    <row r="897">
      <c r="A897" s="19"/>
      <c r="B897" s="19"/>
      <c r="C897" s="19"/>
      <c r="D897" s="122"/>
      <c r="E897" s="19"/>
      <c r="F897" s="19"/>
      <c r="G897" s="19"/>
      <c r="H897" s="122"/>
      <c r="I897" s="19"/>
      <c r="J897" s="19"/>
      <c r="K897" s="19"/>
      <c r="L897" s="122"/>
      <c r="M897" s="19"/>
      <c r="N897" s="19"/>
      <c r="O897" s="19"/>
      <c r="P897" s="122"/>
      <c r="Q897" s="19"/>
      <c r="R897" s="19"/>
      <c r="S897" s="19"/>
      <c r="T897" s="122"/>
      <c r="U897" s="19"/>
      <c r="V897" s="19"/>
      <c r="W897" s="19"/>
      <c r="X897" s="122"/>
      <c r="Y897" s="19"/>
      <c r="Z897" s="19"/>
      <c r="AA897" s="19"/>
      <c r="AB897" s="19"/>
      <c r="AC897" s="19"/>
    </row>
    <row r="898">
      <c r="A898" s="19"/>
      <c r="B898" s="19"/>
      <c r="C898" s="19"/>
      <c r="D898" s="122"/>
      <c r="E898" s="19"/>
      <c r="F898" s="19"/>
      <c r="G898" s="19"/>
      <c r="H898" s="122"/>
      <c r="I898" s="19"/>
      <c r="J898" s="19"/>
      <c r="K898" s="19"/>
      <c r="L898" s="122"/>
      <c r="M898" s="19"/>
      <c r="N898" s="19"/>
      <c r="O898" s="19"/>
      <c r="P898" s="122"/>
      <c r="Q898" s="19"/>
      <c r="R898" s="19"/>
      <c r="S898" s="19"/>
      <c r="T898" s="122"/>
      <c r="U898" s="19"/>
      <c r="V898" s="19"/>
      <c r="W898" s="19"/>
      <c r="X898" s="122"/>
      <c r="Y898" s="19"/>
      <c r="Z898" s="19"/>
      <c r="AA898" s="19"/>
      <c r="AB898" s="19"/>
      <c r="AC898" s="19"/>
    </row>
    <row r="899">
      <c r="A899" s="19"/>
      <c r="B899" s="19"/>
      <c r="C899" s="19"/>
      <c r="D899" s="122"/>
      <c r="E899" s="19"/>
      <c r="F899" s="19"/>
      <c r="G899" s="19"/>
      <c r="H899" s="122"/>
      <c r="I899" s="19"/>
      <c r="J899" s="19"/>
      <c r="K899" s="19"/>
      <c r="L899" s="122"/>
      <c r="M899" s="19"/>
      <c r="N899" s="19"/>
      <c r="O899" s="19"/>
      <c r="P899" s="122"/>
      <c r="Q899" s="19"/>
      <c r="R899" s="19"/>
      <c r="S899" s="19"/>
      <c r="T899" s="122"/>
      <c r="U899" s="19"/>
      <c r="V899" s="19"/>
      <c r="W899" s="19"/>
      <c r="X899" s="122"/>
      <c r="Y899" s="19"/>
      <c r="Z899" s="19"/>
      <c r="AA899" s="19"/>
      <c r="AB899" s="19"/>
      <c r="AC899" s="19"/>
    </row>
    <row r="900">
      <c r="A900" s="19"/>
      <c r="B900" s="19"/>
      <c r="C900" s="19"/>
      <c r="D900" s="122"/>
      <c r="E900" s="19"/>
      <c r="F900" s="19"/>
      <c r="G900" s="19"/>
      <c r="H900" s="122"/>
      <c r="I900" s="19"/>
      <c r="J900" s="19"/>
      <c r="K900" s="19"/>
      <c r="L900" s="122"/>
      <c r="M900" s="19"/>
      <c r="N900" s="19"/>
      <c r="O900" s="19"/>
      <c r="P900" s="122"/>
      <c r="Q900" s="19"/>
      <c r="R900" s="19"/>
      <c r="S900" s="19"/>
      <c r="T900" s="122"/>
      <c r="U900" s="19"/>
      <c r="V900" s="19"/>
      <c r="W900" s="19"/>
      <c r="X900" s="122"/>
      <c r="Y900" s="19"/>
      <c r="Z900" s="19"/>
      <c r="AA900" s="19"/>
      <c r="AB900" s="19"/>
      <c r="AC900" s="19"/>
    </row>
    <row r="901">
      <c r="A901" s="19"/>
      <c r="B901" s="19"/>
      <c r="C901" s="19"/>
      <c r="D901" s="122"/>
      <c r="E901" s="19"/>
      <c r="F901" s="19"/>
      <c r="G901" s="19"/>
      <c r="H901" s="122"/>
      <c r="I901" s="19"/>
      <c r="J901" s="19"/>
      <c r="K901" s="19"/>
      <c r="L901" s="122"/>
      <c r="M901" s="19"/>
      <c r="N901" s="19"/>
      <c r="O901" s="19"/>
      <c r="P901" s="122"/>
      <c r="Q901" s="19"/>
      <c r="R901" s="19"/>
      <c r="S901" s="19"/>
      <c r="T901" s="122"/>
      <c r="U901" s="19"/>
      <c r="V901" s="19"/>
      <c r="W901" s="19"/>
      <c r="X901" s="122"/>
      <c r="Y901" s="19"/>
      <c r="Z901" s="19"/>
      <c r="AA901" s="19"/>
      <c r="AB901" s="19"/>
      <c r="AC901" s="19"/>
    </row>
    <row r="902">
      <c r="A902" s="19"/>
      <c r="B902" s="19"/>
      <c r="C902" s="19"/>
      <c r="D902" s="122"/>
      <c r="E902" s="19"/>
      <c r="F902" s="19"/>
      <c r="G902" s="19"/>
      <c r="H902" s="122"/>
      <c r="I902" s="19"/>
      <c r="J902" s="19"/>
      <c r="K902" s="19"/>
      <c r="L902" s="122"/>
      <c r="M902" s="19"/>
      <c r="N902" s="19"/>
      <c r="O902" s="19"/>
      <c r="P902" s="122"/>
      <c r="Q902" s="19"/>
      <c r="R902" s="19"/>
      <c r="S902" s="19"/>
      <c r="T902" s="122"/>
      <c r="U902" s="19"/>
      <c r="V902" s="19"/>
      <c r="W902" s="19"/>
      <c r="X902" s="122"/>
      <c r="Y902" s="19"/>
      <c r="Z902" s="19"/>
      <c r="AA902" s="19"/>
      <c r="AB902" s="19"/>
      <c r="AC902" s="19"/>
    </row>
    <row r="903">
      <c r="A903" s="19"/>
      <c r="B903" s="19"/>
      <c r="C903" s="19"/>
      <c r="D903" s="122"/>
      <c r="E903" s="19"/>
      <c r="F903" s="19"/>
      <c r="G903" s="19"/>
      <c r="H903" s="122"/>
      <c r="I903" s="19"/>
      <c r="J903" s="19"/>
      <c r="K903" s="19"/>
      <c r="L903" s="122"/>
      <c r="M903" s="19"/>
      <c r="N903" s="19"/>
      <c r="O903" s="19"/>
      <c r="P903" s="122"/>
      <c r="Q903" s="19"/>
      <c r="R903" s="19"/>
      <c r="S903" s="19"/>
      <c r="T903" s="122"/>
      <c r="U903" s="19"/>
      <c r="V903" s="19"/>
      <c r="W903" s="19"/>
      <c r="X903" s="122"/>
      <c r="Y903" s="19"/>
      <c r="Z903" s="19"/>
      <c r="AA903" s="19"/>
      <c r="AB903" s="19"/>
      <c r="AC903" s="19"/>
    </row>
    <row r="904">
      <c r="A904" s="19"/>
      <c r="B904" s="19"/>
      <c r="C904" s="19"/>
      <c r="D904" s="122"/>
      <c r="E904" s="19"/>
      <c r="F904" s="19"/>
      <c r="G904" s="19"/>
      <c r="H904" s="122"/>
      <c r="I904" s="19"/>
      <c r="J904" s="19"/>
      <c r="K904" s="19"/>
      <c r="L904" s="122"/>
      <c r="M904" s="19"/>
      <c r="N904" s="19"/>
      <c r="O904" s="19"/>
      <c r="P904" s="122"/>
      <c r="Q904" s="19"/>
      <c r="R904" s="19"/>
      <c r="S904" s="19"/>
      <c r="T904" s="122"/>
      <c r="U904" s="19"/>
      <c r="V904" s="19"/>
      <c r="W904" s="19"/>
      <c r="X904" s="122"/>
      <c r="Y904" s="19"/>
      <c r="Z904" s="19"/>
      <c r="AA904" s="19"/>
      <c r="AB904" s="19"/>
      <c r="AC904" s="19"/>
    </row>
    <row r="905">
      <c r="A905" s="19"/>
      <c r="B905" s="19"/>
      <c r="C905" s="19"/>
      <c r="D905" s="122"/>
      <c r="E905" s="19"/>
      <c r="F905" s="19"/>
      <c r="G905" s="19"/>
      <c r="H905" s="122"/>
      <c r="I905" s="19"/>
      <c r="J905" s="19"/>
      <c r="K905" s="19"/>
      <c r="L905" s="122"/>
      <c r="M905" s="19"/>
      <c r="N905" s="19"/>
      <c r="O905" s="19"/>
      <c r="P905" s="122"/>
      <c r="Q905" s="19"/>
      <c r="R905" s="19"/>
      <c r="S905" s="19"/>
      <c r="T905" s="122"/>
      <c r="U905" s="19"/>
      <c r="V905" s="19"/>
      <c r="W905" s="19"/>
      <c r="X905" s="122"/>
      <c r="Y905" s="19"/>
      <c r="Z905" s="19"/>
      <c r="AA905" s="19"/>
      <c r="AB905" s="19"/>
      <c r="AC905" s="19"/>
    </row>
    <row r="906">
      <c r="A906" s="19"/>
      <c r="B906" s="19"/>
      <c r="C906" s="19"/>
      <c r="D906" s="122"/>
      <c r="E906" s="19"/>
      <c r="F906" s="19"/>
      <c r="G906" s="19"/>
      <c r="H906" s="122"/>
      <c r="I906" s="19"/>
      <c r="J906" s="19"/>
      <c r="K906" s="19"/>
      <c r="L906" s="122"/>
      <c r="M906" s="19"/>
      <c r="N906" s="19"/>
      <c r="O906" s="19"/>
      <c r="P906" s="122"/>
      <c r="Q906" s="19"/>
      <c r="R906" s="19"/>
      <c r="S906" s="19"/>
      <c r="T906" s="122"/>
      <c r="U906" s="19"/>
      <c r="V906" s="19"/>
      <c r="W906" s="19"/>
      <c r="X906" s="122"/>
      <c r="Y906" s="19"/>
      <c r="Z906" s="19"/>
      <c r="AA906" s="19"/>
      <c r="AB906" s="19"/>
      <c r="AC906" s="19"/>
    </row>
    <row r="907">
      <c r="A907" s="19"/>
      <c r="B907" s="19"/>
      <c r="C907" s="19"/>
      <c r="D907" s="122"/>
      <c r="E907" s="19"/>
      <c r="F907" s="19"/>
      <c r="G907" s="19"/>
      <c r="H907" s="122"/>
      <c r="I907" s="19"/>
      <c r="J907" s="19"/>
      <c r="K907" s="19"/>
      <c r="L907" s="122"/>
      <c r="M907" s="19"/>
      <c r="N907" s="19"/>
      <c r="O907" s="19"/>
      <c r="P907" s="122"/>
      <c r="Q907" s="19"/>
      <c r="R907" s="19"/>
      <c r="S907" s="19"/>
      <c r="T907" s="122"/>
      <c r="U907" s="19"/>
      <c r="V907" s="19"/>
      <c r="W907" s="19"/>
      <c r="X907" s="122"/>
      <c r="Y907" s="19"/>
      <c r="Z907" s="19"/>
      <c r="AA907" s="19"/>
      <c r="AB907" s="19"/>
      <c r="AC907" s="19"/>
    </row>
    <row r="908">
      <c r="A908" s="19"/>
      <c r="B908" s="19"/>
      <c r="C908" s="19"/>
      <c r="D908" s="122"/>
      <c r="E908" s="19"/>
      <c r="F908" s="19"/>
      <c r="G908" s="19"/>
      <c r="H908" s="122"/>
      <c r="I908" s="19"/>
      <c r="J908" s="19"/>
      <c r="K908" s="19"/>
      <c r="L908" s="122"/>
      <c r="M908" s="19"/>
      <c r="N908" s="19"/>
      <c r="O908" s="19"/>
      <c r="P908" s="122"/>
      <c r="Q908" s="19"/>
      <c r="R908" s="19"/>
      <c r="S908" s="19"/>
      <c r="T908" s="122"/>
      <c r="U908" s="19"/>
      <c r="V908" s="19"/>
      <c r="W908" s="19"/>
      <c r="X908" s="122"/>
      <c r="Y908" s="19"/>
      <c r="Z908" s="19"/>
      <c r="AA908" s="19"/>
      <c r="AB908" s="19"/>
      <c r="AC908" s="19"/>
    </row>
    <row r="909">
      <c r="A909" s="19"/>
      <c r="B909" s="19"/>
      <c r="C909" s="19"/>
      <c r="D909" s="122"/>
      <c r="E909" s="19"/>
      <c r="F909" s="19"/>
      <c r="G909" s="19"/>
      <c r="H909" s="122"/>
      <c r="I909" s="19"/>
      <c r="J909" s="19"/>
      <c r="K909" s="19"/>
      <c r="L909" s="122"/>
      <c r="M909" s="19"/>
      <c r="N909" s="19"/>
      <c r="O909" s="19"/>
      <c r="P909" s="122"/>
      <c r="Q909" s="19"/>
      <c r="R909" s="19"/>
      <c r="S909" s="19"/>
      <c r="T909" s="122"/>
      <c r="U909" s="19"/>
      <c r="V909" s="19"/>
      <c r="W909" s="19"/>
      <c r="X909" s="122"/>
      <c r="Y909" s="19"/>
      <c r="Z909" s="19"/>
      <c r="AA909" s="19"/>
      <c r="AB909" s="19"/>
      <c r="AC909" s="19"/>
    </row>
    <row r="910">
      <c r="A910" s="19"/>
      <c r="B910" s="19"/>
      <c r="C910" s="19"/>
      <c r="D910" s="122"/>
      <c r="E910" s="19"/>
      <c r="F910" s="19"/>
      <c r="G910" s="19"/>
      <c r="H910" s="122"/>
      <c r="I910" s="19"/>
      <c r="J910" s="19"/>
      <c r="K910" s="19"/>
      <c r="L910" s="122"/>
      <c r="M910" s="19"/>
      <c r="N910" s="19"/>
      <c r="O910" s="19"/>
      <c r="P910" s="122"/>
      <c r="Q910" s="19"/>
      <c r="R910" s="19"/>
      <c r="S910" s="19"/>
      <c r="T910" s="122"/>
      <c r="U910" s="19"/>
      <c r="V910" s="19"/>
      <c r="W910" s="19"/>
      <c r="X910" s="122"/>
      <c r="Y910" s="19"/>
      <c r="Z910" s="19"/>
      <c r="AA910" s="19"/>
      <c r="AB910" s="19"/>
      <c r="AC910" s="19"/>
    </row>
    <row r="911">
      <c r="A911" s="19"/>
      <c r="B911" s="19"/>
      <c r="C911" s="19"/>
      <c r="D911" s="122"/>
      <c r="E911" s="19"/>
      <c r="F911" s="19"/>
      <c r="G911" s="19"/>
      <c r="H911" s="122"/>
      <c r="I911" s="19"/>
      <c r="J911" s="19"/>
      <c r="K911" s="19"/>
      <c r="L911" s="122"/>
      <c r="M911" s="19"/>
      <c r="N911" s="19"/>
      <c r="O911" s="19"/>
      <c r="P911" s="122"/>
      <c r="Q911" s="19"/>
      <c r="R911" s="19"/>
      <c r="S911" s="19"/>
      <c r="T911" s="122"/>
      <c r="U911" s="19"/>
      <c r="V911" s="19"/>
      <c r="W911" s="19"/>
      <c r="X911" s="122"/>
      <c r="Y911" s="19"/>
      <c r="Z911" s="19"/>
      <c r="AA911" s="19"/>
      <c r="AB911" s="19"/>
      <c r="AC911" s="19"/>
    </row>
    <row r="912">
      <c r="A912" s="19"/>
      <c r="B912" s="19"/>
      <c r="C912" s="19"/>
      <c r="D912" s="122"/>
      <c r="E912" s="19"/>
      <c r="F912" s="19"/>
      <c r="G912" s="19"/>
      <c r="H912" s="122"/>
      <c r="I912" s="19"/>
      <c r="J912" s="19"/>
      <c r="K912" s="19"/>
      <c r="L912" s="122"/>
      <c r="M912" s="19"/>
      <c r="N912" s="19"/>
      <c r="O912" s="19"/>
      <c r="P912" s="122"/>
      <c r="Q912" s="19"/>
      <c r="R912" s="19"/>
      <c r="S912" s="19"/>
      <c r="T912" s="122"/>
      <c r="U912" s="19"/>
      <c r="V912" s="19"/>
      <c r="W912" s="19"/>
      <c r="X912" s="122"/>
      <c r="Y912" s="19"/>
      <c r="Z912" s="19"/>
      <c r="AA912" s="19"/>
      <c r="AB912" s="19"/>
      <c r="AC912" s="19"/>
    </row>
    <row r="913">
      <c r="A913" s="19"/>
      <c r="B913" s="19"/>
      <c r="C913" s="19"/>
      <c r="D913" s="122"/>
      <c r="E913" s="19"/>
      <c r="F913" s="19"/>
      <c r="G913" s="19"/>
      <c r="H913" s="122"/>
      <c r="I913" s="19"/>
      <c r="J913" s="19"/>
      <c r="K913" s="19"/>
      <c r="L913" s="122"/>
      <c r="M913" s="19"/>
      <c r="N913" s="19"/>
      <c r="O913" s="19"/>
      <c r="P913" s="122"/>
      <c r="Q913" s="19"/>
      <c r="R913" s="19"/>
      <c r="S913" s="19"/>
      <c r="T913" s="122"/>
      <c r="U913" s="19"/>
      <c r="V913" s="19"/>
      <c r="W913" s="19"/>
      <c r="X913" s="122"/>
      <c r="Y913" s="19"/>
      <c r="Z913" s="19"/>
      <c r="AA913" s="19"/>
      <c r="AB913" s="19"/>
      <c r="AC913" s="19"/>
    </row>
    <row r="914">
      <c r="A914" s="19"/>
      <c r="B914" s="19"/>
      <c r="C914" s="19"/>
      <c r="D914" s="122"/>
      <c r="E914" s="19"/>
      <c r="F914" s="19"/>
      <c r="G914" s="19"/>
      <c r="H914" s="122"/>
      <c r="I914" s="19"/>
      <c r="J914" s="19"/>
      <c r="K914" s="19"/>
      <c r="L914" s="122"/>
      <c r="M914" s="19"/>
      <c r="N914" s="19"/>
      <c r="O914" s="19"/>
      <c r="P914" s="122"/>
      <c r="Q914" s="19"/>
      <c r="R914" s="19"/>
      <c r="S914" s="19"/>
      <c r="T914" s="122"/>
      <c r="U914" s="19"/>
      <c r="V914" s="19"/>
      <c r="W914" s="19"/>
      <c r="X914" s="122"/>
      <c r="Y914" s="19"/>
      <c r="Z914" s="19"/>
      <c r="AA914" s="19"/>
      <c r="AB914" s="19"/>
      <c r="AC914" s="19"/>
    </row>
    <row r="915">
      <c r="A915" s="19"/>
      <c r="B915" s="19"/>
      <c r="C915" s="19"/>
      <c r="D915" s="122"/>
      <c r="E915" s="19"/>
      <c r="F915" s="19"/>
      <c r="G915" s="19"/>
      <c r="H915" s="122"/>
      <c r="I915" s="19"/>
      <c r="J915" s="19"/>
      <c r="K915" s="19"/>
      <c r="L915" s="122"/>
      <c r="M915" s="19"/>
      <c r="N915" s="19"/>
      <c r="O915" s="19"/>
      <c r="P915" s="122"/>
      <c r="Q915" s="19"/>
      <c r="R915" s="19"/>
      <c r="S915" s="19"/>
      <c r="T915" s="122"/>
      <c r="U915" s="19"/>
      <c r="V915" s="19"/>
      <c r="W915" s="19"/>
      <c r="X915" s="122"/>
      <c r="Y915" s="19"/>
      <c r="Z915" s="19"/>
      <c r="AA915" s="19"/>
      <c r="AB915" s="19"/>
      <c r="AC915" s="19"/>
    </row>
    <row r="916">
      <c r="A916" s="19"/>
      <c r="B916" s="19"/>
      <c r="C916" s="19"/>
      <c r="D916" s="122"/>
      <c r="E916" s="19"/>
      <c r="F916" s="19"/>
      <c r="G916" s="19"/>
      <c r="H916" s="122"/>
      <c r="I916" s="19"/>
      <c r="J916" s="19"/>
      <c r="K916" s="19"/>
      <c r="L916" s="122"/>
      <c r="M916" s="19"/>
      <c r="N916" s="19"/>
      <c r="O916" s="19"/>
      <c r="P916" s="122"/>
      <c r="Q916" s="19"/>
      <c r="R916" s="19"/>
      <c r="S916" s="19"/>
      <c r="T916" s="122"/>
      <c r="U916" s="19"/>
      <c r="V916" s="19"/>
      <c r="W916" s="19"/>
      <c r="X916" s="122"/>
      <c r="Y916" s="19"/>
      <c r="Z916" s="19"/>
      <c r="AA916" s="19"/>
      <c r="AB916" s="19"/>
      <c r="AC916" s="19"/>
    </row>
    <row r="917">
      <c r="A917" s="19"/>
      <c r="B917" s="19"/>
      <c r="C917" s="19"/>
      <c r="D917" s="122"/>
      <c r="E917" s="19"/>
      <c r="F917" s="19"/>
      <c r="G917" s="19"/>
      <c r="H917" s="122"/>
      <c r="I917" s="19"/>
      <c r="J917" s="19"/>
      <c r="K917" s="19"/>
      <c r="L917" s="122"/>
      <c r="M917" s="19"/>
      <c r="N917" s="19"/>
      <c r="O917" s="19"/>
      <c r="P917" s="122"/>
      <c r="Q917" s="19"/>
      <c r="R917" s="19"/>
      <c r="S917" s="19"/>
      <c r="T917" s="122"/>
      <c r="U917" s="19"/>
      <c r="V917" s="19"/>
      <c r="W917" s="19"/>
      <c r="X917" s="122"/>
      <c r="Y917" s="19"/>
      <c r="Z917" s="19"/>
      <c r="AA917" s="19"/>
      <c r="AB917" s="19"/>
      <c r="AC917" s="19"/>
    </row>
    <row r="918">
      <c r="A918" s="19"/>
      <c r="B918" s="19"/>
      <c r="C918" s="19"/>
      <c r="D918" s="122"/>
      <c r="E918" s="19"/>
      <c r="F918" s="19"/>
      <c r="G918" s="19"/>
      <c r="H918" s="122"/>
      <c r="I918" s="19"/>
      <c r="J918" s="19"/>
      <c r="K918" s="19"/>
      <c r="L918" s="122"/>
      <c r="M918" s="19"/>
      <c r="N918" s="19"/>
      <c r="O918" s="19"/>
      <c r="P918" s="122"/>
      <c r="Q918" s="19"/>
      <c r="R918" s="19"/>
      <c r="S918" s="19"/>
      <c r="T918" s="122"/>
      <c r="U918" s="19"/>
      <c r="V918" s="19"/>
      <c r="W918" s="19"/>
      <c r="X918" s="122"/>
      <c r="Y918" s="19"/>
      <c r="Z918" s="19"/>
      <c r="AA918" s="19"/>
      <c r="AB918" s="19"/>
      <c r="AC918" s="19"/>
    </row>
    <row r="919">
      <c r="A919" s="19"/>
      <c r="B919" s="19"/>
      <c r="C919" s="19"/>
      <c r="D919" s="122"/>
      <c r="E919" s="19"/>
      <c r="F919" s="19"/>
      <c r="G919" s="19"/>
      <c r="H919" s="122"/>
      <c r="I919" s="19"/>
      <c r="J919" s="19"/>
      <c r="K919" s="19"/>
      <c r="L919" s="122"/>
      <c r="M919" s="19"/>
      <c r="N919" s="19"/>
      <c r="O919" s="19"/>
      <c r="P919" s="122"/>
      <c r="Q919" s="19"/>
      <c r="R919" s="19"/>
      <c r="S919" s="19"/>
      <c r="T919" s="122"/>
      <c r="U919" s="19"/>
      <c r="V919" s="19"/>
      <c r="W919" s="19"/>
      <c r="X919" s="122"/>
      <c r="Y919" s="19"/>
      <c r="Z919" s="19"/>
      <c r="AA919" s="19"/>
      <c r="AB919" s="19"/>
      <c r="AC919" s="19"/>
    </row>
    <row r="920">
      <c r="A920" s="19"/>
      <c r="B920" s="19"/>
      <c r="C920" s="19"/>
      <c r="D920" s="122"/>
      <c r="E920" s="19"/>
      <c r="F920" s="19"/>
      <c r="G920" s="19"/>
      <c r="H920" s="122"/>
      <c r="I920" s="19"/>
      <c r="J920" s="19"/>
      <c r="K920" s="19"/>
      <c r="L920" s="122"/>
      <c r="M920" s="19"/>
      <c r="N920" s="19"/>
      <c r="O920" s="19"/>
      <c r="P920" s="122"/>
      <c r="Q920" s="19"/>
      <c r="R920" s="19"/>
      <c r="S920" s="19"/>
      <c r="T920" s="122"/>
      <c r="U920" s="19"/>
      <c r="V920" s="19"/>
      <c r="W920" s="19"/>
      <c r="X920" s="122"/>
      <c r="Y920" s="19"/>
      <c r="Z920" s="19"/>
      <c r="AA920" s="19"/>
      <c r="AB920" s="19"/>
      <c r="AC920" s="19"/>
    </row>
    <row r="921">
      <c r="A921" s="19"/>
      <c r="B921" s="19"/>
      <c r="C921" s="19"/>
      <c r="D921" s="122"/>
      <c r="E921" s="19"/>
      <c r="F921" s="19"/>
      <c r="G921" s="19"/>
      <c r="H921" s="122"/>
      <c r="I921" s="19"/>
      <c r="J921" s="19"/>
      <c r="K921" s="19"/>
      <c r="L921" s="122"/>
      <c r="M921" s="19"/>
      <c r="N921" s="19"/>
      <c r="O921" s="19"/>
      <c r="P921" s="122"/>
      <c r="Q921" s="19"/>
      <c r="R921" s="19"/>
      <c r="S921" s="19"/>
      <c r="T921" s="122"/>
      <c r="U921" s="19"/>
      <c r="V921" s="19"/>
      <c r="W921" s="19"/>
      <c r="X921" s="122"/>
      <c r="Y921" s="19"/>
      <c r="Z921" s="19"/>
      <c r="AA921" s="19"/>
      <c r="AB921" s="19"/>
      <c r="AC921" s="19"/>
    </row>
    <row r="922">
      <c r="A922" s="19"/>
      <c r="B922" s="19"/>
      <c r="C922" s="19"/>
      <c r="D922" s="122"/>
      <c r="E922" s="19"/>
      <c r="F922" s="19"/>
      <c r="G922" s="19"/>
      <c r="H922" s="122"/>
      <c r="I922" s="19"/>
      <c r="J922" s="19"/>
      <c r="K922" s="19"/>
      <c r="L922" s="122"/>
      <c r="M922" s="19"/>
      <c r="N922" s="19"/>
      <c r="O922" s="19"/>
      <c r="P922" s="122"/>
      <c r="Q922" s="19"/>
      <c r="R922" s="19"/>
      <c r="S922" s="19"/>
      <c r="T922" s="122"/>
      <c r="U922" s="19"/>
      <c r="V922" s="19"/>
      <c r="W922" s="19"/>
      <c r="X922" s="122"/>
      <c r="Y922" s="19"/>
      <c r="Z922" s="19"/>
      <c r="AA922" s="19"/>
      <c r="AB922" s="19"/>
      <c r="AC922" s="19"/>
    </row>
    <row r="923">
      <c r="A923" s="19"/>
      <c r="B923" s="19"/>
      <c r="C923" s="19"/>
      <c r="D923" s="122"/>
      <c r="E923" s="19"/>
      <c r="F923" s="19"/>
      <c r="G923" s="19"/>
      <c r="H923" s="122"/>
      <c r="I923" s="19"/>
      <c r="J923" s="19"/>
      <c r="K923" s="19"/>
      <c r="L923" s="122"/>
      <c r="M923" s="19"/>
      <c r="N923" s="19"/>
      <c r="O923" s="19"/>
      <c r="P923" s="122"/>
      <c r="Q923" s="19"/>
      <c r="R923" s="19"/>
      <c r="S923" s="19"/>
      <c r="T923" s="122"/>
      <c r="U923" s="19"/>
      <c r="V923" s="19"/>
      <c r="W923" s="19"/>
      <c r="X923" s="122"/>
      <c r="Y923" s="19"/>
      <c r="Z923" s="19"/>
      <c r="AA923" s="19"/>
      <c r="AB923" s="19"/>
      <c r="AC923" s="19"/>
    </row>
    <row r="924">
      <c r="A924" s="19"/>
      <c r="B924" s="19"/>
      <c r="C924" s="19"/>
      <c r="D924" s="122"/>
      <c r="E924" s="19"/>
      <c r="F924" s="19"/>
      <c r="G924" s="19"/>
      <c r="H924" s="122"/>
      <c r="I924" s="19"/>
      <c r="J924" s="19"/>
      <c r="K924" s="19"/>
      <c r="L924" s="122"/>
      <c r="M924" s="19"/>
      <c r="N924" s="19"/>
      <c r="O924" s="19"/>
      <c r="P924" s="122"/>
      <c r="Q924" s="19"/>
      <c r="R924" s="19"/>
      <c r="S924" s="19"/>
      <c r="T924" s="122"/>
      <c r="U924" s="19"/>
      <c r="V924" s="19"/>
      <c r="W924" s="19"/>
      <c r="X924" s="122"/>
      <c r="Y924" s="19"/>
      <c r="Z924" s="19"/>
      <c r="AA924" s="19"/>
      <c r="AB924" s="19"/>
      <c r="AC924" s="19"/>
    </row>
    <row r="925">
      <c r="A925" s="19"/>
      <c r="B925" s="19"/>
      <c r="C925" s="19"/>
      <c r="D925" s="122"/>
      <c r="E925" s="19"/>
      <c r="F925" s="19"/>
      <c r="G925" s="19"/>
      <c r="H925" s="122"/>
      <c r="I925" s="19"/>
      <c r="J925" s="19"/>
      <c r="K925" s="19"/>
      <c r="L925" s="122"/>
      <c r="M925" s="19"/>
      <c r="N925" s="19"/>
      <c r="O925" s="19"/>
      <c r="P925" s="122"/>
      <c r="Q925" s="19"/>
      <c r="R925" s="19"/>
      <c r="S925" s="19"/>
      <c r="T925" s="122"/>
      <c r="U925" s="19"/>
      <c r="V925" s="19"/>
      <c r="W925" s="19"/>
      <c r="X925" s="122"/>
      <c r="Y925" s="19"/>
      <c r="Z925" s="19"/>
      <c r="AA925" s="19"/>
      <c r="AB925" s="19"/>
      <c r="AC925" s="19"/>
    </row>
    <row r="926">
      <c r="A926" s="19"/>
      <c r="B926" s="19"/>
      <c r="C926" s="19"/>
      <c r="D926" s="122"/>
      <c r="E926" s="19"/>
      <c r="F926" s="19"/>
      <c r="G926" s="19"/>
      <c r="H926" s="122"/>
      <c r="I926" s="19"/>
      <c r="J926" s="19"/>
      <c r="K926" s="19"/>
      <c r="L926" s="122"/>
      <c r="M926" s="19"/>
      <c r="N926" s="19"/>
      <c r="O926" s="19"/>
      <c r="P926" s="122"/>
      <c r="Q926" s="19"/>
      <c r="R926" s="19"/>
      <c r="S926" s="19"/>
      <c r="T926" s="122"/>
      <c r="U926" s="19"/>
      <c r="V926" s="19"/>
      <c r="W926" s="19"/>
      <c r="X926" s="122"/>
      <c r="Y926" s="19"/>
      <c r="Z926" s="19"/>
      <c r="AA926" s="19"/>
      <c r="AB926" s="19"/>
      <c r="AC926" s="19"/>
    </row>
    <row r="927">
      <c r="A927" s="19"/>
      <c r="B927" s="19"/>
      <c r="C927" s="19"/>
      <c r="D927" s="122"/>
      <c r="E927" s="19"/>
      <c r="F927" s="19"/>
      <c r="G927" s="19"/>
      <c r="H927" s="122"/>
      <c r="I927" s="19"/>
      <c r="J927" s="19"/>
      <c r="K927" s="19"/>
      <c r="L927" s="122"/>
      <c r="M927" s="19"/>
      <c r="N927" s="19"/>
      <c r="O927" s="19"/>
      <c r="P927" s="122"/>
      <c r="Q927" s="19"/>
      <c r="R927" s="19"/>
      <c r="S927" s="19"/>
      <c r="T927" s="122"/>
      <c r="U927" s="19"/>
      <c r="V927" s="19"/>
      <c r="W927" s="19"/>
      <c r="X927" s="122"/>
      <c r="Y927" s="19"/>
      <c r="Z927" s="19"/>
      <c r="AA927" s="19"/>
      <c r="AB927" s="19"/>
      <c r="AC927" s="19"/>
    </row>
    <row r="928">
      <c r="A928" s="19"/>
      <c r="B928" s="19"/>
      <c r="C928" s="19"/>
      <c r="D928" s="122"/>
      <c r="E928" s="19"/>
      <c r="F928" s="19"/>
      <c r="G928" s="19"/>
      <c r="H928" s="122"/>
      <c r="I928" s="19"/>
      <c r="J928" s="19"/>
      <c r="K928" s="19"/>
      <c r="L928" s="122"/>
      <c r="M928" s="19"/>
      <c r="N928" s="19"/>
      <c r="O928" s="19"/>
      <c r="P928" s="122"/>
      <c r="Q928" s="19"/>
      <c r="R928" s="19"/>
      <c r="S928" s="19"/>
      <c r="T928" s="122"/>
      <c r="U928" s="19"/>
      <c r="V928" s="19"/>
      <c r="W928" s="19"/>
      <c r="X928" s="122"/>
      <c r="Y928" s="19"/>
      <c r="Z928" s="19"/>
      <c r="AA928" s="19"/>
      <c r="AB928" s="19"/>
      <c r="AC928" s="19"/>
    </row>
    <row r="929">
      <c r="A929" s="19"/>
      <c r="B929" s="19"/>
      <c r="C929" s="19"/>
      <c r="D929" s="122"/>
      <c r="E929" s="19"/>
      <c r="F929" s="19"/>
      <c r="G929" s="19"/>
      <c r="H929" s="122"/>
      <c r="I929" s="19"/>
      <c r="J929" s="19"/>
      <c r="K929" s="19"/>
      <c r="L929" s="122"/>
      <c r="M929" s="19"/>
      <c r="N929" s="19"/>
      <c r="O929" s="19"/>
      <c r="P929" s="122"/>
      <c r="Q929" s="19"/>
      <c r="R929" s="19"/>
      <c r="S929" s="19"/>
      <c r="T929" s="122"/>
      <c r="U929" s="19"/>
      <c r="V929" s="19"/>
      <c r="W929" s="19"/>
      <c r="X929" s="122"/>
      <c r="Y929" s="19"/>
      <c r="Z929" s="19"/>
      <c r="AA929" s="19"/>
      <c r="AB929" s="19"/>
      <c r="AC929" s="19"/>
    </row>
    <row r="930">
      <c r="A930" s="19"/>
      <c r="B930" s="19"/>
      <c r="C930" s="19"/>
      <c r="D930" s="122"/>
      <c r="E930" s="19"/>
      <c r="F930" s="19"/>
      <c r="G930" s="19"/>
      <c r="H930" s="122"/>
      <c r="I930" s="19"/>
      <c r="J930" s="19"/>
      <c r="K930" s="19"/>
      <c r="L930" s="122"/>
      <c r="M930" s="19"/>
      <c r="N930" s="19"/>
      <c r="O930" s="19"/>
      <c r="P930" s="122"/>
      <c r="Q930" s="19"/>
      <c r="R930" s="19"/>
      <c r="S930" s="19"/>
      <c r="T930" s="122"/>
      <c r="U930" s="19"/>
      <c r="V930" s="19"/>
      <c r="W930" s="19"/>
      <c r="X930" s="122"/>
      <c r="Y930" s="19"/>
      <c r="Z930" s="19"/>
      <c r="AA930" s="19"/>
      <c r="AB930" s="19"/>
      <c r="AC930" s="19"/>
    </row>
    <row r="931">
      <c r="A931" s="19"/>
      <c r="B931" s="19"/>
      <c r="C931" s="19"/>
      <c r="D931" s="122"/>
      <c r="E931" s="19"/>
      <c r="F931" s="19"/>
      <c r="G931" s="19"/>
      <c r="H931" s="122"/>
      <c r="I931" s="19"/>
      <c r="J931" s="19"/>
      <c r="K931" s="19"/>
      <c r="L931" s="122"/>
      <c r="M931" s="19"/>
      <c r="N931" s="19"/>
      <c r="O931" s="19"/>
      <c r="P931" s="122"/>
      <c r="Q931" s="19"/>
      <c r="R931" s="19"/>
      <c r="S931" s="19"/>
      <c r="T931" s="122"/>
      <c r="U931" s="19"/>
      <c r="V931" s="19"/>
      <c r="W931" s="19"/>
      <c r="X931" s="122"/>
      <c r="Y931" s="19"/>
      <c r="Z931" s="19"/>
      <c r="AA931" s="19"/>
      <c r="AB931" s="19"/>
      <c r="AC931" s="19"/>
    </row>
    <row r="932">
      <c r="A932" s="19"/>
      <c r="B932" s="19"/>
      <c r="C932" s="19"/>
      <c r="D932" s="122"/>
      <c r="E932" s="19"/>
      <c r="F932" s="19"/>
      <c r="G932" s="19"/>
      <c r="H932" s="122"/>
      <c r="I932" s="19"/>
      <c r="J932" s="19"/>
      <c r="K932" s="19"/>
      <c r="L932" s="122"/>
      <c r="M932" s="19"/>
      <c r="N932" s="19"/>
      <c r="O932" s="19"/>
      <c r="P932" s="122"/>
      <c r="Q932" s="19"/>
      <c r="R932" s="19"/>
      <c r="S932" s="19"/>
      <c r="T932" s="122"/>
      <c r="U932" s="19"/>
      <c r="V932" s="19"/>
      <c r="W932" s="19"/>
      <c r="X932" s="122"/>
      <c r="Y932" s="19"/>
      <c r="Z932" s="19"/>
      <c r="AA932" s="19"/>
      <c r="AB932" s="19"/>
      <c r="AC932" s="19"/>
    </row>
    <row r="933">
      <c r="A933" s="19"/>
      <c r="B933" s="19"/>
      <c r="C933" s="19"/>
      <c r="D933" s="122"/>
      <c r="E933" s="19"/>
      <c r="F933" s="19"/>
      <c r="G933" s="19"/>
      <c r="H933" s="122"/>
      <c r="I933" s="19"/>
      <c r="J933" s="19"/>
      <c r="K933" s="19"/>
      <c r="L933" s="122"/>
      <c r="M933" s="19"/>
      <c r="N933" s="19"/>
      <c r="O933" s="19"/>
      <c r="P933" s="122"/>
      <c r="Q933" s="19"/>
      <c r="R933" s="19"/>
      <c r="S933" s="19"/>
      <c r="T933" s="122"/>
      <c r="U933" s="19"/>
      <c r="V933" s="19"/>
      <c r="W933" s="19"/>
      <c r="X933" s="122"/>
      <c r="Y933" s="19"/>
      <c r="Z933" s="19"/>
      <c r="AA933" s="19"/>
      <c r="AB933" s="19"/>
      <c r="AC933" s="19"/>
    </row>
    <row r="934">
      <c r="A934" s="19"/>
      <c r="B934" s="19"/>
      <c r="C934" s="19"/>
      <c r="D934" s="122"/>
      <c r="E934" s="19"/>
      <c r="F934" s="19"/>
      <c r="G934" s="19"/>
      <c r="H934" s="122"/>
      <c r="I934" s="19"/>
      <c r="J934" s="19"/>
      <c r="K934" s="19"/>
      <c r="L934" s="122"/>
      <c r="M934" s="19"/>
      <c r="N934" s="19"/>
      <c r="O934" s="19"/>
      <c r="P934" s="122"/>
      <c r="Q934" s="19"/>
      <c r="R934" s="19"/>
      <c r="S934" s="19"/>
      <c r="T934" s="122"/>
      <c r="U934" s="19"/>
      <c r="V934" s="19"/>
      <c r="W934" s="19"/>
      <c r="X934" s="122"/>
      <c r="Y934" s="19"/>
      <c r="Z934" s="19"/>
      <c r="AA934" s="19"/>
      <c r="AB934" s="19"/>
      <c r="AC934" s="19"/>
    </row>
    <row r="935">
      <c r="A935" s="19"/>
      <c r="B935" s="19"/>
      <c r="C935" s="19"/>
      <c r="D935" s="122"/>
      <c r="E935" s="19"/>
      <c r="F935" s="19"/>
      <c r="G935" s="19"/>
      <c r="H935" s="122"/>
      <c r="I935" s="19"/>
      <c r="J935" s="19"/>
      <c r="K935" s="19"/>
      <c r="L935" s="122"/>
      <c r="M935" s="19"/>
      <c r="N935" s="19"/>
      <c r="O935" s="19"/>
      <c r="P935" s="122"/>
      <c r="Q935" s="19"/>
      <c r="R935" s="19"/>
      <c r="S935" s="19"/>
      <c r="T935" s="122"/>
      <c r="U935" s="19"/>
      <c r="V935" s="19"/>
      <c r="W935" s="19"/>
      <c r="X935" s="122"/>
      <c r="Y935" s="19"/>
      <c r="Z935" s="19"/>
      <c r="AA935" s="19"/>
      <c r="AB935" s="19"/>
      <c r="AC935" s="19"/>
    </row>
    <row r="936">
      <c r="A936" s="19"/>
      <c r="B936" s="19"/>
      <c r="C936" s="19"/>
      <c r="D936" s="122"/>
      <c r="E936" s="19"/>
      <c r="F936" s="19"/>
      <c r="G936" s="19"/>
      <c r="H936" s="122"/>
      <c r="I936" s="19"/>
      <c r="J936" s="19"/>
      <c r="K936" s="19"/>
      <c r="L936" s="122"/>
      <c r="M936" s="19"/>
      <c r="N936" s="19"/>
      <c r="O936" s="19"/>
      <c r="P936" s="122"/>
      <c r="Q936" s="19"/>
      <c r="R936" s="19"/>
      <c r="S936" s="19"/>
      <c r="T936" s="122"/>
      <c r="U936" s="19"/>
      <c r="V936" s="19"/>
      <c r="W936" s="19"/>
      <c r="X936" s="122"/>
      <c r="Y936" s="19"/>
      <c r="Z936" s="19"/>
      <c r="AA936" s="19"/>
      <c r="AB936" s="19"/>
      <c r="AC936" s="19"/>
    </row>
    <row r="937">
      <c r="A937" s="19"/>
      <c r="B937" s="19"/>
      <c r="C937" s="19"/>
      <c r="D937" s="122"/>
      <c r="E937" s="19"/>
      <c r="F937" s="19"/>
      <c r="G937" s="19"/>
      <c r="H937" s="122"/>
      <c r="I937" s="19"/>
      <c r="J937" s="19"/>
      <c r="K937" s="19"/>
      <c r="L937" s="122"/>
      <c r="M937" s="19"/>
      <c r="N937" s="19"/>
      <c r="O937" s="19"/>
      <c r="P937" s="122"/>
      <c r="Q937" s="19"/>
      <c r="R937" s="19"/>
      <c r="S937" s="19"/>
      <c r="T937" s="122"/>
      <c r="U937" s="19"/>
      <c r="V937" s="19"/>
      <c r="W937" s="19"/>
      <c r="X937" s="122"/>
      <c r="Y937" s="19"/>
      <c r="Z937" s="19"/>
      <c r="AA937" s="19"/>
      <c r="AB937" s="19"/>
      <c r="AC937" s="19"/>
    </row>
    <row r="938">
      <c r="A938" s="19"/>
      <c r="B938" s="19"/>
      <c r="C938" s="19"/>
      <c r="D938" s="122"/>
      <c r="E938" s="19"/>
      <c r="F938" s="19"/>
      <c r="G938" s="19"/>
      <c r="H938" s="122"/>
      <c r="I938" s="19"/>
      <c r="J938" s="19"/>
      <c r="K938" s="19"/>
      <c r="L938" s="122"/>
      <c r="M938" s="19"/>
      <c r="N938" s="19"/>
      <c r="O938" s="19"/>
      <c r="P938" s="122"/>
      <c r="Q938" s="19"/>
      <c r="R938" s="19"/>
      <c r="S938" s="19"/>
      <c r="T938" s="122"/>
      <c r="U938" s="19"/>
      <c r="V938" s="19"/>
      <c r="W938" s="19"/>
      <c r="X938" s="122"/>
      <c r="Y938" s="19"/>
      <c r="Z938" s="19"/>
      <c r="AA938" s="19"/>
      <c r="AB938" s="19"/>
      <c r="AC938" s="19"/>
    </row>
    <row r="939">
      <c r="A939" s="19"/>
      <c r="B939" s="19"/>
      <c r="C939" s="19"/>
      <c r="D939" s="122"/>
      <c r="E939" s="19"/>
      <c r="F939" s="19"/>
      <c r="G939" s="19"/>
      <c r="H939" s="122"/>
      <c r="I939" s="19"/>
      <c r="J939" s="19"/>
      <c r="K939" s="19"/>
      <c r="L939" s="122"/>
      <c r="M939" s="19"/>
      <c r="N939" s="19"/>
      <c r="O939" s="19"/>
      <c r="P939" s="122"/>
      <c r="Q939" s="19"/>
      <c r="R939" s="19"/>
      <c r="S939" s="19"/>
      <c r="T939" s="122"/>
      <c r="U939" s="19"/>
      <c r="V939" s="19"/>
      <c r="W939" s="19"/>
      <c r="X939" s="122"/>
      <c r="Y939" s="19"/>
      <c r="Z939" s="19"/>
      <c r="AA939" s="19"/>
      <c r="AB939" s="19"/>
      <c r="AC939" s="19"/>
    </row>
    <row r="940">
      <c r="A940" s="19"/>
      <c r="B940" s="19"/>
      <c r="C940" s="19"/>
      <c r="D940" s="122"/>
      <c r="E940" s="19"/>
      <c r="F940" s="19"/>
      <c r="G940" s="19"/>
      <c r="H940" s="122"/>
      <c r="I940" s="19"/>
      <c r="J940" s="19"/>
      <c r="K940" s="19"/>
      <c r="L940" s="122"/>
      <c r="M940" s="19"/>
      <c r="N940" s="19"/>
      <c r="O940" s="19"/>
      <c r="P940" s="122"/>
      <c r="Q940" s="19"/>
      <c r="R940" s="19"/>
      <c r="S940" s="19"/>
      <c r="T940" s="122"/>
      <c r="U940" s="19"/>
      <c r="V940" s="19"/>
      <c r="W940" s="19"/>
      <c r="X940" s="122"/>
      <c r="Y940" s="19"/>
      <c r="Z940" s="19"/>
      <c r="AA940" s="19"/>
      <c r="AB940" s="19"/>
      <c r="AC940" s="19"/>
    </row>
    <row r="941">
      <c r="A941" s="19"/>
      <c r="B941" s="19"/>
      <c r="C941" s="19"/>
      <c r="D941" s="122"/>
      <c r="E941" s="19"/>
      <c r="F941" s="19"/>
      <c r="G941" s="19"/>
      <c r="H941" s="122"/>
      <c r="I941" s="19"/>
      <c r="J941" s="19"/>
      <c r="K941" s="19"/>
      <c r="L941" s="122"/>
      <c r="M941" s="19"/>
      <c r="N941" s="19"/>
      <c r="O941" s="19"/>
      <c r="P941" s="122"/>
      <c r="Q941" s="19"/>
      <c r="R941" s="19"/>
      <c r="S941" s="19"/>
      <c r="T941" s="122"/>
      <c r="U941" s="19"/>
      <c r="V941" s="19"/>
      <c r="W941" s="19"/>
      <c r="X941" s="122"/>
      <c r="Y941" s="19"/>
      <c r="Z941" s="19"/>
      <c r="AA941" s="19"/>
      <c r="AB941" s="19"/>
      <c r="AC941" s="19"/>
    </row>
    <row r="942">
      <c r="A942" s="19"/>
      <c r="B942" s="19"/>
      <c r="C942" s="19"/>
      <c r="D942" s="122"/>
      <c r="E942" s="19"/>
      <c r="F942" s="19"/>
      <c r="G942" s="19"/>
      <c r="H942" s="122"/>
      <c r="I942" s="19"/>
      <c r="J942" s="19"/>
      <c r="K942" s="19"/>
      <c r="L942" s="122"/>
      <c r="M942" s="19"/>
      <c r="N942" s="19"/>
      <c r="O942" s="19"/>
      <c r="P942" s="122"/>
      <c r="Q942" s="19"/>
      <c r="R942" s="19"/>
      <c r="S942" s="19"/>
      <c r="T942" s="122"/>
      <c r="U942" s="19"/>
      <c r="V942" s="19"/>
      <c r="W942" s="19"/>
      <c r="X942" s="122"/>
      <c r="Y942" s="19"/>
      <c r="Z942" s="19"/>
      <c r="AA942" s="19"/>
      <c r="AB942" s="19"/>
      <c r="AC942" s="19"/>
    </row>
    <row r="943">
      <c r="A943" s="19"/>
      <c r="B943" s="19"/>
      <c r="C943" s="19"/>
      <c r="D943" s="122"/>
      <c r="E943" s="19"/>
      <c r="F943" s="19"/>
      <c r="G943" s="19"/>
      <c r="H943" s="122"/>
      <c r="I943" s="19"/>
      <c r="J943" s="19"/>
      <c r="K943" s="19"/>
      <c r="L943" s="122"/>
      <c r="M943" s="19"/>
      <c r="N943" s="19"/>
      <c r="O943" s="19"/>
      <c r="P943" s="122"/>
      <c r="Q943" s="19"/>
      <c r="R943" s="19"/>
      <c r="S943" s="19"/>
      <c r="T943" s="122"/>
      <c r="U943" s="19"/>
      <c r="V943" s="19"/>
      <c r="W943" s="19"/>
      <c r="X943" s="122"/>
      <c r="Y943" s="19"/>
      <c r="Z943" s="19"/>
      <c r="AA943" s="19"/>
      <c r="AB943" s="19"/>
      <c r="AC943" s="19"/>
    </row>
    <row r="944">
      <c r="A944" s="19"/>
      <c r="B944" s="19"/>
      <c r="C944" s="19"/>
      <c r="D944" s="122"/>
      <c r="E944" s="19"/>
      <c r="F944" s="19"/>
      <c r="G944" s="19"/>
      <c r="H944" s="122"/>
      <c r="I944" s="19"/>
      <c r="J944" s="19"/>
      <c r="K944" s="19"/>
      <c r="L944" s="122"/>
      <c r="M944" s="19"/>
      <c r="N944" s="19"/>
      <c r="O944" s="19"/>
      <c r="P944" s="122"/>
      <c r="Q944" s="19"/>
      <c r="R944" s="19"/>
      <c r="S944" s="19"/>
      <c r="T944" s="122"/>
      <c r="U944" s="19"/>
      <c r="V944" s="19"/>
      <c r="W944" s="19"/>
      <c r="X944" s="122"/>
      <c r="Y944" s="19"/>
      <c r="Z944" s="19"/>
      <c r="AA944" s="19"/>
      <c r="AB944" s="19"/>
      <c r="AC944" s="19"/>
    </row>
    <row r="945">
      <c r="A945" s="19"/>
      <c r="B945" s="19"/>
      <c r="C945" s="19"/>
      <c r="D945" s="122"/>
      <c r="E945" s="19"/>
      <c r="F945" s="19"/>
      <c r="G945" s="19"/>
      <c r="H945" s="122"/>
      <c r="I945" s="19"/>
      <c r="J945" s="19"/>
      <c r="K945" s="19"/>
      <c r="L945" s="122"/>
      <c r="M945" s="19"/>
      <c r="N945" s="19"/>
      <c r="O945" s="19"/>
      <c r="P945" s="122"/>
      <c r="Q945" s="19"/>
      <c r="R945" s="19"/>
      <c r="S945" s="19"/>
      <c r="T945" s="122"/>
      <c r="U945" s="19"/>
      <c r="V945" s="19"/>
      <c r="W945" s="19"/>
      <c r="X945" s="122"/>
      <c r="Y945" s="19"/>
      <c r="Z945" s="19"/>
      <c r="AA945" s="19"/>
      <c r="AB945" s="19"/>
      <c r="AC945" s="19"/>
    </row>
    <row r="946">
      <c r="A946" s="19"/>
      <c r="B946" s="19"/>
      <c r="C946" s="19"/>
      <c r="D946" s="122"/>
      <c r="E946" s="19"/>
      <c r="F946" s="19"/>
      <c r="G946" s="19"/>
      <c r="H946" s="122"/>
      <c r="I946" s="19"/>
      <c r="J946" s="19"/>
      <c r="K946" s="19"/>
      <c r="L946" s="122"/>
      <c r="M946" s="19"/>
      <c r="N946" s="19"/>
      <c r="O946" s="19"/>
      <c r="P946" s="122"/>
      <c r="Q946" s="19"/>
      <c r="R946" s="19"/>
      <c r="S946" s="19"/>
      <c r="T946" s="122"/>
      <c r="U946" s="19"/>
      <c r="V946" s="19"/>
      <c r="W946" s="19"/>
      <c r="X946" s="122"/>
      <c r="Y946" s="19"/>
      <c r="Z946" s="19"/>
      <c r="AA946" s="19"/>
      <c r="AB946" s="19"/>
      <c r="AC946" s="19"/>
    </row>
    <row r="947">
      <c r="A947" s="19"/>
      <c r="B947" s="19"/>
      <c r="C947" s="19"/>
      <c r="D947" s="122"/>
      <c r="E947" s="19"/>
      <c r="F947" s="19"/>
      <c r="G947" s="19"/>
      <c r="H947" s="122"/>
      <c r="I947" s="19"/>
      <c r="J947" s="19"/>
      <c r="K947" s="19"/>
      <c r="L947" s="122"/>
      <c r="M947" s="19"/>
      <c r="N947" s="19"/>
      <c r="O947" s="19"/>
      <c r="P947" s="122"/>
      <c r="Q947" s="19"/>
      <c r="R947" s="19"/>
      <c r="S947" s="19"/>
      <c r="T947" s="122"/>
      <c r="U947" s="19"/>
      <c r="V947" s="19"/>
      <c r="W947" s="19"/>
      <c r="X947" s="122"/>
      <c r="Y947" s="19"/>
      <c r="Z947" s="19"/>
      <c r="AA947" s="19"/>
      <c r="AB947" s="19"/>
      <c r="AC947" s="19"/>
    </row>
    <row r="948">
      <c r="A948" s="19"/>
      <c r="B948" s="19"/>
      <c r="C948" s="19"/>
      <c r="D948" s="122"/>
      <c r="E948" s="19"/>
      <c r="F948" s="19"/>
      <c r="G948" s="19"/>
      <c r="H948" s="122"/>
      <c r="I948" s="19"/>
      <c r="J948" s="19"/>
      <c r="K948" s="19"/>
      <c r="L948" s="122"/>
      <c r="M948" s="19"/>
      <c r="N948" s="19"/>
      <c r="O948" s="19"/>
      <c r="P948" s="122"/>
      <c r="Q948" s="19"/>
      <c r="R948" s="19"/>
      <c r="S948" s="19"/>
      <c r="T948" s="122"/>
      <c r="U948" s="19"/>
      <c r="V948" s="19"/>
      <c r="W948" s="19"/>
      <c r="X948" s="122"/>
      <c r="Y948" s="19"/>
      <c r="Z948" s="19"/>
      <c r="AA948" s="19"/>
      <c r="AB948" s="19"/>
      <c r="AC948" s="19"/>
    </row>
    <row r="949">
      <c r="A949" s="19"/>
      <c r="B949" s="19"/>
      <c r="C949" s="19"/>
      <c r="D949" s="122"/>
      <c r="E949" s="19"/>
      <c r="F949" s="19"/>
      <c r="G949" s="19"/>
      <c r="H949" s="122"/>
      <c r="I949" s="19"/>
      <c r="J949" s="19"/>
      <c r="K949" s="19"/>
      <c r="L949" s="122"/>
      <c r="M949" s="19"/>
      <c r="N949" s="19"/>
      <c r="O949" s="19"/>
      <c r="P949" s="122"/>
      <c r="Q949" s="19"/>
      <c r="R949" s="19"/>
      <c r="S949" s="19"/>
      <c r="T949" s="122"/>
      <c r="U949" s="19"/>
      <c r="V949" s="19"/>
      <c r="W949" s="19"/>
      <c r="X949" s="122"/>
      <c r="Y949" s="19"/>
      <c r="Z949" s="19"/>
      <c r="AA949" s="19"/>
      <c r="AB949" s="19"/>
      <c r="AC949" s="19"/>
    </row>
    <row r="950">
      <c r="A950" s="19"/>
      <c r="B950" s="19"/>
      <c r="C950" s="19"/>
      <c r="D950" s="122"/>
      <c r="E950" s="19"/>
      <c r="F950" s="19"/>
      <c r="G950" s="19"/>
      <c r="H950" s="122"/>
      <c r="I950" s="19"/>
      <c r="J950" s="19"/>
      <c r="K950" s="19"/>
      <c r="L950" s="122"/>
      <c r="M950" s="19"/>
      <c r="N950" s="19"/>
      <c r="O950" s="19"/>
      <c r="P950" s="122"/>
      <c r="Q950" s="19"/>
      <c r="R950" s="19"/>
      <c r="S950" s="19"/>
      <c r="T950" s="122"/>
      <c r="U950" s="19"/>
      <c r="V950" s="19"/>
      <c r="W950" s="19"/>
      <c r="X950" s="122"/>
      <c r="Y950" s="19"/>
      <c r="Z950" s="19"/>
      <c r="AA950" s="19"/>
      <c r="AB950" s="19"/>
      <c r="AC950" s="19"/>
    </row>
    <row r="951">
      <c r="A951" s="19"/>
      <c r="B951" s="19"/>
      <c r="C951" s="19"/>
      <c r="D951" s="122"/>
      <c r="E951" s="19"/>
      <c r="F951" s="19"/>
      <c r="G951" s="19"/>
      <c r="H951" s="122"/>
      <c r="I951" s="19"/>
      <c r="J951" s="19"/>
      <c r="K951" s="19"/>
      <c r="L951" s="122"/>
      <c r="M951" s="19"/>
      <c r="N951" s="19"/>
      <c r="O951" s="19"/>
      <c r="P951" s="122"/>
      <c r="Q951" s="19"/>
      <c r="R951" s="19"/>
      <c r="S951" s="19"/>
      <c r="T951" s="122"/>
      <c r="U951" s="19"/>
      <c r="V951" s="19"/>
      <c r="W951" s="19"/>
      <c r="X951" s="122"/>
      <c r="Y951" s="19"/>
      <c r="Z951" s="19"/>
      <c r="AA951" s="19"/>
      <c r="AB951" s="19"/>
      <c r="AC951" s="19"/>
    </row>
    <row r="952">
      <c r="A952" s="19"/>
      <c r="B952" s="19"/>
      <c r="C952" s="19"/>
      <c r="D952" s="122"/>
      <c r="E952" s="19"/>
      <c r="F952" s="19"/>
      <c r="G952" s="19"/>
      <c r="H952" s="122"/>
      <c r="I952" s="19"/>
      <c r="J952" s="19"/>
      <c r="K952" s="19"/>
      <c r="L952" s="122"/>
      <c r="M952" s="19"/>
      <c r="N952" s="19"/>
      <c r="O952" s="19"/>
      <c r="P952" s="122"/>
      <c r="Q952" s="19"/>
      <c r="R952" s="19"/>
      <c r="S952" s="19"/>
      <c r="T952" s="122"/>
      <c r="U952" s="19"/>
      <c r="V952" s="19"/>
      <c r="W952" s="19"/>
      <c r="X952" s="122"/>
      <c r="Y952" s="19"/>
      <c r="Z952" s="19"/>
      <c r="AA952" s="19"/>
      <c r="AB952" s="19"/>
      <c r="AC952" s="19"/>
    </row>
    <row r="953">
      <c r="A953" s="19"/>
      <c r="B953" s="19"/>
      <c r="C953" s="19"/>
      <c r="D953" s="122"/>
      <c r="E953" s="19"/>
      <c r="F953" s="19"/>
      <c r="G953" s="19"/>
      <c r="H953" s="122"/>
      <c r="I953" s="19"/>
      <c r="J953" s="19"/>
      <c r="K953" s="19"/>
      <c r="L953" s="122"/>
      <c r="M953" s="19"/>
      <c r="N953" s="19"/>
      <c r="O953" s="19"/>
      <c r="P953" s="122"/>
      <c r="Q953" s="19"/>
      <c r="R953" s="19"/>
      <c r="S953" s="19"/>
      <c r="T953" s="122"/>
      <c r="U953" s="19"/>
      <c r="V953" s="19"/>
      <c r="W953" s="19"/>
      <c r="X953" s="122"/>
      <c r="Y953" s="19"/>
      <c r="Z953" s="19"/>
      <c r="AA953" s="19"/>
      <c r="AB953" s="19"/>
      <c r="AC953" s="19"/>
    </row>
    <row r="954">
      <c r="A954" s="19"/>
      <c r="B954" s="19"/>
      <c r="C954" s="19"/>
      <c r="D954" s="122"/>
      <c r="E954" s="19"/>
      <c r="F954" s="19"/>
      <c r="G954" s="19"/>
      <c r="H954" s="122"/>
      <c r="I954" s="19"/>
      <c r="J954" s="19"/>
      <c r="K954" s="19"/>
      <c r="L954" s="122"/>
      <c r="M954" s="19"/>
      <c r="N954" s="19"/>
      <c r="O954" s="19"/>
      <c r="P954" s="122"/>
      <c r="Q954" s="19"/>
      <c r="R954" s="19"/>
      <c r="S954" s="19"/>
      <c r="T954" s="122"/>
      <c r="U954" s="19"/>
      <c r="V954" s="19"/>
      <c r="W954" s="19"/>
      <c r="X954" s="122"/>
      <c r="Y954" s="19"/>
      <c r="Z954" s="19"/>
      <c r="AA954" s="19"/>
      <c r="AB954" s="19"/>
      <c r="AC954" s="19"/>
    </row>
    <row r="955">
      <c r="A955" s="19"/>
      <c r="B955" s="19"/>
      <c r="C955" s="19"/>
      <c r="D955" s="122"/>
      <c r="E955" s="19"/>
      <c r="F955" s="19"/>
      <c r="G955" s="19"/>
      <c r="H955" s="122"/>
      <c r="I955" s="19"/>
      <c r="J955" s="19"/>
      <c r="K955" s="19"/>
      <c r="L955" s="122"/>
      <c r="M955" s="19"/>
      <c r="N955" s="19"/>
      <c r="O955" s="19"/>
      <c r="P955" s="122"/>
      <c r="Q955" s="19"/>
      <c r="R955" s="19"/>
      <c r="S955" s="19"/>
      <c r="T955" s="122"/>
      <c r="U955" s="19"/>
      <c r="V955" s="19"/>
      <c r="W955" s="19"/>
      <c r="X955" s="122"/>
      <c r="Y955" s="19"/>
      <c r="Z955" s="19"/>
      <c r="AA955" s="19"/>
      <c r="AB955" s="19"/>
      <c r="AC955" s="19"/>
    </row>
    <row r="956">
      <c r="A956" s="19"/>
      <c r="B956" s="19"/>
      <c r="C956" s="19"/>
      <c r="D956" s="122"/>
      <c r="E956" s="19"/>
      <c r="F956" s="19"/>
      <c r="G956" s="19"/>
      <c r="H956" s="122"/>
      <c r="I956" s="19"/>
      <c r="J956" s="19"/>
      <c r="K956" s="19"/>
      <c r="L956" s="122"/>
      <c r="M956" s="19"/>
      <c r="N956" s="19"/>
      <c r="O956" s="19"/>
      <c r="P956" s="122"/>
      <c r="Q956" s="19"/>
      <c r="R956" s="19"/>
      <c r="S956" s="19"/>
      <c r="T956" s="122"/>
      <c r="U956" s="19"/>
      <c r="V956" s="19"/>
      <c r="W956" s="19"/>
      <c r="X956" s="122"/>
      <c r="Y956" s="19"/>
      <c r="Z956" s="19"/>
      <c r="AA956" s="19"/>
      <c r="AB956" s="19"/>
      <c r="AC956" s="19"/>
    </row>
    <row r="957">
      <c r="A957" s="19"/>
      <c r="B957" s="19"/>
      <c r="C957" s="19"/>
      <c r="D957" s="122"/>
      <c r="E957" s="19"/>
      <c r="F957" s="19"/>
      <c r="G957" s="19"/>
      <c r="H957" s="122"/>
      <c r="I957" s="19"/>
      <c r="J957" s="19"/>
      <c r="K957" s="19"/>
      <c r="L957" s="122"/>
      <c r="M957" s="19"/>
      <c r="N957" s="19"/>
      <c r="O957" s="19"/>
      <c r="P957" s="122"/>
      <c r="Q957" s="19"/>
      <c r="R957" s="19"/>
      <c r="S957" s="19"/>
      <c r="T957" s="122"/>
      <c r="U957" s="19"/>
      <c r="V957" s="19"/>
      <c r="W957" s="19"/>
      <c r="X957" s="122"/>
      <c r="Y957" s="19"/>
      <c r="Z957" s="19"/>
      <c r="AA957" s="19"/>
      <c r="AB957" s="19"/>
      <c r="AC957" s="19"/>
    </row>
    <row r="958">
      <c r="A958" s="19"/>
      <c r="B958" s="19"/>
      <c r="C958" s="19"/>
      <c r="D958" s="122"/>
      <c r="E958" s="19"/>
      <c r="F958" s="19"/>
      <c r="G958" s="19"/>
      <c r="H958" s="122"/>
      <c r="I958" s="19"/>
      <c r="J958" s="19"/>
      <c r="K958" s="19"/>
      <c r="L958" s="122"/>
      <c r="M958" s="19"/>
      <c r="N958" s="19"/>
      <c r="O958" s="19"/>
      <c r="P958" s="122"/>
      <c r="Q958" s="19"/>
      <c r="R958" s="19"/>
      <c r="S958" s="19"/>
      <c r="T958" s="122"/>
      <c r="U958" s="19"/>
      <c r="V958" s="19"/>
      <c r="W958" s="19"/>
      <c r="X958" s="122"/>
      <c r="Y958" s="19"/>
      <c r="Z958" s="19"/>
      <c r="AA958" s="19"/>
      <c r="AB958" s="19"/>
      <c r="AC958" s="19"/>
    </row>
    <row r="959">
      <c r="A959" s="19"/>
      <c r="B959" s="19"/>
      <c r="C959" s="19"/>
      <c r="D959" s="122"/>
      <c r="E959" s="19"/>
      <c r="F959" s="19"/>
      <c r="G959" s="19"/>
      <c r="H959" s="122"/>
      <c r="I959" s="19"/>
      <c r="J959" s="19"/>
      <c r="K959" s="19"/>
      <c r="L959" s="122"/>
      <c r="M959" s="19"/>
      <c r="N959" s="19"/>
      <c r="O959" s="19"/>
      <c r="P959" s="122"/>
      <c r="Q959" s="19"/>
      <c r="R959" s="19"/>
      <c r="S959" s="19"/>
      <c r="T959" s="122"/>
      <c r="U959" s="19"/>
      <c r="V959" s="19"/>
      <c r="W959" s="19"/>
      <c r="X959" s="122"/>
      <c r="Y959" s="19"/>
      <c r="Z959" s="19"/>
      <c r="AA959" s="19"/>
      <c r="AB959" s="19"/>
      <c r="AC959" s="19"/>
    </row>
    <row r="960">
      <c r="A960" s="19"/>
      <c r="B960" s="19"/>
      <c r="C960" s="19"/>
      <c r="D960" s="122"/>
      <c r="E960" s="19"/>
      <c r="F960" s="19"/>
      <c r="G960" s="19"/>
      <c r="H960" s="122"/>
      <c r="I960" s="19"/>
      <c r="J960" s="19"/>
      <c r="K960" s="19"/>
      <c r="L960" s="122"/>
      <c r="M960" s="19"/>
      <c r="N960" s="19"/>
      <c r="O960" s="19"/>
      <c r="P960" s="122"/>
      <c r="Q960" s="19"/>
      <c r="R960" s="19"/>
      <c r="S960" s="19"/>
      <c r="T960" s="122"/>
      <c r="U960" s="19"/>
      <c r="V960" s="19"/>
      <c r="W960" s="19"/>
      <c r="X960" s="122"/>
      <c r="Y960" s="19"/>
      <c r="Z960" s="19"/>
      <c r="AA960" s="19"/>
      <c r="AB960" s="19"/>
      <c r="AC960" s="19"/>
    </row>
    <row r="961">
      <c r="A961" s="19"/>
      <c r="B961" s="19"/>
      <c r="C961" s="19"/>
      <c r="D961" s="122"/>
      <c r="E961" s="19"/>
      <c r="F961" s="19"/>
      <c r="G961" s="19"/>
      <c r="H961" s="122"/>
      <c r="I961" s="19"/>
      <c r="J961" s="19"/>
      <c r="K961" s="19"/>
      <c r="L961" s="122"/>
      <c r="M961" s="19"/>
      <c r="N961" s="19"/>
      <c r="O961" s="19"/>
      <c r="P961" s="122"/>
      <c r="Q961" s="19"/>
      <c r="R961" s="19"/>
      <c r="S961" s="19"/>
      <c r="T961" s="122"/>
      <c r="U961" s="19"/>
      <c r="V961" s="19"/>
      <c r="W961" s="19"/>
      <c r="X961" s="122"/>
      <c r="Y961" s="19"/>
      <c r="Z961" s="19"/>
      <c r="AA961" s="19"/>
      <c r="AB961" s="19"/>
      <c r="AC961" s="19"/>
    </row>
    <row r="962">
      <c r="A962" s="19"/>
      <c r="B962" s="19"/>
      <c r="C962" s="19"/>
      <c r="D962" s="122"/>
      <c r="E962" s="19"/>
      <c r="F962" s="19"/>
      <c r="G962" s="19"/>
      <c r="H962" s="122"/>
      <c r="I962" s="19"/>
      <c r="J962" s="19"/>
      <c r="K962" s="19"/>
      <c r="L962" s="122"/>
      <c r="M962" s="19"/>
      <c r="N962" s="19"/>
      <c r="O962" s="19"/>
      <c r="P962" s="122"/>
      <c r="Q962" s="19"/>
      <c r="R962" s="19"/>
      <c r="S962" s="19"/>
      <c r="T962" s="122"/>
      <c r="U962" s="19"/>
      <c r="V962" s="19"/>
      <c r="W962" s="19"/>
      <c r="X962" s="122"/>
      <c r="Y962" s="19"/>
      <c r="Z962" s="19"/>
      <c r="AA962" s="19"/>
      <c r="AB962" s="19"/>
      <c r="AC962" s="19"/>
    </row>
    <row r="963">
      <c r="A963" s="19"/>
      <c r="B963" s="19"/>
      <c r="C963" s="19"/>
      <c r="D963" s="122"/>
      <c r="E963" s="19"/>
      <c r="F963" s="19"/>
      <c r="G963" s="19"/>
      <c r="H963" s="122"/>
      <c r="I963" s="19"/>
      <c r="J963" s="19"/>
      <c r="K963" s="19"/>
      <c r="L963" s="122"/>
      <c r="M963" s="19"/>
      <c r="N963" s="19"/>
      <c r="O963" s="19"/>
      <c r="P963" s="122"/>
      <c r="Q963" s="19"/>
      <c r="R963" s="19"/>
      <c r="S963" s="19"/>
      <c r="T963" s="122"/>
      <c r="U963" s="19"/>
      <c r="V963" s="19"/>
      <c r="W963" s="19"/>
      <c r="X963" s="122"/>
      <c r="Y963" s="19"/>
      <c r="Z963" s="19"/>
      <c r="AA963" s="19"/>
      <c r="AB963" s="19"/>
      <c r="AC963" s="19"/>
    </row>
    <row r="964">
      <c r="A964" s="19"/>
      <c r="B964" s="19"/>
      <c r="C964" s="19"/>
      <c r="D964" s="122"/>
      <c r="E964" s="19"/>
      <c r="F964" s="19"/>
      <c r="G964" s="19"/>
      <c r="H964" s="122"/>
      <c r="I964" s="19"/>
      <c r="J964" s="19"/>
      <c r="K964" s="19"/>
      <c r="L964" s="122"/>
      <c r="M964" s="19"/>
      <c r="N964" s="19"/>
      <c r="O964" s="19"/>
      <c r="P964" s="122"/>
      <c r="Q964" s="19"/>
      <c r="R964" s="19"/>
      <c r="S964" s="19"/>
      <c r="T964" s="122"/>
      <c r="U964" s="19"/>
      <c r="V964" s="19"/>
      <c r="W964" s="19"/>
      <c r="X964" s="122"/>
      <c r="Y964" s="19"/>
      <c r="Z964" s="19"/>
      <c r="AA964" s="19"/>
      <c r="AB964" s="19"/>
      <c r="AC964" s="19"/>
    </row>
    <row r="965">
      <c r="A965" s="19"/>
      <c r="B965" s="19"/>
      <c r="C965" s="19"/>
      <c r="D965" s="122"/>
      <c r="E965" s="19"/>
      <c r="F965" s="19"/>
      <c r="G965" s="19"/>
      <c r="H965" s="122"/>
      <c r="I965" s="19"/>
      <c r="J965" s="19"/>
      <c r="K965" s="19"/>
      <c r="L965" s="122"/>
      <c r="M965" s="19"/>
      <c r="N965" s="19"/>
      <c r="O965" s="19"/>
      <c r="P965" s="122"/>
      <c r="Q965" s="19"/>
      <c r="R965" s="19"/>
      <c r="S965" s="19"/>
      <c r="T965" s="122"/>
      <c r="U965" s="19"/>
      <c r="V965" s="19"/>
      <c r="W965" s="19"/>
      <c r="X965" s="122"/>
      <c r="Y965" s="19"/>
      <c r="Z965" s="19"/>
      <c r="AA965" s="19"/>
      <c r="AB965" s="19"/>
      <c r="AC965" s="19"/>
    </row>
    <row r="966">
      <c r="A966" s="19"/>
      <c r="B966" s="19"/>
      <c r="C966" s="19"/>
      <c r="D966" s="122"/>
      <c r="E966" s="19"/>
      <c r="F966" s="19"/>
      <c r="G966" s="19"/>
      <c r="H966" s="122"/>
      <c r="I966" s="19"/>
      <c r="J966" s="19"/>
      <c r="K966" s="19"/>
      <c r="L966" s="122"/>
      <c r="M966" s="19"/>
      <c r="N966" s="19"/>
      <c r="O966" s="19"/>
      <c r="P966" s="122"/>
      <c r="Q966" s="19"/>
      <c r="R966" s="19"/>
      <c r="S966" s="19"/>
      <c r="T966" s="122"/>
      <c r="U966" s="19"/>
      <c r="V966" s="19"/>
      <c r="W966" s="19"/>
      <c r="X966" s="122"/>
      <c r="Y966" s="19"/>
      <c r="Z966" s="19"/>
      <c r="AA966" s="19"/>
      <c r="AB966" s="19"/>
      <c r="AC966" s="19"/>
    </row>
    <row r="967">
      <c r="A967" s="19"/>
      <c r="B967" s="19"/>
      <c r="C967" s="19"/>
      <c r="D967" s="122"/>
      <c r="E967" s="19"/>
      <c r="F967" s="19"/>
      <c r="G967" s="19"/>
      <c r="H967" s="122"/>
      <c r="I967" s="19"/>
      <c r="J967" s="19"/>
      <c r="K967" s="19"/>
      <c r="L967" s="122"/>
      <c r="M967" s="19"/>
      <c r="N967" s="19"/>
      <c r="O967" s="19"/>
      <c r="P967" s="122"/>
      <c r="Q967" s="19"/>
      <c r="R967" s="19"/>
      <c r="S967" s="19"/>
      <c r="T967" s="122"/>
      <c r="U967" s="19"/>
      <c r="V967" s="19"/>
      <c r="W967" s="19"/>
      <c r="X967" s="122"/>
      <c r="Y967" s="19"/>
      <c r="Z967" s="19"/>
      <c r="AA967" s="19"/>
      <c r="AB967" s="19"/>
      <c r="AC967" s="19"/>
    </row>
    <row r="968">
      <c r="A968" s="19"/>
      <c r="B968" s="19"/>
      <c r="C968" s="19"/>
      <c r="D968" s="122"/>
      <c r="E968" s="19"/>
      <c r="F968" s="19"/>
      <c r="G968" s="19"/>
      <c r="H968" s="122"/>
      <c r="I968" s="19"/>
      <c r="J968" s="19"/>
      <c r="K968" s="19"/>
      <c r="L968" s="122"/>
      <c r="M968" s="19"/>
      <c r="N968" s="19"/>
      <c r="O968" s="19"/>
      <c r="P968" s="122"/>
      <c r="Q968" s="19"/>
      <c r="R968" s="19"/>
      <c r="S968" s="19"/>
      <c r="T968" s="122"/>
      <c r="U968" s="19"/>
      <c r="V968" s="19"/>
      <c r="W968" s="19"/>
      <c r="X968" s="122"/>
      <c r="Y968" s="19"/>
      <c r="Z968" s="19"/>
      <c r="AA968" s="19"/>
      <c r="AB968" s="19"/>
      <c r="AC968" s="19"/>
    </row>
    <row r="969">
      <c r="A969" s="19"/>
      <c r="B969" s="19"/>
      <c r="C969" s="19"/>
      <c r="D969" s="122"/>
      <c r="E969" s="19"/>
      <c r="F969" s="19"/>
      <c r="G969" s="19"/>
      <c r="H969" s="122"/>
      <c r="I969" s="19"/>
      <c r="J969" s="19"/>
      <c r="K969" s="19"/>
      <c r="L969" s="122"/>
      <c r="M969" s="19"/>
      <c r="N969" s="19"/>
      <c r="O969" s="19"/>
      <c r="P969" s="122"/>
      <c r="Q969" s="19"/>
      <c r="R969" s="19"/>
      <c r="S969" s="19"/>
      <c r="T969" s="122"/>
      <c r="U969" s="19"/>
      <c r="V969" s="19"/>
      <c r="W969" s="19"/>
      <c r="X969" s="122"/>
      <c r="Y969" s="19"/>
      <c r="Z969" s="19"/>
      <c r="AA969" s="19"/>
      <c r="AB969" s="19"/>
      <c r="AC969" s="19"/>
    </row>
    <row r="970">
      <c r="A970" s="19"/>
      <c r="B970" s="19"/>
      <c r="C970" s="19"/>
      <c r="D970" s="122"/>
      <c r="E970" s="19"/>
      <c r="F970" s="19"/>
      <c r="G970" s="19"/>
      <c r="H970" s="122"/>
      <c r="I970" s="19"/>
      <c r="J970" s="19"/>
      <c r="K970" s="19"/>
      <c r="L970" s="122"/>
      <c r="M970" s="19"/>
      <c r="N970" s="19"/>
      <c r="O970" s="19"/>
      <c r="P970" s="122"/>
      <c r="Q970" s="19"/>
      <c r="R970" s="19"/>
      <c r="S970" s="19"/>
      <c r="T970" s="122"/>
      <c r="U970" s="19"/>
      <c r="V970" s="19"/>
      <c r="W970" s="19"/>
      <c r="X970" s="122"/>
      <c r="Y970" s="19"/>
      <c r="Z970" s="19"/>
      <c r="AA970" s="19"/>
      <c r="AB970" s="19"/>
      <c r="AC970" s="19"/>
    </row>
    <row r="971">
      <c r="A971" s="19"/>
      <c r="B971" s="19"/>
      <c r="C971" s="19"/>
      <c r="D971" s="122"/>
      <c r="E971" s="19"/>
      <c r="F971" s="19"/>
      <c r="G971" s="19"/>
      <c r="H971" s="122"/>
      <c r="I971" s="19"/>
      <c r="J971" s="19"/>
      <c r="K971" s="19"/>
      <c r="L971" s="122"/>
      <c r="M971" s="19"/>
      <c r="N971" s="19"/>
      <c r="O971" s="19"/>
      <c r="P971" s="122"/>
      <c r="Q971" s="19"/>
      <c r="R971" s="19"/>
      <c r="S971" s="19"/>
      <c r="T971" s="122"/>
      <c r="U971" s="19"/>
      <c r="V971" s="19"/>
      <c r="W971" s="19"/>
      <c r="X971" s="122"/>
      <c r="Y971" s="19"/>
      <c r="Z971" s="19"/>
      <c r="AA971" s="19"/>
      <c r="AB971" s="19"/>
      <c r="AC971" s="19"/>
    </row>
    <row r="972">
      <c r="A972" s="19"/>
      <c r="B972" s="19"/>
      <c r="C972" s="19"/>
      <c r="D972" s="122"/>
      <c r="E972" s="19"/>
      <c r="F972" s="19"/>
      <c r="G972" s="19"/>
      <c r="H972" s="122"/>
      <c r="I972" s="19"/>
      <c r="J972" s="19"/>
      <c r="K972" s="19"/>
      <c r="L972" s="122"/>
      <c r="M972" s="19"/>
      <c r="N972" s="19"/>
      <c r="O972" s="19"/>
      <c r="P972" s="122"/>
      <c r="Q972" s="19"/>
      <c r="R972" s="19"/>
      <c r="S972" s="19"/>
      <c r="T972" s="122"/>
      <c r="U972" s="19"/>
      <c r="V972" s="19"/>
      <c r="W972" s="19"/>
      <c r="X972" s="122"/>
      <c r="Y972" s="19"/>
      <c r="Z972" s="19"/>
      <c r="AA972" s="19"/>
      <c r="AB972" s="19"/>
      <c r="AC972" s="19"/>
    </row>
    <row r="973">
      <c r="A973" s="19"/>
      <c r="B973" s="19"/>
      <c r="C973" s="19"/>
      <c r="D973" s="122"/>
      <c r="E973" s="19"/>
      <c r="F973" s="19"/>
      <c r="G973" s="19"/>
      <c r="H973" s="122"/>
      <c r="I973" s="19"/>
      <c r="J973" s="19"/>
      <c r="K973" s="19"/>
      <c r="L973" s="122"/>
      <c r="M973" s="19"/>
      <c r="N973" s="19"/>
      <c r="O973" s="19"/>
      <c r="P973" s="122"/>
      <c r="Q973" s="19"/>
      <c r="R973" s="19"/>
      <c r="S973" s="19"/>
      <c r="T973" s="122"/>
      <c r="U973" s="19"/>
      <c r="V973" s="19"/>
      <c r="W973" s="19"/>
      <c r="X973" s="122"/>
      <c r="Y973" s="19"/>
      <c r="Z973" s="19"/>
      <c r="AA973" s="19"/>
      <c r="AB973" s="19"/>
      <c r="AC973" s="19"/>
    </row>
    <row r="974">
      <c r="A974" s="19"/>
      <c r="B974" s="19"/>
      <c r="C974" s="19"/>
      <c r="D974" s="122"/>
      <c r="E974" s="19"/>
      <c r="F974" s="19"/>
      <c r="G974" s="19"/>
      <c r="H974" s="122"/>
      <c r="I974" s="19"/>
      <c r="J974" s="19"/>
      <c r="K974" s="19"/>
      <c r="L974" s="122"/>
      <c r="M974" s="19"/>
      <c r="N974" s="19"/>
      <c r="O974" s="19"/>
      <c r="P974" s="122"/>
      <c r="Q974" s="19"/>
      <c r="R974" s="19"/>
      <c r="S974" s="19"/>
      <c r="T974" s="122"/>
      <c r="U974" s="19"/>
      <c r="V974" s="19"/>
      <c r="W974" s="19"/>
      <c r="X974" s="122"/>
      <c r="Y974" s="19"/>
      <c r="Z974" s="19"/>
      <c r="AA974" s="19"/>
      <c r="AB974" s="19"/>
      <c r="AC974" s="19"/>
    </row>
    <row r="975">
      <c r="A975" s="19"/>
      <c r="B975" s="19"/>
      <c r="C975" s="19"/>
      <c r="D975" s="122"/>
      <c r="E975" s="19"/>
      <c r="F975" s="19"/>
      <c r="G975" s="19"/>
      <c r="H975" s="122"/>
      <c r="I975" s="19"/>
      <c r="J975" s="19"/>
      <c r="K975" s="19"/>
      <c r="L975" s="122"/>
      <c r="M975" s="19"/>
      <c r="N975" s="19"/>
      <c r="O975" s="19"/>
      <c r="P975" s="122"/>
      <c r="Q975" s="19"/>
      <c r="R975" s="19"/>
      <c r="S975" s="19"/>
      <c r="T975" s="122"/>
      <c r="U975" s="19"/>
      <c r="V975" s="19"/>
      <c r="W975" s="19"/>
      <c r="X975" s="122"/>
      <c r="Y975" s="19"/>
      <c r="Z975" s="19"/>
      <c r="AA975" s="19"/>
      <c r="AB975" s="19"/>
      <c r="AC975" s="19"/>
    </row>
    <row r="976">
      <c r="A976" s="19"/>
      <c r="B976" s="19"/>
      <c r="C976" s="19"/>
      <c r="D976" s="122"/>
      <c r="E976" s="19"/>
      <c r="F976" s="19"/>
      <c r="G976" s="19"/>
      <c r="H976" s="122"/>
      <c r="I976" s="19"/>
      <c r="J976" s="19"/>
      <c r="K976" s="19"/>
      <c r="L976" s="122"/>
      <c r="M976" s="19"/>
      <c r="N976" s="19"/>
      <c r="O976" s="19"/>
      <c r="P976" s="122"/>
      <c r="Q976" s="19"/>
      <c r="R976" s="19"/>
      <c r="S976" s="19"/>
      <c r="T976" s="122"/>
      <c r="U976" s="19"/>
      <c r="V976" s="19"/>
      <c r="W976" s="19"/>
      <c r="X976" s="122"/>
      <c r="Y976" s="19"/>
      <c r="Z976" s="19"/>
      <c r="AA976" s="19"/>
      <c r="AB976" s="19"/>
      <c r="AC976" s="19"/>
    </row>
    <row r="977">
      <c r="A977" s="19"/>
      <c r="B977" s="19"/>
      <c r="C977" s="19"/>
      <c r="D977" s="122"/>
      <c r="E977" s="19"/>
      <c r="F977" s="19"/>
      <c r="G977" s="19"/>
      <c r="H977" s="122"/>
      <c r="I977" s="19"/>
      <c r="J977" s="19"/>
      <c r="K977" s="19"/>
      <c r="L977" s="122"/>
      <c r="M977" s="19"/>
      <c r="N977" s="19"/>
      <c r="O977" s="19"/>
      <c r="P977" s="122"/>
      <c r="Q977" s="19"/>
      <c r="R977" s="19"/>
      <c r="S977" s="19"/>
      <c r="T977" s="122"/>
      <c r="U977" s="19"/>
      <c r="V977" s="19"/>
      <c r="W977" s="19"/>
      <c r="X977" s="122"/>
      <c r="Y977" s="19"/>
      <c r="Z977" s="19"/>
      <c r="AA977" s="19"/>
      <c r="AB977" s="19"/>
      <c r="AC977" s="19"/>
    </row>
    <row r="978">
      <c r="A978" s="19"/>
      <c r="B978" s="19"/>
      <c r="C978" s="19"/>
      <c r="D978" s="122"/>
      <c r="E978" s="19"/>
      <c r="F978" s="19"/>
      <c r="G978" s="19"/>
      <c r="H978" s="122"/>
      <c r="I978" s="19"/>
      <c r="J978" s="19"/>
      <c r="K978" s="19"/>
      <c r="L978" s="122"/>
      <c r="M978" s="19"/>
      <c r="N978" s="19"/>
      <c r="O978" s="19"/>
      <c r="P978" s="122"/>
      <c r="Q978" s="19"/>
      <c r="R978" s="19"/>
      <c r="S978" s="19"/>
      <c r="T978" s="122"/>
      <c r="U978" s="19"/>
      <c r="V978" s="19"/>
      <c r="W978" s="19"/>
      <c r="X978" s="122"/>
      <c r="Y978" s="19"/>
      <c r="Z978" s="19"/>
      <c r="AA978" s="19"/>
      <c r="AB978" s="19"/>
      <c r="AC978" s="19"/>
    </row>
    <row r="979">
      <c r="A979" s="19"/>
      <c r="B979" s="19"/>
      <c r="C979" s="19"/>
      <c r="D979" s="122"/>
      <c r="E979" s="19"/>
      <c r="F979" s="19"/>
      <c r="G979" s="19"/>
      <c r="H979" s="122"/>
      <c r="I979" s="19"/>
      <c r="J979" s="19"/>
      <c r="K979" s="19"/>
      <c r="L979" s="122"/>
      <c r="M979" s="19"/>
      <c r="N979" s="19"/>
      <c r="O979" s="19"/>
      <c r="P979" s="122"/>
      <c r="Q979" s="19"/>
      <c r="R979" s="19"/>
      <c r="S979" s="19"/>
      <c r="T979" s="122"/>
      <c r="U979" s="19"/>
      <c r="V979" s="19"/>
      <c r="W979" s="19"/>
      <c r="X979" s="122"/>
      <c r="Y979" s="19"/>
      <c r="Z979" s="19"/>
      <c r="AA979" s="19"/>
      <c r="AB979" s="19"/>
      <c r="AC979" s="19"/>
    </row>
    <row r="980">
      <c r="A980" s="19"/>
      <c r="B980" s="19"/>
      <c r="C980" s="19"/>
      <c r="D980" s="122"/>
      <c r="E980" s="19"/>
      <c r="F980" s="19"/>
      <c r="G980" s="19"/>
      <c r="H980" s="122"/>
      <c r="I980" s="19"/>
      <c r="J980" s="19"/>
      <c r="K980" s="19"/>
      <c r="L980" s="122"/>
      <c r="M980" s="19"/>
      <c r="N980" s="19"/>
      <c r="O980" s="19"/>
      <c r="P980" s="122"/>
      <c r="Q980" s="19"/>
      <c r="R980" s="19"/>
      <c r="S980" s="19"/>
      <c r="T980" s="122"/>
      <c r="U980" s="19"/>
      <c r="V980" s="19"/>
      <c r="W980" s="19"/>
      <c r="X980" s="122"/>
      <c r="Y980" s="19"/>
      <c r="Z980" s="19"/>
      <c r="AA980" s="19"/>
      <c r="AB980" s="19"/>
      <c r="AC980" s="19"/>
    </row>
    <row r="981">
      <c r="A981" s="19"/>
      <c r="B981" s="19"/>
      <c r="C981" s="19"/>
      <c r="D981" s="122"/>
      <c r="E981" s="19"/>
      <c r="F981" s="19"/>
      <c r="G981" s="19"/>
      <c r="H981" s="122"/>
      <c r="I981" s="19"/>
      <c r="J981" s="19"/>
      <c r="K981" s="19"/>
      <c r="L981" s="122"/>
      <c r="M981" s="19"/>
      <c r="N981" s="19"/>
      <c r="O981" s="19"/>
      <c r="P981" s="122"/>
      <c r="Q981" s="19"/>
      <c r="R981" s="19"/>
      <c r="S981" s="19"/>
      <c r="T981" s="122"/>
      <c r="U981" s="19"/>
      <c r="V981" s="19"/>
      <c r="W981" s="19"/>
      <c r="X981" s="122"/>
      <c r="Y981" s="19"/>
      <c r="Z981" s="19"/>
      <c r="AA981" s="19"/>
      <c r="AB981" s="19"/>
      <c r="AC981" s="19"/>
    </row>
    <row r="982">
      <c r="A982" s="19"/>
      <c r="B982" s="19"/>
      <c r="C982" s="19"/>
      <c r="D982" s="122"/>
      <c r="E982" s="19"/>
      <c r="F982" s="19"/>
      <c r="G982" s="19"/>
      <c r="H982" s="122"/>
      <c r="I982" s="19"/>
      <c r="J982" s="19"/>
      <c r="K982" s="19"/>
      <c r="L982" s="122"/>
      <c r="M982" s="19"/>
      <c r="N982" s="19"/>
      <c r="O982" s="19"/>
      <c r="P982" s="122"/>
      <c r="Q982" s="19"/>
      <c r="R982" s="19"/>
      <c r="S982" s="19"/>
      <c r="T982" s="122"/>
      <c r="U982" s="19"/>
      <c r="V982" s="19"/>
      <c r="W982" s="19"/>
      <c r="X982" s="122"/>
      <c r="Y982" s="19"/>
      <c r="Z982" s="19"/>
      <c r="AA982" s="19"/>
      <c r="AB982" s="19"/>
      <c r="AC982" s="19"/>
    </row>
    <row r="983">
      <c r="A983" s="19"/>
      <c r="B983" s="19"/>
      <c r="C983" s="19"/>
      <c r="D983" s="122"/>
      <c r="E983" s="19"/>
      <c r="F983" s="19"/>
      <c r="G983" s="19"/>
      <c r="H983" s="122"/>
      <c r="I983" s="19"/>
      <c r="J983" s="19"/>
      <c r="K983" s="19"/>
      <c r="L983" s="122"/>
      <c r="M983" s="19"/>
      <c r="N983" s="19"/>
      <c r="O983" s="19"/>
      <c r="P983" s="122"/>
      <c r="Q983" s="19"/>
      <c r="R983" s="19"/>
      <c r="S983" s="19"/>
      <c r="T983" s="122"/>
      <c r="U983" s="19"/>
      <c r="V983" s="19"/>
      <c r="W983" s="19"/>
      <c r="X983" s="122"/>
      <c r="Y983" s="19"/>
      <c r="Z983" s="19"/>
      <c r="AA983" s="19"/>
      <c r="AB983" s="19"/>
      <c r="AC983" s="19"/>
    </row>
    <row r="984">
      <c r="A984" s="19"/>
      <c r="B984" s="19"/>
      <c r="C984" s="19"/>
      <c r="D984" s="122"/>
      <c r="E984" s="19"/>
      <c r="F984" s="19"/>
      <c r="G984" s="19"/>
      <c r="H984" s="122"/>
      <c r="I984" s="19"/>
      <c r="J984" s="19"/>
      <c r="K984" s="19"/>
      <c r="L984" s="122"/>
      <c r="M984" s="19"/>
      <c r="N984" s="19"/>
      <c r="O984" s="19"/>
      <c r="P984" s="122"/>
      <c r="Q984" s="19"/>
      <c r="R984" s="19"/>
      <c r="S984" s="19"/>
      <c r="T984" s="122"/>
      <c r="U984" s="19"/>
      <c r="V984" s="19"/>
      <c r="W984" s="19"/>
      <c r="X984" s="122"/>
      <c r="Y984" s="19"/>
      <c r="Z984" s="19"/>
      <c r="AA984" s="19"/>
      <c r="AB984" s="19"/>
      <c r="AC984" s="19"/>
    </row>
    <row r="985">
      <c r="A985" s="19"/>
      <c r="B985" s="19"/>
      <c r="C985" s="19"/>
      <c r="D985" s="122"/>
      <c r="E985" s="19"/>
      <c r="F985" s="19"/>
      <c r="G985" s="19"/>
      <c r="H985" s="122"/>
      <c r="I985" s="19"/>
      <c r="J985" s="19"/>
      <c r="K985" s="19"/>
      <c r="L985" s="122"/>
      <c r="M985" s="19"/>
      <c r="N985" s="19"/>
      <c r="O985" s="19"/>
      <c r="P985" s="122"/>
      <c r="Q985" s="19"/>
      <c r="R985" s="19"/>
      <c r="S985" s="19"/>
      <c r="T985" s="122"/>
      <c r="U985" s="19"/>
      <c r="V985" s="19"/>
      <c r="W985" s="19"/>
      <c r="X985" s="122"/>
      <c r="Y985" s="19"/>
      <c r="Z985" s="19"/>
      <c r="AA985" s="19"/>
      <c r="AB985" s="19"/>
      <c r="AC985" s="19"/>
    </row>
    <row r="986">
      <c r="A986" s="19"/>
      <c r="B986" s="19"/>
      <c r="C986" s="19"/>
      <c r="D986" s="122"/>
      <c r="E986" s="19"/>
      <c r="F986" s="19"/>
      <c r="G986" s="19"/>
      <c r="H986" s="122"/>
      <c r="I986" s="19"/>
      <c r="J986" s="19"/>
      <c r="K986" s="19"/>
      <c r="L986" s="122"/>
      <c r="M986" s="19"/>
      <c r="N986" s="19"/>
      <c r="O986" s="19"/>
      <c r="P986" s="122"/>
      <c r="Q986" s="19"/>
      <c r="R986" s="19"/>
      <c r="S986" s="19"/>
      <c r="T986" s="122"/>
      <c r="U986" s="19"/>
      <c r="V986" s="19"/>
      <c r="W986" s="19"/>
      <c r="X986" s="122"/>
      <c r="Y986" s="19"/>
      <c r="Z986" s="19"/>
      <c r="AA986" s="19"/>
      <c r="AB986" s="19"/>
      <c r="AC986" s="19"/>
    </row>
    <row r="987">
      <c r="A987" s="19"/>
      <c r="B987" s="19"/>
      <c r="C987" s="19"/>
      <c r="D987" s="122"/>
      <c r="E987" s="19"/>
      <c r="F987" s="19"/>
      <c r="G987" s="19"/>
      <c r="H987" s="122"/>
      <c r="I987" s="19"/>
      <c r="J987" s="19"/>
      <c r="K987" s="19"/>
      <c r="L987" s="122"/>
      <c r="M987" s="19"/>
      <c r="N987" s="19"/>
      <c r="O987" s="19"/>
      <c r="P987" s="122"/>
      <c r="Q987" s="19"/>
      <c r="R987" s="19"/>
      <c r="S987" s="19"/>
      <c r="T987" s="122"/>
      <c r="U987" s="19"/>
      <c r="V987" s="19"/>
      <c r="W987" s="19"/>
      <c r="X987" s="122"/>
      <c r="Y987" s="19"/>
      <c r="Z987" s="19"/>
      <c r="AA987" s="19"/>
      <c r="AB987" s="19"/>
      <c r="AC987" s="19"/>
    </row>
    <row r="988">
      <c r="A988" s="19"/>
      <c r="B988" s="19"/>
      <c r="C988" s="19"/>
      <c r="D988" s="122"/>
      <c r="E988" s="19"/>
      <c r="F988" s="19"/>
      <c r="G988" s="19"/>
      <c r="H988" s="122"/>
      <c r="I988" s="19"/>
      <c r="J988" s="19"/>
      <c r="K988" s="19"/>
      <c r="L988" s="122"/>
      <c r="M988" s="19"/>
      <c r="N988" s="19"/>
      <c r="O988" s="19"/>
      <c r="P988" s="122"/>
      <c r="Q988" s="19"/>
      <c r="R988" s="19"/>
      <c r="S988" s="19"/>
      <c r="T988" s="122"/>
      <c r="U988" s="19"/>
      <c r="V988" s="19"/>
      <c r="W988" s="19"/>
      <c r="X988" s="122"/>
      <c r="Y988" s="19"/>
      <c r="Z988" s="19"/>
      <c r="AA988" s="19"/>
      <c r="AB988" s="19"/>
      <c r="AC988" s="19"/>
    </row>
    <row r="989">
      <c r="A989" s="19"/>
      <c r="B989" s="19"/>
      <c r="C989" s="19"/>
      <c r="D989" s="122"/>
      <c r="E989" s="19"/>
      <c r="F989" s="19"/>
      <c r="G989" s="19"/>
      <c r="H989" s="122"/>
      <c r="I989" s="19"/>
      <c r="J989" s="19"/>
      <c r="K989" s="19"/>
      <c r="L989" s="122"/>
      <c r="M989" s="19"/>
      <c r="N989" s="19"/>
      <c r="O989" s="19"/>
      <c r="P989" s="122"/>
      <c r="Q989" s="19"/>
      <c r="R989" s="19"/>
      <c r="S989" s="19"/>
      <c r="T989" s="122"/>
      <c r="U989" s="19"/>
      <c r="V989" s="19"/>
      <c r="W989" s="19"/>
      <c r="X989" s="122"/>
      <c r="Y989" s="19"/>
      <c r="Z989" s="19"/>
      <c r="AA989" s="19"/>
      <c r="AB989" s="19"/>
      <c r="AC989" s="19"/>
    </row>
    <row r="990">
      <c r="A990" s="19"/>
      <c r="B990" s="19"/>
      <c r="C990" s="19"/>
      <c r="D990" s="122"/>
      <c r="E990" s="19"/>
      <c r="F990" s="19"/>
      <c r="G990" s="19"/>
      <c r="H990" s="122"/>
      <c r="I990" s="19"/>
      <c r="J990" s="19"/>
      <c r="K990" s="19"/>
      <c r="L990" s="122"/>
      <c r="M990" s="19"/>
      <c r="N990" s="19"/>
      <c r="O990" s="19"/>
      <c r="P990" s="122"/>
      <c r="Q990" s="19"/>
      <c r="R990" s="19"/>
      <c r="S990" s="19"/>
      <c r="T990" s="122"/>
      <c r="U990" s="19"/>
      <c r="V990" s="19"/>
      <c r="W990" s="19"/>
      <c r="X990" s="122"/>
      <c r="Y990" s="19"/>
      <c r="Z990" s="19"/>
      <c r="AA990" s="19"/>
      <c r="AB990" s="19"/>
      <c r="AC990" s="19"/>
    </row>
    <row r="991">
      <c r="A991" s="19"/>
      <c r="B991" s="19"/>
      <c r="C991" s="19"/>
      <c r="D991" s="122"/>
      <c r="E991" s="19"/>
      <c r="F991" s="19"/>
      <c r="G991" s="19"/>
      <c r="H991" s="122"/>
      <c r="I991" s="19"/>
      <c r="J991" s="19"/>
      <c r="K991" s="19"/>
      <c r="L991" s="122"/>
      <c r="M991" s="19"/>
      <c r="N991" s="19"/>
      <c r="O991" s="19"/>
      <c r="P991" s="122"/>
      <c r="Q991" s="19"/>
      <c r="R991" s="19"/>
      <c r="S991" s="19"/>
      <c r="T991" s="122"/>
      <c r="U991" s="19"/>
      <c r="V991" s="19"/>
      <c r="W991" s="19"/>
      <c r="X991" s="122"/>
      <c r="Y991" s="19"/>
      <c r="Z991" s="19"/>
      <c r="AA991" s="19"/>
      <c r="AB991" s="19"/>
      <c r="AC991" s="19"/>
    </row>
    <row r="992">
      <c r="A992" s="19"/>
      <c r="B992" s="19"/>
      <c r="C992" s="19"/>
      <c r="D992" s="122"/>
      <c r="E992" s="19"/>
      <c r="F992" s="19"/>
      <c r="G992" s="19"/>
      <c r="H992" s="122"/>
      <c r="I992" s="19"/>
      <c r="J992" s="19"/>
      <c r="K992" s="19"/>
      <c r="L992" s="122"/>
      <c r="M992" s="19"/>
      <c r="N992" s="19"/>
      <c r="O992" s="19"/>
      <c r="P992" s="122"/>
      <c r="Q992" s="19"/>
      <c r="R992" s="19"/>
      <c r="S992" s="19"/>
      <c r="T992" s="122"/>
      <c r="U992" s="19"/>
      <c r="V992" s="19"/>
      <c r="W992" s="19"/>
      <c r="X992" s="122"/>
      <c r="Y992" s="19"/>
      <c r="Z992" s="19"/>
      <c r="AA992" s="19"/>
      <c r="AB992" s="19"/>
      <c r="AC992" s="19"/>
    </row>
    <row r="993">
      <c r="A993" s="19"/>
      <c r="B993" s="19"/>
      <c r="C993" s="19"/>
      <c r="D993" s="122"/>
      <c r="E993" s="19"/>
      <c r="F993" s="19"/>
      <c r="G993" s="19"/>
      <c r="H993" s="122"/>
      <c r="I993" s="19"/>
      <c r="J993" s="19"/>
      <c r="K993" s="19"/>
      <c r="L993" s="122"/>
      <c r="M993" s="19"/>
      <c r="N993" s="19"/>
      <c r="O993" s="19"/>
      <c r="P993" s="122"/>
      <c r="Q993" s="19"/>
      <c r="R993" s="19"/>
      <c r="S993" s="19"/>
      <c r="T993" s="122"/>
      <c r="U993" s="19"/>
      <c r="V993" s="19"/>
      <c r="W993" s="19"/>
      <c r="X993" s="122"/>
      <c r="Y993" s="19"/>
      <c r="Z993" s="19"/>
      <c r="AA993" s="19"/>
      <c r="AB993" s="19"/>
      <c r="AC993" s="19"/>
    </row>
    <row r="994">
      <c r="A994" s="19"/>
      <c r="B994" s="19"/>
      <c r="C994" s="19"/>
      <c r="D994" s="122"/>
      <c r="E994" s="19"/>
      <c r="F994" s="19"/>
      <c r="G994" s="19"/>
      <c r="H994" s="122"/>
      <c r="I994" s="19"/>
      <c r="J994" s="19"/>
      <c r="K994" s="19"/>
      <c r="L994" s="122"/>
      <c r="M994" s="19"/>
      <c r="N994" s="19"/>
      <c r="O994" s="19"/>
      <c r="P994" s="122"/>
      <c r="Q994" s="19"/>
      <c r="R994" s="19"/>
      <c r="S994" s="19"/>
      <c r="T994" s="122"/>
      <c r="U994" s="19"/>
      <c r="V994" s="19"/>
      <c r="W994" s="19"/>
      <c r="X994" s="122"/>
      <c r="Y994" s="19"/>
      <c r="Z994" s="19"/>
      <c r="AA994" s="19"/>
      <c r="AB994" s="19"/>
      <c r="AC994" s="19"/>
    </row>
    <row r="995">
      <c r="A995" s="19"/>
      <c r="B995" s="19"/>
      <c r="C995" s="19"/>
      <c r="D995" s="122"/>
      <c r="E995" s="19"/>
      <c r="F995" s="19"/>
      <c r="G995" s="19"/>
      <c r="H995" s="122"/>
      <c r="I995" s="19"/>
      <c r="J995" s="19"/>
      <c r="K995" s="19"/>
      <c r="L995" s="122"/>
      <c r="M995" s="19"/>
      <c r="N995" s="19"/>
      <c r="O995" s="19"/>
      <c r="P995" s="122"/>
      <c r="Q995" s="19"/>
      <c r="R995" s="19"/>
      <c r="S995" s="19"/>
      <c r="T995" s="122"/>
      <c r="U995" s="19"/>
      <c r="V995" s="19"/>
      <c r="W995" s="19"/>
      <c r="X995" s="122"/>
      <c r="Y995" s="19"/>
      <c r="Z995" s="19"/>
      <c r="AA995" s="19"/>
      <c r="AB995" s="19"/>
      <c r="AC995" s="19"/>
    </row>
    <row r="996">
      <c r="A996" s="19"/>
      <c r="B996" s="19"/>
      <c r="C996" s="19"/>
      <c r="D996" s="122"/>
      <c r="E996" s="19"/>
      <c r="F996" s="19"/>
      <c r="G996" s="19"/>
      <c r="H996" s="122"/>
      <c r="I996" s="19"/>
      <c r="J996" s="19"/>
      <c r="K996" s="19"/>
      <c r="L996" s="122"/>
      <c r="M996" s="19"/>
      <c r="N996" s="19"/>
      <c r="O996" s="19"/>
      <c r="P996" s="122"/>
      <c r="Q996" s="19"/>
      <c r="R996" s="19"/>
      <c r="S996" s="19"/>
      <c r="T996" s="122"/>
      <c r="U996" s="19"/>
      <c r="V996" s="19"/>
      <c r="W996" s="19"/>
      <c r="X996" s="122"/>
      <c r="Y996" s="19"/>
      <c r="Z996" s="19"/>
      <c r="AA996" s="19"/>
      <c r="AB996" s="19"/>
      <c r="AC996" s="19"/>
    </row>
    <row r="997">
      <c r="A997" s="19"/>
      <c r="B997" s="19"/>
      <c r="C997" s="19"/>
      <c r="D997" s="122"/>
      <c r="E997" s="19"/>
      <c r="F997" s="19"/>
      <c r="G997" s="19"/>
      <c r="H997" s="122"/>
      <c r="I997" s="19"/>
      <c r="J997" s="19"/>
      <c r="K997" s="19"/>
      <c r="L997" s="122"/>
      <c r="M997" s="19"/>
      <c r="N997" s="19"/>
      <c r="O997" s="19"/>
      <c r="P997" s="122"/>
      <c r="Q997" s="19"/>
      <c r="R997" s="19"/>
      <c r="S997" s="19"/>
      <c r="T997" s="122"/>
      <c r="U997" s="19"/>
      <c r="V997" s="19"/>
      <c r="W997" s="19"/>
      <c r="X997" s="122"/>
      <c r="Y997" s="19"/>
      <c r="Z997" s="19"/>
      <c r="AA997" s="19"/>
      <c r="AB997" s="19"/>
      <c r="AC997" s="19"/>
    </row>
    <row r="998">
      <c r="A998" s="19"/>
      <c r="B998" s="19"/>
      <c r="C998" s="19"/>
      <c r="D998" s="122"/>
      <c r="E998" s="19"/>
      <c r="F998" s="19"/>
      <c r="G998" s="19"/>
      <c r="H998" s="122"/>
      <c r="I998" s="19"/>
      <c r="J998" s="19"/>
      <c r="K998" s="19"/>
      <c r="L998" s="122"/>
      <c r="M998" s="19"/>
      <c r="N998" s="19"/>
      <c r="O998" s="19"/>
      <c r="P998" s="122"/>
      <c r="Q998" s="19"/>
      <c r="R998" s="19"/>
      <c r="S998" s="19"/>
      <c r="T998" s="122"/>
      <c r="U998" s="19"/>
      <c r="V998" s="19"/>
      <c r="W998" s="19"/>
      <c r="X998" s="122"/>
      <c r="Y998" s="19"/>
      <c r="Z998" s="19"/>
      <c r="AA998" s="19"/>
      <c r="AB998" s="19"/>
      <c r="AC998" s="19"/>
    </row>
    <row r="999">
      <c r="A999" s="19"/>
      <c r="B999" s="19"/>
      <c r="C999" s="19"/>
      <c r="D999" s="122"/>
      <c r="E999" s="19"/>
      <c r="F999" s="19"/>
      <c r="G999" s="19"/>
      <c r="H999" s="122"/>
      <c r="I999" s="19"/>
      <c r="J999" s="19"/>
      <c r="K999" s="19"/>
      <c r="L999" s="122"/>
      <c r="M999" s="19"/>
      <c r="N999" s="19"/>
      <c r="O999" s="19"/>
      <c r="P999" s="122"/>
      <c r="Q999" s="19"/>
      <c r="R999" s="19"/>
      <c r="S999" s="19"/>
      <c r="T999" s="122"/>
      <c r="U999" s="19"/>
      <c r="V999" s="19"/>
      <c r="W999" s="19"/>
      <c r="X999" s="122"/>
      <c r="Y999" s="19"/>
      <c r="Z999" s="19"/>
      <c r="AA999" s="19"/>
      <c r="AB999" s="19"/>
      <c r="AC999" s="19"/>
    </row>
    <row r="1000">
      <c r="A1000" s="19"/>
      <c r="B1000" s="19"/>
      <c r="C1000" s="19"/>
      <c r="D1000" s="122"/>
      <c r="E1000" s="19"/>
      <c r="F1000" s="19"/>
      <c r="G1000" s="19"/>
      <c r="H1000" s="122"/>
      <c r="I1000" s="19"/>
      <c r="J1000" s="19"/>
      <c r="K1000" s="19"/>
      <c r="L1000" s="122"/>
      <c r="M1000" s="19"/>
      <c r="N1000" s="19"/>
      <c r="O1000" s="19"/>
      <c r="P1000" s="122"/>
      <c r="Q1000" s="19"/>
      <c r="R1000" s="19"/>
      <c r="S1000" s="19"/>
      <c r="T1000" s="122"/>
      <c r="U1000" s="19"/>
      <c r="V1000" s="19"/>
      <c r="W1000" s="19"/>
      <c r="X1000" s="122"/>
      <c r="Y1000" s="19"/>
      <c r="Z1000" s="19"/>
      <c r="AA1000" s="19"/>
      <c r="AB1000" s="19"/>
      <c r="AC1000" s="19"/>
    </row>
    <row r="1001">
      <c r="A1001" s="19"/>
      <c r="B1001" s="19"/>
      <c r="C1001" s="19"/>
      <c r="D1001" s="122"/>
      <c r="E1001" s="19"/>
      <c r="F1001" s="19"/>
      <c r="G1001" s="19"/>
      <c r="H1001" s="122"/>
      <c r="I1001" s="19"/>
      <c r="J1001" s="19"/>
      <c r="K1001" s="19"/>
      <c r="L1001" s="122"/>
      <c r="M1001" s="19"/>
      <c r="N1001" s="19"/>
      <c r="O1001" s="19"/>
      <c r="P1001" s="122"/>
      <c r="Q1001" s="19"/>
      <c r="R1001" s="19"/>
      <c r="S1001" s="19"/>
      <c r="T1001" s="122"/>
      <c r="U1001" s="19"/>
      <c r="V1001" s="19"/>
      <c r="W1001" s="19"/>
      <c r="X1001" s="122"/>
      <c r="Y1001" s="19"/>
      <c r="Z1001" s="19"/>
      <c r="AA1001" s="19"/>
      <c r="AB1001" s="19"/>
      <c r="AC1001" s="19"/>
    </row>
    <row r="1002">
      <c r="A1002" s="19"/>
      <c r="B1002" s="19"/>
      <c r="C1002" s="19"/>
      <c r="D1002" s="122"/>
      <c r="E1002" s="19"/>
      <c r="F1002" s="19"/>
      <c r="G1002" s="19"/>
      <c r="H1002" s="122"/>
      <c r="I1002" s="19"/>
      <c r="J1002" s="19"/>
      <c r="K1002" s="19"/>
      <c r="L1002" s="122"/>
      <c r="M1002" s="19"/>
      <c r="N1002" s="19"/>
      <c r="O1002" s="19"/>
      <c r="P1002" s="122"/>
      <c r="Q1002" s="19"/>
      <c r="R1002" s="19"/>
      <c r="S1002" s="19"/>
      <c r="T1002" s="122"/>
      <c r="U1002" s="19"/>
      <c r="V1002" s="19"/>
      <c r="W1002" s="19"/>
      <c r="X1002" s="122"/>
      <c r="Y1002" s="19"/>
      <c r="Z1002" s="19"/>
      <c r="AA1002" s="19"/>
      <c r="AB1002" s="19"/>
      <c r="AC1002" s="19"/>
    </row>
    <row r="1003">
      <c r="A1003" s="19"/>
      <c r="B1003" s="19"/>
      <c r="C1003" s="19"/>
      <c r="D1003" s="122"/>
      <c r="E1003" s="19"/>
      <c r="F1003" s="19"/>
      <c r="G1003" s="19"/>
      <c r="H1003" s="122"/>
      <c r="I1003" s="19"/>
      <c r="J1003" s="19"/>
      <c r="K1003" s="19"/>
      <c r="L1003" s="122"/>
      <c r="M1003" s="19"/>
      <c r="N1003" s="19"/>
      <c r="O1003" s="19"/>
      <c r="P1003" s="122"/>
      <c r="Q1003" s="19"/>
      <c r="R1003" s="19"/>
      <c r="S1003" s="19"/>
      <c r="T1003" s="122"/>
      <c r="U1003" s="19"/>
      <c r="V1003" s="19"/>
      <c r="W1003" s="19"/>
      <c r="X1003" s="122"/>
      <c r="Y1003" s="19"/>
      <c r="Z1003" s="19"/>
      <c r="AA1003" s="19"/>
      <c r="AB1003" s="19"/>
      <c r="AC1003" s="19"/>
    </row>
    <row r="1004">
      <c r="A1004" s="19"/>
      <c r="B1004" s="19"/>
      <c r="C1004" s="19"/>
      <c r="D1004" s="122"/>
      <c r="E1004" s="19"/>
      <c r="F1004" s="19"/>
      <c r="G1004" s="19"/>
      <c r="H1004" s="122"/>
      <c r="I1004" s="19"/>
      <c r="J1004" s="19"/>
      <c r="K1004" s="19"/>
      <c r="L1004" s="122"/>
      <c r="M1004" s="19"/>
      <c r="N1004" s="19"/>
      <c r="O1004" s="19"/>
      <c r="P1004" s="122"/>
      <c r="Q1004" s="19"/>
      <c r="R1004" s="19"/>
      <c r="S1004" s="19"/>
      <c r="T1004" s="122"/>
      <c r="U1004" s="19"/>
      <c r="V1004" s="19"/>
      <c r="W1004" s="19"/>
      <c r="X1004" s="122"/>
      <c r="Y1004" s="19"/>
      <c r="Z1004" s="19"/>
      <c r="AA1004" s="19"/>
      <c r="AB1004" s="19"/>
      <c r="AC1004" s="19"/>
    </row>
    <row r="1005">
      <c r="A1005" s="19"/>
      <c r="B1005" s="19"/>
      <c r="C1005" s="19"/>
      <c r="D1005" s="122"/>
      <c r="E1005" s="19"/>
      <c r="F1005" s="19"/>
      <c r="G1005" s="19"/>
      <c r="H1005" s="122"/>
      <c r="I1005" s="19"/>
      <c r="J1005" s="19"/>
      <c r="K1005" s="19"/>
      <c r="L1005" s="122"/>
      <c r="M1005" s="19"/>
      <c r="N1005" s="19"/>
      <c r="O1005" s="19"/>
      <c r="P1005" s="122"/>
      <c r="Q1005" s="19"/>
      <c r="R1005" s="19"/>
      <c r="S1005" s="19"/>
      <c r="T1005" s="122"/>
      <c r="U1005" s="19"/>
      <c r="V1005" s="19"/>
      <c r="W1005" s="19"/>
      <c r="X1005" s="122"/>
      <c r="Y1005" s="19"/>
      <c r="Z1005" s="19"/>
      <c r="AA1005" s="19"/>
      <c r="AB1005" s="19"/>
      <c r="AC1005" s="19"/>
    </row>
    <row r="1006">
      <c r="A1006" s="19"/>
      <c r="B1006" s="19"/>
      <c r="C1006" s="19"/>
      <c r="D1006" s="122"/>
      <c r="E1006" s="19"/>
      <c r="F1006" s="19"/>
      <c r="G1006" s="19"/>
      <c r="H1006" s="122"/>
      <c r="I1006" s="19"/>
      <c r="J1006" s="19"/>
      <c r="K1006" s="19"/>
      <c r="L1006" s="122"/>
      <c r="M1006" s="19"/>
      <c r="N1006" s="19"/>
      <c r="O1006" s="19"/>
      <c r="P1006" s="122"/>
      <c r="Q1006" s="19"/>
      <c r="R1006" s="19"/>
      <c r="S1006" s="19"/>
      <c r="T1006" s="122"/>
      <c r="U1006" s="19"/>
      <c r="V1006" s="19"/>
      <c r="W1006" s="19"/>
      <c r="X1006" s="122"/>
      <c r="Y1006" s="19"/>
      <c r="Z1006" s="19"/>
      <c r="AA1006" s="19"/>
      <c r="AB1006" s="19"/>
      <c r="AC1006" s="19"/>
    </row>
    <row r="1007">
      <c r="A1007" s="19"/>
      <c r="B1007" s="19"/>
      <c r="C1007" s="19"/>
      <c r="D1007" s="122"/>
      <c r="E1007" s="19"/>
      <c r="F1007" s="19"/>
      <c r="G1007" s="19"/>
      <c r="H1007" s="122"/>
      <c r="I1007" s="19"/>
      <c r="J1007" s="19"/>
      <c r="K1007" s="19"/>
      <c r="L1007" s="122"/>
      <c r="M1007" s="19"/>
      <c r="N1007" s="19"/>
      <c r="O1007" s="19"/>
      <c r="P1007" s="122"/>
      <c r="Q1007" s="19"/>
      <c r="R1007" s="19"/>
      <c r="S1007" s="19"/>
      <c r="T1007" s="122"/>
      <c r="U1007" s="19"/>
      <c r="V1007" s="19"/>
      <c r="W1007" s="19"/>
      <c r="X1007" s="122"/>
      <c r="Y1007" s="19"/>
      <c r="Z1007" s="19"/>
      <c r="AA1007" s="19"/>
      <c r="AB1007" s="19"/>
      <c r="AC1007" s="19"/>
    </row>
    <row r="1008">
      <c r="A1008" s="19"/>
      <c r="B1008" s="19"/>
      <c r="C1008" s="19"/>
      <c r="D1008" s="122"/>
      <c r="E1008" s="19"/>
      <c r="F1008" s="19"/>
      <c r="G1008" s="19"/>
      <c r="H1008" s="122"/>
      <c r="I1008" s="19"/>
      <c r="J1008" s="19"/>
      <c r="K1008" s="19"/>
      <c r="L1008" s="122"/>
      <c r="M1008" s="19"/>
      <c r="N1008" s="19"/>
      <c r="O1008" s="19"/>
      <c r="P1008" s="122"/>
      <c r="Q1008" s="19"/>
      <c r="R1008" s="19"/>
      <c r="S1008" s="19"/>
      <c r="T1008" s="122"/>
      <c r="U1008" s="19"/>
      <c r="V1008" s="19"/>
      <c r="W1008" s="19"/>
      <c r="X1008" s="122"/>
      <c r="Y1008" s="19"/>
      <c r="Z1008" s="19"/>
      <c r="AA1008" s="19"/>
      <c r="AB1008" s="19"/>
      <c r="AC1008" s="19"/>
    </row>
    <row r="1009">
      <c r="A1009" s="19"/>
      <c r="B1009" s="19"/>
      <c r="C1009" s="19"/>
      <c r="D1009" s="122"/>
      <c r="E1009" s="19"/>
      <c r="F1009" s="19"/>
      <c r="G1009" s="19"/>
      <c r="H1009" s="122"/>
      <c r="I1009" s="19"/>
      <c r="J1009" s="19"/>
      <c r="K1009" s="19"/>
      <c r="L1009" s="122"/>
      <c r="M1009" s="19"/>
      <c r="N1009" s="19"/>
      <c r="O1009" s="19"/>
      <c r="P1009" s="122"/>
      <c r="Q1009" s="19"/>
      <c r="R1009" s="19"/>
      <c r="S1009" s="19"/>
      <c r="T1009" s="122"/>
      <c r="U1009" s="19"/>
      <c r="V1009" s="19"/>
      <c r="W1009" s="19"/>
      <c r="X1009" s="122"/>
      <c r="Y1009" s="19"/>
      <c r="Z1009" s="19"/>
      <c r="AA1009" s="19"/>
      <c r="AB1009" s="19"/>
      <c r="AC1009" s="19"/>
    </row>
    <row r="1010">
      <c r="A1010" s="19"/>
      <c r="B1010" s="19"/>
      <c r="C1010" s="19"/>
      <c r="D1010" s="122"/>
      <c r="E1010" s="19"/>
      <c r="F1010" s="19"/>
      <c r="G1010" s="19"/>
      <c r="H1010" s="122"/>
      <c r="I1010" s="19"/>
      <c r="J1010" s="19"/>
      <c r="K1010" s="19"/>
      <c r="L1010" s="122"/>
      <c r="M1010" s="19"/>
      <c r="N1010" s="19"/>
      <c r="O1010" s="19"/>
      <c r="P1010" s="122"/>
      <c r="Q1010" s="19"/>
      <c r="R1010" s="19"/>
      <c r="S1010" s="19"/>
      <c r="T1010" s="122"/>
      <c r="U1010" s="19"/>
      <c r="V1010" s="19"/>
      <c r="W1010" s="19"/>
      <c r="X1010" s="122"/>
      <c r="Y1010" s="19"/>
      <c r="Z1010" s="19"/>
      <c r="AA1010" s="19"/>
      <c r="AB1010" s="19"/>
      <c r="AC1010" s="19"/>
    </row>
    <row r="1011">
      <c r="A1011" s="19"/>
      <c r="B1011" s="19"/>
      <c r="C1011" s="19"/>
      <c r="D1011" s="122"/>
      <c r="E1011" s="19"/>
      <c r="F1011" s="19"/>
      <c r="G1011" s="19"/>
      <c r="H1011" s="122"/>
      <c r="I1011" s="19"/>
      <c r="J1011" s="19"/>
      <c r="K1011" s="19"/>
      <c r="L1011" s="122"/>
      <c r="M1011" s="19"/>
      <c r="N1011" s="19"/>
      <c r="O1011" s="19"/>
      <c r="P1011" s="122"/>
      <c r="Q1011" s="19"/>
      <c r="R1011" s="19"/>
      <c r="S1011" s="19"/>
      <c r="T1011" s="122"/>
      <c r="U1011" s="19"/>
      <c r="V1011" s="19"/>
      <c r="W1011" s="19"/>
      <c r="X1011" s="122"/>
      <c r="Y1011" s="19"/>
      <c r="Z1011" s="19"/>
      <c r="AA1011" s="19"/>
      <c r="AB1011" s="19"/>
      <c r="AC1011" s="19"/>
    </row>
    <row r="1012">
      <c r="A1012" s="19"/>
      <c r="B1012" s="19"/>
      <c r="C1012" s="19"/>
      <c r="D1012" s="122"/>
      <c r="E1012" s="19"/>
      <c r="F1012" s="19"/>
      <c r="G1012" s="19"/>
      <c r="H1012" s="122"/>
      <c r="I1012" s="19"/>
      <c r="J1012" s="19"/>
      <c r="K1012" s="19"/>
      <c r="L1012" s="122"/>
      <c r="M1012" s="19"/>
      <c r="N1012" s="19"/>
      <c r="O1012" s="19"/>
      <c r="P1012" s="122"/>
      <c r="Q1012" s="19"/>
      <c r="R1012" s="19"/>
      <c r="S1012" s="19"/>
      <c r="T1012" s="122"/>
      <c r="U1012" s="19"/>
      <c r="V1012" s="19"/>
      <c r="W1012" s="19"/>
      <c r="X1012" s="122"/>
      <c r="Y1012" s="19"/>
      <c r="Z1012" s="19"/>
      <c r="AA1012" s="19"/>
      <c r="AB1012" s="19"/>
      <c r="AC1012" s="19"/>
    </row>
    <row r="1013">
      <c r="A1013" s="19"/>
      <c r="B1013" s="19"/>
      <c r="C1013" s="19"/>
      <c r="D1013" s="122"/>
      <c r="E1013" s="19"/>
      <c r="F1013" s="19"/>
      <c r="G1013" s="19"/>
      <c r="H1013" s="122"/>
      <c r="I1013" s="19"/>
      <c r="J1013" s="19"/>
      <c r="K1013" s="19"/>
      <c r="L1013" s="122"/>
      <c r="M1013" s="19"/>
      <c r="N1013" s="19"/>
      <c r="O1013" s="19"/>
      <c r="P1013" s="122"/>
      <c r="Q1013" s="19"/>
      <c r="R1013" s="19"/>
      <c r="S1013" s="19"/>
      <c r="T1013" s="122"/>
      <c r="U1013" s="19"/>
      <c r="V1013" s="19"/>
      <c r="W1013" s="19"/>
      <c r="X1013" s="122"/>
      <c r="Y1013" s="19"/>
      <c r="Z1013" s="19"/>
      <c r="AA1013" s="19"/>
      <c r="AB1013" s="19"/>
      <c r="AC1013" s="19"/>
    </row>
  </sheetData>
  <mergeCells count="6">
    <mergeCell ref="D5:D7"/>
    <mergeCell ref="H5:H7"/>
    <mergeCell ref="L5:L7"/>
    <mergeCell ref="P5:P7"/>
    <mergeCell ref="T5:T7"/>
    <mergeCell ref="X5:X7"/>
  </mergeCells>
  <dataValidations>
    <dataValidation type="list" allowBlank="1" showInputMessage="1" showErrorMessage="1" prompt="Click and enter a value from range" sqref="D23 H23 L23">
      <formula1>Dropdowns!$K2:$K1013</formula1>
    </dataValidation>
    <dataValidation type="list" allowBlank="1" showErrorMessage="1" sqref="P23 X23">
      <formula1>Dropdowns!$F2:$F1013</formula1>
    </dataValidation>
    <dataValidation type="list" allowBlank="1" showErrorMessage="1" sqref="T23">
      <formula1>Dropdowns!$C2:$C1013</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75"/>
    <col customWidth="1" min="2" max="2" width="23.88"/>
    <col customWidth="1" min="3" max="3" width="46.25"/>
    <col customWidth="1" min="4" max="4" width="41.5"/>
    <col customWidth="1" min="5" max="5" width="12.0"/>
    <col customWidth="1" min="6" max="7" width="3.13"/>
    <col customWidth="1" min="8" max="8" width="20.88"/>
    <col customWidth="1" min="9" max="9" width="10.75"/>
    <col customWidth="1" min="10" max="10" width="19.63"/>
    <col customWidth="1" min="11" max="11" width="3.88"/>
    <col customWidth="1" min="12" max="12" width="7.88"/>
    <col customWidth="1" min="13" max="13" width="9.75"/>
  </cols>
  <sheetData>
    <row r="1" ht="63.0" customHeight="1">
      <c r="A1" s="145" t="s">
        <v>28</v>
      </c>
      <c r="B1" s="145" t="s">
        <v>29</v>
      </c>
      <c r="C1" s="146" t="s">
        <v>30</v>
      </c>
      <c r="D1" s="145" t="s">
        <v>31</v>
      </c>
      <c r="E1" s="147" t="s">
        <v>32</v>
      </c>
      <c r="F1" s="148" t="s">
        <v>33</v>
      </c>
      <c r="G1" s="148" t="s">
        <v>34</v>
      </c>
      <c r="H1" s="147" t="s">
        <v>35</v>
      </c>
      <c r="I1" s="149" t="str">
        <f t="array" ref="I1:I1001">{"Embedding Provider"; 
IF(H2:H1001&lt;&gt;"", VLOOKUP(H2:H1001, Models!A:D, 4, FALSE), "")}</f>
        <v>Embedding Provider</v>
      </c>
      <c r="J1" s="150" t="s">
        <v>36</v>
      </c>
      <c r="K1" s="151" t="s">
        <v>37</v>
      </c>
      <c r="L1" s="152" t="str">
        <f t="array" ref="L1:L1001">{"num_ctx"; 
IF(J2:J1001&lt;&gt;"", VLOOKUP(J2:J1001, Models!A:D, 3, FALSE), "")}</f>
        <v>num_ctx</v>
      </c>
      <c r="M1" s="145" t="s">
        <v>38</v>
      </c>
    </row>
    <row r="2">
      <c r="A2" s="153" t="s">
        <v>39</v>
      </c>
      <c r="B2" s="154" t="s">
        <v>40</v>
      </c>
      <c r="C2" s="155" t="s">
        <v>41</v>
      </c>
      <c r="D2" s="155" t="s">
        <v>42</v>
      </c>
      <c r="E2" s="154" t="s">
        <v>43</v>
      </c>
      <c r="F2" s="154" t="b">
        <v>1</v>
      </c>
      <c r="G2" s="154" t="b">
        <v>1</v>
      </c>
      <c r="H2" s="154" t="str">
        <f>'LLM Defaults'!$P$23</f>
        <v>None</v>
      </c>
      <c r="I2" s="156" t="s">
        <v>27</v>
      </c>
      <c r="J2" s="154" t="str">
        <f>'LLM Defaults'!$L$23</f>
        <v>gpt-4-turbo-preview</v>
      </c>
      <c r="K2" s="157">
        <v>0.1</v>
      </c>
      <c r="L2" s="158">
        <v>0.0</v>
      </c>
      <c r="M2" s="156" t="str">
        <f t="array" ref="M2:M1001">IF(J2:J1001&lt;&gt;"", VLOOKUP(J2:J1001, Models!A:D, 4, FALSE), "")</f>
        <v>openai</v>
      </c>
    </row>
    <row r="3">
      <c r="A3" s="153" t="s">
        <v>44</v>
      </c>
      <c r="B3" s="154" t="s">
        <v>45</v>
      </c>
      <c r="C3" s="155" t="s">
        <v>46</v>
      </c>
      <c r="D3" s="155" t="s">
        <v>47</v>
      </c>
      <c r="E3" s="154" t="s">
        <v>43</v>
      </c>
      <c r="F3" s="154" t="b">
        <v>1</v>
      </c>
      <c r="G3" s="154" t="b">
        <v>1</v>
      </c>
      <c r="H3" s="154" t="str">
        <f>'LLM Defaults'!$P$23</f>
        <v>None</v>
      </c>
      <c r="I3" s="159" t="s">
        <v>27</v>
      </c>
      <c r="J3" s="154" t="str">
        <f>'LLM Defaults'!$L$23</f>
        <v>gpt-4-turbo-preview</v>
      </c>
      <c r="K3" s="157">
        <v>0.1</v>
      </c>
      <c r="L3" s="158">
        <v>0.0</v>
      </c>
      <c r="M3" s="160" t="s">
        <v>48</v>
      </c>
    </row>
    <row r="4">
      <c r="A4" s="153" t="s">
        <v>49</v>
      </c>
      <c r="B4" s="154" t="s">
        <v>50</v>
      </c>
      <c r="C4" s="155" t="s">
        <v>51</v>
      </c>
      <c r="D4" s="155" t="s">
        <v>47</v>
      </c>
      <c r="E4" s="154" t="s">
        <v>43</v>
      </c>
      <c r="F4" s="154" t="b">
        <v>1</v>
      </c>
      <c r="G4" s="154" t="b">
        <v>1</v>
      </c>
      <c r="H4" s="154" t="str">
        <f>'LLM Defaults'!$P$23</f>
        <v>None</v>
      </c>
      <c r="I4" s="159" t="s">
        <v>27</v>
      </c>
      <c r="J4" s="154" t="str">
        <f>'LLM Defaults'!$L$23</f>
        <v>gpt-4-turbo-preview</v>
      </c>
      <c r="K4" s="157">
        <v>0.1</v>
      </c>
      <c r="L4" s="158">
        <v>0.0</v>
      </c>
      <c r="M4" s="160" t="s">
        <v>48</v>
      </c>
    </row>
    <row r="5">
      <c r="A5" s="161" t="s">
        <v>52</v>
      </c>
      <c r="B5" s="154" t="s">
        <v>53</v>
      </c>
      <c r="C5" s="155" t="s">
        <v>54</v>
      </c>
      <c r="D5" s="155" t="s">
        <v>55</v>
      </c>
      <c r="E5" s="154" t="s">
        <v>43</v>
      </c>
      <c r="F5" s="154" t="b">
        <v>1</v>
      </c>
      <c r="G5" s="154" t="b">
        <v>1</v>
      </c>
      <c r="H5" s="154" t="str">
        <f>'LLM Defaults'!$P$23</f>
        <v>None</v>
      </c>
      <c r="I5" s="159" t="s">
        <v>27</v>
      </c>
      <c r="J5" s="154" t="str">
        <f>'LLM Defaults'!$L$23</f>
        <v>gpt-4-turbo-preview</v>
      </c>
      <c r="K5" s="157">
        <v>0.0</v>
      </c>
      <c r="L5" s="158">
        <v>0.0</v>
      </c>
      <c r="M5" s="160" t="s">
        <v>48</v>
      </c>
    </row>
    <row r="6">
      <c r="A6" s="161"/>
      <c r="B6" s="162" t="s">
        <v>56</v>
      </c>
      <c r="C6" s="163" t="s">
        <v>57</v>
      </c>
      <c r="D6" s="164" t="s">
        <v>58</v>
      </c>
      <c r="E6" s="165" t="s">
        <v>43</v>
      </c>
      <c r="F6" s="165" t="b">
        <v>1</v>
      </c>
      <c r="G6" s="165" t="b">
        <v>1</v>
      </c>
      <c r="H6" s="154" t="str">
        <f>'LLM Defaults'!$P$23</f>
        <v>None</v>
      </c>
      <c r="I6" s="166" t="s">
        <v>27</v>
      </c>
      <c r="J6" s="154" t="str">
        <f>'LLM Defaults'!$L$23</f>
        <v>gpt-4-turbo-preview</v>
      </c>
      <c r="K6" s="157">
        <v>0.1</v>
      </c>
      <c r="L6" s="167">
        <v>0.0</v>
      </c>
      <c r="M6" s="168" t="s">
        <v>48</v>
      </c>
    </row>
    <row r="7">
      <c r="A7" s="161"/>
      <c r="B7" s="169" t="s">
        <v>11</v>
      </c>
      <c r="C7" s="163" t="s">
        <v>59</v>
      </c>
      <c r="D7" s="164" t="s">
        <v>60</v>
      </c>
      <c r="E7" s="165" t="s">
        <v>43</v>
      </c>
      <c r="F7" s="170" t="b">
        <v>1</v>
      </c>
      <c r="G7" s="165" t="b">
        <v>1</v>
      </c>
      <c r="H7" s="171" t="s">
        <v>27</v>
      </c>
      <c r="I7" s="166" t="s">
        <v>27</v>
      </c>
      <c r="J7" s="154" t="str">
        <f>'LLM Defaults'!$L$23</f>
        <v>gpt-4-turbo-preview</v>
      </c>
      <c r="K7" s="157">
        <v>0.1</v>
      </c>
      <c r="L7" s="167">
        <v>0.0</v>
      </c>
      <c r="M7" s="168" t="s">
        <v>48</v>
      </c>
    </row>
    <row r="8">
      <c r="A8" s="161"/>
      <c r="B8" s="162"/>
      <c r="C8" s="163"/>
      <c r="D8" s="164"/>
      <c r="E8" s="165"/>
      <c r="F8" s="165" t="b">
        <v>0</v>
      </c>
      <c r="G8" s="165" t="b">
        <v>0</v>
      </c>
      <c r="H8" s="154" t="str">
        <f>'LLM Defaults'!$P$23</f>
        <v>None</v>
      </c>
      <c r="I8" s="166" t="s">
        <v>27</v>
      </c>
      <c r="J8" s="154" t="str">
        <f>'LLM Defaults'!$L$23</f>
        <v>gpt-4-turbo-preview</v>
      </c>
      <c r="K8" s="157">
        <v>0.1</v>
      </c>
      <c r="L8" s="167">
        <v>0.0</v>
      </c>
      <c r="M8" s="168" t="s">
        <v>48</v>
      </c>
    </row>
    <row r="9">
      <c r="A9" s="161"/>
      <c r="B9" s="162"/>
      <c r="C9" s="163"/>
      <c r="D9" s="164"/>
      <c r="E9" s="165"/>
      <c r="F9" s="165" t="b">
        <v>0</v>
      </c>
      <c r="G9" s="165" t="b">
        <v>0</v>
      </c>
      <c r="H9" s="154" t="str">
        <f>'LLM Defaults'!$P$23</f>
        <v>None</v>
      </c>
      <c r="I9" s="166" t="s">
        <v>27</v>
      </c>
      <c r="J9" s="154" t="str">
        <f>'LLM Defaults'!$L$23</f>
        <v>gpt-4-turbo-preview</v>
      </c>
      <c r="K9" s="157">
        <v>0.1</v>
      </c>
      <c r="L9" s="167">
        <v>0.0</v>
      </c>
      <c r="M9" s="168" t="s">
        <v>48</v>
      </c>
    </row>
    <row r="10">
      <c r="A10" s="161"/>
      <c r="B10" s="162"/>
      <c r="C10" s="163"/>
      <c r="D10" s="164"/>
      <c r="E10" s="165"/>
      <c r="F10" s="165" t="b">
        <v>0</v>
      </c>
      <c r="G10" s="165" t="b">
        <v>0</v>
      </c>
      <c r="H10" s="154" t="str">
        <f>'LLM Defaults'!$P$23</f>
        <v>None</v>
      </c>
      <c r="I10" s="166" t="s">
        <v>27</v>
      </c>
      <c r="J10" s="154" t="str">
        <f>'LLM Defaults'!$L$23</f>
        <v>gpt-4-turbo-preview</v>
      </c>
      <c r="K10" s="157">
        <v>0.1</v>
      </c>
      <c r="L10" s="167">
        <v>0.0</v>
      </c>
      <c r="M10" s="168" t="s">
        <v>48</v>
      </c>
    </row>
    <row r="11">
      <c r="A11" s="161"/>
      <c r="B11" s="162"/>
      <c r="C11" s="163"/>
      <c r="D11" s="164"/>
      <c r="E11" s="165"/>
      <c r="F11" s="165" t="b">
        <v>0</v>
      </c>
      <c r="G11" s="165" t="b">
        <v>0</v>
      </c>
      <c r="H11" s="154" t="str">
        <f>'LLM Defaults'!$P$23</f>
        <v>None</v>
      </c>
      <c r="I11" s="166" t="s">
        <v>27</v>
      </c>
      <c r="J11" s="154" t="str">
        <f>'LLM Defaults'!$L$23</f>
        <v>gpt-4-turbo-preview</v>
      </c>
      <c r="K11" s="157">
        <v>0.1</v>
      </c>
      <c r="L11" s="167">
        <v>0.0</v>
      </c>
      <c r="M11" s="168" t="s">
        <v>48</v>
      </c>
    </row>
    <row r="12">
      <c r="A12" s="161"/>
      <c r="B12" s="162"/>
      <c r="C12" s="163"/>
      <c r="D12" s="164"/>
      <c r="E12" s="165"/>
      <c r="F12" s="165" t="b">
        <v>1</v>
      </c>
      <c r="G12" s="165" t="b">
        <v>0</v>
      </c>
      <c r="H12" s="154" t="str">
        <f>'LLM Defaults'!$P$23</f>
        <v>None</v>
      </c>
      <c r="I12" s="166" t="s">
        <v>27</v>
      </c>
      <c r="J12" s="154" t="str">
        <f>'LLM Defaults'!$L$23</f>
        <v>gpt-4-turbo-preview</v>
      </c>
      <c r="K12" s="157">
        <v>0.1</v>
      </c>
      <c r="L12" s="167">
        <v>0.0</v>
      </c>
      <c r="M12" s="168" t="s">
        <v>48</v>
      </c>
    </row>
    <row r="13">
      <c r="A13" s="161"/>
      <c r="B13" s="162"/>
      <c r="C13" s="163"/>
      <c r="D13" s="164"/>
      <c r="E13" s="165"/>
      <c r="F13" s="165" t="b">
        <v>0</v>
      </c>
      <c r="G13" s="165" t="b">
        <v>0</v>
      </c>
      <c r="H13" s="154" t="str">
        <f>'LLM Defaults'!$P$23</f>
        <v>None</v>
      </c>
      <c r="I13" s="166" t="s">
        <v>27</v>
      </c>
      <c r="J13" s="154" t="str">
        <f>'LLM Defaults'!$L$23</f>
        <v>gpt-4-turbo-preview</v>
      </c>
      <c r="K13" s="157">
        <v>0.1</v>
      </c>
      <c r="L13" s="167">
        <v>0.0</v>
      </c>
      <c r="M13" s="168" t="s">
        <v>48</v>
      </c>
    </row>
    <row r="14">
      <c r="A14" s="161"/>
      <c r="B14" s="162"/>
      <c r="C14" s="163"/>
      <c r="D14" s="164"/>
      <c r="E14" s="165"/>
      <c r="F14" s="165" t="b">
        <v>0</v>
      </c>
      <c r="G14" s="165" t="b">
        <v>0</v>
      </c>
      <c r="H14" s="154" t="str">
        <f>'LLM Defaults'!$P$23</f>
        <v>None</v>
      </c>
      <c r="I14" s="166" t="s">
        <v>27</v>
      </c>
      <c r="J14" s="154" t="str">
        <f>'LLM Defaults'!$L$23</f>
        <v>gpt-4-turbo-preview</v>
      </c>
      <c r="K14" s="157">
        <v>0.1</v>
      </c>
      <c r="L14" s="167">
        <v>0.0</v>
      </c>
      <c r="M14" s="168" t="s">
        <v>48</v>
      </c>
    </row>
    <row r="15">
      <c r="A15" s="161"/>
      <c r="B15" s="162"/>
      <c r="C15" s="163"/>
      <c r="D15" s="164"/>
      <c r="E15" s="165"/>
      <c r="F15" s="165" t="b">
        <v>0</v>
      </c>
      <c r="G15" s="165" t="b">
        <v>0</v>
      </c>
      <c r="H15" s="154" t="str">
        <f>'LLM Defaults'!$P$23</f>
        <v>None</v>
      </c>
      <c r="I15" s="166" t="s">
        <v>27</v>
      </c>
      <c r="J15" s="154" t="str">
        <f>'LLM Defaults'!$L$23</f>
        <v>gpt-4-turbo-preview</v>
      </c>
      <c r="K15" s="157">
        <v>0.1</v>
      </c>
      <c r="L15" s="167">
        <v>0.0</v>
      </c>
      <c r="M15" s="168" t="s">
        <v>48</v>
      </c>
    </row>
    <row r="16">
      <c r="A16" s="161"/>
      <c r="B16" s="162"/>
      <c r="C16" s="163"/>
      <c r="D16" s="164"/>
      <c r="E16" s="165"/>
      <c r="F16" s="165" t="b">
        <v>0</v>
      </c>
      <c r="G16" s="165" t="b">
        <v>0</v>
      </c>
      <c r="H16" s="154" t="str">
        <f>'LLM Defaults'!$P$23</f>
        <v>None</v>
      </c>
      <c r="I16" s="166" t="s">
        <v>27</v>
      </c>
      <c r="J16" s="154" t="str">
        <f>'LLM Defaults'!$L$23</f>
        <v>gpt-4-turbo-preview</v>
      </c>
      <c r="K16" s="157">
        <v>0.1</v>
      </c>
      <c r="L16" s="167">
        <v>0.0</v>
      </c>
      <c r="M16" s="168" t="s">
        <v>48</v>
      </c>
    </row>
    <row r="17">
      <c r="A17" s="161"/>
      <c r="B17" s="162"/>
      <c r="C17" s="163"/>
      <c r="D17" s="164"/>
      <c r="E17" s="165"/>
      <c r="F17" s="165" t="b">
        <v>0</v>
      </c>
      <c r="G17" s="165" t="b">
        <v>0</v>
      </c>
      <c r="H17" s="154" t="str">
        <f>'LLM Defaults'!$P$23</f>
        <v>None</v>
      </c>
      <c r="I17" s="166" t="s">
        <v>27</v>
      </c>
      <c r="J17" s="154" t="str">
        <f>'LLM Defaults'!$L$23</f>
        <v>gpt-4-turbo-preview</v>
      </c>
      <c r="K17" s="157">
        <v>0.1</v>
      </c>
      <c r="L17" s="167">
        <v>0.0</v>
      </c>
      <c r="M17" s="168" t="s">
        <v>48</v>
      </c>
    </row>
    <row r="18">
      <c r="A18" s="161"/>
      <c r="B18" s="162"/>
      <c r="C18" s="163"/>
      <c r="D18" s="164"/>
      <c r="E18" s="165"/>
      <c r="F18" s="165" t="b">
        <v>0</v>
      </c>
      <c r="G18" s="165" t="b">
        <v>0</v>
      </c>
      <c r="H18" s="154" t="str">
        <f>'LLM Defaults'!$P$23</f>
        <v>None</v>
      </c>
      <c r="I18" s="166" t="s">
        <v>27</v>
      </c>
      <c r="J18" s="154" t="str">
        <f>'LLM Defaults'!$L$23</f>
        <v>gpt-4-turbo-preview</v>
      </c>
      <c r="K18" s="157">
        <v>0.1</v>
      </c>
      <c r="L18" s="167">
        <v>0.0</v>
      </c>
      <c r="M18" s="168" t="s">
        <v>48</v>
      </c>
    </row>
    <row r="19">
      <c r="A19" s="161"/>
      <c r="B19" s="162"/>
      <c r="C19" s="163"/>
      <c r="D19" s="164"/>
      <c r="E19" s="165"/>
      <c r="F19" s="165" t="b">
        <v>0</v>
      </c>
      <c r="G19" s="165" t="b">
        <v>0</v>
      </c>
      <c r="H19" s="154" t="str">
        <f>'LLM Defaults'!$P$23</f>
        <v>None</v>
      </c>
      <c r="I19" s="166" t="s">
        <v>27</v>
      </c>
      <c r="J19" s="154" t="str">
        <f>'LLM Defaults'!$L$23</f>
        <v>gpt-4-turbo-preview</v>
      </c>
      <c r="K19" s="157">
        <v>0.1</v>
      </c>
      <c r="L19" s="167">
        <v>0.0</v>
      </c>
      <c r="M19" s="168" t="s">
        <v>48</v>
      </c>
    </row>
    <row r="20">
      <c r="A20" s="161"/>
      <c r="B20" s="162"/>
      <c r="C20" s="163"/>
      <c r="D20" s="164"/>
      <c r="E20" s="165"/>
      <c r="F20" s="165" t="b">
        <v>0</v>
      </c>
      <c r="G20" s="165" t="b">
        <v>0</v>
      </c>
      <c r="H20" s="154" t="str">
        <f>'LLM Defaults'!$P$23</f>
        <v>None</v>
      </c>
      <c r="I20" s="166" t="s">
        <v>27</v>
      </c>
      <c r="J20" s="154" t="str">
        <f>'LLM Defaults'!$L$23</f>
        <v>gpt-4-turbo-preview</v>
      </c>
      <c r="K20" s="157">
        <v>0.1</v>
      </c>
      <c r="L20" s="167">
        <v>0.0</v>
      </c>
      <c r="M20" s="168" t="s">
        <v>48</v>
      </c>
    </row>
    <row r="21">
      <c r="A21" s="161"/>
      <c r="B21" s="162"/>
      <c r="C21" s="163"/>
      <c r="D21" s="164"/>
      <c r="E21" s="165"/>
      <c r="F21" s="165" t="b">
        <v>0</v>
      </c>
      <c r="G21" s="165" t="b">
        <v>0</v>
      </c>
      <c r="H21" s="154" t="str">
        <f>'LLM Defaults'!$P$23</f>
        <v>None</v>
      </c>
      <c r="I21" s="166" t="s">
        <v>27</v>
      </c>
      <c r="J21" s="154" t="str">
        <f>'LLM Defaults'!$L$23</f>
        <v>gpt-4-turbo-preview</v>
      </c>
      <c r="K21" s="157">
        <v>0.1</v>
      </c>
      <c r="L21" s="167">
        <v>0.0</v>
      </c>
      <c r="M21" s="168" t="s">
        <v>48</v>
      </c>
    </row>
    <row r="22">
      <c r="A22" s="161"/>
      <c r="B22" s="162"/>
      <c r="C22" s="163"/>
      <c r="D22" s="164"/>
      <c r="E22" s="165"/>
      <c r="F22" s="165" t="b">
        <v>0</v>
      </c>
      <c r="G22" s="165" t="b">
        <v>0</v>
      </c>
      <c r="H22" s="154" t="str">
        <f>'LLM Defaults'!$P$23</f>
        <v>None</v>
      </c>
      <c r="I22" s="166" t="s">
        <v>27</v>
      </c>
      <c r="J22" s="154" t="str">
        <f>'LLM Defaults'!$L$23</f>
        <v>gpt-4-turbo-preview</v>
      </c>
      <c r="K22" s="157">
        <v>0.1</v>
      </c>
      <c r="L22" s="167">
        <v>0.0</v>
      </c>
      <c r="M22" s="168" t="s">
        <v>48</v>
      </c>
    </row>
    <row r="23">
      <c r="A23" s="161"/>
      <c r="B23" s="162"/>
      <c r="C23" s="163"/>
      <c r="D23" s="164"/>
      <c r="E23" s="165"/>
      <c r="F23" s="165" t="b">
        <v>0</v>
      </c>
      <c r="G23" s="165" t="b">
        <v>0</v>
      </c>
      <c r="H23" s="154" t="str">
        <f>'LLM Defaults'!$P$23</f>
        <v>None</v>
      </c>
      <c r="I23" s="166" t="s">
        <v>27</v>
      </c>
      <c r="J23" s="154" t="str">
        <f>'LLM Defaults'!$L$23</f>
        <v>gpt-4-turbo-preview</v>
      </c>
      <c r="K23" s="157">
        <v>0.1</v>
      </c>
      <c r="L23" s="167">
        <v>0.0</v>
      </c>
      <c r="M23" s="168" t="s">
        <v>48</v>
      </c>
    </row>
    <row r="24">
      <c r="A24" s="161"/>
      <c r="B24" s="162"/>
      <c r="C24" s="163"/>
      <c r="D24" s="164"/>
      <c r="E24" s="165"/>
      <c r="F24" s="165" t="b">
        <v>0</v>
      </c>
      <c r="G24" s="165" t="b">
        <v>0</v>
      </c>
      <c r="H24" s="154" t="str">
        <f>'LLM Defaults'!$P$23</f>
        <v>None</v>
      </c>
      <c r="I24" s="166" t="s">
        <v>27</v>
      </c>
      <c r="J24" s="154" t="str">
        <f>'LLM Defaults'!$L$23</f>
        <v>gpt-4-turbo-preview</v>
      </c>
      <c r="K24" s="157">
        <v>0.1</v>
      </c>
      <c r="L24" s="167">
        <v>0.0</v>
      </c>
      <c r="M24" s="168" t="s">
        <v>48</v>
      </c>
    </row>
    <row r="25">
      <c r="A25" s="161"/>
      <c r="B25" s="162"/>
      <c r="C25" s="163"/>
      <c r="D25" s="164"/>
      <c r="E25" s="165"/>
      <c r="F25" s="165" t="b">
        <v>0</v>
      </c>
      <c r="G25" s="165" t="b">
        <v>0</v>
      </c>
      <c r="H25" s="154" t="str">
        <f>'LLM Defaults'!$P$23</f>
        <v>None</v>
      </c>
      <c r="I25" s="166" t="s">
        <v>27</v>
      </c>
      <c r="J25" s="154" t="str">
        <f>'LLM Defaults'!$L$23</f>
        <v>gpt-4-turbo-preview</v>
      </c>
      <c r="K25" s="157">
        <v>0.1</v>
      </c>
      <c r="L25" s="167">
        <v>0.0</v>
      </c>
      <c r="M25" s="168" t="s">
        <v>48</v>
      </c>
    </row>
    <row r="26">
      <c r="A26" s="161"/>
      <c r="B26" s="162"/>
      <c r="C26" s="163"/>
      <c r="D26" s="164"/>
      <c r="E26" s="165"/>
      <c r="F26" s="165" t="b">
        <v>0</v>
      </c>
      <c r="G26" s="165" t="b">
        <v>0</v>
      </c>
      <c r="H26" s="154" t="str">
        <f>'LLM Defaults'!$P$23</f>
        <v>None</v>
      </c>
      <c r="I26" s="166" t="s">
        <v>27</v>
      </c>
      <c r="J26" s="154" t="str">
        <f>'LLM Defaults'!$L$23</f>
        <v>gpt-4-turbo-preview</v>
      </c>
      <c r="K26" s="157">
        <v>0.1</v>
      </c>
      <c r="L26" s="167">
        <v>0.0</v>
      </c>
      <c r="M26" s="168" t="s">
        <v>48</v>
      </c>
    </row>
    <row r="27">
      <c r="A27" s="161"/>
      <c r="B27" s="162"/>
      <c r="C27" s="163"/>
      <c r="D27" s="164"/>
      <c r="E27" s="165"/>
      <c r="F27" s="165" t="b">
        <v>0</v>
      </c>
      <c r="G27" s="165" t="b">
        <v>0</v>
      </c>
      <c r="H27" s="154" t="str">
        <f>'LLM Defaults'!$P$23</f>
        <v>None</v>
      </c>
      <c r="I27" s="166" t="s">
        <v>27</v>
      </c>
      <c r="J27" s="154" t="str">
        <f>'LLM Defaults'!$L$23</f>
        <v>gpt-4-turbo-preview</v>
      </c>
      <c r="K27" s="157">
        <v>0.1</v>
      </c>
      <c r="L27" s="167">
        <v>0.0</v>
      </c>
      <c r="M27" s="168" t="s">
        <v>48</v>
      </c>
    </row>
    <row r="28">
      <c r="A28" s="161"/>
      <c r="B28" s="162"/>
      <c r="C28" s="163"/>
      <c r="D28" s="164"/>
      <c r="E28" s="165"/>
      <c r="F28" s="165" t="b">
        <v>0</v>
      </c>
      <c r="G28" s="165" t="b">
        <v>0</v>
      </c>
      <c r="H28" s="154" t="str">
        <f>'LLM Defaults'!$P$23</f>
        <v>None</v>
      </c>
      <c r="I28" s="166" t="s">
        <v>27</v>
      </c>
      <c r="J28" s="154" t="str">
        <f>'LLM Defaults'!$L$23</f>
        <v>gpt-4-turbo-preview</v>
      </c>
      <c r="K28" s="157">
        <v>0.1</v>
      </c>
      <c r="L28" s="167">
        <v>0.0</v>
      </c>
      <c r="M28" s="168" t="s">
        <v>48</v>
      </c>
    </row>
    <row r="29">
      <c r="A29" s="161"/>
      <c r="B29" s="162"/>
      <c r="C29" s="163"/>
      <c r="D29" s="164"/>
      <c r="E29" s="165"/>
      <c r="F29" s="165" t="b">
        <v>0</v>
      </c>
      <c r="G29" s="165" t="b">
        <v>0</v>
      </c>
      <c r="H29" s="154" t="str">
        <f>'LLM Defaults'!$P$23</f>
        <v>None</v>
      </c>
      <c r="I29" s="166" t="s">
        <v>27</v>
      </c>
      <c r="J29" s="154" t="str">
        <f>'LLM Defaults'!$L$23</f>
        <v>gpt-4-turbo-preview</v>
      </c>
      <c r="K29" s="157">
        <v>0.1</v>
      </c>
      <c r="L29" s="167">
        <v>0.0</v>
      </c>
      <c r="M29" s="168" t="s">
        <v>48</v>
      </c>
    </row>
    <row r="30">
      <c r="A30" s="161"/>
      <c r="B30" s="162"/>
      <c r="C30" s="163"/>
      <c r="D30" s="164"/>
      <c r="E30" s="165"/>
      <c r="F30" s="165" t="b">
        <v>0</v>
      </c>
      <c r="G30" s="165" t="b">
        <v>0</v>
      </c>
      <c r="H30" s="154" t="str">
        <f>'LLM Defaults'!$P$23</f>
        <v>None</v>
      </c>
      <c r="I30" s="166" t="s">
        <v>27</v>
      </c>
      <c r="J30" s="154" t="str">
        <f>'LLM Defaults'!$L$23</f>
        <v>gpt-4-turbo-preview</v>
      </c>
      <c r="K30" s="157">
        <v>0.1</v>
      </c>
      <c r="L30" s="167">
        <v>0.0</v>
      </c>
      <c r="M30" s="168" t="s">
        <v>48</v>
      </c>
    </row>
    <row r="31">
      <c r="A31" s="161"/>
      <c r="B31" s="162"/>
      <c r="C31" s="163"/>
      <c r="D31" s="164"/>
      <c r="E31" s="165"/>
      <c r="F31" s="165" t="b">
        <v>0</v>
      </c>
      <c r="G31" s="165" t="b">
        <v>0</v>
      </c>
      <c r="H31" s="154" t="str">
        <f>'LLM Defaults'!$P$23</f>
        <v>None</v>
      </c>
      <c r="I31" s="166" t="s">
        <v>27</v>
      </c>
      <c r="J31" s="154" t="str">
        <f>'LLM Defaults'!$L$23</f>
        <v>gpt-4-turbo-preview</v>
      </c>
      <c r="K31" s="157">
        <v>0.1</v>
      </c>
      <c r="L31" s="167">
        <v>0.0</v>
      </c>
      <c r="M31" s="168" t="s">
        <v>48</v>
      </c>
    </row>
    <row r="32">
      <c r="A32" s="161"/>
      <c r="B32" s="162"/>
      <c r="C32" s="163"/>
      <c r="D32" s="164"/>
      <c r="E32" s="165"/>
      <c r="F32" s="165" t="b">
        <v>0</v>
      </c>
      <c r="G32" s="165" t="b">
        <v>0</v>
      </c>
      <c r="H32" s="154" t="str">
        <f>'LLM Defaults'!$P$23</f>
        <v>None</v>
      </c>
      <c r="I32" s="166" t="s">
        <v>27</v>
      </c>
      <c r="J32" s="154" t="str">
        <f>'LLM Defaults'!$L$23</f>
        <v>gpt-4-turbo-preview</v>
      </c>
      <c r="K32" s="157">
        <v>0.1</v>
      </c>
      <c r="L32" s="167">
        <v>0.0</v>
      </c>
      <c r="M32" s="168" t="s">
        <v>48</v>
      </c>
    </row>
    <row r="33">
      <c r="A33" s="161"/>
      <c r="B33" s="162"/>
      <c r="C33" s="163"/>
      <c r="D33" s="164"/>
      <c r="E33" s="165"/>
      <c r="F33" s="165" t="b">
        <v>0</v>
      </c>
      <c r="G33" s="165" t="b">
        <v>0</v>
      </c>
      <c r="H33" s="154" t="str">
        <f>'LLM Defaults'!$P$23</f>
        <v>None</v>
      </c>
      <c r="I33" s="166" t="s">
        <v>27</v>
      </c>
      <c r="J33" s="154" t="str">
        <f>'LLM Defaults'!$L$23</f>
        <v>gpt-4-turbo-preview</v>
      </c>
      <c r="K33" s="157">
        <v>0.1</v>
      </c>
      <c r="L33" s="167">
        <v>0.0</v>
      </c>
      <c r="M33" s="168" t="s">
        <v>48</v>
      </c>
    </row>
    <row r="34">
      <c r="A34" s="161"/>
      <c r="B34" s="162"/>
      <c r="C34" s="163"/>
      <c r="D34" s="164"/>
      <c r="E34" s="165"/>
      <c r="F34" s="165" t="b">
        <v>0</v>
      </c>
      <c r="G34" s="165" t="b">
        <v>0</v>
      </c>
      <c r="H34" s="154" t="str">
        <f>'LLM Defaults'!$P$23</f>
        <v>None</v>
      </c>
      <c r="I34" s="166" t="s">
        <v>27</v>
      </c>
      <c r="J34" s="154" t="str">
        <f>'LLM Defaults'!$L$23</f>
        <v>gpt-4-turbo-preview</v>
      </c>
      <c r="K34" s="157">
        <v>0.1</v>
      </c>
      <c r="L34" s="167">
        <v>0.0</v>
      </c>
      <c r="M34" s="168" t="s">
        <v>48</v>
      </c>
    </row>
    <row r="35">
      <c r="A35" s="161"/>
      <c r="B35" s="162"/>
      <c r="C35" s="163"/>
      <c r="D35" s="164"/>
      <c r="E35" s="165"/>
      <c r="F35" s="165" t="b">
        <v>0</v>
      </c>
      <c r="G35" s="165" t="b">
        <v>0</v>
      </c>
      <c r="H35" s="154" t="str">
        <f>'LLM Defaults'!$P$23</f>
        <v>None</v>
      </c>
      <c r="I35" s="166" t="s">
        <v>27</v>
      </c>
      <c r="J35" s="154" t="str">
        <f>'LLM Defaults'!$L$23</f>
        <v>gpt-4-turbo-preview</v>
      </c>
      <c r="K35" s="157">
        <v>0.1</v>
      </c>
      <c r="L35" s="167">
        <v>0.0</v>
      </c>
      <c r="M35" s="168" t="s">
        <v>48</v>
      </c>
    </row>
    <row r="36">
      <c r="A36" s="161"/>
      <c r="B36" s="162"/>
      <c r="C36" s="163"/>
      <c r="D36" s="164"/>
      <c r="E36" s="165"/>
      <c r="F36" s="165" t="b">
        <v>0</v>
      </c>
      <c r="G36" s="165" t="b">
        <v>0</v>
      </c>
      <c r="H36" s="154" t="str">
        <f>'LLM Defaults'!$P$23</f>
        <v>None</v>
      </c>
      <c r="I36" s="166" t="s">
        <v>27</v>
      </c>
      <c r="J36" s="154" t="str">
        <f>'LLM Defaults'!$L$23</f>
        <v>gpt-4-turbo-preview</v>
      </c>
      <c r="K36" s="157">
        <v>0.1</v>
      </c>
      <c r="L36" s="167">
        <v>0.0</v>
      </c>
      <c r="M36" s="168" t="s">
        <v>48</v>
      </c>
    </row>
    <row r="37">
      <c r="A37" s="161"/>
      <c r="B37" s="162"/>
      <c r="C37" s="163"/>
      <c r="D37" s="164"/>
      <c r="E37" s="165"/>
      <c r="F37" s="165" t="b">
        <v>0</v>
      </c>
      <c r="G37" s="165" t="b">
        <v>0</v>
      </c>
      <c r="H37" s="154" t="str">
        <f>'LLM Defaults'!$P$23</f>
        <v>None</v>
      </c>
      <c r="I37" s="166" t="s">
        <v>27</v>
      </c>
      <c r="J37" s="154" t="str">
        <f>'LLM Defaults'!$L$23</f>
        <v>gpt-4-turbo-preview</v>
      </c>
      <c r="K37" s="157">
        <v>0.1</v>
      </c>
      <c r="L37" s="167">
        <v>0.0</v>
      </c>
      <c r="M37" s="168" t="s">
        <v>48</v>
      </c>
    </row>
    <row r="38">
      <c r="A38" s="161"/>
      <c r="B38" s="162"/>
      <c r="C38" s="163"/>
      <c r="D38" s="164"/>
      <c r="E38" s="165"/>
      <c r="F38" s="165" t="b">
        <v>0</v>
      </c>
      <c r="G38" s="165" t="b">
        <v>0</v>
      </c>
      <c r="H38" s="154" t="str">
        <f>'LLM Defaults'!$P$23</f>
        <v>None</v>
      </c>
      <c r="I38" s="166" t="s">
        <v>27</v>
      </c>
      <c r="J38" s="154" t="str">
        <f>'LLM Defaults'!$L$23</f>
        <v>gpt-4-turbo-preview</v>
      </c>
      <c r="K38" s="157">
        <v>0.1</v>
      </c>
      <c r="L38" s="167">
        <v>0.0</v>
      </c>
      <c r="M38" s="168" t="s">
        <v>48</v>
      </c>
    </row>
    <row r="39">
      <c r="A39" s="161"/>
      <c r="B39" s="162"/>
      <c r="C39" s="163"/>
      <c r="D39" s="164"/>
      <c r="E39" s="165"/>
      <c r="F39" s="165" t="b">
        <v>0</v>
      </c>
      <c r="G39" s="165" t="b">
        <v>0</v>
      </c>
      <c r="H39" s="154" t="str">
        <f>'LLM Defaults'!$P$23</f>
        <v>None</v>
      </c>
      <c r="I39" s="166" t="s">
        <v>27</v>
      </c>
      <c r="J39" s="154" t="str">
        <f>'LLM Defaults'!$L$23</f>
        <v>gpt-4-turbo-preview</v>
      </c>
      <c r="K39" s="157">
        <v>0.1</v>
      </c>
      <c r="L39" s="167">
        <v>0.0</v>
      </c>
      <c r="M39" s="168" t="s">
        <v>48</v>
      </c>
    </row>
    <row r="40">
      <c r="A40" s="161"/>
      <c r="B40" s="162"/>
      <c r="C40" s="163"/>
      <c r="D40" s="164"/>
      <c r="E40" s="165"/>
      <c r="F40" s="165" t="b">
        <v>0</v>
      </c>
      <c r="G40" s="165" t="b">
        <v>0</v>
      </c>
      <c r="H40" s="154" t="str">
        <f>'LLM Defaults'!$P$23</f>
        <v>None</v>
      </c>
      <c r="I40" s="166" t="s">
        <v>27</v>
      </c>
      <c r="J40" s="154" t="str">
        <f>'LLM Defaults'!$L$23</f>
        <v>gpt-4-turbo-preview</v>
      </c>
      <c r="K40" s="157">
        <v>0.1</v>
      </c>
      <c r="L40" s="167">
        <v>0.0</v>
      </c>
      <c r="M40" s="168" t="s">
        <v>48</v>
      </c>
    </row>
    <row r="41">
      <c r="A41" s="161"/>
      <c r="B41" s="162"/>
      <c r="C41" s="163"/>
      <c r="D41" s="164"/>
      <c r="E41" s="165"/>
      <c r="F41" s="165" t="b">
        <v>0</v>
      </c>
      <c r="G41" s="165" t="b">
        <v>0</v>
      </c>
      <c r="H41" s="154" t="str">
        <f>'LLM Defaults'!$P$23</f>
        <v>None</v>
      </c>
      <c r="I41" s="166" t="s">
        <v>27</v>
      </c>
      <c r="J41" s="154" t="str">
        <f>'LLM Defaults'!$L$23</f>
        <v>gpt-4-turbo-preview</v>
      </c>
      <c r="K41" s="157">
        <v>0.1</v>
      </c>
      <c r="L41" s="167">
        <v>0.0</v>
      </c>
      <c r="M41" s="168" t="s">
        <v>48</v>
      </c>
    </row>
    <row r="42">
      <c r="A42" s="161"/>
      <c r="B42" s="162"/>
      <c r="C42" s="163"/>
      <c r="D42" s="164"/>
      <c r="E42" s="165"/>
      <c r="F42" s="165" t="b">
        <v>0</v>
      </c>
      <c r="G42" s="165" t="b">
        <v>0</v>
      </c>
      <c r="H42" s="154" t="str">
        <f>'LLM Defaults'!$P$23</f>
        <v>None</v>
      </c>
      <c r="I42" s="166" t="s">
        <v>27</v>
      </c>
      <c r="J42" s="154" t="str">
        <f>'LLM Defaults'!$L$23</f>
        <v>gpt-4-turbo-preview</v>
      </c>
      <c r="K42" s="157">
        <v>0.1</v>
      </c>
      <c r="L42" s="167">
        <v>0.0</v>
      </c>
      <c r="M42" s="168" t="s">
        <v>48</v>
      </c>
    </row>
    <row r="43">
      <c r="A43" s="161"/>
      <c r="B43" s="162"/>
      <c r="C43" s="163"/>
      <c r="D43" s="164"/>
      <c r="E43" s="165"/>
      <c r="F43" s="165" t="b">
        <v>0</v>
      </c>
      <c r="G43" s="165" t="b">
        <v>0</v>
      </c>
      <c r="H43" s="154" t="str">
        <f>'LLM Defaults'!$P$23</f>
        <v>None</v>
      </c>
      <c r="I43" s="166" t="s">
        <v>27</v>
      </c>
      <c r="J43" s="154" t="str">
        <f>'LLM Defaults'!$L$23</f>
        <v>gpt-4-turbo-preview</v>
      </c>
      <c r="K43" s="157">
        <v>0.1</v>
      </c>
      <c r="L43" s="167">
        <v>0.0</v>
      </c>
      <c r="M43" s="168" t="s">
        <v>48</v>
      </c>
    </row>
    <row r="44">
      <c r="A44" s="161"/>
      <c r="B44" s="162"/>
      <c r="C44" s="163"/>
      <c r="D44" s="164"/>
      <c r="E44" s="165"/>
      <c r="F44" s="165" t="b">
        <v>0</v>
      </c>
      <c r="G44" s="165" t="b">
        <v>0</v>
      </c>
      <c r="H44" s="154" t="str">
        <f>'LLM Defaults'!$P$23</f>
        <v>None</v>
      </c>
      <c r="I44" s="166" t="s">
        <v>27</v>
      </c>
      <c r="J44" s="154" t="str">
        <f>'LLM Defaults'!$L$23</f>
        <v>gpt-4-turbo-preview</v>
      </c>
      <c r="K44" s="157">
        <v>0.1</v>
      </c>
      <c r="L44" s="167">
        <v>0.0</v>
      </c>
      <c r="M44" s="168" t="s">
        <v>48</v>
      </c>
    </row>
    <row r="45">
      <c r="A45" s="161"/>
      <c r="B45" s="162"/>
      <c r="C45" s="163"/>
      <c r="D45" s="164"/>
      <c r="E45" s="165"/>
      <c r="F45" s="165" t="b">
        <v>0</v>
      </c>
      <c r="G45" s="165" t="b">
        <v>0</v>
      </c>
      <c r="H45" s="154" t="str">
        <f>'LLM Defaults'!$P$23</f>
        <v>None</v>
      </c>
      <c r="I45" s="166" t="s">
        <v>27</v>
      </c>
      <c r="J45" s="154" t="str">
        <f>'LLM Defaults'!$L$23</f>
        <v>gpt-4-turbo-preview</v>
      </c>
      <c r="K45" s="157">
        <v>0.1</v>
      </c>
      <c r="L45" s="167">
        <v>0.0</v>
      </c>
      <c r="M45" s="168" t="s">
        <v>48</v>
      </c>
    </row>
    <row r="46">
      <c r="A46" s="161"/>
      <c r="B46" s="162"/>
      <c r="C46" s="163"/>
      <c r="D46" s="164"/>
      <c r="E46" s="165"/>
      <c r="F46" s="165" t="b">
        <v>0</v>
      </c>
      <c r="G46" s="165" t="b">
        <v>0</v>
      </c>
      <c r="H46" s="154" t="str">
        <f>'LLM Defaults'!$P$23</f>
        <v>None</v>
      </c>
      <c r="I46" s="166" t="s">
        <v>27</v>
      </c>
      <c r="J46" s="154" t="str">
        <f>'LLM Defaults'!$L$23</f>
        <v>gpt-4-turbo-preview</v>
      </c>
      <c r="K46" s="157">
        <v>0.1</v>
      </c>
      <c r="L46" s="167">
        <v>0.0</v>
      </c>
      <c r="M46" s="168" t="s">
        <v>48</v>
      </c>
    </row>
    <row r="47">
      <c r="A47" s="161"/>
      <c r="B47" s="162"/>
      <c r="C47" s="163"/>
      <c r="D47" s="164"/>
      <c r="E47" s="165"/>
      <c r="F47" s="165" t="b">
        <v>0</v>
      </c>
      <c r="G47" s="165" t="b">
        <v>0</v>
      </c>
      <c r="H47" s="154" t="str">
        <f>'LLM Defaults'!$P$23</f>
        <v>None</v>
      </c>
      <c r="I47" s="166" t="s">
        <v>27</v>
      </c>
      <c r="J47" s="154" t="str">
        <f>'LLM Defaults'!$L$23</f>
        <v>gpt-4-turbo-preview</v>
      </c>
      <c r="K47" s="157">
        <v>0.1</v>
      </c>
      <c r="L47" s="167">
        <v>0.0</v>
      </c>
      <c r="M47" s="168" t="s">
        <v>48</v>
      </c>
    </row>
    <row r="48">
      <c r="A48" s="161"/>
      <c r="B48" s="162"/>
      <c r="C48" s="163"/>
      <c r="D48" s="164"/>
      <c r="E48" s="165"/>
      <c r="F48" s="165" t="b">
        <v>0</v>
      </c>
      <c r="G48" s="165" t="b">
        <v>0</v>
      </c>
      <c r="H48" s="154" t="str">
        <f>'LLM Defaults'!$P$23</f>
        <v>None</v>
      </c>
      <c r="I48" s="166" t="s">
        <v>27</v>
      </c>
      <c r="J48" s="154" t="str">
        <f>'LLM Defaults'!$L$23</f>
        <v>gpt-4-turbo-preview</v>
      </c>
      <c r="K48" s="157">
        <v>0.1</v>
      </c>
      <c r="L48" s="167">
        <v>0.0</v>
      </c>
      <c r="M48" s="168" t="s">
        <v>48</v>
      </c>
    </row>
    <row r="49">
      <c r="A49" s="161"/>
      <c r="B49" s="162"/>
      <c r="C49" s="163"/>
      <c r="D49" s="164"/>
      <c r="E49" s="165"/>
      <c r="F49" s="165" t="b">
        <v>0</v>
      </c>
      <c r="G49" s="165" t="b">
        <v>0</v>
      </c>
      <c r="H49" s="154" t="str">
        <f>'LLM Defaults'!$P$23</f>
        <v>None</v>
      </c>
      <c r="I49" s="166" t="s">
        <v>27</v>
      </c>
      <c r="J49" s="154" t="str">
        <f>'LLM Defaults'!$L$23</f>
        <v>gpt-4-turbo-preview</v>
      </c>
      <c r="K49" s="157">
        <v>0.1</v>
      </c>
      <c r="L49" s="167">
        <v>0.0</v>
      </c>
      <c r="M49" s="168" t="s">
        <v>48</v>
      </c>
    </row>
    <row r="50">
      <c r="A50" s="161"/>
      <c r="B50" s="162"/>
      <c r="C50" s="163"/>
      <c r="D50" s="164"/>
      <c r="E50" s="165"/>
      <c r="F50" s="165" t="b">
        <v>0</v>
      </c>
      <c r="G50" s="165" t="b">
        <v>0</v>
      </c>
      <c r="H50" s="154" t="str">
        <f>'LLM Defaults'!$P$23</f>
        <v>None</v>
      </c>
      <c r="I50" s="166" t="s">
        <v>27</v>
      </c>
      <c r="J50" s="154" t="str">
        <f>'LLM Defaults'!$L$23</f>
        <v>gpt-4-turbo-preview</v>
      </c>
      <c r="K50" s="157">
        <v>0.1</v>
      </c>
      <c r="L50" s="167">
        <v>0.0</v>
      </c>
      <c r="M50" s="168" t="s">
        <v>48</v>
      </c>
    </row>
    <row r="51">
      <c r="A51" s="161"/>
      <c r="B51" s="162"/>
      <c r="C51" s="163"/>
      <c r="D51" s="164"/>
      <c r="E51" s="165"/>
      <c r="F51" s="165" t="b">
        <v>0</v>
      </c>
      <c r="G51" s="165" t="b">
        <v>0</v>
      </c>
      <c r="H51" s="154" t="str">
        <f>'LLM Defaults'!$P$23</f>
        <v>None</v>
      </c>
      <c r="I51" s="166" t="s">
        <v>27</v>
      </c>
      <c r="J51" s="154" t="str">
        <f>'LLM Defaults'!$L$23</f>
        <v>gpt-4-turbo-preview</v>
      </c>
      <c r="K51" s="157">
        <v>0.1</v>
      </c>
      <c r="L51" s="167">
        <v>0.0</v>
      </c>
      <c r="M51" s="168" t="s">
        <v>48</v>
      </c>
    </row>
    <row r="52">
      <c r="A52" s="161"/>
      <c r="B52" s="162"/>
      <c r="C52" s="163"/>
      <c r="D52" s="164"/>
      <c r="E52" s="165"/>
      <c r="F52" s="165" t="b">
        <v>0</v>
      </c>
      <c r="G52" s="165" t="b">
        <v>0</v>
      </c>
      <c r="H52" s="154" t="str">
        <f>'LLM Defaults'!$P$23</f>
        <v>None</v>
      </c>
      <c r="I52" s="166" t="s">
        <v>27</v>
      </c>
      <c r="J52" s="154" t="str">
        <f>'LLM Defaults'!$L$23</f>
        <v>gpt-4-turbo-preview</v>
      </c>
      <c r="K52" s="157">
        <v>0.1</v>
      </c>
      <c r="L52" s="167">
        <v>0.0</v>
      </c>
      <c r="M52" s="168" t="s">
        <v>48</v>
      </c>
    </row>
    <row r="53">
      <c r="A53" s="161"/>
      <c r="B53" s="162"/>
      <c r="C53" s="163"/>
      <c r="D53" s="164"/>
      <c r="E53" s="165"/>
      <c r="F53" s="165" t="b">
        <v>0</v>
      </c>
      <c r="G53" s="165" t="b">
        <v>0</v>
      </c>
      <c r="H53" s="154" t="str">
        <f>'LLM Defaults'!$P$23</f>
        <v>None</v>
      </c>
      <c r="I53" s="166" t="s">
        <v>27</v>
      </c>
      <c r="J53" s="154" t="str">
        <f>'LLM Defaults'!$L$23</f>
        <v>gpt-4-turbo-preview</v>
      </c>
      <c r="K53" s="157">
        <v>0.1</v>
      </c>
      <c r="L53" s="167">
        <v>0.0</v>
      </c>
      <c r="M53" s="168" t="s">
        <v>48</v>
      </c>
    </row>
    <row r="54">
      <c r="A54" s="161"/>
      <c r="B54" s="162"/>
      <c r="C54" s="163"/>
      <c r="D54" s="164"/>
      <c r="E54" s="165"/>
      <c r="F54" s="165" t="b">
        <v>0</v>
      </c>
      <c r="G54" s="165" t="b">
        <v>0</v>
      </c>
      <c r="H54" s="154" t="str">
        <f>'LLM Defaults'!$P$23</f>
        <v>None</v>
      </c>
      <c r="I54" s="166" t="s">
        <v>27</v>
      </c>
      <c r="J54" s="154" t="str">
        <f>'LLM Defaults'!$L$23</f>
        <v>gpt-4-turbo-preview</v>
      </c>
      <c r="K54" s="157">
        <v>0.1</v>
      </c>
      <c r="L54" s="167">
        <v>0.0</v>
      </c>
      <c r="M54" s="168" t="s">
        <v>48</v>
      </c>
    </row>
    <row r="55">
      <c r="A55" s="161"/>
      <c r="B55" s="162"/>
      <c r="C55" s="163"/>
      <c r="D55" s="164"/>
      <c r="E55" s="165"/>
      <c r="F55" s="165" t="b">
        <v>0</v>
      </c>
      <c r="G55" s="165" t="b">
        <v>0</v>
      </c>
      <c r="H55" s="154" t="str">
        <f>'LLM Defaults'!$P$23</f>
        <v>None</v>
      </c>
      <c r="I55" s="166" t="s">
        <v>27</v>
      </c>
      <c r="J55" s="154" t="str">
        <f>'LLM Defaults'!$L$23</f>
        <v>gpt-4-turbo-preview</v>
      </c>
      <c r="K55" s="157">
        <v>0.1</v>
      </c>
      <c r="L55" s="167">
        <v>0.0</v>
      </c>
      <c r="M55" s="168" t="s">
        <v>48</v>
      </c>
    </row>
    <row r="56">
      <c r="A56" s="161"/>
      <c r="B56" s="162"/>
      <c r="C56" s="163"/>
      <c r="D56" s="164"/>
      <c r="E56" s="165"/>
      <c r="F56" s="165" t="b">
        <v>0</v>
      </c>
      <c r="G56" s="165" t="b">
        <v>0</v>
      </c>
      <c r="H56" s="154" t="str">
        <f>'LLM Defaults'!$P$23</f>
        <v>None</v>
      </c>
      <c r="I56" s="166" t="s">
        <v>27</v>
      </c>
      <c r="J56" s="154" t="str">
        <f>'LLM Defaults'!$L$23</f>
        <v>gpt-4-turbo-preview</v>
      </c>
      <c r="K56" s="157">
        <v>0.1</v>
      </c>
      <c r="L56" s="167">
        <v>0.0</v>
      </c>
      <c r="M56" s="168" t="s">
        <v>48</v>
      </c>
    </row>
    <row r="57">
      <c r="A57" s="161"/>
      <c r="B57" s="162"/>
      <c r="C57" s="163"/>
      <c r="D57" s="164"/>
      <c r="E57" s="165"/>
      <c r="F57" s="165" t="b">
        <v>0</v>
      </c>
      <c r="G57" s="165" t="b">
        <v>0</v>
      </c>
      <c r="H57" s="154" t="str">
        <f>'LLM Defaults'!$P$23</f>
        <v>None</v>
      </c>
      <c r="I57" s="166" t="s">
        <v>27</v>
      </c>
      <c r="J57" s="154" t="str">
        <f>'LLM Defaults'!$L$23</f>
        <v>gpt-4-turbo-preview</v>
      </c>
      <c r="K57" s="157">
        <v>0.1</v>
      </c>
      <c r="L57" s="167">
        <v>0.0</v>
      </c>
      <c r="M57" s="168" t="s">
        <v>48</v>
      </c>
    </row>
    <row r="58">
      <c r="A58" s="161"/>
      <c r="B58" s="162"/>
      <c r="C58" s="163"/>
      <c r="D58" s="164"/>
      <c r="E58" s="165"/>
      <c r="F58" s="165" t="b">
        <v>0</v>
      </c>
      <c r="G58" s="165" t="b">
        <v>0</v>
      </c>
      <c r="H58" s="154" t="str">
        <f>'LLM Defaults'!$P$23</f>
        <v>None</v>
      </c>
      <c r="I58" s="166" t="s">
        <v>27</v>
      </c>
      <c r="J58" s="154" t="str">
        <f>'LLM Defaults'!$L$23</f>
        <v>gpt-4-turbo-preview</v>
      </c>
      <c r="K58" s="157">
        <v>0.1</v>
      </c>
      <c r="L58" s="167">
        <v>0.0</v>
      </c>
      <c r="M58" s="168" t="s">
        <v>48</v>
      </c>
    </row>
    <row r="59">
      <c r="A59" s="161"/>
      <c r="B59" s="162"/>
      <c r="C59" s="163"/>
      <c r="D59" s="164"/>
      <c r="E59" s="165"/>
      <c r="F59" s="165" t="b">
        <v>0</v>
      </c>
      <c r="G59" s="165" t="b">
        <v>0</v>
      </c>
      <c r="H59" s="154" t="str">
        <f>'LLM Defaults'!$P$23</f>
        <v>None</v>
      </c>
      <c r="I59" s="166" t="s">
        <v>27</v>
      </c>
      <c r="J59" s="154" t="str">
        <f>'LLM Defaults'!$L$23</f>
        <v>gpt-4-turbo-preview</v>
      </c>
      <c r="K59" s="157">
        <v>0.1</v>
      </c>
      <c r="L59" s="167">
        <v>0.0</v>
      </c>
      <c r="M59" s="168" t="s">
        <v>48</v>
      </c>
    </row>
    <row r="60">
      <c r="A60" s="161"/>
      <c r="B60" s="162"/>
      <c r="C60" s="163"/>
      <c r="D60" s="164"/>
      <c r="E60" s="165"/>
      <c r="F60" s="165" t="b">
        <v>0</v>
      </c>
      <c r="G60" s="165" t="b">
        <v>0</v>
      </c>
      <c r="H60" s="154" t="str">
        <f>'LLM Defaults'!$P$23</f>
        <v>None</v>
      </c>
      <c r="I60" s="166" t="s">
        <v>27</v>
      </c>
      <c r="J60" s="154" t="str">
        <f>'LLM Defaults'!$L$23</f>
        <v>gpt-4-turbo-preview</v>
      </c>
      <c r="K60" s="157">
        <v>0.1</v>
      </c>
      <c r="L60" s="167">
        <v>0.0</v>
      </c>
      <c r="M60" s="168" t="s">
        <v>48</v>
      </c>
    </row>
    <row r="61">
      <c r="A61" s="161"/>
      <c r="B61" s="162"/>
      <c r="C61" s="163"/>
      <c r="D61" s="164"/>
      <c r="E61" s="165"/>
      <c r="F61" s="165" t="b">
        <v>0</v>
      </c>
      <c r="G61" s="165" t="b">
        <v>0</v>
      </c>
      <c r="H61" s="154" t="str">
        <f>'LLM Defaults'!$P$23</f>
        <v>None</v>
      </c>
      <c r="I61" s="166" t="s">
        <v>27</v>
      </c>
      <c r="J61" s="154" t="str">
        <f>'LLM Defaults'!$L$23</f>
        <v>gpt-4-turbo-preview</v>
      </c>
      <c r="K61" s="157">
        <v>0.1</v>
      </c>
      <c r="L61" s="167">
        <v>0.0</v>
      </c>
      <c r="M61" s="168" t="s">
        <v>48</v>
      </c>
    </row>
    <row r="62">
      <c r="A62" s="161"/>
      <c r="B62" s="162"/>
      <c r="C62" s="163"/>
      <c r="D62" s="164"/>
      <c r="E62" s="165"/>
      <c r="F62" s="165" t="b">
        <v>0</v>
      </c>
      <c r="G62" s="165" t="b">
        <v>0</v>
      </c>
      <c r="H62" s="154" t="str">
        <f>'LLM Defaults'!$P$23</f>
        <v>None</v>
      </c>
      <c r="I62" s="166" t="s">
        <v>27</v>
      </c>
      <c r="J62" s="154" t="str">
        <f>'LLM Defaults'!$L$23</f>
        <v>gpt-4-turbo-preview</v>
      </c>
      <c r="K62" s="157">
        <v>0.1</v>
      </c>
      <c r="L62" s="167">
        <v>0.0</v>
      </c>
      <c r="M62" s="168" t="s">
        <v>48</v>
      </c>
    </row>
    <row r="63">
      <c r="A63" s="161"/>
      <c r="B63" s="162"/>
      <c r="C63" s="163"/>
      <c r="D63" s="164"/>
      <c r="E63" s="165"/>
      <c r="F63" s="165" t="b">
        <v>0</v>
      </c>
      <c r="G63" s="165" t="b">
        <v>0</v>
      </c>
      <c r="H63" s="154" t="str">
        <f>'LLM Defaults'!$P$23</f>
        <v>None</v>
      </c>
      <c r="I63" s="166" t="s">
        <v>27</v>
      </c>
      <c r="J63" s="154" t="str">
        <f>'LLM Defaults'!$L$23</f>
        <v>gpt-4-turbo-preview</v>
      </c>
      <c r="K63" s="157">
        <v>0.1</v>
      </c>
      <c r="L63" s="167">
        <v>0.0</v>
      </c>
      <c r="M63" s="168" t="s">
        <v>48</v>
      </c>
    </row>
    <row r="64">
      <c r="A64" s="161"/>
      <c r="B64" s="162"/>
      <c r="C64" s="163"/>
      <c r="D64" s="164"/>
      <c r="E64" s="165"/>
      <c r="F64" s="165" t="b">
        <v>0</v>
      </c>
      <c r="G64" s="165" t="b">
        <v>0</v>
      </c>
      <c r="H64" s="154" t="str">
        <f>'LLM Defaults'!$P$23</f>
        <v>None</v>
      </c>
      <c r="I64" s="166" t="s">
        <v>27</v>
      </c>
      <c r="J64" s="154" t="str">
        <f>'LLM Defaults'!$L$23</f>
        <v>gpt-4-turbo-preview</v>
      </c>
      <c r="K64" s="157">
        <v>0.1</v>
      </c>
      <c r="L64" s="167">
        <v>0.0</v>
      </c>
      <c r="M64" s="168" t="s">
        <v>48</v>
      </c>
    </row>
    <row r="65">
      <c r="A65" s="161"/>
      <c r="B65" s="162"/>
      <c r="C65" s="163"/>
      <c r="D65" s="164"/>
      <c r="E65" s="165"/>
      <c r="F65" s="165" t="b">
        <v>0</v>
      </c>
      <c r="G65" s="165" t="b">
        <v>0</v>
      </c>
      <c r="H65" s="154" t="str">
        <f>'LLM Defaults'!$P$23</f>
        <v>None</v>
      </c>
      <c r="I65" s="166" t="s">
        <v>27</v>
      </c>
      <c r="J65" s="154" t="str">
        <f>'LLM Defaults'!$L$23</f>
        <v>gpt-4-turbo-preview</v>
      </c>
      <c r="K65" s="157">
        <v>0.1</v>
      </c>
      <c r="L65" s="167">
        <v>0.0</v>
      </c>
      <c r="M65" s="168" t="s">
        <v>48</v>
      </c>
    </row>
    <row r="66">
      <c r="A66" s="161"/>
      <c r="B66" s="162"/>
      <c r="C66" s="163"/>
      <c r="D66" s="164"/>
      <c r="E66" s="165"/>
      <c r="F66" s="165" t="b">
        <v>0</v>
      </c>
      <c r="G66" s="165" t="b">
        <v>0</v>
      </c>
      <c r="H66" s="154" t="str">
        <f>'LLM Defaults'!$P$23</f>
        <v>None</v>
      </c>
      <c r="I66" s="166" t="s">
        <v>27</v>
      </c>
      <c r="J66" s="154" t="str">
        <f>'LLM Defaults'!$L$23</f>
        <v>gpt-4-turbo-preview</v>
      </c>
      <c r="K66" s="157">
        <v>0.1</v>
      </c>
      <c r="L66" s="167">
        <v>0.0</v>
      </c>
      <c r="M66" s="168" t="s">
        <v>48</v>
      </c>
    </row>
    <row r="67">
      <c r="A67" s="161"/>
      <c r="B67" s="162"/>
      <c r="C67" s="163"/>
      <c r="D67" s="164"/>
      <c r="E67" s="165"/>
      <c r="F67" s="165" t="b">
        <v>0</v>
      </c>
      <c r="G67" s="165" t="b">
        <v>0</v>
      </c>
      <c r="H67" s="154" t="str">
        <f>'LLM Defaults'!$P$23</f>
        <v>None</v>
      </c>
      <c r="I67" s="166" t="s">
        <v>27</v>
      </c>
      <c r="J67" s="154" t="str">
        <f>'LLM Defaults'!$L$23</f>
        <v>gpt-4-turbo-preview</v>
      </c>
      <c r="K67" s="157">
        <v>0.1</v>
      </c>
      <c r="L67" s="167">
        <v>0.0</v>
      </c>
      <c r="M67" s="168" t="s">
        <v>48</v>
      </c>
    </row>
    <row r="68">
      <c r="A68" s="161"/>
      <c r="B68" s="162"/>
      <c r="C68" s="163"/>
      <c r="D68" s="164"/>
      <c r="E68" s="165"/>
      <c r="F68" s="165" t="b">
        <v>0</v>
      </c>
      <c r="G68" s="165" t="b">
        <v>0</v>
      </c>
      <c r="H68" s="154" t="str">
        <f>'LLM Defaults'!$P$23</f>
        <v>None</v>
      </c>
      <c r="I68" s="166" t="s">
        <v>27</v>
      </c>
      <c r="J68" s="154" t="str">
        <f>'LLM Defaults'!$L$23</f>
        <v>gpt-4-turbo-preview</v>
      </c>
      <c r="K68" s="157">
        <v>0.1</v>
      </c>
      <c r="L68" s="167">
        <v>0.0</v>
      </c>
      <c r="M68" s="168" t="s">
        <v>48</v>
      </c>
    </row>
    <row r="69">
      <c r="A69" s="161"/>
      <c r="B69" s="162"/>
      <c r="C69" s="163"/>
      <c r="D69" s="164"/>
      <c r="E69" s="165"/>
      <c r="F69" s="165" t="b">
        <v>0</v>
      </c>
      <c r="G69" s="165" t="b">
        <v>0</v>
      </c>
      <c r="H69" s="154" t="str">
        <f>'LLM Defaults'!$P$23</f>
        <v>None</v>
      </c>
      <c r="I69" s="166" t="s">
        <v>27</v>
      </c>
      <c r="J69" s="154" t="str">
        <f>'LLM Defaults'!$L$23</f>
        <v>gpt-4-turbo-preview</v>
      </c>
      <c r="K69" s="157">
        <v>0.1</v>
      </c>
      <c r="L69" s="167">
        <v>0.0</v>
      </c>
      <c r="M69" s="168" t="s">
        <v>48</v>
      </c>
    </row>
    <row r="70">
      <c r="A70" s="161"/>
      <c r="B70" s="162"/>
      <c r="C70" s="163"/>
      <c r="D70" s="164"/>
      <c r="E70" s="165"/>
      <c r="F70" s="165" t="b">
        <v>0</v>
      </c>
      <c r="G70" s="165" t="b">
        <v>0</v>
      </c>
      <c r="H70" s="154" t="str">
        <f>'LLM Defaults'!$P$23</f>
        <v>None</v>
      </c>
      <c r="I70" s="166" t="s">
        <v>27</v>
      </c>
      <c r="J70" s="154" t="str">
        <f>'LLM Defaults'!$L$23</f>
        <v>gpt-4-turbo-preview</v>
      </c>
      <c r="K70" s="157">
        <v>0.1</v>
      </c>
      <c r="L70" s="167">
        <v>0.0</v>
      </c>
      <c r="M70" s="168" t="s">
        <v>48</v>
      </c>
    </row>
    <row r="71">
      <c r="A71" s="161"/>
      <c r="B71" s="162"/>
      <c r="C71" s="163"/>
      <c r="D71" s="164"/>
      <c r="E71" s="165"/>
      <c r="F71" s="165" t="b">
        <v>0</v>
      </c>
      <c r="G71" s="165" t="b">
        <v>0</v>
      </c>
      <c r="H71" s="154" t="str">
        <f>'LLM Defaults'!$P$23</f>
        <v>None</v>
      </c>
      <c r="I71" s="166" t="s">
        <v>27</v>
      </c>
      <c r="J71" s="154" t="str">
        <f>'LLM Defaults'!$L$23</f>
        <v>gpt-4-turbo-preview</v>
      </c>
      <c r="K71" s="157">
        <v>0.1</v>
      </c>
      <c r="L71" s="167">
        <v>0.0</v>
      </c>
      <c r="M71" s="168" t="s">
        <v>48</v>
      </c>
    </row>
    <row r="72">
      <c r="A72" s="161"/>
      <c r="B72" s="162"/>
      <c r="C72" s="163"/>
      <c r="D72" s="164"/>
      <c r="E72" s="165"/>
      <c r="F72" s="165" t="b">
        <v>0</v>
      </c>
      <c r="G72" s="165" t="b">
        <v>0</v>
      </c>
      <c r="H72" s="154" t="str">
        <f>'LLM Defaults'!$P$23</f>
        <v>None</v>
      </c>
      <c r="I72" s="166" t="s">
        <v>27</v>
      </c>
      <c r="J72" s="154" t="str">
        <f>'LLM Defaults'!$L$23</f>
        <v>gpt-4-turbo-preview</v>
      </c>
      <c r="K72" s="157">
        <v>0.1</v>
      </c>
      <c r="L72" s="167">
        <v>0.0</v>
      </c>
      <c r="M72" s="168" t="s">
        <v>48</v>
      </c>
    </row>
    <row r="73">
      <c r="A73" s="161"/>
      <c r="B73" s="162"/>
      <c r="C73" s="163"/>
      <c r="D73" s="164"/>
      <c r="E73" s="165"/>
      <c r="F73" s="165" t="b">
        <v>0</v>
      </c>
      <c r="G73" s="165" t="b">
        <v>0</v>
      </c>
      <c r="H73" s="154" t="str">
        <f>'LLM Defaults'!$P$23</f>
        <v>None</v>
      </c>
      <c r="I73" s="166" t="s">
        <v>27</v>
      </c>
      <c r="J73" s="154" t="str">
        <f>'LLM Defaults'!$L$23</f>
        <v>gpt-4-turbo-preview</v>
      </c>
      <c r="K73" s="157">
        <v>0.1</v>
      </c>
      <c r="L73" s="167">
        <v>0.0</v>
      </c>
      <c r="M73" s="168" t="s">
        <v>48</v>
      </c>
    </row>
    <row r="74">
      <c r="A74" s="161"/>
      <c r="B74" s="162"/>
      <c r="C74" s="163"/>
      <c r="D74" s="164"/>
      <c r="E74" s="165"/>
      <c r="F74" s="165" t="b">
        <v>0</v>
      </c>
      <c r="G74" s="165" t="b">
        <v>0</v>
      </c>
      <c r="H74" s="154" t="str">
        <f>'LLM Defaults'!$P$23</f>
        <v>None</v>
      </c>
      <c r="I74" s="166" t="s">
        <v>27</v>
      </c>
      <c r="J74" s="154" t="str">
        <f>'LLM Defaults'!$L$23</f>
        <v>gpt-4-turbo-preview</v>
      </c>
      <c r="K74" s="157">
        <v>0.1</v>
      </c>
      <c r="L74" s="167">
        <v>0.0</v>
      </c>
      <c r="M74" s="168" t="s">
        <v>48</v>
      </c>
    </row>
    <row r="75">
      <c r="A75" s="161"/>
      <c r="B75" s="162"/>
      <c r="C75" s="163"/>
      <c r="D75" s="164"/>
      <c r="E75" s="165"/>
      <c r="F75" s="165" t="b">
        <v>0</v>
      </c>
      <c r="G75" s="165" t="b">
        <v>0</v>
      </c>
      <c r="H75" s="154" t="str">
        <f>'LLM Defaults'!$P$23</f>
        <v>None</v>
      </c>
      <c r="I75" s="166" t="s">
        <v>27</v>
      </c>
      <c r="J75" s="154" t="str">
        <f>'LLM Defaults'!$L$23</f>
        <v>gpt-4-turbo-preview</v>
      </c>
      <c r="K75" s="157">
        <v>0.1</v>
      </c>
      <c r="L75" s="167">
        <v>0.0</v>
      </c>
      <c r="M75" s="168" t="s">
        <v>48</v>
      </c>
    </row>
    <row r="76">
      <c r="A76" s="161"/>
      <c r="B76" s="162"/>
      <c r="C76" s="163"/>
      <c r="D76" s="164"/>
      <c r="E76" s="165"/>
      <c r="F76" s="165" t="b">
        <v>0</v>
      </c>
      <c r="G76" s="165" t="b">
        <v>0</v>
      </c>
      <c r="H76" s="154" t="str">
        <f>'LLM Defaults'!$P$23</f>
        <v>None</v>
      </c>
      <c r="I76" s="166" t="s">
        <v>27</v>
      </c>
      <c r="J76" s="154" t="str">
        <f>'LLM Defaults'!$L$23</f>
        <v>gpt-4-turbo-preview</v>
      </c>
      <c r="K76" s="157">
        <v>0.1</v>
      </c>
      <c r="L76" s="167">
        <v>0.0</v>
      </c>
      <c r="M76" s="168" t="s">
        <v>48</v>
      </c>
    </row>
    <row r="77">
      <c r="A77" s="161"/>
      <c r="B77" s="162"/>
      <c r="C77" s="163"/>
      <c r="D77" s="164"/>
      <c r="E77" s="165"/>
      <c r="F77" s="165" t="b">
        <v>0</v>
      </c>
      <c r="G77" s="165" t="b">
        <v>0</v>
      </c>
      <c r="H77" s="154" t="str">
        <f>'LLM Defaults'!$P$23</f>
        <v>None</v>
      </c>
      <c r="I77" s="166" t="s">
        <v>27</v>
      </c>
      <c r="J77" s="154" t="str">
        <f>'LLM Defaults'!$L$23</f>
        <v>gpt-4-turbo-preview</v>
      </c>
      <c r="K77" s="157">
        <v>0.1</v>
      </c>
      <c r="L77" s="167">
        <v>0.0</v>
      </c>
      <c r="M77" s="168" t="s">
        <v>48</v>
      </c>
    </row>
    <row r="78">
      <c r="A78" s="161"/>
      <c r="B78" s="162"/>
      <c r="C78" s="163"/>
      <c r="D78" s="164"/>
      <c r="E78" s="165"/>
      <c r="F78" s="165" t="b">
        <v>0</v>
      </c>
      <c r="G78" s="165" t="b">
        <v>0</v>
      </c>
      <c r="H78" s="154" t="str">
        <f>'LLM Defaults'!$P$23</f>
        <v>None</v>
      </c>
      <c r="I78" s="166" t="s">
        <v>27</v>
      </c>
      <c r="J78" s="154" t="str">
        <f>'LLM Defaults'!$L$23</f>
        <v>gpt-4-turbo-preview</v>
      </c>
      <c r="K78" s="157">
        <v>0.1</v>
      </c>
      <c r="L78" s="167">
        <v>0.0</v>
      </c>
      <c r="M78" s="168" t="s">
        <v>48</v>
      </c>
    </row>
    <row r="79">
      <c r="A79" s="161"/>
      <c r="B79" s="162"/>
      <c r="C79" s="163"/>
      <c r="D79" s="164"/>
      <c r="E79" s="165"/>
      <c r="F79" s="165" t="b">
        <v>0</v>
      </c>
      <c r="G79" s="165" t="b">
        <v>0</v>
      </c>
      <c r="H79" s="154" t="str">
        <f>'LLM Defaults'!$P$23</f>
        <v>None</v>
      </c>
      <c r="I79" s="166" t="s">
        <v>27</v>
      </c>
      <c r="J79" s="154" t="str">
        <f>'LLM Defaults'!$L$23</f>
        <v>gpt-4-turbo-preview</v>
      </c>
      <c r="K79" s="157">
        <v>0.1</v>
      </c>
      <c r="L79" s="167">
        <v>0.0</v>
      </c>
      <c r="M79" s="168" t="s">
        <v>48</v>
      </c>
    </row>
    <row r="80">
      <c r="A80" s="161"/>
      <c r="B80" s="162"/>
      <c r="C80" s="163"/>
      <c r="D80" s="164"/>
      <c r="E80" s="165"/>
      <c r="F80" s="165" t="b">
        <v>0</v>
      </c>
      <c r="G80" s="165" t="b">
        <v>0</v>
      </c>
      <c r="H80" s="154" t="str">
        <f>'LLM Defaults'!$P$23</f>
        <v>None</v>
      </c>
      <c r="I80" s="166" t="s">
        <v>27</v>
      </c>
      <c r="J80" s="154" t="str">
        <f>'LLM Defaults'!$L$23</f>
        <v>gpt-4-turbo-preview</v>
      </c>
      <c r="K80" s="157">
        <v>0.1</v>
      </c>
      <c r="L80" s="167">
        <v>0.0</v>
      </c>
      <c r="M80" s="168" t="s">
        <v>48</v>
      </c>
    </row>
    <row r="81">
      <c r="A81" s="161"/>
      <c r="B81" s="162"/>
      <c r="C81" s="163"/>
      <c r="D81" s="164"/>
      <c r="E81" s="165"/>
      <c r="F81" s="165" t="b">
        <v>0</v>
      </c>
      <c r="G81" s="165" t="b">
        <v>0</v>
      </c>
      <c r="H81" s="154" t="str">
        <f>'LLM Defaults'!$P$23</f>
        <v>None</v>
      </c>
      <c r="I81" s="166" t="s">
        <v>27</v>
      </c>
      <c r="J81" s="154" t="str">
        <f>'LLM Defaults'!$L$23</f>
        <v>gpt-4-turbo-preview</v>
      </c>
      <c r="K81" s="157">
        <v>0.1</v>
      </c>
      <c r="L81" s="167">
        <v>0.0</v>
      </c>
      <c r="M81" s="168" t="s">
        <v>48</v>
      </c>
    </row>
    <row r="82">
      <c r="A82" s="161"/>
      <c r="B82" s="162"/>
      <c r="C82" s="163"/>
      <c r="D82" s="164"/>
      <c r="E82" s="165"/>
      <c r="F82" s="165" t="b">
        <v>0</v>
      </c>
      <c r="G82" s="165" t="b">
        <v>0</v>
      </c>
      <c r="H82" s="154" t="str">
        <f>'LLM Defaults'!$P$23</f>
        <v>None</v>
      </c>
      <c r="I82" s="166" t="s">
        <v>27</v>
      </c>
      <c r="J82" s="154" t="str">
        <f>'LLM Defaults'!$L$23</f>
        <v>gpt-4-turbo-preview</v>
      </c>
      <c r="K82" s="157">
        <v>0.1</v>
      </c>
      <c r="L82" s="167">
        <v>0.0</v>
      </c>
      <c r="M82" s="168" t="s">
        <v>48</v>
      </c>
    </row>
    <row r="83">
      <c r="A83" s="161"/>
      <c r="B83" s="162"/>
      <c r="C83" s="163"/>
      <c r="D83" s="164"/>
      <c r="E83" s="165"/>
      <c r="F83" s="165" t="b">
        <v>0</v>
      </c>
      <c r="G83" s="165" t="b">
        <v>0</v>
      </c>
      <c r="H83" s="154" t="str">
        <f>'LLM Defaults'!$P$23</f>
        <v>None</v>
      </c>
      <c r="I83" s="166" t="s">
        <v>27</v>
      </c>
      <c r="J83" s="154" t="str">
        <f>'LLM Defaults'!$L$23</f>
        <v>gpt-4-turbo-preview</v>
      </c>
      <c r="K83" s="157">
        <v>0.1</v>
      </c>
      <c r="L83" s="167">
        <v>0.0</v>
      </c>
      <c r="M83" s="168" t="s">
        <v>48</v>
      </c>
    </row>
    <row r="84">
      <c r="A84" s="161"/>
      <c r="B84" s="162"/>
      <c r="C84" s="163"/>
      <c r="D84" s="164"/>
      <c r="E84" s="165"/>
      <c r="F84" s="165" t="b">
        <v>0</v>
      </c>
      <c r="G84" s="165" t="b">
        <v>0</v>
      </c>
      <c r="H84" s="154" t="str">
        <f>'LLM Defaults'!$P$23</f>
        <v>None</v>
      </c>
      <c r="I84" s="166" t="s">
        <v>27</v>
      </c>
      <c r="J84" s="154" t="str">
        <f>'LLM Defaults'!$L$23</f>
        <v>gpt-4-turbo-preview</v>
      </c>
      <c r="K84" s="157">
        <v>0.1</v>
      </c>
      <c r="L84" s="167">
        <v>0.0</v>
      </c>
      <c r="M84" s="168" t="s">
        <v>48</v>
      </c>
    </row>
    <row r="85">
      <c r="A85" s="161"/>
      <c r="B85" s="162"/>
      <c r="C85" s="163"/>
      <c r="D85" s="164"/>
      <c r="E85" s="165"/>
      <c r="F85" s="165" t="b">
        <v>0</v>
      </c>
      <c r="G85" s="165" t="b">
        <v>0</v>
      </c>
      <c r="H85" s="154" t="str">
        <f>'LLM Defaults'!$P$23</f>
        <v>None</v>
      </c>
      <c r="I85" s="166" t="s">
        <v>27</v>
      </c>
      <c r="J85" s="154" t="str">
        <f>'LLM Defaults'!$L$23</f>
        <v>gpt-4-turbo-preview</v>
      </c>
      <c r="K85" s="157">
        <v>0.1</v>
      </c>
      <c r="L85" s="167">
        <v>0.0</v>
      </c>
      <c r="M85" s="168" t="s">
        <v>48</v>
      </c>
    </row>
    <row r="86">
      <c r="A86" s="161"/>
      <c r="B86" s="162"/>
      <c r="C86" s="163"/>
      <c r="D86" s="164"/>
      <c r="E86" s="165"/>
      <c r="F86" s="165" t="b">
        <v>0</v>
      </c>
      <c r="G86" s="165" t="b">
        <v>0</v>
      </c>
      <c r="H86" s="154" t="str">
        <f>'LLM Defaults'!$P$23</f>
        <v>None</v>
      </c>
      <c r="I86" s="166" t="s">
        <v>27</v>
      </c>
      <c r="J86" s="154" t="str">
        <f>'LLM Defaults'!$L$23</f>
        <v>gpt-4-turbo-preview</v>
      </c>
      <c r="K86" s="157">
        <v>0.1</v>
      </c>
      <c r="L86" s="167">
        <v>0.0</v>
      </c>
      <c r="M86" s="168" t="s">
        <v>48</v>
      </c>
    </row>
    <row r="87">
      <c r="A87" s="161"/>
      <c r="B87" s="162"/>
      <c r="C87" s="163"/>
      <c r="D87" s="164"/>
      <c r="E87" s="165"/>
      <c r="F87" s="165" t="b">
        <v>0</v>
      </c>
      <c r="G87" s="165" t="b">
        <v>0</v>
      </c>
      <c r="H87" s="154" t="str">
        <f>'LLM Defaults'!$P$23</f>
        <v>None</v>
      </c>
      <c r="I87" s="166" t="s">
        <v>27</v>
      </c>
      <c r="J87" s="154" t="str">
        <f>'LLM Defaults'!$L$23</f>
        <v>gpt-4-turbo-preview</v>
      </c>
      <c r="K87" s="157">
        <v>0.1</v>
      </c>
      <c r="L87" s="167">
        <v>0.0</v>
      </c>
      <c r="M87" s="168" t="s">
        <v>48</v>
      </c>
    </row>
    <row r="88">
      <c r="A88" s="161"/>
      <c r="B88" s="162"/>
      <c r="C88" s="163"/>
      <c r="D88" s="164"/>
      <c r="E88" s="165"/>
      <c r="F88" s="165" t="b">
        <v>0</v>
      </c>
      <c r="G88" s="165" t="b">
        <v>0</v>
      </c>
      <c r="H88" s="154" t="str">
        <f>'LLM Defaults'!$P$23</f>
        <v>None</v>
      </c>
      <c r="I88" s="166" t="s">
        <v>27</v>
      </c>
      <c r="J88" s="154" t="str">
        <f>'LLM Defaults'!$L$23</f>
        <v>gpt-4-turbo-preview</v>
      </c>
      <c r="K88" s="157">
        <v>0.1</v>
      </c>
      <c r="L88" s="167">
        <v>0.0</v>
      </c>
      <c r="M88" s="168" t="s">
        <v>48</v>
      </c>
    </row>
    <row r="89">
      <c r="A89" s="161"/>
      <c r="B89" s="162"/>
      <c r="C89" s="163"/>
      <c r="D89" s="164"/>
      <c r="E89" s="165"/>
      <c r="F89" s="165" t="b">
        <v>0</v>
      </c>
      <c r="G89" s="165" t="b">
        <v>0</v>
      </c>
      <c r="H89" s="154" t="str">
        <f>'LLM Defaults'!$P$23</f>
        <v>None</v>
      </c>
      <c r="I89" s="166" t="s">
        <v>27</v>
      </c>
      <c r="J89" s="154" t="str">
        <f>'LLM Defaults'!$L$23</f>
        <v>gpt-4-turbo-preview</v>
      </c>
      <c r="K89" s="157">
        <v>0.1</v>
      </c>
      <c r="L89" s="167">
        <v>0.0</v>
      </c>
      <c r="M89" s="168" t="s">
        <v>48</v>
      </c>
    </row>
    <row r="90">
      <c r="A90" s="161"/>
      <c r="B90" s="162"/>
      <c r="C90" s="163"/>
      <c r="D90" s="164"/>
      <c r="E90" s="165"/>
      <c r="F90" s="165" t="b">
        <v>0</v>
      </c>
      <c r="G90" s="165" t="b">
        <v>0</v>
      </c>
      <c r="H90" s="154" t="str">
        <f>'LLM Defaults'!$P$23</f>
        <v>None</v>
      </c>
      <c r="I90" s="166" t="s">
        <v>27</v>
      </c>
      <c r="J90" s="154" t="str">
        <f>'LLM Defaults'!$L$23</f>
        <v>gpt-4-turbo-preview</v>
      </c>
      <c r="K90" s="157">
        <v>0.1</v>
      </c>
      <c r="L90" s="167">
        <v>0.0</v>
      </c>
      <c r="M90" s="168" t="s">
        <v>48</v>
      </c>
    </row>
    <row r="91">
      <c r="A91" s="161"/>
      <c r="B91" s="162"/>
      <c r="C91" s="163"/>
      <c r="D91" s="164"/>
      <c r="E91" s="165"/>
      <c r="F91" s="165" t="b">
        <v>0</v>
      </c>
      <c r="G91" s="165" t="b">
        <v>0</v>
      </c>
      <c r="H91" s="154" t="str">
        <f>'LLM Defaults'!$P$23</f>
        <v>None</v>
      </c>
      <c r="I91" s="166" t="s">
        <v>27</v>
      </c>
      <c r="J91" s="154" t="str">
        <f>'LLM Defaults'!$L$23</f>
        <v>gpt-4-turbo-preview</v>
      </c>
      <c r="K91" s="157">
        <v>0.1</v>
      </c>
      <c r="L91" s="167">
        <v>0.0</v>
      </c>
      <c r="M91" s="168" t="s">
        <v>48</v>
      </c>
    </row>
    <row r="92">
      <c r="A92" s="161"/>
      <c r="B92" s="162"/>
      <c r="C92" s="163"/>
      <c r="D92" s="164"/>
      <c r="E92" s="165"/>
      <c r="F92" s="165" t="b">
        <v>0</v>
      </c>
      <c r="G92" s="165" t="b">
        <v>0</v>
      </c>
      <c r="H92" s="154" t="str">
        <f>'LLM Defaults'!$P$23</f>
        <v>None</v>
      </c>
      <c r="I92" s="166" t="s">
        <v>27</v>
      </c>
      <c r="J92" s="154" t="str">
        <f>'LLM Defaults'!$L$23</f>
        <v>gpt-4-turbo-preview</v>
      </c>
      <c r="K92" s="157">
        <v>0.1</v>
      </c>
      <c r="L92" s="167">
        <v>0.0</v>
      </c>
      <c r="M92" s="168" t="s">
        <v>48</v>
      </c>
    </row>
    <row r="93">
      <c r="A93" s="161"/>
      <c r="B93" s="162"/>
      <c r="C93" s="163"/>
      <c r="D93" s="164"/>
      <c r="E93" s="165"/>
      <c r="F93" s="165" t="b">
        <v>0</v>
      </c>
      <c r="G93" s="165" t="b">
        <v>0</v>
      </c>
      <c r="H93" s="154" t="str">
        <f>'LLM Defaults'!$P$23</f>
        <v>None</v>
      </c>
      <c r="I93" s="166" t="s">
        <v>27</v>
      </c>
      <c r="J93" s="154" t="str">
        <f>'LLM Defaults'!$L$23</f>
        <v>gpt-4-turbo-preview</v>
      </c>
      <c r="K93" s="157">
        <v>0.1</v>
      </c>
      <c r="L93" s="167">
        <v>0.0</v>
      </c>
      <c r="M93" s="168" t="s">
        <v>48</v>
      </c>
    </row>
    <row r="94">
      <c r="A94" s="161"/>
      <c r="B94" s="162"/>
      <c r="C94" s="163"/>
      <c r="D94" s="164"/>
      <c r="E94" s="165"/>
      <c r="F94" s="165" t="b">
        <v>0</v>
      </c>
      <c r="G94" s="165" t="b">
        <v>0</v>
      </c>
      <c r="H94" s="154" t="str">
        <f>'LLM Defaults'!$P$23</f>
        <v>None</v>
      </c>
      <c r="I94" s="166" t="s">
        <v>27</v>
      </c>
      <c r="J94" s="154" t="str">
        <f>'LLM Defaults'!$L$23</f>
        <v>gpt-4-turbo-preview</v>
      </c>
      <c r="K94" s="157">
        <v>0.1</v>
      </c>
      <c r="L94" s="167">
        <v>0.0</v>
      </c>
      <c r="M94" s="168" t="s">
        <v>48</v>
      </c>
    </row>
    <row r="95">
      <c r="A95" s="161"/>
      <c r="B95" s="162"/>
      <c r="C95" s="163"/>
      <c r="D95" s="164"/>
      <c r="E95" s="165"/>
      <c r="F95" s="165" t="b">
        <v>0</v>
      </c>
      <c r="G95" s="165" t="b">
        <v>0</v>
      </c>
      <c r="H95" s="154" t="str">
        <f>'LLM Defaults'!$P$23</f>
        <v>None</v>
      </c>
      <c r="I95" s="166" t="s">
        <v>27</v>
      </c>
      <c r="J95" s="154" t="str">
        <f>'LLM Defaults'!$L$23</f>
        <v>gpt-4-turbo-preview</v>
      </c>
      <c r="K95" s="157">
        <v>0.1</v>
      </c>
      <c r="L95" s="167">
        <v>0.0</v>
      </c>
      <c r="M95" s="168" t="s">
        <v>48</v>
      </c>
    </row>
    <row r="96">
      <c r="A96" s="161"/>
      <c r="B96" s="162"/>
      <c r="C96" s="163"/>
      <c r="D96" s="164"/>
      <c r="E96" s="165"/>
      <c r="F96" s="165" t="b">
        <v>0</v>
      </c>
      <c r="G96" s="165" t="b">
        <v>0</v>
      </c>
      <c r="H96" s="154" t="str">
        <f>'LLM Defaults'!$P$23</f>
        <v>None</v>
      </c>
      <c r="I96" s="166" t="s">
        <v>27</v>
      </c>
      <c r="J96" s="154" t="str">
        <f>'LLM Defaults'!$L$23</f>
        <v>gpt-4-turbo-preview</v>
      </c>
      <c r="K96" s="157">
        <v>0.1</v>
      </c>
      <c r="L96" s="167">
        <v>0.0</v>
      </c>
      <c r="M96" s="168" t="s">
        <v>48</v>
      </c>
    </row>
    <row r="97">
      <c r="A97" s="161"/>
      <c r="B97" s="162"/>
      <c r="C97" s="163"/>
      <c r="D97" s="164"/>
      <c r="E97" s="165"/>
      <c r="F97" s="165" t="b">
        <v>0</v>
      </c>
      <c r="G97" s="165" t="b">
        <v>0</v>
      </c>
      <c r="H97" s="154" t="str">
        <f>'LLM Defaults'!$P$23</f>
        <v>None</v>
      </c>
      <c r="I97" s="166" t="s">
        <v>27</v>
      </c>
      <c r="J97" s="154" t="str">
        <f>'LLM Defaults'!$L$23</f>
        <v>gpt-4-turbo-preview</v>
      </c>
      <c r="K97" s="157">
        <v>0.1</v>
      </c>
      <c r="L97" s="167">
        <v>0.0</v>
      </c>
      <c r="M97" s="168" t="s">
        <v>48</v>
      </c>
    </row>
    <row r="98">
      <c r="A98" s="161"/>
      <c r="B98" s="162"/>
      <c r="C98" s="163"/>
      <c r="D98" s="164"/>
      <c r="E98" s="165"/>
      <c r="F98" s="165" t="b">
        <v>0</v>
      </c>
      <c r="G98" s="165" t="b">
        <v>0</v>
      </c>
      <c r="H98" s="154" t="str">
        <f>'LLM Defaults'!$P$23</f>
        <v>None</v>
      </c>
      <c r="I98" s="166" t="s">
        <v>27</v>
      </c>
      <c r="J98" s="154" t="str">
        <f>'LLM Defaults'!$L$23</f>
        <v>gpt-4-turbo-preview</v>
      </c>
      <c r="K98" s="157">
        <v>0.1</v>
      </c>
      <c r="L98" s="167">
        <v>0.0</v>
      </c>
      <c r="M98" s="168" t="s">
        <v>48</v>
      </c>
    </row>
    <row r="99">
      <c r="A99" s="161"/>
      <c r="B99" s="162"/>
      <c r="C99" s="163"/>
      <c r="D99" s="164"/>
      <c r="E99" s="165"/>
      <c r="F99" s="165" t="b">
        <v>0</v>
      </c>
      <c r="G99" s="165" t="b">
        <v>0</v>
      </c>
      <c r="H99" s="154" t="str">
        <f>'LLM Defaults'!$P$23</f>
        <v>None</v>
      </c>
      <c r="I99" s="166" t="s">
        <v>27</v>
      </c>
      <c r="J99" s="154" t="str">
        <f>'LLM Defaults'!$L$23</f>
        <v>gpt-4-turbo-preview</v>
      </c>
      <c r="K99" s="157">
        <v>0.1</v>
      </c>
      <c r="L99" s="167">
        <v>0.0</v>
      </c>
      <c r="M99" s="168" t="s">
        <v>48</v>
      </c>
    </row>
    <row r="100">
      <c r="A100" s="161"/>
      <c r="B100" s="162"/>
      <c r="C100" s="163"/>
      <c r="D100" s="164"/>
      <c r="E100" s="165"/>
      <c r="F100" s="165" t="b">
        <v>0</v>
      </c>
      <c r="G100" s="165" t="b">
        <v>0</v>
      </c>
      <c r="H100" s="154" t="str">
        <f>'LLM Defaults'!$P$23</f>
        <v>None</v>
      </c>
      <c r="I100" s="166" t="s">
        <v>27</v>
      </c>
      <c r="J100" s="154" t="str">
        <f>'LLM Defaults'!$L$23</f>
        <v>gpt-4-turbo-preview</v>
      </c>
      <c r="K100" s="157">
        <v>0.1</v>
      </c>
      <c r="L100" s="167">
        <v>0.0</v>
      </c>
      <c r="M100" s="168" t="s">
        <v>48</v>
      </c>
    </row>
    <row r="101">
      <c r="A101" s="161"/>
      <c r="B101" s="162"/>
      <c r="C101" s="163"/>
      <c r="D101" s="164"/>
      <c r="E101" s="165"/>
      <c r="F101" s="165" t="b">
        <v>0</v>
      </c>
      <c r="G101" s="165" t="b">
        <v>0</v>
      </c>
      <c r="H101" s="154" t="str">
        <f>'LLM Defaults'!$P$23</f>
        <v>None</v>
      </c>
      <c r="I101" s="166" t="s">
        <v>27</v>
      </c>
      <c r="J101" s="154" t="str">
        <f>'LLM Defaults'!$L$23</f>
        <v>gpt-4-turbo-preview</v>
      </c>
      <c r="K101" s="157">
        <v>0.1</v>
      </c>
      <c r="L101" s="167">
        <v>0.0</v>
      </c>
      <c r="M101" s="168" t="s">
        <v>48</v>
      </c>
    </row>
    <row r="102">
      <c r="A102" s="161"/>
      <c r="B102" s="162"/>
      <c r="C102" s="163"/>
      <c r="D102" s="164"/>
      <c r="E102" s="165"/>
      <c r="F102" s="165" t="b">
        <v>0</v>
      </c>
      <c r="G102" s="165" t="b">
        <v>0</v>
      </c>
      <c r="H102" s="154" t="str">
        <f>'LLM Defaults'!$P$23</f>
        <v>None</v>
      </c>
      <c r="I102" s="166" t="s">
        <v>27</v>
      </c>
      <c r="J102" s="154" t="str">
        <f>'LLM Defaults'!$L$23</f>
        <v>gpt-4-turbo-preview</v>
      </c>
      <c r="K102" s="157">
        <v>0.1</v>
      </c>
      <c r="L102" s="167">
        <v>0.0</v>
      </c>
      <c r="M102" s="168" t="s">
        <v>48</v>
      </c>
    </row>
    <row r="103">
      <c r="A103" s="161"/>
      <c r="B103" s="162"/>
      <c r="C103" s="163"/>
      <c r="D103" s="164"/>
      <c r="E103" s="165"/>
      <c r="F103" s="165" t="b">
        <v>0</v>
      </c>
      <c r="G103" s="165" t="b">
        <v>0</v>
      </c>
      <c r="H103" s="154" t="str">
        <f>'LLM Defaults'!$P$23</f>
        <v>None</v>
      </c>
      <c r="I103" s="166" t="s">
        <v>27</v>
      </c>
      <c r="J103" s="154" t="str">
        <f>'LLM Defaults'!$L$23</f>
        <v>gpt-4-turbo-preview</v>
      </c>
      <c r="K103" s="157">
        <v>0.1</v>
      </c>
      <c r="L103" s="167">
        <v>0.0</v>
      </c>
      <c r="M103" s="168" t="s">
        <v>48</v>
      </c>
    </row>
    <row r="104">
      <c r="A104" s="161"/>
      <c r="B104" s="162"/>
      <c r="C104" s="163"/>
      <c r="D104" s="164"/>
      <c r="E104" s="165"/>
      <c r="F104" s="165" t="b">
        <v>0</v>
      </c>
      <c r="G104" s="165" t="b">
        <v>0</v>
      </c>
      <c r="H104" s="154" t="str">
        <f>'LLM Defaults'!$P$23</f>
        <v>None</v>
      </c>
      <c r="I104" s="166" t="s">
        <v>27</v>
      </c>
      <c r="J104" s="154" t="str">
        <f>'LLM Defaults'!$L$23</f>
        <v>gpt-4-turbo-preview</v>
      </c>
      <c r="K104" s="157">
        <v>0.1</v>
      </c>
      <c r="L104" s="167">
        <v>0.0</v>
      </c>
      <c r="M104" s="168" t="s">
        <v>48</v>
      </c>
    </row>
    <row r="105">
      <c r="A105" s="161"/>
      <c r="B105" s="162"/>
      <c r="C105" s="163"/>
      <c r="D105" s="164"/>
      <c r="E105" s="165"/>
      <c r="F105" s="165" t="b">
        <v>0</v>
      </c>
      <c r="G105" s="165" t="b">
        <v>0</v>
      </c>
      <c r="H105" s="154" t="str">
        <f>'LLM Defaults'!$P$23</f>
        <v>None</v>
      </c>
      <c r="I105" s="166" t="s">
        <v>27</v>
      </c>
      <c r="J105" s="154" t="str">
        <f>'LLM Defaults'!$L$23</f>
        <v>gpt-4-turbo-preview</v>
      </c>
      <c r="K105" s="157">
        <v>0.1</v>
      </c>
      <c r="L105" s="167">
        <v>0.0</v>
      </c>
      <c r="M105" s="168" t="s">
        <v>48</v>
      </c>
    </row>
    <row r="106">
      <c r="A106" s="161"/>
      <c r="B106" s="162"/>
      <c r="C106" s="163"/>
      <c r="D106" s="164"/>
      <c r="E106" s="165"/>
      <c r="F106" s="165" t="b">
        <v>0</v>
      </c>
      <c r="G106" s="165" t="b">
        <v>0</v>
      </c>
      <c r="H106" s="154" t="str">
        <f>'LLM Defaults'!$P$23</f>
        <v>None</v>
      </c>
      <c r="I106" s="166" t="s">
        <v>27</v>
      </c>
      <c r="J106" s="154" t="str">
        <f>'LLM Defaults'!$L$23</f>
        <v>gpt-4-turbo-preview</v>
      </c>
      <c r="K106" s="157">
        <v>0.1</v>
      </c>
      <c r="L106" s="167">
        <v>0.0</v>
      </c>
      <c r="M106" s="168" t="s">
        <v>48</v>
      </c>
    </row>
    <row r="107">
      <c r="A107" s="161"/>
      <c r="B107" s="162"/>
      <c r="C107" s="163"/>
      <c r="D107" s="164"/>
      <c r="E107" s="165"/>
      <c r="F107" s="165" t="b">
        <v>0</v>
      </c>
      <c r="G107" s="165" t="b">
        <v>0</v>
      </c>
      <c r="H107" s="154" t="str">
        <f>'LLM Defaults'!$P$23</f>
        <v>None</v>
      </c>
      <c r="I107" s="166" t="s">
        <v>27</v>
      </c>
      <c r="J107" s="154" t="str">
        <f>'LLM Defaults'!$L$23</f>
        <v>gpt-4-turbo-preview</v>
      </c>
      <c r="K107" s="157">
        <v>0.1</v>
      </c>
      <c r="L107" s="167">
        <v>0.0</v>
      </c>
      <c r="M107" s="168" t="s">
        <v>48</v>
      </c>
    </row>
    <row r="108">
      <c r="A108" s="161"/>
      <c r="B108" s="162"/>
      <c r="C108" s="163"/>
      <c r="D108" s="164"/>
      <c r="E108" s="165"/>
      <c r="F108" s="165" t="b">
        <v>0</v>
      </c>
      <c r="G108" s="165" t="b">
        <v>0</v>
      </c>
      <c r="H108" s="154" t="str">
        <f>'LLM Defaults'!$P$23</f>
        <v>None</v>
      </c>
      <c r="I108" s="166" t="s">
        <v>27</v>
      </c>
      <c r="J108" s="154" t="str">
        <f>'LLM Defaults'!$L$23</f>
        <v>gpt-4-turbo-preview</v>
      </c>
      <c r="K108" s="157">
        <v>0.1</v>
      </c>
      <c r="L108" s="167">
        <v>0.0</v>
      </c>
      <c r="M108" s="168" t="s">
        <v>48</v>
      </c>
    </row>
    <row r="109">
      <c r="A109" s="161"/>
      <c r="B109" s="162"/>
      <c r="C109" s="163"/>
      <c r="D109" s="164"/>
      <c r="E109" s="165"/>
      <c r="F109" s="165" t="b">
        <v>0</v>
      </c>
      <c r="G109" s="165" t="b">
        <v>0</v>
      </c>
      <c r="H109" s="154" t="str">
        <f>'LLM Defaults'!$P$23</f>
        <v>None</v>
      </c>
      <c r="I109" s="166" t="s">
        <v>27</v>
      </c>
      <c r="J109" s="154" t="str">
        <f>'LLM Defaults'!$L$23</f>
        <v>gpt-4-turbo-preview</v>
      </c>
      <c r="K109" s="157">
        <v>0.1</v>
      </c>
      <c r="L109" s="167">
        <v>0.0</v>
      </c>
      <c r="M109" s="168" t="s">
        <v>48</v>
      </c>
    </row>
    <row r="110">
      <c r="A110" s="161"/>
      <c r="B110" s="162"/>
      <c r="C110" s="163"/>
      <c r="D110" s="164"/>
      <c r="E110" s="165"/>
      <c r="F110" s="165" t="b">
        <v>0</v>
      </c>
      <c r="G110" s="165" t="b">
        <v>0</v>
      </c>
      <c r="H110" s="154" t="str">
        <f>'LLM Defaults'!$P$23</f>
        <v>None</v>
      </c>
      <c r="I110" s="166" t="s">
        <v>27</v>
      </c>
      <c r="J110" s="154" t="str">
        <f>'LLM Defaults'!$L$23</f>
        <v>gpt-4-turbo-preview</v>
      </c>
      <c r="K110" s="157">
        <v>0.1</v>
      </c>
      <c r="L110" s="167">
        <v>0.0</v>
      </c>
      <c r="M110" s="168" t="s">
        <v>48</v>
      </c>
    </row>
    <row r="111">
      <c r="A111" s="161"/>
      <c r="B111" s="162"/>
      <c r="C111" s="163"/>
      <c r="D111" s="164"/>
      <c r="E111" s="165"/>
      <c r="F111" s="165" t="b">
        <v>0</v>
      </c>
      <c r="G111" s="165" t="b">
        <v>0</v>
      </c>
      <c r="H111" s="154" t="str">
        <f>'LLM Defaults'!$P$23</f>
        <v>None</v>
      </c>
      <c r="I111" s="166" t="s">
        <v>27</v>
      </c>
      <c r="J111" s="154" t="str">
        <f>'LLM Defaults'!$L$23</f>
        <v>gpt-4-turbo-preview</v>
      </c>
      <c r="K111" s="157">
        <v>0.1</v>
      </c>
      <c r="L111" s="167">
        <v>0.0</v>
      </c>
      <c r="M111" s="168" t="s">
        <v>48</v>
      </c>
    </row>
    <row r="112">
      <c r="A112" s="161"/>
      <c r="B112" s="162"/>
      <c r="C112" s="163"/>
      <c r="D112" s="164"/>
      <c r="E112" s="165"/>
      <c r="F112" s="165" t="b">
        <v>0</v>
      </c>
      <c r="G112" s="165" t="b">
        <v>0</v>
      </c>
      <c r="H112" s="154" t="str">
        <f>'LLM Defaults'!$P$23</f>
        <v>None</v>
      </c>
      <c r="I112" s="166" t="s">
        <v>27</v>
      </c>
      <c r="J112" s="154" t="str">
        <f>'LLM Defaults'!$L$23</f>
        <v>gpt-4-turbo-preview</v>
      </c>
      <c r="K112" s="157">
        <v>0.1</v>
      </c>
      <c r="L112" s="167">
        <v>0.0</v>
      </c>
      <c r="M112" s="168" t="s">
        <v>48</v>
      </c>
    </row>
    <row r="113">
      <c r="A113" s="161"/>
      <c r="B113" s="162"/>
      <c r="C113" s="163"/>
      <c r="D113" s="164"/>
      <c r="E113" s="165"/>
      <c r="F113" s="165" t="b">
        <v>0</v>
      </c>
      <c r="G113" s="165" t="b">
        <v>0</v>
      </c>
      <c r="H113" s="154" t="str">
        <f>'LLM Defaults'!$P$23</f>
        <v>None</v>
      </c>
      <c r="I113" s="166" t="s">
        <v>27</v>
      </c>
      <c r="J113" s="154" t="str">
        <f>'LLM Defaults'!$L$23</f>
        <v>gpt-4-turbo-preview</v>
      </c>
      <c r="K113" s="157">
        <v>0.1</v>
      </c>
      <c r="L113" s="167">
        <v>0.0</v>
      </c>
      <c r="M113" s="168" t="s">
        <v>48</v>
      </c>
    </row>
    <row r="114">
      <c r="A114" s="161"/>
      <c r="B114" s="162"/>
      <c r="C114" s="163"/>
      <c r="D114" s="164"/>
      <c r="E114" s="165"/>
      <c r="F114" s="165" t="b">
        <v>0</v>
      </c>
      <c r="G114" s="165" t="b">
        <v>0</v>
      </c>
      <c r="H114" s="154" t="str">
        <f>'LLM Defaults'!$P$23</f>
        <v>None</v>
      </c>
      <c r="I114" s="166" t="s">
        <v>27</v>
      </c>
      <c r="J114" s="154" t="str">
        <f>'LLM Defaults'!$L$23</f>
        <v>gpt-4-turbo-preview</v>
      </c>
      <c r="K114" s="157">
        <v>0.1</v>
      </c>
      <c r="L114" s="167">
        <v>0.0</v>
      </c>
      <c r="M114" s="168" t="s">
        <v>48</v>
      </c>
    </row>
    <row r="115">
      <c r="A115" s="161"/>
      <c r="B115" s="162"/>
      <c r="C115" s="163"/>
      <c r="D115" s="164"/>
      <c r="E115" s="165"/>
      <c r="F115" s="165" t="b">
        <v>0</v>
      </c>
      <c r="G115" s="165" t="b">
        <v>0</v>
      </c>
      <c r="H115" s="154" t="str">
        <f>'LLM Defaults'!$P$23</f>
        <v>None</v>
      </c>
      <c r="I115" s="166" t="s">
        <v>27</v>
      </c>
      <c r="J115" s="154" t="str">
        <f>'LLM Defaults'!$L$23</f>
        <v>gpt-4-turbo-preview</v>
      </c>
      <c r="K115" s="157">
        <v>0.1</v>
      </c>
      <c r="L115" s="167">
        <v>0.0</v>
      </c>
      <c r="M115" s="168" t="s">
        <v>48</v>
      </c>
    </row>
    <row r="116">
      <c r="A116" s="161"/>
      <c r="B116" s="162"/>
      <c r="C116" s="163"/>
      <c r="D116" s="164"/>
      <c r="E116" s="165"/>
      <c r="F116" s="165" t="b">
        <v>0</v>
      </c>
      <c r="G116" s="165" t="b">
        <v>0</v>
      </c>
      <c r="H116" s="154" t="str">
        <f>'LLM Defaults'!$P$23</f>
        <v>None</v>
      </c>
      <c r="I116" s="166" t="s">
        <v>27</v>
      </c>
      <c r="J116" s="154" t="str">
        <f>'LLM Defaults'!$L$23</f>
        <v>gpt-4-turbo-preview</v>
      </c>
      <c r="K116" s="157">
        <v>0.1</v>
      </c>
      <c r="L116" s="167">
        <v>0.0</v>
      </c>
      <c r="M116" s="168" t="s">
        <v>48</v>
      </c>
    </row>
    <row r="117">
      <c r="A117" s="161"/>
      <c r="B117" s="162"/>
      <c r="C117" s="163"/>
      <c r="D117" s="164"/>
      <c r="E117" s="165"/>
      <c r="F117" s="165" t="b">
        <v>0</v>
      </c>
      <c r="G117" s="165" t="b">
        <v>0</v>
      </c>
      <c r="H117" s="154" t="str">
        <f>'LLM Defaults'!$P$23</f>
        <v>None</v>
      </c>
      <c r="I117" s="166" t="s">
        <v>27</v>
      </c>
      <c r="J117" s="154" t="str">
        <f>'LLM Defaults'!$L$23</f>
        <v>gpt-4-turbo-preview</v>
      </c>
      <c r="K117" s="157">
        <v>0.1</v>
      </c>
      <c r="L117" s="167">
        <v>0.0</v>
      </c>
      <c r="M117" s="168" t="s">
        <v>48</v>
      </c>
    </row>
    <row r="118">
      <c r="A118" s="161"/>
      <c r="B118" s="162"/>
      <c r="C118" s="163"/>
      <c r="D118" s="164"/>
      <c r="E118" s="165"/>
      <c r="F118" s="165" t="b">
        <v>0</v>
      </c>
      <c r="G118" s="165" t="b">
        <v>0</v>
      </c>
      <c r="H118" s="154" t="str">
        <f>'LLM Defaults'!$P$23</f>
        <v>None</v>
      </c>
      <c r="I118" s="166" t="s">
        <v>27</v>
      </c>
      <c r="J118" s="154" t="str">
        <f>'LLM Defaults'!$L$23</f>
        <v>gpt-4-turbo-preview</v>
      </c>
      <c r="K118" s="157">
        <v>0.1</v>
      </c>
      <c r="L118" s="167">
        <v>0.0</v>
      </c>
      <c r="M118" s="168" t="s">
        <v>48</v>
      </c>
    </row>
    <row r="119">
      <c r="A119" s="161"/>
      <c r="B119" s="162"/>
      <c r="C119" s="163"/>
      <c r="D119" s="164"/>
      <c r="E119" s="165"/>
      <c r="F119" s="165" t="b">
        <v>0</v>
      </c>
      <c r="G119" s="165" t="b">
        <v>0</v>
      </c>
      <c r="H119" s="154" t="str">
        <f>'LLM Defaults'!$P$23</f>
        <v>None</v>
      </c>
      <c r="I119" s="166" t="s">
        <v>27</v>
      </c>
      <c r="J119" s="154" t="str">
        <f>'LLM Defaults'!$L$23</f>
        <v>gpt-4-turbo-preview</v>
      </c>
      <c r="K119" s="157">
        <v>0.1</v>
      </c>
      <c r="L119" s="167">
        <v>0.0</v>
      </c>
      <c r="M119" s="168" t="s">
        <v>48</v>
      </c>
    </row>
    <row r="120">
      <c r="A120" s="161"/>
      <c r="B120" s="162"/>
      <c r="C120" s="163"/>
      <c r="D120" s="164"/>
      <c r="E120" s="165"/>
      <c r="F120" s="165" t="b">
        <v>0</v>
      </c>
      <c r="G120" s="165" t="b">
        <v>0</v>
      </c>
      <c r="H120" s="154" t="str">
        <f>'LLM Defaults'!$P$23</f>
        <v>None</v>
      </c>
      <c r="I120" s="166" t="s">
        <v>27</v>
      </c>
      <c r="J120" s="154" t="str">
        <f>'LLM Defaults'!$L$23</f>
        <v>gpt-4-turbo-preview</v>
      </c>
      <c r="K120" s="157">
        <v>0.1</v>
      </c>
      <c r="L120" s="167">
        <v>0.0</v>
      </c>
      <c r="M120" s="168" t="s">
        <v>48</v>
      </c>
    </row>
    <row r="121">
      <c r="A121" s="161"/>
      <c r="B121" s="162"/>
      <c r="C121" s="163"/>
      <c r="D121" s="164"/>
      <c r="E121" s="165"/>
      <c r="F121" s="165" t="b">
        <v>0</v>
      </c>
      <c r="G121" s="165" t="b">
        <v>0</v>
      </c>
      <c r="H121" s="154" t="str">
        <f>'LLM Defaults'!$P$23</f>
        <v>None</v>
      </c>
      <c r="I121" s="166" t="s">
        <v>27</v>
      </c>
      <c r="J121" s="154" t="str">
        <f>'LLM Defaults'!$L$23</f>
        <v>gpt-4-turbo-preview</v>
      </c>
      <c r="K121" s="157">
        <v>0.1</v>
      </c>
      <c r="L121" s="167">
        <v>0.0</v>
      </c>
      <c r="M121" s="168" t="s">
        <v>48</v>
      </c>
    </row>
    <row r="122">
      <c r="A122" s="161"/>
      <c r="B122" s="162"/>
      <c r="C122" s="163"/>
      <c r="D122" s="164"/>
      <c r="E122" s="165"/>
      <c r="F122" s="165" t="b">
        <v>0</v>
      </c>
      <c r="G122" s="165" t="b">
        <v>0</v>
      </c>
      <c r="H122" s="154" t="str">
        <f>'LLM Defaults'!$P$23</f>
        <v>None</v>
      </c>
      <c r="I122" s="166" t="s">
        <v>27</v>
      </c>
      <c r="J122" s="154" t="str">
        <f>'LLM Defaults'!$L$23</f>
        <v>gpt-4-turbo-preview</v>
      </c>
      <c r="K122" s="157">
        <v>0.1</v>
      </c>
      <c r="L122" s="167">
        <v>0.0</v>
      </c>
      <c r="M122" s="168" t="s">
        <v>48</v>
      </c>
    </row>
    <row r="123">
      <c r="A123" s="161"/>
      <c r="B123" s="162"/>
      <c r="C123" s="163"/>
      <c r="D123" s="164"/>
      <c r="E123" s="165"/>
      <c r="F123" s="165" t="b">
        <v>0</v>
      </c>
      <c r="G123" s="165" t="b">
        <v>0</v>
      </c>
      <c r="H123" s="154" t="str">
        <f>'LLM Defaults'!$P$23</f>
        <v>None</v>
      </c>
      <c r="I123" s="166" t="s">
        <v>27</v>
      </c>
      <c r="J123" s="154" t="str">
        <f>'LLM Defaults'!$L$23</f>
        <v>gpt-4-turbo-preview</v>
      </c>
      <c r="K123" s="157">
        <v>0.1</v>
      </c>
      <c r="L123" s="167">
        <v>0.0</v>
      </c>
      <c r="M123" s="168" t="s">
        <v>48</v>
      </c>
    </row>
    <row r="124">
      <c r="A124" s="161"/>
      <c r="B124" s="162"/>
      <c r="C124" s="163"/>
      <c r="D124" s="164"/>
      <c r="E124" s="165"/>
      <c r="F124" s="165" t="b">
        <v>0</v>
      </c>
      <c r="G124" s="165" t="b">
        <v>0</v>
      </c>
      <c r="H124" s="154" t="str">
        <f>'LLM Defaults'!$P$23</f>
        <v>None</v>
      </c>
      <c r="I124" s="166" t="s">
        <v>27</v>
      </c>
      <c r="J124" s="154" t="str">
        <f>'LLM Defaults'!$L$23</f>
        <v>gpt-4-turbo-preview</v>
      </c>
      <c r="K124" s="157">
        <v>0.1</v>
      </c>
      <c r="L124" s="167">
        <v>0.0</v>
      </c>
      <c r="M124" s="168" t="s">
        <v>48</v>
      </c>
    </row>
    <row r="125">
      <c r="A125" s="161"/>
      <c r="B125" s="162"/>
      <c r="C125" s="163"/>
      <c r="D125" s="164"/>
      <c r="E125" s="165"/>
      <c r="F125" s="165" t="b">
        <v>0</v>
      </c>
      <c r="G125" s="165" t="b">
        <v>0</v>
      </c>
      <c r="H125" s="154" t="str">
        <f>'LLM Defaults'!$P$23</f>
        <v>None</v>
      </c>
      <c r="I125" s="166" t="s">
        <v>27</v>
      </c>
      <c r="J125" s="154" t="str">
        <f>'LLM Defaults'!$L$23</f>
        <v>gpt-4-turbo-preview</v>
      </c>
      <c r="K125" s="157">
        <v>0.1</v>
      </c>
      <c r="L125" s="167">
        <v>0.0</v>
      </c>
      <c r="M125" s="168" t="s">
        <v>48</v>
      </c>
    </row>
    <row r="126">
      <c r="A126" s="161"/>
      <c r="B126" s="162"/>
      <c r="C126" s="163"/>
      <c r="D126" s="164"/>
      <c r="E126" s="165"/>
      <c r="F126" s="165" t="b">
        <v>0</v>
      </c>
      <c r="G126" s="165" t="b">
        <v>0</v>
      </c>
      <c r="H126" s="154" t="str">
        <f>'LLM Defaults'!$P$23</f>
        <v>None</v>
      </c>
      <c r="I126" s="166" t="s">
        <v>27</v>
      </c>
      <c r="J126" s="154" t="str">
        <f>'LLM Defaults'!$L$23</f>
        <v>gpt-4-turbo-preview</v>
      </c>
      <c r="K126" s="157">
        <v>0.1</v>
      </c>
      <c r="L126" s="167">
        <v>0.0</v>
      </c>
      <c r="M126" s="168" t="s">
        <v>48</v>
      </c>
    </row>
    <row r="127">
      <c r="A127" s="161"/>
      <c r="B127" s="162"/>
      <c r="C127" s="163"/>
      <c r="D127" s="164"/>
      <c r="E127" s="165"/>
      <c r="F127" s="165" t="b">
        <v>0</v>
      </c>
      <c r="G127" s="165" t="b">
        <v>0</v>
      </c>
      <c r="H127" s="154" t="str">
        <f>'LLM Defaults'!$P$23</f>
        <v>None</v>
      </c>
      <c r="I127" s="166" t="s">
        <v>27</v>
      </c>
      <c r="J127" s="154" t="str">
        <f>'LLM Defaults'!$L$23</f>
        <v>gpt-4-turbo-preview</v>
      </c>
      <c r="K127" s="157">
        <v>0.1</v>
      </c>
      <c r="L127" s="167">
        <v>0.0</v>
      </c>
      <c r="M127" s="168" t="s">
        <v>48</v>
      </c>
    </row>
    <row r="128">
      <c r="A128" s="161"/>
      <c r="B128" s="162"/>
      <c r="C128" s="163"/>
      <c r="D128" s="164"/>
      <c r="E128" s="165"/>
      <c r="F128" s="165" t="b">
        <v>0</v>
      </c>
      <c r="G128" s="165" t="b">
        <v>0</v>
      </c>
      <c r="H128" s="154" t="str">
        <f>'LLM Defaults'!$P$23</f>
        <v>None</v>
      </c>
      <c r="I128" s="166" t="s">
        <v>27</v>
      </c>
      <c r="J128" s="154" t="str">
        <f>'LLM Defaults'!$L$23</f>
        <v>gpt-4-turbo-preview</v>
      </c>
      <c r="K128" s="157">
        <v>0.1</v>
      </c>
      <c r="L128" s="167">
        <v>0.0</v>
      </c>
      <c r="M128" s="168" t="s">
        <v>48</v>
      </c>
    </row>
    <row r="129">
      <c r="A129" s="161"/>
      <c r="B129" s="162"/>
      <c r="C129" s="163"/>
      <c r="D129" s="164"/>
      <c r="E129" s="165"/>
      <c r="F129" s="165" t="b">
        <v>0</v>
      </c>
      <c r="G129" s="165" t="b">
        <v>0</v>
      </c>
      <c r="H129" s="154" t="str">
        <f>'LLM Defaults'!$P$23</f>
        <v>None</v>
      </c>
      <c r="I129" s="166" t="s">
        <v>27</v>
      </c>
      <c r="J129" s="154" t="str">
        <f>'LLM Defaults'!$L$23</f>
        <v>gpt-4-turbo-preview</v>
      </c>
      <c r="K129" s="157">
        <v>0.1</v>
      </c>
      <c r="L129" s="167">
        <v>0.0</v>
      </c>
      <c r="M129" s="168" t="s">
        <v>48</v>
      </c>
    </row>
    <row r="130">
      <c r="A130" s="161"/>
      <c r="B130" s="162"/>
      <c r="C130" s="163"/>
      <c r="D130" s="164"/>
      <c r="E130" s="165"/>
      <c r="F130" s="165" t="b">
        <v>0</v>
      </c>
      <c r="G130" s="165" t="b">
        <v>0</v>
      </c>
      <c r="H130" s="154" t="str">
        <f>'LLM Defaults'!$P$23</f>
        <v>None</v>
      </c>
      <c r="I130" s="166" t="s">
        <v>27</v>
      </c>
      <c r="J130" s="154" t="str">
        <f>'LLM Defaults'!$L$23</f>
        <v>gpt-4-turbo-preview</v>
      </c>
      <c r="K130" s="157">
        <v>0.1</v>
      </c>
      <c r="L130" s="167">
        <v>0.0</v>
      </c>
      <c r="M130" s="168" t="s">
        <v>48</v>
      </c>
    </row>
    <row r="131">
      <c r="A131" s="161"/>
      <c r="B131" s="162"/>
      <c r="C131" s="163"/>
      <c r="D131" s="164"/>
      <c r="E131" s="165"/>
      <c r="F131" s="165" t="b">
        <v>0</v>
      </c>
      <c r="G131" s="165" t="b">
        <v>0</v>
      </c>
      <c r="H131" s="154" t="str">
        <f>'LLM Defaults'!$P$23</f>
        <v>None</v>
      </c>
      <c r="I131" s="166" t="s">
        <v>27</v>
      </c>
      <c r="J131" s="154" t="str">
        <f>'LLM Defaults'!$L$23</f>
        <v>gpt-4-turbo-preview</v>
      </c>
      <c r="K131" s="157">
        <v>0.1</v>
      </c>
      <c r="L131" s="167">
        <v>0.0</v>
      </c>
      <c r="M131" s="168" t="s">
        <v>48</v>
      </c>
    </row>
    <row r="132">
      <c r="A132" s="161"/>
      <c r="B132" s="162"/>
      <c r="C132" s="163"/>
      <c r="D132" s="164"/>
      <c r="E132" s="165"/>
      <c r="F132" s="165" t="b">
        <v>0</v>
      </c>
      <c r="G132" s="165" t="b">
        <v>0</v>
      </c>
      <c r="H132" s="154" t="str">
        <f>'LLM Defaults'!$P$23</f>
        <v>None</v>
      </c>
      <c r="I132" s="166" t="s">
        <v>27</v>
      </c>
      <c r="J132" s="154" t="str">
        <f>'LLM Defaults'!$L$23</f>
        <v>gpt-4-turbo-preview</v>
      </c>
      <c r="K132" s="157">
        <v>0.1</v>
      </c>
      <c r="L132" s="167">
        <v>0.0</v>
      </c>
      <c r="M132" s="168" t="s">
        <v>48</v>
      </c>
    </row>
    <row r="133">
      <c r="A133" s="161"/>
      <c r="B133" s="162"/>
      <c r="C133" s="163"/>
      <c r="D133" s="164"/>
      <c r="E133" s="165"/>
      <c r="F133" s="165" t="b">
        <v>0</v>
      </c>
      <c r="G133" s="165" t="b">
        <v>0</v>
      </c>
      <c r="H133" s="154" t="str">
        <f>'LLM Defaults'!$P$23</f>
        <v>None</v>
      </c>
      <c r="I133" s="166" t="s">
        <v>27</v>
      </c>
      <c r="J133" s="154" t="str">
        <f>'LLM Defaults'!$L$23</f>
        <v>gpt-4-turbo-preview</v>
      </c>
      <c r="K133" s="157">
        <v>0.1</v>
      </c>
      <c r="L133" s="167">
        <v>0.0</v>
      </c>
      <c r="M133" s="168" t="s">
        <v>48</v>
      </c>
    </row>
    <row r="134">
      <c r="A134" s="161"/>
      <c r="B134" s="162"/>
      <c r="C134" s="163"/>
      <c r="D134" s="164"/>
      <c r="E134" s="165"/>
      <c r="F134" s="165" t="b">
        <v>0</v>
      </c>
      <c r="G134" s="165" t="b">
        <v>0</v>
      </c>
      <c r="H134" s="154" t="str">
        <f>'LLM Defaults'!$P$23</f>
        <v>None</v>
      </c>
      <c r="I134" s="166" t="s">
        <v>27</v>
      </c>
      <c r="J134" s="154" t="str">
        <f>'LLM Defaults'!$L$23</f>
        <v>gpt-4-turbo-preview</v>
      </c>
      <c r="K134" s="157">
        <v>0.1</v>
      </c>
      <c r="L134" s="167">
        <v>0.0</v>
      </c>
      <c r="M134" s="168" t="s">
        <v>48</v>
      </c>
    </row>
    <row r="135">
      <c r="A135" s="161"/>
      <c r="B135" s="162"/>
      <c r="C135" s="163"/>
      <c r="D135" s="164"/>
      <c r="E135" s="165"/>
      <c r="F135" s="165" t="b">
        <v>0</v>
      </c>
      <c r="G135" s="165" t="b">
        <v>0</v>
      </c>
      <c r="H135" s="154" t="str">
        <f>'LLM Defaults'!$P$23</f>
        <v>None</v>
      </c>
      <c r="I135" s="166" t="s">
        <v>27</v>
      </c>
      <c r="J135" s="154" t="str">
        <f>'LLM Defaults'!$L$23</f>
        <v>gpt-4-turbo-preview</v>
      </c>
      <c r="K135" s="157">
        <v>0.1</v>
      </c>
      <c r="L135" s="167">
        <v>0.0</v>
      </c>
      <c r="M135" s="168" t="s">
        <v>48</v>
      </c>
    </row>
    <row r="136">
      <c r="A136" s="161"/>
      <c r="B136" s="162"/>
      <c r="C136" s="163"/>
      <c r="D136" s="164"/>
      <c r="E136" s="165"/>
      <c r="F136" s="165" t="b">
        <v>0</v>
      </c>
      <c r="G136" s="165" t="b">
        <v>0</v>
      </c>
      <c r="H136" s="154" t="str">
        <f>'LLM Defaults'!$P$23</f>
        <v>None</v>
      </c>
      <c r="I136" s="166" t="s">
        <v>27</v>
      </c>
      <c r="J136" s="154" t="str">
        <f>'LLM Defaults'!$L$23</f>
        <v>gpt-4-turbo-preview</v>
      </c>
      <c r="K136" s="157">
        <v>0.1</v>
      </c>
      <c r="L136" s="167">
        <v>0.0</v>
      </c>
      <c r="M136" s="168" t="s">
        <v>48</v>
      </c>
    </row>
    <row r="137">
      <c r="A137" s="161"/>
      <c r="B137" s="162"/>
      <c r="C137" s="163"/>
      <c r="D137" s="164"/>
      <c r="E137" s="165"/>
      <c r="F137" s="165" t="b">
        <v>0</v>
      </c>
      <c r="G137" s="165" t="b">
        <v>0</v>
      </c>
      <c r="H137" s="154" t="str">
        <f>'LLM Defaults'!$P$23</f>
        <v>None</v>
      </c>
      <c r="I137" s="166" t="s">
        <v>27</v>
      </c>
      <c r="J137" s="154" t="str">
        <f>'LLM Defaults'!$L$23</f>
        <v>gpt-4-turbo-preview</v>
      </c>
      <c r="K137" s="157">
        <v>0.1</v>
      </c>
      <c r="L137" s="167">
        <v>0.0</v>
      </c>
      <c r="M137" s="168" t="s">
        <v>48</v>
      </c>
    </row>
    <row r="138">
      <c r="A138" s="161"/>
      <c r="B138" s="162"/>
      <c r="C138" s="163"/>
      <c r="D138" s="164"/>
      <c r="E138" s="165"/>
      <c r="F138" s="165" t="b">
        <v>0</v>
      </c>
      <c r="G138" s="165" t="b">
        <v>0</v>
      </c>
      <c r="H138" s="154" t="str">
        <f>'LLM Defaults'!$P$23</f>
        <v>None</v>
      </c>
      <c r="I138" s="166" t="s">
        <v>27</v>
      </c>
      <c r="J138" s="154" t="str">
        <f>'LLM Defaults'!$L$23</f>
        <v>gpt-4-turbo-preview</v>
      </c>
      <c r="K138" s="157">
        <v>0.1</v>
      </c>
      <c r="L138" s="167">
        <v>0.0</v>
      </c>
      <c r="M138" s="168" t="s">
        <v>48</v>
      </c>
    </row>
    <row r="139">
      <c r="A139" s="161"/>
      <c r="B139" s="162"/>
      <c r="C139" s="163"/>
      <c r="D139" s="164"/>
      <c r="E139" s="165"/>
      <c r="F139" s="165" t="b">
        <v>0</v>
      </c>
      <c r="G139" s="165" t="b">
        <v>0</v>
      </c>
      <c r="H139" s="154" t="str">
        <f>'LLM Defaults'!$P$23</f>
        <v>None</v>
      </c>
      <c r="I139" s="166" t="s">
        <v>27</v>
      </c>
      <c r="J139" s="154" t="str">
        <f>'LLM Defaults'!$L$23</f>
        <v>gpt-4-turbo-preview</v>
      </c>
      <c r="K139" s="157">
        <v>0.1</v>
      </c>
      <c r="L139" s="167">
        <v>0.0</v>
      </c>
      <c r="M139" s="168" t="s">
        <v>48</v>
      </c>
    </row>
    <row r="140">
      <c r="A140" s="161"/>
      <c r="B140" s="162"/>
      <c r="C140" s="163"/>
      <c r="D140" s="164"/>
      <c r="E140" s="165"/>
      <c r="F140" s="165" t="b">
        <v>0</v>
      </c>
      <c r="G140" s="165" t="b">
        <v>0</v>
      </c>
      <c r="H140" s="154" t="str">
        <f>'LLM Defaults'!$P$23</f>
        <v>None</v>
      </c>
      <c r="I140" s="166" t="s">
        <v>27</v>
      </c>
      <c r="J140" s="154" t="str">
        <f>'LLM Defaults'!$L$23</f>
        <v>gpt-4-turbo-preview</v>
      </c>
      <c r="K140" s="157">
        <v>0.1</v>
      </c>
      <c r="L140" s="167">
        <v>0.0</v>
      </c>
      <c r="M140" s="168" t="s">
        <v>48</v>
      </c>
    </row>
    <row r="141">
      <c r="A141" s="161"/>
      <c r="B141" s="162"/>
      <c r="C141" s="163"/>
      <c r="D141" s="164"/>
      <c r="E141" s="165"/>
      <c r="F141" s="165" t="b">
        <v>0</v>
      </c>
      <c r="G141" s="165" t="b">
        <v>0</v>
      </c>
      <c r="H141" s="154" t="str">
        <f>'LLM Defaults'!$P$23</f>
        <v>None</v>
      </c>
      <c r="I141" s="166" t="s">
        <v>27</v>
      </c>
      <c r="J141" s="154" t="str">
        <f>'LLM Defaults'!$L$23</f>
        <v>gpt-4-turbo-preview</v>
      </c>
      <c r="K141" s="157">
        <v>0.1</v>
      </c>
      <c r="L141" s="167">
        <v>0.0</v>
      </c>
      <c r="M141" s="168" t="s">
        <v>48</v>
      </c>
    </row>
    <row r="142">
      <c r="A142" s="161"/>
      <c r="B142" s="162"/>
      <c r="C142" s="163"/>
      <c r="D142" s="164"/>
      <c r="E142" s="165"/>
      <c r="F142" s="165" t="b">
        <v>0</v>
      </c>
      <c r="G142" s="165" t="b">
        <v>0</v>
      </c>
      <c r="H142" s="154" t="str">
        <f>'LLM Defaults'!$P$23</f>
        <v>None</v>
      </c>
      <c r="I142" s="166" t="s">
        <v>27</v>
      </c>
      <c r="J142" s="154" t="str">
        <f>'LLM Defaults'!$L$23</f>
        <v>gpt-4-turbo-preview</v>
      </c>
      <c r="K142" s="157">
        <v>0.1</v>
      </c>
      <c r="L142" s="167">
        <v>0.0</v>
      </c>
      <c r="M142" s="168" t="s">
        <v>48</v>
      </c>
    </row>
    <row r="143">
      <c r="A143" s="161"/>
      <c r="B143" s="162"/>
      <c r="C143" s="163"/>
      <c r="D143" s="164"/>
      <c r="E143" s="165"/>
      <c r="F143" s="165" t="b">
        <v>0</v>
      </c>
      <c r="G143" s="165" t="b">
        <v>0</v>
      </c>
      <c r="H143" s="154" t="str">
        <f>'LLM Defaults'!$P$23</f>
        <v>None</v>
      </c>
      <c r="I143" s="166" t="s">
        <v>27</v>
      </c>
      <c r="J143" s="154" t="str">
        <f>'LLM Defaults'!$L$23</f>
        <v>gpt-4-turbo-preview</v>
      </c>
      <c r="K143" s="157">
        <v>0.1</v>
      </c>
      <c r="L143" s="167">
        <v>0.0</v>
      </c>
      <c r="M143" s="168" t="s">
        <v>48</v>
      </c>
    </row>
    <row r="144">
      <c r="A144" s="161"/>
      <c r="B144" s="162"/>
      <c r="C144" s="163"/>
      <c r="D144" s="164"/>
      <c r="E144" s="165"/>
      <c r="F144" s="165" t="b">
        <v>0</v>
      </c>
      <c r="G144" s="165" t="b">
        <v>0</v>
      </c>
      <c r="H144" s="154" t="str">
        <f>'LLM Defaults'!$P$23</f>
        <v>None</v>
      </c>
      <c r="I144" s="166" t="s">
        <v>27</v>
      </c>
      <c r="J144" s="154" t="str">
        <f>'LLM Defaults'!$L$23</f>
        <v>gpt-4-turbo-preview</v>
      </c>
      <c r="K144" s="157">
        <v>0.1</v>
      </c>
      <c r="L144" s="167">
        <v>0.0</v>
      </c>
      <c r="M144" s="168" t="s">
        <v>48</v>
      </c>
    </row>
    <row r="145">
      <c r="A145" s="161"/>
      <c r="B145" s="162"/>
      <c r="C145" s="163"/>
      <c r="D145" s="164"/>
      <c r="E145" s="165"/>
      <c r="F145" s="165" t="b">
        <v>0</v>
      </c>
      <c r="G145" s="165" t="b">
        <v>0</v>
      </c>
      <c r="H145" s="154" t="str">
        <f>'LLM Defaults'!$P$23</f>
        <v>None</v>
      </c>
      <c r="I145" s="166" t="s">
        <v>27</v>
      </c>
      <c r="J145" s="154" t="str">
        <f>'LLM Defaults'!$L$23</f>
        <v>gpt-4-turbo-preview</v>
      </c>
      <c r="K145" s="157">
        <v>0.1</v>
      </c>
      <c r="L145" s="167">
        <v>0.0</v>
      </c>
      <c r="M145" s="168" t="s">
        <v>48</v>
      </c>
    </row>
    <row r="146">
      <c r="A146" s="161"/>
      <c r="B146" s="162"/>
      <c r="C146" s="163"/>
      <c r="D146" s="164"/>
      <c r="E146" s="165"/>
      <c r="F146" s="165" t="b">
        <v>0</v>
      </c>
      <c r="G146" s="165" t="b">
        <v>0</v>
      </c>
      <c r="H146" s="154" t="str">
        <f>'LLM Defaults'!$P$23</f>
        <v>None</v>
      </c>
      <c r="I146" s="166" t="s">
        <v>27</v>
      </c>
      <c r="J146" s="154" t="str">
        <f>'LLM Defaults'!$L$23</f>
        <v>gpt-4-turbo-preview</v>
      </c>
      <c r="K146" s="157">
        <v>0.1</v>
      </c>
      <c r="L146" s="167">
        <v>0.0</v>
      </c>
      <c r="M146" s="168" t="s">
        <v>48</v>
      </c>
    </row>
    <row r="147">
      <c r="A147" s="161"/>
      <c r="B147" s="162"/>
      <c r="C147" s="163"/>
      <c r="D147" s="164"/>
      <c r="E147" s="165"/>
      <c r="F147" s="165" t="b">
        <v>0</v>
      </c>
      <c r="G147" s="165" t="b">
        <v>0</v>
      </c>
      <c r="H147" s="154" t="str">
        <f>'LLM Defaults'!$P$23</f>
        <v>None</v>
      </c>
      <c r="I147" s="166" t="s">
        <v>27</v>
      </c>
      <c r="J147" s="154" t="str">
        <f>'LLM Defaults'!$L$23</f>
        <v>gpt-4-turbo-preview</v>
      </c>
      <c r="K147" s="157">
        <v>0.1</v>
      </c>
      <c r="L147" s="167">
        <v>0.0</v>
      </c>
      <c r="M147" s="168" t="s">
        <v>48</v>
      </c>
    </row>
    <row r="148">
      <c r="A148" s="161"/>
      <c r="B148" s="162"/>
      <c r="C148" s="163"/>
      <c r="D148" s="164"/>
      <c r="E148" s="165"/>
      <c r="F148" s="165" t="b">
        <v>0</v>
      </c>
      <c r="G148" s="165" t="b">
        <v>0</v>
      </c>
      <c r="H148" s="154" t="str">
        <f>'LLM Defaults'!$P$23</f>
        <v>None</v>
      </c>
      <c r="I148" s="166" t="s">
        <v>27</v>
      </c>
      <c r="J148" s="154" t="str">
        <f>'LLM Defaults'!$L$23</f>
        <v>gpt-4-turbo-preview</v>
      </c>
      <c r="K148" s="157">
        <v>0.1</v>
      </c>
      <c r="L148" s="167">
        <v>0.0</v>
      </c>
      <c r="M148" s="168" t="s">
        <v>48</v>
      </c>
    </row>
    <row r="149">
      <c r="A149" s="161"/>
      <c r="B149" s="162"/>
      <c r="C149" s="163"/>
      <c r="D149" s="164"/>
      <c r="E149" s="165"/>
      <c r="F149" s="165" t="b">
        <v>0</v>
      </c>
      <c r="G149" s="165" t="b">
        <v>0</v>
      </c>
      <c r="H149" s="154" t="str">
        <f>'LLM Defaults'!$P$23</f>
        <v>None</v>
      </c>
      <c r="I149" s="166" t="s">
        <v>27</v>
      </c>
      <c r="J149" s="154" t="str">
        <f>'LLM Defaults'!$L$23</f>
        <v>gpt-4-turbo-preview</v>
      </c>
      <c r="K149" s="157">
        <v>0.1</v>
      </c>
      <c r="L149" s="167">
        <v>0.0</v>
      </c>
      <c r="M149" s="168" t="s">
        <v>48</v>
      </c>
    </row>
    <row r="150">
      <c r="A150" s="161"/>
      <c r="B150" s="162"/>
      <c r="C150" s="163"/>
      <c r="D150" s="164"/>
      <c r="E150" s="165"/>
      <c r="F150" s="165" t="b">
        <v>0</v>
      </c>
      <c r="G150" s="165" t="b">
        <v>0</v>
      </c>
      <c r="H150" s="154" t="str">
        <f>'LLM Defaults'!$P$23</f>
        <v>None</v>
      </c>
      <c r="I150" s="166" t="s">
        <v>27</v>
      </c>
      <c r="J150" s="154" t="str">
        <f>'LLM Defaults'!$L$23</f>
        <v>gpt-4-turbo-preview</v>
      </c>
      <c r="K150" s="157">
        <v>0.1</v>
      </c>
      <c r="L150" s="167">
        <v>0.0</v>
      </c>
      <c r="M150" s="168" t="s">
        <v>48</v>
      </c>
    </row>
    <row r="151">
      <c r="A151" s="161"/>
      <c r="B151" s="162"/>
      <c r="C151" s="163"/>
      <c r="D151" s="164"/>
      <c r="E151" s="165"/>
      <c r="F151" s="165" t="b">
        <v>0</v>
      </c>
      <c r="G151" s="165" t="b">
        <v>0</v>
      </c>
      <c r="H151" s="154" t="str">
        <f>'LLM Defaults'!$P$23</f>
        <v>None</v>
      </c>
      <c r="I151" s="166" t="s">
        <v>27</v>
      </c>
      <c r="J151" s="154" t="str">
        <f>'LLM Defaults'!$L$23</f>
        <v>gpt-4-turbo-preview</v>
      </c>
      <c r="K151" s="157">
        <v>0.1</v>
      </c>
      <c r="L151" s="167">
        <v>0.0</v>
      </c>
      <c r="M151" s="168" t="s">
        <v>48</v>
      </c>
    </row>
    <row r="152">
      <c r="A152" s="161"/>
      <c r="B152" s="162"/>
      <c r="C152" s="163"/>
      <c r="D152" s="164"/>
      <c r="E152" s="165"/>
      <c r="F152" s="165" t="b">
        <v>0</v>
      </c>
      <c r="G152" s="165" t="b">
        <v>0</v>
      </c>
      <c r="H152" s="154" t="str">
        <f>'LLM Defaults'!$P$23</f>
        <v>None</v>
      </c>
      <c r="I152" s="166" t="s">
        <v>27</v>
      </c>
      <c r="J152" s="154" t="str">
        <f>'LLM Defaults'!$L$23</f>
        <v>gpt-4-turbo-preview</v>
      </c>
      <c r="K152" s="157">
        <v>0.1</v>
      </c>
      <c r="L152" s="167">
        <v>0.0</v>
      </c>
      <c r="M152" s="168" t="s">
        <v>48</v>
      </c>
    </row>
    <row r="153">
      <c r="A153" s="161"/>
      <c r="B153" s="162"/>
      <c r="C153" s="163"/>
      <c r="D153" s="164"/>
      <c r="E153" s="165"/>
      <c r="F153" s="165" t="b">
        <v>0</v>
      </c>
      <c r="G153" s="165" t="b">
        <v>0</v>
      </c>
      <c r="H153" s="154" t="str">
        <f>'LLM Defaults'!$P$23</f>
        <v>None</v>
      </c>
      <c r="I153" s="166" t="s">
        <v>27</v>
      </c>
      <c r="J153" s="154" t="str">
        <f>'LLM Defaults'!$L$23</f>
        <v>gpt-4-turbo-preview</v>
      </c>
      <c r="K153" s="157">
        <v>0.1</v>
      </c>
      <c r="L153" s="167">
        <v>0.0</v>
      </c>
      <c r="M153" s="168" t="s">
        <v>48</v>
      </c>
    </row>
    <row r="154">
      <c r="A154" s="161"/>
      <c r="B154" s="162"/>
      <c r="C154" s="163"/>
      <c r="D154" s="164"/>
      <c r="E154" s="165"/>
      <c r="F154" s="165" t="b">
        <v>0</v>
      </c>
      <c r="G154" s="165" t="b">
        <v>0</v>
      </c>
      <c r="H154" s="154" t="str">
        <f>'LLM Defaults'!$P$23</f>
        <v>None</v>
      </c>
      <c r="I154" s="166" t="s">
        <v>27</v>
      </c>
      <c r="J154" s="154" t="str">
        <f>'LLM Defaults'!$L$23</f>
        <v>gpt-4-turbo-preview</v>
      </c>
      <c r="K154" s="157">
        <v>0.1</v>
      </c>
      <c r="L154" s="167">
        <v>0.0</v>
      </c>
      <c r="M154" s="168" t="s">
        <v>48</v>
      </c>
    </row>
    <row r="155">
      <c r="A155" s="161"/>
      <c r="B155" s="162"/>
      <c r="C155" s="163"/>
      <c r="D155" s="164"/>
      <c r="E155" s="165"/>
      <c r="F155" s="165" t="b">
        <v>0</v>
      </c>
      <c r="G155" s="165" t="b">
        <v>0</v>
      </c>
      <c r="H155" s="154" t="str">
        <f>'LLM Defaults'!$P$23</f>
        <v>None</v>
      </c>
      <c r="I155" s="166" t="s">
        <v>27</v>
      </c>
      <c r="J155" s="154" t="str">
        <f>'LLM Defaults'!$L$23</f>
        <v>gpt-4-turbo-preview</v>
      </c>
      <c r="K155" s="157">
        <v>0.1</v>
      </c>
      <c r="L155" s="167">
        <v>0.0</v>
      </c>
      <c r="M155" s="168" t="s">
        <v>48</v>
      </c>
    </row>
    <row r="156">
      <c r="A156" s="161"/>
      <c r="B156" s="162"/>
      <c r="C156" s="163"/>
      <c r="D156" s="164"/>
      <c r="E156" s="165"/>
      <c r="F156" s="165" t="b">
        <v>0</v>
      </c>
      <c r="G156" s="165" t="b">
        <v>0</v>
      </c>
      <c r="H156" s="154" t="str">
        <f>'LLM Defaults'!$P$23</f>
        <v>None</v>
      </c>
      <c r="I156" s="166" t="s">
        <v>27</v>
      </c>
      <c r="J156" s="154" t="str">
        <f>'LLM Defaults'!$L$23</f>
        <v>gpt-4-turbo-preview</v>
      </c>
      <c r="K156" s="157">
        <v>0.1</v>
      </c>
      <c r="L156" s="167">
        <v>0.0</v>
      </c>
      <c r="M156" s="168" t="s">
        <v>48</v>
      </c>
    </row>
    <row r="157">
      <c r="A157" s="161"/>
      <c r="B157" s="162"/>
      <c r="C157" s="163"/>
      <c r="D157" s="164"/>
      <c r="E157" s="165"/>
      <c r="F157" s="165" t="b">
        <v>0</v>
      </c>
      <c r="G157" s="165" t="b">
        <v>0</v>
      </c>
      <c r="H157" s="154" t="str">
        <f>'LLM Defaults'!$P$23</f>
        <v>None</v>
      </c>
      <c r="I157" s="166" t="s">
        <v>27</v>
      </c>
      <c r="J157" s="154" t="str">
        <f>'LLM Defaults'!$L$23</f>
        <v>gpt-4-turbo-preview</v>
      </c>
      <c r="K157" s="157">
        <v>0.1</v>
      </c>
      <c r="L157" s="167">
        <v>0.0</v>
      </c>
      <c r="M157" s="168" t="s">
        <v>48</v>
      </c>
    </row>
    <row r="158">
      <c r="A158" s="161"/>
      <c r="B158" s="162"/>
      <c r="C158" s="163"/>
      <c r="D158" s="164"/>
      <c r="E158" s="165"/>
      <c r="F158" s="165" t="b">
        <v>0</v>
      </c>
      <c r="G158" s="165" t="b">
        <v>0</v>
      </c>
      <c r="H158" s="154" t="str">
        <f>'LLM Defaults'!$P$23</f>
        <v>None</v>
      </c>
      <c r="I158" s="166" t="s">
        <v>27</v>
      </c>
      <c r="J158" s="154" t="str">
        <f>'LLM Defaults'!$L$23</f>
        <v>gpt-4-turbo-preview</v>
      </c>
      <c r="K158" s="157">
        <v>0.1</v>
      </c>
      <c r="L158" s="167">
        <v>0.0</v>
      </c>
      <c r="M158" s="168" t="s">
        <v>48</v>
      </c>
    </row>
    <row r="159">
      <c r="A159" s="161"/>
      <c r="B159" s="162"/>
      <c r="C159" s="163"/>
      <c r="D159" s="164"/>
      <c r="E159" s="165"/>
      <c r="F159" s="165" t="b">
        <v>0</v>
      </c>
      <c r="G159" s="165" t="b">
        <v>0</v>
      </c>
      <c r="H159" s="154" t="str">
        <f>'LLM Defaults'!$P$23</f>
        <v>None</v>
      </c>
      <c r="I159" s="166" t="s">
        <v>27</v>
      </c>
      <c r="J159" s="154" t="str">
        <f>'LLM Defaults'!$L$23</f>
        <v>gpt-4-turbo-preview</v>
      </c>
      <c r="K159" s="157">
        <v>0.1</v>
      </c>
      <c r="L159" s="167">
        <v>0.0</v>
      </c>
      <c r="M159" s="168" t="s">
        <v>48</v>
      </c>
    </row>
    <row r="160">
      <c r="A160" s="161"/>
      <c r="B160" s="162"/>
      <c r="C160" s="163"/>
      <c r="D160" s="164"/>
      <c r="E160" s="165"/>
      <c r="F160" s="165" t="b">
        <v>0</v>
      </c>
      <c r="G160" s="165" t="b">
        <v>0</v>
      </c>
      <c r="H160" s="154" t="str">
        <f>'LLM Defaults'!$P$23</f>
        <v>None</v>
      </c>
      <c r="I160" s="166" t="s">
        <v>27</v>
      </c>
      <c r="J160" s="154" t="str">
        <f>'LLM Defaults'!$L$23</f>
        <v>gpt-4-turbo-preview</v>
      </c>
      <c r="K160" s="157">
        <v>0.1</v>
      </c>
      <c r="L160" s="167">
        <v>0.0</v>
      </c>
      <c r="M160" s="168" t="s">
        <v>48</v>
      </c>
    </row>
    <row r="161">
      <c r="A161" s="161"/>
      <c r="B161" s="162"/>
      <c r="C161" s="163"/>
      <c r="D161" s="164"/>
      <c r="E161" s="165"/>
      <c r="F161" s="165" t="b">
        <v>0</v>
      </c>
      <c r="G161" s="165" t="b">
        <v>0</v>
      </c>
      <c r="H161" s="154" t="str">
        <f>'LLM Defaults'!$P$23</f>
        <v>None</v>
      </c>
      <c r="I161" s="166" t="s">
        <v>27</v>
      </c>
      <c r="J161" s="154" t="str">
        <f>'LLM Defaults'!$L$23</f>
        <v>gpt-4-turbo-preview</v>
      </c>
      <c r="K161" s="157">
        <v>0.1</v>
      </c>
      <c r="L161" s="167">
        <v>0.0</v>
      </c>
      <c r="M161" s="168" t="s">
        <v>48</v>
      </c>
    </row>
    <row r="162">
      <c r="A162" s="161"/>
      <c r="B162" s="162"/>
      <c r="C162" s="163"/>
      <c r="D162" s="164"/>
      <c r="E162" s="165"/>
      <c r="F162" s="165" t="b">
        <v>0</v>
      </c>
      <c r="G162" s="165" t="b">
        <v>0</v>
      </c>
      <c r="H162" s="154" t="str">
        <f>'LLM Defaults'!$P$23</f>
        <v>None</v>
      </c>
      <c r="I162" s="166" t="s">
        <v>27</v>
      </c>
      <c r="J162" s="154" t="str">
        <f>'LLM Defaults'!$L$23</f>
        <v>gpt-4-turbo-preview</v>
      </c>
      <c r="K162" s="157">
        <v>0.1</v>
      </c>
      <c r="L162" s="167">
        <v>0.0</v>
      </c>
      <c r="M162" s="168" t="s">
        <v>48</v>
      </c>
    </row>
    <row r="163">
      <c r="A163" s="161"/>
      <c r="B163" s="162"/>
      <c r="C163" s="163"/>
      <c r="D163" s="164"/>
      <c r="E163" s="165"/>
      <c r="F163" s="165" t="b">
        <v>0</v>
      </c>
      <c r="G163" s="165" t="b">
        <v>0</v>
      </c>
      <c r="H163" s="154" t="str">
        <f>'LLM Defaults'!$P$23</f>
        <v>None</v>
      </c>
      <c r="I163" s="166" t="s">
        <v>27</v>
      </c>
      <c r="J163" s="154" t="str">
        <f>'LLM Defaults'!$L$23</f>
        <v>gpt-4-turbo-preview</v>
      </c>
      <c r="K163" s="157">
        <v>0.1</v>
      </c>
      <c r="L163" s="167">
        <v>0.0</v>
      </c>
      <c r="M163" s="168" t="s">
        <v>48</v>
      </c>
    </row>
    <row r="164">
      <c r="A164" s="161"/>
      <c r="B164" s="162"/>
      <c r="C164" s="163"/>
      <c r="D164" s="164"/>
      <c r="E164" s="165"/>
      <c r="F164" s="165" t="b">
        <v>0</v>
      </c>
      <c r="G164" s="165" t="b">
        <v>0</v>
      </c>
      <c r="H164" s="154" t="str">
        <f>'LLM Defaults'!$P$23</f>
        <v>None</v>
      </c>
      <c r="I164" s="166" t="s">
        <v>27</v>
      </c>
      <c r="J164" s="154" t="str">
        <f>'LLM Defaults'!$L$23</f>
        <v>gpt-4-turbo-preview</v>
      </c>
      <c r="K164" s="157">
        <v>0.1</v>
      </c>
      <c r="L164" s="167">
        <v>0.0</v>
      </c>
      <c r="M164" s="168" t="s">
        <v>48</v>
      </c>
    </row>
    <row r="165">
      <c r="A165" s="161"/>
      <c r="B165" s="162"/>
      <c r="C165" s="163"/>
      <c r="D165" s="164"/>
      <c r="E165" s="165"/>
      <c r="F165" s="165" t="b">
        <v>0</v>
      </c>
      <c r="G165" s="165" t="b">
        <v>0</v>
      </c>
      <c r="H165" s="154" t="str">
        <f>'LLM Defaults'!$P$23</f>
        <v>None</v>
      </c>
      <c r="I165" s="166" t="s">
        <v>27</v>
      </c>
      <c r="J165" s="154" t="str">
        <f>'LLM Defaults'!$L$23</f>
        <v>gpt-4-turbo-preview</v>
      </c>
      <c r="K165" s="157">
        <v>0.1</v>
      </c>
      <c r="L165" s="167">
        <v>0.0</v>
      </c>
      <c r="M165" s="168" t="s">
        <v>48</v>
      </c>
    </row>
    <row r="166">
      <c r="A166" s="161"/>
      <c r="B166" s="162"/>
      <c r="C166" s="163"/>
      <c r="D166" s="164"/>
      <c r="E166" s="165"/>
      <c r="F166" s="165" t="b">
        <v>0</v>
      </c>
      <c r="G166" s="165" t="b">
        <v>0</v>
      </c>
      <c r="H166" s="154" t="str">
        <f>'LLM Defaults'!$P$23</f>
        <v>None</v>
      </c>
      <c r="I166" s="166" t="s">
        <v>27</v>
      </c>
      <c r="J166" s="154" t="str">
        <f>'LLM Defaults'!$L$23</f>
        <v>gpt-4-turbo-preview</v>
      </c>
      <c r="K166" s="157">
        <v>0.1</v>
      </c>
      <c r="L166" s="167">
        <v>0.0</v>
      </c>
      <c r="M166" s="168" t="s">
        <v>48</v>
      </c>
    </row>
    <row r="167">
      <c r="A167" s="161"/>
      <c r="B167" s="162"/>
      <c r="C167" s="163"/>
      <c r="D167" s="164"/>
      <c r="E167" s="165"/>
      <c r="F167" s="165" t="b">
        <v>0</v>
      </c>
      <c r="G167" s="165" t="b">
        <v>0</v>
      </c>
      <c r="H167" s="154" t="str">
        <f>'LLM Defaults'!$P$23</f>
        <v>None</v>
      </c>
      <c r="I167" s="166" t="s">
        <v>27</v>
      </c>
      <c r="J167" s="154" t="str">
        <f>'LLM Defaults'!$L$23</f>
        <v>gpt-4-turbo-preview</v>
      </c>
      <c r="K167" s="157">
        <v>0.1</v>
      </c>
      <c r="L167" s="167">
        <v>0.0</v>
      </c>
      <c r="M167" s="168" t="s">
        <v>48</v>
      </c>
    </row>
    <row r="168">
      <c r="A168" s="161"/>
      <c r="B168" s="162"/>
      <c r="C168" s="163"/>
      <c r="D168" s="164"/>
      <c r="E168" s="165"/>
      <c r="F168" s="165" t="b">
        <v>0</v>
      </c>
      <c r="G168" s="165" t="b">
        <v>0</v>
      </c>
      <c r="H168" s="154" t="str">
        <f>'LLM Defaults'!$P$23</f>
        <v>None</v>
      </c>
      <c r="I168" s="166" t="s">
        <v>27</v>
      </c>
      <c r="J168" s="154" t="str">
        <f>'LLM Defaults'!$L$23</f>
        <v>gpt-4-turbo-preview</v>
      </c>
      <c r="K168" s="157">
        <v>0.1</v>
      </c>
      <c r="L168" s="167">
        <v>0.0</v>
      </c>
      <c r="M168" s="168" t="s">
        <v>48</v>
      </c>
    </row>
    <row r="169">
      <c r="A169" s="161"/>
      <c r="B169" s="162"/>
      <c r="C169" s="163"/>
      <c r="D169" s="164"/>
      <c r="E169" s="165"/>
      <c r="F169" s="165" t="b">
        <v>0</v>
      </c>
      <c r="G169" s="165" t="b">
        <v>0</v>
      </c>
      <c r="H169" s="154" t="str">
        <f>'LLM Defaults'!$P$23</f>
        <v>None</v>
      </c>
      <c r="I169" s="166" t="s">
        <v>27</v>
      </c>
      <c r="J169" s="154" t="str">
        <f>'LLM Defaults'!$L$23</f>
        <v>gpt-4-turbo-preview</v>
      </c>
      <c r="K169" s="157">
        <v>0.1</v>
      </c>
      <c r="L169" s="167">
        <v>0.0</v>
      </c>
      <c r="M169" s="168" t="s">
        <v>48</v>
      </c>
    </row>
    <row r="170">
      <c r="A170" s="161"/>
      <c r="B170" s="162"/>
      <c r="C170" s="163"/>
      <c r="D170" s="164"/>
      <c r="E170" s="165"/>
      <c r="F170" s="165" t="b">
        <v>0</v>
      </c>
      <c r="G170" s="165" t="b">
        <v>0</v>
      </c>
      <c r="H170" s="154" t="str">
        <f>'LLM Defaults'!$P$23</f>
        <v>None</v>
      </c>
      <c r="I170" s="166" t="s">
        <v>27</v>
      </c>
      <c r="J170" s="154" t="str">
        <f>'LLM Defaults'!$L$23</f>
        <v>gpt-4-turbo-preview</v>
      </c>
      <c r="K170" s="157">
        <v>0.1</v>
      </c>
      <c r="L170" s="167">
        <v>0.0</v>
      </c>
      <c r="M170" s="168" t="s">
        <v>48</v>
      </c>
    </row>
    <row r="171">
      <c r="A171" s="161"/>
      <c r="B171" s="162"/>
      <c r="C171" s="163"/>
      <c r="D171" s="164"/>
      <c r="E171" s="165"/>
      <c r="F171" s="165" t="b">
        <v>0</v>
      </c>
      <c r="G171" s="165" t="b">
        <v>0</v>
      </c>
      <c r="H171" s="154" t="str">
        <f>'LLM Defaults'!$P$23</f>
        <v>None</v>
      </c>
      <c r="I171" s="166" t="s">
        <v>27</v>
      </c>
      <c r="J171" s="154" t="str">
        <f>'LLM Defaults'!$L$23</f>
        <v>gpt-4-turbo-preview</v>
      </c>
      <c r="K171" s="157">
        <v>0.1</v>
      </c>
      <c r="L171" s="167">
        <v>0.0</v>
      </c>
      <c r="M171" s="168" t="s">
        <v>48</v>
      </c>
    </row>
    <row r="172">
      <c r="A172" s="161"/>
      <c r="B172" s="162"/>
      <c r="C172" s="163"/>
      <c r="D172" s="164"/>
      <c r="E172" s="165"/>
      <c r="F172" s="165" t="b">
        <v>0</v>
      </c>
      <c r="G172" s="165" t="b">
        <v>0</v>
      </c>
      <c r="H172" s="154" t="str">
        <f>'LLM Defaults'!$P$23</f>
        <v>None</v>
      </c>
      <c r="I172" s="166" t="s">
        <v>27</v>
      </c>
      <c r="J172" s="154" t="str">
        <f>'LLM Defaults'!$L$23</f>
        <v>gpt-4-turbo-preview</v>
      </c>
      <c r="K172" s="157">
        <v>0.1</v>
      </c>
      <c r="L172" s="167">
        <v>0.0</v>
      </c>
      <c r="M172" s="168" t="s">
        <v>48</v>
      </c>
    </row>
    <row r="173">
      <c r="A173" s="161"/>
      <c r="B173" s="162"/>
      <c r="C173" s="163"/>
      <c r="D173" s="164"/>
      <c r="E173" s="165"/>
      <c r="F173" s="165" t="b">
        <v>0</v>
      </c>
      <c r="G173" s="165" t="b">
        <v>0</v>
      </c>
      <c r="H173" s="154" t="str">
        <f>'LLM Defaults'!$P$23</f>
        <v>None</v>
      </c>
      <c r="I173" s="166" t="s">
        <v>27</v>
      </c>
      <c r="J173" s="154" t="str">
        <f>'LLM Defaults'!$L$23</f>
        <v>gpt-4-turbo-preview</v>
      </c>
      <c r="K173" s="157">
        <v>0.1</v>
      </c>
      <c r="L173" s="167">
        <v>0.0</v>
      </c>
      <c r="M173" s="168" t="s">
        <v>48</v>
      </c>
    </row>
    <row r="174">
      <c r="A174" s="161"/>
      <c r="B174" s="162"/>
      <c r="C174" s="163"/>
      <c r="D174" s="164"/>
      <c r="E174" s="165"/>
      <c r="F174" s="165" t="b">
        <v>0</v>
      </c>
      <c r="G174" s="165" t="b">
        <v>0</v>
      </c>
      <c r="H174" s="154" t="str">
        <f>'LLM Defaults'!$P$23</f>
        <v>None</v>
      </c>
      <c r="I174" s="166" t="s">
        <v>27</v>
      </c>
      <c r="J174" s="154" t="str">
        <f>'LLM Defaults'!$L$23</f>
        <v>gpt-4-turbo-preview</v>
      </c>
      <c r="K174" s="157">
        <v>0.1</v>
      </c>
      <c r="L174" s="167">
        <v>0.0</v>
      </c>
      <c r="M174" s="168" t="s">
        <v>48</v>
      </c>
    </row>
    <row r="175">
      <c r="A175" s="161"/>
      <c r="B175" s="162"/>
      <c r="C175" s="163"/>
      <c r="D175" s="164"/>
      <c r="E175" s="165"/>
      <c r="F175" s="165" t="b">
        <v>0</v>
      </c>
      <c r="G175" s="165" t="b">
        <v>0</v>
      </c>
      <c r="H175" s="154" t="str">
        <f>'LLM Defaults'!$P$23</f>
        <v>None</v>
      </c>
      <c r="I175" s="166" t="s">
        <v>27</v>
      </c>
      <c r="J175" s="154" t="str">
        <f>'LLM Defaults'!$L$23</f>
        <v>gpt-4-turbo-preview</v>
      </c>
      <c r="K175" s="157">
        <v>0.1</v>
      </c>
      <c r="L175" s="167">
        <v>0.0</v>
      </c>
      <c r="M175" s="168" t="s">
        <v>48</v>
      </c>
    </row>
    <row r="176">
      <c r="A176" s="161"/>
      <c r="B176" s="162"/>
      <c r="C176" s="163"/>
      <c r="D176" s="164"/>
      <c r="E176" s="165"/>
      <c r="F176" s="165" t="b">
        <v>0</v>
      </c>
      <c r="G176" s="165" t="b">
        <v>0</v>
      </c>
      <c r="H176" s="154" t="str">
        <f>'LLM Defaults'!$P$23</f>
        <v>None</v>
      </c>
      <c r="I176" s="166" t="s">
        <v>27</v>
      </c>
      <c r="J176" s="154" t="str">
        <f>'LLM Defaults'!$L$23</f>
        <v>gpt-4-turbo-preview</v>
      </c>
      <c r="K176" s="157">
        <v>0.1</v>
      </c>
      <c r="L176" s="167">
        <v>0.0</v>
      </c>
      <c r="M176" s="168" t="s">
        <v>48</v>
      </c>
    </row>
    <row r="177">
      <c r="A177" s="161"/>
      <c r="B177" s="162"/>
      <c r="C177" s="163"/>
      <c r="D177" s="164"/>
      <c r="E177" s="165"/>
      <c r="F177" s="165" t="b">
        <v>0</v>
      </c>
      <c r="G177" s="165" t="b">
        <v>0</v>
      </c>
      <c r="H177" s="154" t="str">
        <f>'LLM Defaults'!$P$23</f>
        <v>None</v>
      </c>
      <c r="I177" s="166" t="s">
        <v>27</v>
      </c>
      <c r="J177" s="154" t="str">
        <f>'LLM Defaults'!$L$23</f>
        <v>gpt-4-turbo-preview</v>
      </c>
      <c r="K177" s="157">
        <v>0.1</v>
      </c>
      <c r="L177" s="167">
        <v>0.0</v>
      </c>
      <c r="M177" s="168" t="s">
        <v>48</v>
      </c>
    </row>
    <row r="178">
      <c r="A178" s="161"/>
      <c r="B178" s="162"/>
      <c r="C178" s="163"/>
      <c r="D178" s="164"/>
      <c r="E178" s="165"/>
      <c r="F178" s="165" t="b">
        <v>0</v>
      </c>
      <c r="G178" s="165" t="b">
        <v>0</v>
      </c>
      <c r="H178" s="154" t="str">
        <f>'LLM Defaults'!$P$23</f>
        <v>None</v>
      </c>
      <c r="I178" s="166" t="s">
        <v>27</v>
      </c>
      <c r="J178" s="154" t="str">
        <f>'LLM Defaults'!$L$23</f>
        <v>gpt-4-turbo-preview</v>
      </c>
      <c r="K178" s="157">
        <v>0.1</v>
      </c>
      <c r="L178" s="167">
        <v>0.0</v>
      </c>
      <c r="M178" s="168" t="s">
        <v>48</v>
      </c>
    </row>
    <row r="179">
      <c r="A179" s="161"/>
      <c r="B179" s="162"/>
      <c r="C179" s="163"/>
      <c r="D179" s="164"/>
      <c r="E179" s="165"/>
      <c r="F179" s="165" t="b">
        <v>0</v>
      </c>
      <c r="G179" s="165" t="b">
        <v>0</v>
      </c>
      <c r="H179" s="154" t="str">
        <f>'LLM Defaults'!$P$23</f>
        <v>None</v>
      </c>
      <c r="I179" s="166" t="s">
        <v>27</v>
      </c>
      <c r="J179" s="154" t="str">
        <f>'LLM Defaults'!$L$23</f>
        <v>gpt-4-turbo-preview</v>
      </c>
      <c r="K179" s="157">
        <v>0.1</v>
      </c>
      <c r="L179" s="167">
        <v>0.0</v>
      </c>
      <c r="M179" s="168" t="s">
        <v>48</v>
      </c>
    </row>
    <row r="180">
      <c r="A180" s="161"/>
      <c r="B180" s="162"/>
      <c r="C180" s="163"/>
      <c r="D180" s="164"/>
      <c r="E180" s="165"/>
      <c r="F180" s="165" t="b">
        <v>0</v>
      </c>
      <c r="G180" s="165" t="b">
        <v>0</v>
      </c>
      <c r="H180" s="154" t="str">
        <f>'LLM Defaults'!$P$23</f>
        <v>None</v>
      </c>
      <c r="I180" s="166" t="s">
        <v>27</v>
      </c>
      <c r="J180" s="154" t="str">
        <f>'LLM Defaults'!$L$23</f>
        <v>gpt-4-turbo-preview</v>
      </c>
      <c r="K180" s="157">
        <v>0.1</v>
      </c>
      <c r="L180" s="167">
        <v>0.0</v>
      </c>
      <c r="M180" s="168" t="s">
        <v>48</v>
      </c>
    </row>
    <row r="181">
      <c r="A181" s="161"/>
      <c r="B181" s="162"/>
      <c r="C181" s="163"/>
      <c r="D181" s="164"/>
      <c r="E181" s="165"/>
      <c r="F181" s="165" t="b">
        <v>0</v>
      </c>
      <c r="G181" s="165" t="b">
        <v>0</v>
      </c>
      <c r="H181" s="154" t="str">
        <f>'LLM Defaults'!$P$23</f>
        <v>None</v>
      </c>
      <c r="I181" s="166" t="s">
        <v>27</v>
      </c>
      <c r="J181" s="154" t="str">
        <f>'LLM Defaults'!$L$23</f>
        <v>gpt-4-turbo-preview</v>
      </c>
      <c r="K181" s="157">
        <v>0.1</v>
      </c>
      <c r="L181" s="167">
        <v>0.0</v>
      </c>
      <c r="M181" s="168" t="s">
        <v>48</v>
      </c>
    </row>
    <row r="182">
      <c r="A182" s="161"/>
      <c r="B182" s="162"/>
      <c r="C182" s="163"/>
      <c r="D182" s="164"/>
      <c r="E182" s="165"/>
      <c r="F182" s="165" t="b">
        <v>0</v>
      </c>
      <c r="G182" s="165" t="b">
        <v>0</v>
      </c>
      <c r="H182" s="154" t="str">
        <f>'LLM Defaults'!$P$23</f>
        <v>None</v>
      </c>
      <c r="I182" s="166" t="s">
        <v>27</v>
      </c>
      <c r="J182" s="154" t="str">
        <f>'LLM Defaults'!$L$23</f>
        <v>gpt-4-turbo-preview</v>
      </c>
      <c r="K182" s="157">
        <v>0.1</v>
      </c>
      <c r="L182" s="167">
        <v>0.0</v>
      </c>
      <c r="M182" s="168" t="s">
        <v>48</v>
      </c>
    </row>
    <row r="183">
      <c r="A183" s="161"/>
      <c r="B183" s="162"/>
      <c r="C183" s="163"/>
      <c r="D183" s="164"/>
      <c r="E183" s="165"/>
      <c r="F183" s="165" t="b">
        <v>0</v>
      </c>
      <c r="G183" s="165" t="b">
        <v>0</v>
      </c>
      <c r="H183" s="154" t="str">
        <f>'LLM Defaults'!$P$23</f>
        <v>None</v>
      </c>
      <c r="I183" s="166" t="s">
        <v>27</v>
      </c>
      <c r="J183" s="154" t="str">
        <f>'LLM Defaults'!$L$23</f>
        <v>gpt-4-turbo-preview</v>
      </c>
      <c r="K183" s="157">
        <v>0.1</v>
      </c>
      <c r="L183" s="167">
        <v>0.0</v>
      </c>
      <c r="M183" s="168" t="s">
        <v>48</v>
      </c>
    </row>
    <row r="184">
      <c r="A184" s="161"/>
      <c r="B184" s="162"/>
      <c r="C184" s="163"/>
      <c r="D184" s="164"/>
      <c r="E184" s="165"/>
      <c r="F184" s="165" t="b">
        <v>0</v>
      </c>
      <c r="G184" s="165" t="b">
        <v>0</v>
      </c>
      <c r="H184" s="154" t="str">
        <f>'LLM Defaults'!$P$23</f>
        <v>None</v>
      </c>
      <c r="I184" s="166" t="s">
        <v>27</v>
      </c>
      <c r="J184" s="154" t="str">
        <f>'LLM Defaults'!$L$23</f>
        <v>gpt-4-turbo-preview</v>
      </c>
      <c r="K184" s="157">
        <v>0.1</v>
      </c>
      <c r="L184" s="167">
        <v>0.0</v>
      </c>
      <c r="M184" s="168" t="s">
        <v>48</v>
      </c>
    </row>
    <row r="185">
      <c r="A185" s="161"/>
      <c r="B185" s="162"/>
      <c r="C185" s="163"/>
      <c r="D185" s="164"/>
      <c r="E185" s="165"/>
      <c r="F185" s="165" t="b">
        <v>0</v>
      </c>
      <c r="G185" s="165" t="b">
        <v>0</v>
      </c>
      <c r="H185" s="154" t="str">
        <f>'LLM Defaults'!$P$23</f>
        <v>None</v>
      </c>
      <c r="I185" s="166" t="s">
        <v>27</v>
      </c>
      <c r="J185" s="154" t="str">
        <f>'LLM Defaults'!$L$23</f>
        <v>gpt-4-turbo-preview</v>
      </c>
      <c r="K185" s="157">
        <v>0.1</v>
      </c>
      <c r="L185" s="167">
        <v>0.0</v>
      </c>
      <c r="M185" s="168" t="s">
        <v>48</v>
      </c>
    </row>
    <row r="186">
      <c r="A186" s="161"/>
      <c r="B186" s="162"/>
      <c r="C186" s="163"/>
      <c r="D186" s="164"/>
      <c r="E186" s="165"/>
      <c r="F186" s="165" t="b">
        <v>0</v>
      </c>
      <c r="G186" s="165" t="b">
        <v>0</v>
      </c>
      <c r="H186" s="154" t="str">
        <f>'LLM Defaults'!$P$23</f>
        <v>None</v>
      </c>
      <c r="I186" s="166" t="s">
        <v>27</v>
      </c>
      <c r="J186" s="154" t="str">
        <f>'LLM Defaults'!$L$23</f>
        <v>gpt-4-turbo-preview</v>
      </c>
      <c r="K186" s="157">
        <v>0.1</v>
      </c>
      <c r="L186" s="167">
        <v>0.0</v>
      </c>
      <c r="M186" s="168" t="s">
        <v>48</v>
      </c>
    </row>
    <row r="187">
      <c r="A187" s="161"/>
      <c r="B187" s="162"/>
      <c r="C187" s="163"/>
      <c r="D187" s="164"/>
      <c r="E187" s="165"/>
      <c r="F187" s="165" t="b">
        <v>0</v>
      </c>
      <c r="G187" s="165" t="b">
        <v>0</v>
      </c>
      <c r="H187" s="154" t="str">
        <f>'LLM Defaults'!$P$23</f>
        <v>None</v>
      </c>
      <c r="I187" s="166" t="s">
        <v>27</v>
      </c>
      <c r="J187" s="154" t="str">
        <f>'LLM Defaults'!$L$23</f>
        <v>gpt-4-turbo-preview</v>
      </c>
      <c r="K187" s="157">
        <v>0.1</v>
      </c>
      <c r="L187" s="167">
        <v>0.0</v>
      </c>
      <c r="M187" s="168" t="s">
        <v>48</v>
      </c>
    </row>
    <row r="188">
      <c r="A188" s="161"/>
      <c r="B188" s="162"/>
      <c r="C188" s="163"/>
      <c r="D188" s="164"/>
      <c r="E188" s="165"/>
      <c r="F188" s="165" t="b">
        <v>0</v>
      </c>
      <c r="G188" s="165" t="b">
        <v>0</v>
      </c>
      <c r="H188" s="154" t="str">
        <f>'LLM Defaults'!$P$23</f>
        <v>None</v>
      </c>
      <c r="I188" s="166" t="s">
        <v>27</v>
      </c>
      <c r="J188" s="154" t="str">
        <f>'LLM Defaults'!$L$23</f>
        <v>gpt-4-turbo-preview</v>
      </c>
      <c r="K188" s="157">
        <v>0.1</v>
      </c>
      <c r="L188" s="167">
        <v>0.0</v>
      </c>
      <c r="M188" s="168" t="s">
        <v>48</v>
      </c>
    </row>
    <row r="189">
      <c r="A189" s="161"/>
      <c r="B189" s="162"/>
      <c r="C189" s="163"/>
      <c r="D189" s="164"/>
      <c r="E189" s="165"/>
      <c r="F189" s="165" t="b">
        <v>0</v>
      </c>
      <c r="G189" s="165" t="b">
        <v>0</v>
      </c>
      <c r="H189" s="154" t="str">
        <f>'LLM Defaults'!$P$23</f>
        <v>None</v>
      </c>
      <c r="I189" s="166" t="s">
        <v>27</v>
      </c>
      <c r="J189" s="154" t="str">
        <f>'LLM Defaults'!$L$23</f>
        <v>gpt-4-turbo-preview</v>
      </c>
      <c r="K189" s="157">
        <v>0.1</v>
      </c>
      <c r="L189" s="167">
        <v>0.0</v>
      </c>
      <c r="M189" s="168" t="s">
        <v>48</v>
      </c>
    </row>
    <row r="190">
      <c r="A190" s="161"/>
      <c r="B190" s="162"/>
      <c r="C190" s="163"/>
      <c r="D190" s="164"/>
      <c r="E190" s="165"/>
      <c r="F190" s="165" t="b">
        <v>0</v>
      </c>
      <c r="G190" s="165" t="b">
        <v>0</v>
      </c>
      <c r="H190" s="154" t="str">
        <f>'LLM Defaults'!$P$23</f>
        <v>None</v>
      </c>
      <c r="I190" s="166" t="s">
        <v>27</v>
      </c>
      <c r="J190" s="154" t="str">
        <f>'LLM Defaults'!$L$23</f>
        <v>gpt-4-turbo-preview</v>
      </c>
      <c r="K190" s="157">
        <v>0.1</v>
      </c>
      <c r="L190" s="167">
        <v>0.0</v>
      </c>
      <c r="M190" s="168" t="s">
        <v>48</v>
      </c>
    </row>
    <row r="191">
      <c r="A191" s="161"/>
      <c r="B191" s="162"/>
      <c r="C191" s="163"/>
      <c r="D191" s="164"/>
      <c r="E191" s="165"/>
      <c r="F191" s="165" t="b">
        <v>0</v>
      </c>
      <c r="G191" s="165" t="b">
        <v>0</v>
      </c>
      <c r="H191" s="154" t="str">
        <f>'LLM Defaults'!$P$23</f>
        <v>None</v>
      </c>
      <c r="I191" s="166" t="s">
        <v>27</v>
      </c>
      <c r="J191" s="154" t="str">
        <f>'LLM Defaults'!$L$23</f>
        <v>gpt-4-turbo-preview</v>
      </c>
      <c r="K191" s="157">
        <v>0.1</v>
      </c>
      <c r="L191" s="167">
        <v>0.0</v>
      </c>
      <c r="M191" s="168" t="s">
        <v>48</v>
      </c>
    </row>
    <row r="192">
      <c r="A192" s="161"/>
      <c r="B192" s="162"/>
      <c r="C192" s="163"/>
      <c r="D192" s="164"/>
      <c r="E192" s="165"/>
      <c r="F192" s="165" t="b">
        <v>0</v>
      </c>
      <c r="G192" s="165" t="b">
        <v>0</v>
      </c>
      <c r="H192" s="154" t="str">
        <f>'LLM Defaults'!$P$23</f>
        <v>None</v>
      </c>
      <c r="I192" s="166" t="s">
        <v>27</v>
      </c>
      <c r="J192" s="154" t="str">
        <f>'LLM Defaults'!$L$23</f>
        <v>gpt-4-turbo-preview</v>
      </c>
      <c r="K192" s="157">
        <v>0.1</v>
      </c>
      <c r="L192" s="167">
        <v>0.0</v>
      </c>
      <c r="M192" s="168" t="s">
        <v>48</v>
      </c>
    </row>
    <row r="193">
      <c r="A193" s="161"/>
      <c r="B193" s="162"/>
      <c r="C193" s="163"/>
      <c r="D193" s="164"/>
      <c r="E193" s="165"/>
      <c r="F193" s="165" t="b">
        <v>0</v>
      </c>
      <c r="G193" s="165" t="b">
        <v>0</v>
      </c>
      <c r="H193" s="154" t="str">
        <f>'LLM Defaults'!$P$23</f>
        <v>None</v>
      </c>
      <c r="I193" s="166" t="s">
        <v>27</v>
      </c>
      <c r="J193" s="154" t="str">
        <f>'LLM Defaults'!$L$23</f>
        <v>gpt-4-turbo-preview</v>
      </c>
      <c r="K193" s="157">
        <v>0.1</v>
      </c>
      <c r="L193" s="167">
        <v>0.0</v>
      </c>
      <c r="M193" s="168" t="s">
        <v>48</v>
      </c>
    </row>
    <row r="194">
      <c r="A194" s="161"/>
      <c r="B194" s="162"/>
      <c r="C194" s="163"/>
      <c r="D194" s="164"/>
      <c r="E194" s="165"/>
      <c r="F194" s="165" t="b">
        <v>0</v>
      </c>
      <c r="G194" s="165" t="b">
        <v>0</v>
      </c>
      <c r="H194" s="154" t="str">
        <f>'LLM Defaults'!$P$23</f>
        <v>None</v>
      </c>
      <c r="I194" s="166" t="s">
        <v>27</v>
      </c>
      <c r="J194" s="154" t="str">
        <f>'LLM Defaults'!$L$23</f>
        <v>gpt-4-turbo-preview</v>
      </c>
      <c r="K194" s="157">
        <v>0.1</v>
      </c>
      <c r="L194" s="167">
        <v>0.0</v>
      </c>
      <c r="M194" s="168" t="s">
        <v>48</v>
      </c>
    </row>
    <row r="195">
      <c r="A195" s="161"/>
      <c r="B195" s="162"/>
      <c r="C195" s="163"/>
      <c r="D195" s="164"/>
      <c r="E195" s="165"/>
      <c r="F195" s="165" t="b">
        <v>0</v>
      </c>
      <c r="G195" s="165" t="b">
        <v>0</v>
      </c>
      <c r="H195" s="154" t="str">
        <f>'LLM Defaults'!$P$23</f>
        <v>None</v>
      </c>
      <c r="I195" s="166" t="s">
        <v>27</v>
      </c>
      <c r="J195" s="154" t="str">
        <f>'LLM Defaults'!$L$23</f>
        <v>gpt-4-turbo-preview</v>
      </c>
      <c r="K195" s="157">
        <v>0.1</v>
      </c>
      <c r="L195" s="167">
        <v>0.0</v>
      </c>
      <c r="M195" s="168" t="s">
        <v>48</v>
      </c>
    </row>
    <row r="196">
      <c r="A196" s="161"/>
      <c r="B196" s="162"/>
      <c r="C196" s="163"/>
      <c r="D196" s="164"/>
      <c r="E196" s="165"/>
      <c r="F196" s="165" t="b">
        <v>0</v>
      </c>
      <c r="G196" s="165" t="b">
        <v>0</v>
      </c>
      <c r="H196" s="154" t="str">
        <f>'LLM Defaults'!$P$23</f>
        <v>None</v>
      </c>
      <c r="I196" s="166" t="s">
        <v>27</v>
      </c>
      <c r="J196" s="154" t="str">
        <f>'LLM Defaults'!$L$23</f>
        <v>gpt-4-turbo-preview</v>
      </c>
      <c r="K196" s="157">
        <v>0.1</v>
      </c>
      <c r="L196" s="167">
        <v>0.0</v>
      </c>
      <c r="M196" s="168" t="s">
        <v>48</v>
      </c>
    </row>
    <row r="197">
      <c r="A197" s="161"/>
      <c r="B197" s="162"/>
      <c r="C197" s="163"/>
      <c r="D197" s="164"/>
      <c r="E197" s="165"/>
      <c r="F197" s="165" t="b">
        <v>0</v>
      </c>
      <c r="G197" s="165" t="b">
        <v>0</v>
      </c>
      <c r="H197" s="154" t="str">
        <f>'LLM Defaults'!$P$23</f>
        <v>None</v>
      </c>
      <c r="I197" s="166" t="s">
        <v>27</v>
      </c>
      <c r="J197" s="154" t="str">
        <f>'LLM Defaults'!$L$23</f>
        <v>gpt-4-turbo-preview</v>
      </c>
      <c r="K197" s="157">
        <v>0.1</v>
      </c>
      <c r="L197" s="167">
        <v>0.0</v>
      </c>
      <c r="M197" s="168" t="s">
        <v>48</v>
      </c>
    </row>
    <row r="198">
      <c r="A198" s="161"/>
      <c r="B198" s="162"/>
      <c r="C198" s="163"/>
      <c r="D198" s="164"/>
      <c r="E198" s="165"/>
      <c r="F198" s="165" t="b">
        <v>0</v>
      </c>
      <c r="G198" s="165" t="b">
        <v>0</v>
      </c>
      <c r="H198" s="154" t="str">
        <f>'LLM Defaults'!$P$23</f>
        <v>None</v>
      </c>
      <c r="I198" s="166" t="s">
        <v>27</v>
      </c>
      <c r="J198" s="154" t="str">
        <f>'LLM Defaults'!$L$23</f>
        <v>gpt-4-turbo-preview</v>
      </c>
      <c r="K198" s="157">
        <v>0.1</v>
      </c>
      <c r="L198" s="167">
        <v>0.0</v>
      </c>
      <c r="M198" s="168" t="s">
        <v>48</v>
      </c>
    </row>
    <row r="199">
      <c r="A199" s="161"/>
      <c r="B199" s="162"/>
      <c r="C199" s="163"/>
      <c r="D199" s="164"/>
      <c r="E199" s="165"/>
      <c r="F199" s="165" t="b">
        <v>0</v>
      </c>
      <c r="G199" s="165" t="b">
        <v>0</v>
      </c>
      <c r="H199" s="154" t="str">
        <f>'LLM Defaults'!$P$23</f>
        <v>None</v>
      </c>
      <c r="I199" s="166" t="s">
        <v>27</v>
      </c>
      <c r="J199" s="154" t="str">
        <f>'LLM Defaults'!$L$23</f>
        <v>gpt-4-turbo-preview</v>
      </c>
      <c r="K199" s="157">
        <v>0.1</v>
      </c>
      <c r="L199" s="167">
        <v>0.0</v>
      </c>
      <c r="M199" s="168" t="s">
        <v>48</v>
      </c>
    </row>
    <row r="200">
      <c r="A200" s="161"/>
      <c r="B200" s="162"/>
      <c r="C200" s="163"/>
      <c r="D200" s="164"/>
      <c r="E200" s="165"/>
      <c r="F200" s="165" t="b">
        <v>0</v>
      </c>
      <c r="G200" s="165" t="b">
        <v>0</v>
      </c>
      <c r="H200" s="154" t="str">
        <f>'LLM Defaults'!$P$23</f>
        <v>None</v>
      </c>
      <c r="I200" s="166" t="s">
        <v>27</v>
      </c>
      <c r="J200" s="154" t="str">
        <f>'LLM Defaults'!$L$23</f>
        <v>gpt-4-turbo-preview</v>
      </c>
      <c r="K200" s="157">
        <v>0.1</v>
      </c>
      <c r="L200" s="167">
        <v>0.0</v>
      </c>
      <c r="M200" s="168" t="s">
        <v>48</v>
      </c>
    </row>
    <row r="201">
      <c r="A201" s="161"/>
      <c r="B201" s="162"/>
      <c r="C201" s="163"/>
      <c r="D201" s="164"/>
      <c r="E201" s="165"/>
      <c r="F201" s="165" t="b">
        <v>0</v>
      </c>
      <c r="G201" s="165" t="b">
        <v>0</v>
      </c>
      <c r="H201" s="154" t="str">
        <f>'LLM Defaults'!$P$23</f>
        <v>None</v>
      </c>
      <c r="I201" s="166" t="s">
        <v>27</v>
      </c>
      <c r="J201" s="154" t="str">
        <f>'LLM Defaults'!$L$23</f>
        <v>gpt-4-turbo-preview</v>
      </c>
      <c r="K201" s="157">
        <v>0.1</v>
      </c>
      <c r="L201" s="167">
        <v>0.0</v>
      </c>
      <c r="M201" s="168" t="s">
        <v>48</v>
      </c>
    </row>
    <row r="202">
      <c r="A202" s="161"/>
      <c r="B202" s="162"/>
      <c r="C202" s="163"/>
      <c r="D202" s="164"/>
      <c r="E202" s="165"/>
      <c r="F202" s="165" t="b">
        <v>0</v>
      </c>
      <c r="G202" s="165" t="b">
        <v>0</v>
      </c>
      <c r="H202" s="154" t="str">
        <f>'LLM Defaults'!$P$23</f>
        <v>None</v>
      </c>
      <c r="I202" s="166" t="s">
        <v>27</v>
      </c>
      <c r="J202" s="154" t="str">
        <f>'LLM Defaults'!$L$23</f>
        <v>gpt-4-turbo-preview</v>
      </c>
      <c r="K202" s="157">
        <v>0.1</v>
      </c>
      <c r="L202" s="167">
        <v>0.0</v>
      </c>
      <c r="M202" s="168" t="s">
        <v>48</v>
      </c>
    </row>
    <row r="203">
      <c r="A203" s="161"/>
      <c r="B203" s="162"/>
      <c r="C203" s="163"/>
      <c r="D203" s="164"/>
      <c r="E203" s="165"/>
      <c r="F203" s="165" t="b">
        <v>0</v>
      </c>
      <c r="G203" s="165" t="b">
        <v>0</v>
      </c>
      <c r="H203" s="154" t="str">
        <f>'LLM Defaults'!$P$23</f>
        <v>None</v>
      </c>
      <c r="I203" s="166" t="s">
        <v>27</v>
      </c>
      <c r="J203" s="154" t="str">
        <f>'LLM Defaults'!$L$23</f>
        <v>gpt-4-turbo-preview</v>
      </c>
      <c r="K203" s="157">
        <v>0.1</v>
      </c>
      <c r="L203" s="167">
        <v>0.0</v>
      </c>
      <c r="M203" s="168" t="s">
        <v>48</v>
      </c>
    </row>
    <row r="204">
      <c r="A204" s="161"/>
      <c r="B204" s="162"/>
      <c r="C204" s="163"/>
      <c r="D204" s="164"/>
      <c r="E204" s="165"/>
      <c r="F204" s="165" t="b">
        <v>0</v>
      </c>
      <c r="G204" s="165" t="b">
        <v>0</v>
      </c>
      <c r="H204" s="154" t="str">
        <f>'LLM Defaults'!$P$23</f>
        <v>None</v>
      </c>
      <c r="I204" s="166" t="s">
        <v>27</v>
      </c>
      <c r="J204" s="154" t="str">
        <f>'LLM Defaults'!$L$23</f>
        <v>gpt-4-turbo-preview</v>
      </c>
      <c r="K204" s="157">
        <v>0.1</v>
      </c>
      <c r="L204" s="167">
        <v>0.0</v>
      </c>
      <c r="M204" s="168" t="s">
        <v>48</v>
      </c>
    </row>
    <row r="205">
      <c r="A205" s="161"/>
      <c r="B205" s="162"/>
      <c r="C205" s="163"/>
      <c r="D205" s="164"/>
      <c r="E205" s="165"/>
      <c r="F205" s="165" t="b">
        <v>0</v>
      </c>
      <c r="G205" s="165" t="b">
        <v>0</v>
      </c>
      <c r="H205" s="154" t="str">
        <f>'LLM Defaults'!$P$23</f>
        <v>None</v>
      </c>
      <c r="I205" s="166" t="s">
        <v>27</v>
      </c>
      <c r="J205" s="154" t="str">
        <f>'LLM Defaults'!$L$23</f>
        <v>gpt-4-turbo-preview</v>
      </c>
      <c r="K205" s="157">
        <v>0.1</v>
      </c>
      <c r="L205" s="167">
        <v>0.0</v>
      </c>
      <c r="M205" s="168" t="s">
        <v>48</v>
      </c>
    </row>
    <row r="206">
      <c r="A206" s="161"/>
      <c r="B206" s="162"/>
      <c r="C206" s="163"/>
      <c r="D206" s="164"/>
      <c r="E206" s="165"/>
      <c r="F206" s="165" t="b">
        <v>0</v>
      </c>
      <c r="G206" s="165" t="b">
        <v>0</v>
      </c>
      <c r="H206" s="154" t="str">
        <f>'LLM Defaults'!$P$23</f>
        <v>None</v>
      </c>
      <c r="I206" s="166" t="s">
        <v>27</v>
      </c>
      <c r="J206" s="154" t="str">
        <f>'LLM Defaults'!$L$23</f>
        <v>gpt-4-turbo-preview</v>
      </c>
      <c r="K206" s="157">
        <v>0.1</v>
      </c>
      <c r="L206" s="167">
        <v>0.0</v>
      </c>
      <c r="M206" s="168" t="s">
        <v>48</v>
      </c>
    </row>
    <row r="207">
      <c r="A207" s="161"/>
      <c r="B207" s="162"/>
      <c r="C207" s="163"/>
      <c r="D207" s="164"/>
      <c r="E207" s="165"/>
      <c r="F207" s="165" t="b">
        <v>0</v>
      </c>
      <c r="G207" s="165" t="b">
        <v>0</v>
      </c>
      <c r="H207" s="154" t="str">
        <f>'LLM Defaults'!$P$23</f>
        <v>None</v>
      </c>
      <c r="I207" s="166" t="s">
        <v>27</v>
      </c>
      <c r="J207" s="154" t="str">
        <f>'LLM Defaults'!$L$23</f>
        <v>gpt-4-turbo-preview</v>
      </c>
      <c r="K207" s="157">
        <v>0.1</v>
      </c>
      <c r="L207" s="167">
        <v>0.0</v>
      </c>
      <c r="M207" s="168" t="s">
        <v>48</v>
      </c>
    </row>
    <row r="208">
      <c r="A208" s="161"/>
      <c r="B208" s="162"/>
      <c r="C208" s="163"/>
      <c r="D208" s="164"/>
      <c r="E208" s="165"/>
      <c r="F208" s="165" t="b">
        <v>0</v>
      </c>
      <c r="G208" s="165" t="b">
        <v>0</v>
      </c>
      <c r="H208" s="154" t="str">
        <f>'LLM Defaults'!$P$23</f>
        <v>None</v>
      </c>
      <c r="I208" s="166" t="s">
        <v>27</v>
      </c>
      <c r="J208" s="154" t="str">
        <f>'LLM Defaults'!$L$23</f>
        <v>gpt-4-turbo-preview</v>
      </c>
      <c r="K208" s="157">
        <v>0.1</v>
      </c>
      <c r="L208" s="167">
        <v>0.0</v>
      </c>
      <c r="M208" s="168" t="s">
        <v>48</v>
      </c>
    </row>
    <row r="209">
      <c r="A209" s="161"/>
      <c r="B209" s="162"/>
      <c r="C209" s="163"/>
      <c r="D209" s="164"/>
      <c r="E209" s="165"/>
      <c r="F209" s="165" t="b">
        <v>0</v>
      </c>
      <c r="G209" s="165" t="b">
        <v>0</v>
      </c>
      <c r="H209" s="154" t="str">
        <f>'LLM Defaults'!$P$23</f>
        <v>None</v>
      </c>
      <c r="I209" s="166" t="s">
        <v>27</v>
      </c>
      <c r="J209" s="154" t="str">
        <f>'LLM Defaults'!$L$23</f>
        <v>gpt-4-turbo-preview</v>
      </c>
      <c r="K209" s="157">
        <v>0.1</v>
      </c>
      <c r="L209" s="167">
        <v>0.0</v>
      </c>
      <c r="M209" s="168" t="s">
        <v>48</v>
      </c>
    </row>
    <row r="210">
      <c r="A210" s="161"/>
      <c r="B210" s="162"/>
      <c r="C210" s="163"/>
      <c r="D210" s="164"/>
      <c r="E210" s="165"/>
      <c r="F210" s="165" t="b">
        <v>0</v>
      </c>
      <c r="G210" s="165" t="b">
        <v>0</v>
      </c>
      <c r="H210" s="154" t="str">
        <f>'LLM Defaults'!$P$23</f>
        <v>None</v>
      </c>
      <c r="I210" s="166" t="s">
        <v>27</v>
      </c>
      <c r="J210" s="154" t="str">
        <f>'LLM Defaults'!$L$23</f>
        <v>gpt-4-turbo-preview</v>
      </c>
      <c r="K210" s="157">
        <v>0.1</v>
      </c>
      <c r="L210" s="167">
        <v>0.0</v>
      </c>
      <c r="M210" s="168" t="s">
        <v>48</v>
      </c>
    </row>
    <row r="211">
      <c r="A211" s="161"/>
      <c r="B211" s="162"/>
      <c r="C211" s="163"/>
      <c r="D211" s="164"/>
      <c r="E211" s="165"/>
      <c r="F211" s="165" t="b">
        <v>0</v>
      </c>
      <c r="G211" s="165" t="b">
        <v>0</v>
      </c>
      <c r="H211" s="154" t="str">
        <f>'LLM Defaults'!$P$23</f>
        <v>None</v>
      </c>
      <c r="I211" s="166" t="s">
        <v>27</v>
      </c>
      <c r="J211" s="154" t="str">
        <f>'LLM Defaults'!$L$23</f>
        <v>gpt-4-turbo-preview</v>
      </c>
      <c r="K211" s="157">
        <v>0.1</v>
      </c>
      <c r="L211" s="167">
        <v>0.0</v>
      </c>
      <c r="M211" s="168" t="s">
        <v>48</v>
      </c>
    </row>
    <row r="212">
      <c r="A212" s="161"/>
      <c r="B212" s="162"/>
      <c r="C212" s="163"/>
      <c r="D212" s="164"/>
      <c r="E212" s="165"/>
      <c r="F212" s="165" t="b">
        <v>0</v>
      </c>
      <c r="G212" s="165" t="b">
        <v>0</v>
      </c>
      <c r="H212" s="154" t="str">
        <f>'LLM Defaults'!$P$23</f>
        <v>None</v>
      </c>
      <c r="I212" s="166" t="s">
        <v>27</v>
      </c>
      <c r="J212" s="154" t="str">
        <f>'LLM Defaults'!$L$23</f>
        <v>gpt-4-turbo-preview</v>
      </c>
      <c r="K212" s="157">
        <v>0.1</v>
      </c>
      <c r="L212" s="167">
        <v>0.0</v>
      </c>
      <c r="M212" s="168" t="s">
        <v>48</v>
      </c>
    </row>
    <row r="213">
      <c r="A213" s="161"/>
      <c r="B213" s="162"/>
      <c r="C213" s="163"/>
      <c r="D213" s="164"/>
      <c r="E213" s="165"/>
      <c r="F213" s="165" t="b">
        <v>0</v>
      </c>
      <c r="G213" s="165" t="b">
        <v>0</v>
      </c>
      <c r="H213" s="154" t="str">
        <f>'LLM Defaults'!$P$23</f>
        <v>None</v>
      </c>
      <c r="I213" s="166" t="s">
        <v>27</v>
      </c>
      <c r="J213" s="154" t="str">
        <f>'LLM Defaults'!$L$23</f>
        <v>gpt-4-turbo-preview</v>
      </c>
      <c r="K213" s="157">
        <v>0.1</v>
      </c>
      <c r="L213" s="167">
        <v>0.0</v>
      </c>
      <c r="M213" s="168" t="s">
        <v>48</v>
      </c>
    </row>
    <row r="214">
      <c r="A214" s="161"/>
      <c r="B214" s="162"/>
      <c r="C214" s="163"/>
      <c r="D214" s="164"/>
      <c r="E214" s="165"/>
      <c r="F214" s="165" t="b">
        <v>0</v>
      </c>
      <c r="G214" s="165" t="b">
        <v>0</v>
      </c>
      <c r="H214" s="154" t="str">
        <f>'LLM Defaults'!$P$23</f>
        <v>None</v>
      </c>
      <c r="I214" s="166" t="s">
        <v>27</v>
      </c>
      <c r="J214" s="154" t="str">
        <f>'LLM Defaults'!$L$23</f>
        <v>gpt-4-turbo-preview</v>
      </c>
      <c r="K214" s="157">
        <v>0.1</v>
      </c>
      <c r="L214" s="167">
        <v>0.0</v>
      </c>
      <c r="M214" s="168" t="s">
        <v>48</v>
      </c>
    </row>
    <row r="215">
      <c r="A215" s="161"/>
      <c r="B215" s="162"/>
      <c r="C215" s="163"/>
      <c r="D215" s="164"/>
      <c r="E215" s="165"/>
      <c r="F215" s="165" t="b">
        <v>0</v>
      </c>
      <c r="G215" s="165" t="b">
        <v>0</v>
      </c>
      <c r="H215" s="154" t="str">
        <f>'LLM Defaults'!$P$23</f>
        <v>None</v>
      </c>
      <c r="I215" s="166" t="s">
        <v>27</v>
      </c>
      <c r="J215" s="154" t="str">
        <f>'LLM Defaults'!$L$23</f>
        <v>gpt-4-turbo-preview</v>
      </c>
      <c r="K215" s="157">
        <v>0.1</v>
      </c>
      <c r="L215" s="167">
        <v>0.0</v>
      </c>
      <c r="M215" s="168" t="s">
        <v>48</v>
      </c>
    </row>
    <row r="216">
      <c r="A216" s="161"/>
      <c r="B216" s="162"/>
      <c r="C216" s="163"/>
      <c r="D216" s="164"/>
      <c r="E216" s="165"/>
      <c r="F216" s="165" t="b">
        <v>0</v>
      </c>
      <c r="G216" s="165" t="b">
        <v>0</v>
      </c>
      <c r="H216" s="154" t="str">
        <f>'LLM Defaults'!$P$23</f>
        <v>None</v>
      </c>
      <c r="I216" s="166" t="s">
        <v>27</v>
      </c>
      <c r="J216" s="154" t="str">
        <f>'LLM Defaults'!$L$23</f>
        <v>gpt-4-turbo-preview</v>
      </c>
      <c r="K216" s="157">
        <v>0.1</v>
      </c>
      <c r="L216" s="167">
        <v>0.0</v>
      </c>
      <c r="M216" s="168" t="s">
        <v>48</v>
      </c>
    </row>
    <row r="217">
      <c r="A217" s="161"/>
      <c r="B217" s="162"/>
      <c r="C217" s="163"/>
      <c r="D217" s="164"/>
      <c r="E217" s="165"/>
      <c r="F217" s="165" t="b">
        <v>0</v>
      </c>
      <c r="G217" s="165" t="b">
        <v>0</v>
      </c>
      <c r="H217" s="154" t="str">
        <f>'LLM Defaults'!$P$23</f>
        <v>None</v>
      </c>
      <c r="I217" s="166" t="s">
        <v>27</v>
      </c>
      <c r="J217" s="154" t="str">
        <f>'LLM Defaults'!$L$23</f>
        <v>gpt-4-turbo-preview</v>
      </c>
      <c r="K217" s="157">
        <v>0.1</v>
      </c>
      <c r="L217" s="167">
        <v>0.0</v>
      </c>
      <c r="M217" s="168" t="s">
        <v>48</v>
      </c>
    </row>
    <row r="218">
      <c r="A218" s="161"/>
      <c r="B218" s="162"/>
      <c r="C218" s="163"/>
      <c r="D218" s="164"/>
      <c r="E218" s="165"/>
      <c r="F218" s="165" t="b">
        <v>0</v>
      </c>
      <c r="G218" s="165" t="b">
        <v>0</v>
      </c>
      <c r="H218" s="154" t="str">
        <f>'LLM Defaults'!$P$23</f>
        <v>None</v>
      </c>
      <c r="I218" s="166" t="s">
        <v>27</v>
      </c>
      <c r="J218" s="154" t="str">
        <f>'LLM Defaults'!$L$23</f>
        <v>gpt-4-turbo-preview</v>
      </c>
      <c r="K218" s="157">
        <v>0.1</v>
      </c>
      <c r="L218" s="167">
        <v>0.0</v>
      </c>
      <c r="M218" s="168" t="s">
        <v>48</v>
      </c>
    </row>
    <row r="219">
      <c r="A219" s="161"/>
      <c r="B219" s="162"/>
      <c r="C219" s="163"/>
      <c r="D219" s="164"/>
      <c r="E219" s="165"/>
      <c r="F219" s="165" t="b">
        <v>0</v>
      </c>
      <c r="G219" s="165" t="b">
        <v>0</v>
      </c>
      <c r="H219" s="154" t="str">
        <f>'LLM Defaults'!$P$23</f>
        <v>None</v>
      </c>
      <c r="I219" s="166" t="s">
        <v>27</v>
      </c>
      <c r="J219" s="154" t="str">
        <f>'LLM Defaults'!$L$23</f>
        <v>gpt-4-turbo-preview</v>
      </c>
      <c r="K219" s="157">
        <v>0.1</v>
      </c>
      <c r="L219" s="167">
        <v>0.0</v>
      </c>
      <c r="M219" s="168" t="s">
        <v>48</v>
      </c>
    </row>
    <row r="220">
      <c r="A220" s="161"/>
      <c r="B220" s="162"/>
      <c r="C220" s="163"/>
      <c r="D220" s="164"/>
      <c r="E220" s="165"/>
      <c r="F220" s="165" t="b">
        <v>0</v>
      </c>
      <c r="G220" s="165" t="b">
        <v>0</v>
      </c>
      <c r="H220" s="154" t="str">
        <f>'LLM Defaults'!$P$23</f>
        <v>None</v>
      </c>
      <c r="I220" s="166" t="s">
        <v>27</v>
      </c>
      <c r="J220" s="154" t="str">
        <f>'LLM Defaults'!$L$23</f>
        <v>gpt-4-turbo-preview</v>
      </c>
      <c r="K220" s="157">
        <v>0.1</v>
      </c>
      <c r="L220" s="167">
        <v>0.0</v>
      </c>
      <c r="M220" s="168" t="s">
        <v>48</v>
      </c>
    </row>
    <row r="221">
      <c r="A221" s="161"/>
      <c r="B221" s="162"/>
      <c r="C221" s="163"/>
      <c r="D221" s="164"/>
      <c r="E221" s="165"/>
      <c r="F221" s="165" t="b">
        <v>0</v>
      </c>
      <c r="G221" s="165" t="b">
        <v>0</v>
      </c>
      <c r="H221" s="154" t="str">
        <f>'LLM Defaults'!$P$23</f>
        <v>None</v>
      </c>
      <c r="I221" s="166" t="s">
        <v>27</v>
      </c>
      <c r="J221" s="154" t="str">
        <f>'LLM Defaults'!$L$23</f>
        <v>gpt-4-turbo-preview</v>
      </c>
      <c r="K221" s="157">
        <v>0.1</v>
      </c>
      <c r="L221" s="167">
        <v>0.0</v>
      </c>
      <c r="M221" s="168" t="s">
        <v>48</v>
      </c>
    </row>
    <row r="222">
      <c r="A222" s="161"/>
      <c r="B222" s="162"/>
      <c r="C222" s="163"/>
      <c r="D222" s="164"/>
      <c r="E222" s="165"/>
      <c r="F222" s="165" t="b">
        <v>0</v>
      </c>
      <c r="G222" s="165" t="b">
        <v>0</v>
      </c>
      <c r="H222" s="154" t="str">
        <f>'LLM Defaults'!$P$23</f>
        <v>None</v>
      </c>
      <c r="I222" s="166" t="s">
        <v>27</v>
      </c>
      <c r="J222" s="154" t="str">
        <f>'LLM Defaults'!$L$23</f>
        <v>gpt-4-turbo-preview</v>
      </c>
      <c r="K222" s="157">
        <v>0.1</v>
      </c>
      <c r="L222" s="167">
        <v>0.0</v>
      </c>
      <c r="M222" s="168" t="s">
        <v>48</v>
      </c>
    </row>
    <row r="223">
      <c r="A223" s="161"/>
      <c r="B223" s="162"/>
      <c r="C223" s="163"/>
      <c r="D223" s="164"/>
      <c r="E223" s="165"/>
      <c r="F223" s="165" t="b">
        <v>0</v>
      </c>
      <c r="G223" s="165" t="b">
        <v>0</v>
      </c>
      <c r="H223" s="154" t="str">
        <f>'LLM Defaults'!$P$23</f>
        <v>None</v>
      </c>
      <c r="I223" s="166" t="s">
        <v>27</v>
      </c>
      <c r="J223" s="154" t="str">
        <f>'LLM Defaults'!$L$23</f>
        <v>gpt-4-turbo-preview</v>
      </c>
      <c r="K223" s="157">
        <v>0.1</v>
      </c>
      <c r="L223" s="167">
        <v>0.0</v>
      </c>
      <c r="M223" s="168" t="s">
        <v>48</v>
      </c>
    </row>
    <row r="224">
      <c r="A224" s="161"/>
      <c r="B224" s="162"/>
      <c r="C224" s="163"/>
      <c r="D224" s="164"/>
      <c r="E224" s="165"/>
      <c r="F224" s="165" t="b">
        <v>0</v>
      </c>
      <c r="G224" s="165" t="b">
        <v>0</v>
      </c>
      <c r="H224" s="154" t="str">
        <f>'LLM Defaults'!$P$23</f>
        <v>None</v>
      </c>
      <c r="I224" s="166" t="s">
        <v>27</v>
      </c>
      <c r="J224" s="154" t="str">
        <f>'LLM Defaults'!$L$23</f>
        <v>gpt-4-turbo-preview</v>
      </c>
      <c r="K224" s="157">
        <v>0.1</v>
      </c>
      <c r="L224" s="167">
        <v>0.0</v>
      </c>
      <c r="M224" s="168" t="s">
        <v>48</v>
      </c>
    </row>
    <row r="225">
      <c r="A225" s="161"/>
      <c r="B225" s="162"/>
      <c r="C225" s="163"/>
      <c r="D225" s="164"/>
      <c r="E225" s="165"/>
      <c r="F225" s="165" t="b">
        <v>0</v>
      </c>
      <c r="G225" s="165" t="b">
        <v>0</v>
      </c>
      <c r="H225" s="154" t="str">
        <f>'LLM Defaults'!$P$23</f>
        <v>None</v>
      </c>
      <c r="I225" s="166" t="s">
        <v>27</v>
      </c>
      <c r="J225" s="154" t="str">
        <f>'LLM Defaults'!$L$23</f>
        <v>gpt-4-turbo-preview</v>
      </c>
      <c r="K225" s="157">
        <v>0.1</v>
      </c>
      <c r="L225" s="167">
        <v>0.0</v>
      </c>
      <c r="M225" s="168" t="s">
        <v>48</v>
      </c>
    </row>
    <row r="226">
      <c r="A226" s="161"/>
      <c r="B226" s="162"/>
      <c r="C226" s="163"/>
      <c r="D226" s="164"/>
      <c r="E226" s="165"/>
      <c r="F226" s="165" t="b">
        <v>0</v>
      </c>
      <c r="G226" s="165" t="b">
        <v>0</v>
      </c>
      <c r="H226" s="154" t="str">
        <f>'LLM Defaults'!$P$23</f>
        <v>None</v>
      </c>
      <c r="I226" s="166" t="s">
        <v>27</v>
      </c>
      <c r="J226" s="154" t="str">
        <f>'LLM Defaults'!$L$23</f>
        <v>gpt-4-turbo-preview</v>
      </c>
      <c r="K226" s="157">
        <v>0.1</v>
      </c>
      <c r="L226" s="167">
        <v>0.0</v>
      </c>
      <c r="M226" s="168" t="s">
        <v>48</v>
      </c>
    </row>
    <row r="227">
      <c r="A227" s="161"/>
      <c r="B227" s="162"/>
      <c r="C227" s="163"/>
      <c r="D227" s="164"/>
      <c r="E227" s="165"/>
      <c r="F227" s="165" t="b">
        <v>0</v>
      </c>
      <c r="G227" s="165" t="b">
        <v>0</v>
      </c>
      <c r="H227" s="154" t="str">
        <f>'LLM Defaults'!$P$23</f>
        <v>None</v>
      </c>
      <c r="I227" s="166" t="s">
        <v>27</v>
      </c>
      <c r="J227" s="154" t="str">
        <f>'LLM Defaults'!$L$23</f>
        <v>gpt-4-turbo-preview</v>
      </c>
      <c r="K227" s="157">
        <v>0.1</v>
      </c>
      <c r="L227" s="167">
        <v>0.0</v>
      </c>
      <c r="M227" s="168" t="s">
        <v>48</v>
      </c>
    </row>
    <row r="228">
      <c r="A228" s="161"/>
      <c r="B228" s="162"/>
      <c r="C228" s="163"/>
      <c r="D228" s="164"/>
      <c r="E228" s="165"/>
      <c r="F228" s="165" t="b">
        <v>0</v>
      </c>
      <c r="G228" s="165" t="b">
        <v>0</v>
      </c>
      <c r="H228" s="154" t="str">
        <f>'LLM Defaults'!$P$23</f>
        <v>None</v>
      </c>
      <c r="I228" s="166" t="s">
        <v>27</v>
      </c>
      <c r="J228" s="154" t="str">
        <f>'LLM Defaults'!$L$23</f>
        <v>gpt-4-turbo-preview</v>
      </c>
      <c r="K228" s="157">
        <v>0.1</v>
      </c>
      <c r="L228" s="167">
        <v>0.0</v>
      </c>
      <c r="M228" s="168" t="s">
        <v>48</v>
      </c>
    </row>
    <row r="229">
      <c r="A229" s="161"/>
      <c r="B229" s="162"/>
      <c r="C229" s="163"/>
      <c r="D229" s="164"/>
      <c r="E229" s="165"/>
      <c r="F229" s="165" t="b">
        <v>0</v>
      </c>
      <c r="G229" s="165" t="b">
        <v>0</v>
      </c>
      <c r="H229" s="154" t="str">
        <f>'LLM Defaults'!$P$23</f>
        <v>None</v>
      </c>
      <c r="I229" s="166" t="s">
        <v>27</v>
      </c>
      <c r="J229" s="154" t="str">
        <f>'LLM Defaults'!$L$23</f>
        <v>gpt-4-turbo-preview</v>
      </c>
      <c r="K229" s="157">
        <v>0.1</v>
      </c>
      <c r="L229" s="167">
        <v>0.0</v>
      </c>
      <c r="M229" s="168" t="s">
        <v>48</v>
      </c>
    </row>
    <row r="230">
      <c r="A230" s="161"/>
      <c r="B230" s="162"/>
      <c r="C230" s="163"/>
      <c r="D230" s="164"/>
      <c r="E230" s="165"/>
      <c r="F230" s="165" t="b">
        <v>0</v>
      </c>
      <c r="G230" s="165" t="b">
        <v>0</v>
      </c>
      <c r="H230" s="154" t="str">
        <f>'LLM Defaults'!$P$23</f>
        <v>None</v>
      </c>
      <c r="I230" s="166" t="s">
        <v>27</v>
      </c>
      <c r="J230" s="154" t="str">
        <f>'LLM Defaults'!$L$23</f>
        <v>gpt-4-turbo-preview</v>
      </c>
      <c r="K230" s="157">
        <v>0.1</v>
      </c>
      <c r="L230" s="167">
        <v>0.0</v>
      </c>
      <c r="M230" s="168" t="s">
        <v>48</v>
      </c>
    </row>
    <row r="231">
      <c r="A231" s="161"/>
      <c r="B231" s="162"/>
      <c r="C231" s="163"/>
      <c r="D231" s="164"/>
      <c r="E231" s="165"/>
      <c r="F231" s="165" t="b">
        <v>0</v>
      </c>
      <c r="G231" s="165" t="b">
        <v>0</v>
      </c>
      <c r="H231" s="154" t="str">
        <f>'LLM Defaults'!$P$23</f>
        <v>None</v>
      </c>
      <c r="I231" s="166" t="s">
        <v>27</v>
      </c>
      <c r="J231" s="154" t="str">
        <f>'LLM Defaults'!$L$23</f>
        <v>gpt-4-turbo-preview</v>
      </c>
      <c r="K231" s="157">
        <v>0.1</v>
      </c>
      <c r="L231" s="167">
        <v>0.0</v>
      </c>
      <c r="M231" s="168" t="s">
        <v>48</v>
      </c>
    </row>
    <row r="232">
      <c r="A232" s="161"/>
      <c r="B232" s="162"/>
      <c r="C232" s="163"/>
      <c r="D232" s="164"/>
      <c r="E232" s="165"/>
      <c r="F232" s="165" t="b">
        <v>0</v>
      </c>
      <c r="G232" s="165" t="b">
        <v>0</v>
      </c>
      <c r="H232" s="154" t="str">
        <f>'LLM Defaults'!$P$23</f>
        <v>None</v>
      </c>
      <c r="I232" s="166" t="s">
        <v>27</v>
      </c>
      <c r="J232" s="154" t="str">
        <f>'LLM Defaults'!$L$23</f>
        <v>gpt-4-turbo-preview</v>
      </c>
      <c r="K232" s="157">
        <v>0.1</v>
      </c>
      <c r="L232" s="167">
        <v>0.0</v>
      </c>
      <c r="M232" s="168" t="s">
        <v>48</v>
      </c>
    </row>
    <row r="233">
      <c r="A233" s="161"/>
      <c r="B233" s="162"/>
      <c r="C233" s="163"/>
      <c r="D233" s="164"/>
      <c r="E233" s="165"/>
      <c r="F233" s="165" t="b">
        <v>0</v>
      </c>
      <c r="G233" s="165" t="b">
        <v>0</v>
      </c>
      <c r="H233" s="154" t="str">
        <f>'LLM Defaults'!$P$23</f>
        <v>None</v>
      </c>
      <c r="I233" s="166" t="s">
        <v>27</v>
      </c>
      <c r="J233" s="154" t="str">
        <f>'LLM Defaults'!$L$23</f>
        <v>gpt-4-turbo-preview</v>
      </c>
      <c r="K233" s="157">
        <v>0.1</v>
      </c>
      <c r="L233" s="167">
        <v>0.0</v>
      </c>
      <c r="M233" s="168" t="s">
        <v>48</v>
      </c>
    </row>
    <row r="234">
      <c r="A234" s="161"/>
      <c r="B234" s="162"/>
      <c r="C234" s="163"/>
      <c r="D234" s="164"/>
      <c r="E234" s="165"/>
      <c r="F234" s="165" t="b">
        <v>0</v>
      </c>
      <c r="G234" s="165" t="b">
        <v>0</v>
      </c>
      <c r="H234" s="154" t="str">
        <f>'LLM Defaults'!$P$23</f>
        <v>None</v>
      </c>
      <c r="I234" s="166" t="s">
        <v>27</v>
      </c>
      <c r="J234" s="154" t="str">
        <f>'LLM Defaults'!$L$23</f>
        <v>gpt-4-turbo-preview</v>
      </c>
      <c r="K234" s="157">
        <v>0.1</v>
      </c>
      <c r="L234" s="167">
        <v>0.0</v>
      </c>
      <c r="M234" s="168" t="s">
        <v>48</v>
      </c>
    </row>
    <row r="235">
      <c r="A235" s="161"/>
      <c r="B235" s="162"/>
      <c r="C235" s="163"/>
      <c r="D235" s="164"/>
      <c r="E235" s="165"/>
      <c r="F235" s="165" t="b">
        <v>0</v>
      </c>
      <c r="G235" s="165" t="b">
        <v>0</v>
      </c>
      <c r="H235" s="154" t="str">
        <f>'LLM Defaults'!$P$23</f>
        <v>None</v>
      </c>
      <c r="I235" s="166" t="s">
        <v>27</v>
      </c>
      <c r="J235" s="154" t="str">
        <f>'LLM Defaults'!$L$23</f>
        <v>gpt-4-turbo-preview</v>
      </c>
      <c r="K235" s="157">
        <v>0.1</v>
      </c>
      <c r="L235" s="167">
        <v>0.0</v>
      </c>
      <c r="M235" s="168" t="s">
        <v>48</v>
      </c>
    </row>
    <row r="236">
      <c r="A236" s="161"/>
      <c r="B236" s="162"/>
      <c r="C236" s="163"/>
      <c r="D236" s="164"/>
      <c r="E236" s="165"/>
      <c r="F236" s="165" t="b">
        <v>0</v>
      </c>
      <c r="G236" s="165" t="b">
        <v>0</v>
      </c>
      <c r="H236" s="154" t="str">
        <f>'LLM Defaults'!$P$23</f>
        <v>None</v>
      </c>
      <c r="I236" s="166" t="s">
        <v>27</v>
      </c>
      <c r="J236" s="154" t="str">
        <f>'LLM Defaults'!$L$23</f>
        <v>gpt-4-turbo-preview</v>
      </c>
      <c r="K236" s="157">
        <v>0.1</v>
      </c>
      <c r="L236" s="167">
        <v>0.0</v>
      </c>
      <c r="M236" s="168" t="s">
        <v>48</v>
      </c>
    </row>
    <row r="237">
      <c r="A237" s="161"/>
      <c r="B237" s="162"/>
      <c r="C237" s="163"/>
      <c r="D237" s="164"/>
      <c r="E237" s="165"/>
      <c r="F237" s="165" t="b">
        <v>0</v>
      </c>
      <c r="G237" s="165" t="b">
        <v>0</v>
      </c>
      <c r="H237" s="154" t="str">
        <f>'LLM Defaults'!$P$23</f>
        <v>None</v>
      </c>
      <c r="I237" s="166" t="s">
        <v>27</v>
      </c>
      <c r="J237" s="154" t="str">
        <f>'LLM Defaults'!$L$23</f>
        <v>gpt-4-turbo-preview</v>
      </c>
      <c r="K237" s="157">
        <v>0.1</v>
      </c>
      <c r="L237" s="167">
        <v>0.0</v>
      </c>
      <c r="M237" s="168" t="s">
        <v>48</v>
      </c>
    </row>
    <row r="238">
      <c r="A238" s="161"/>
      <c r="B238" s="162"/>
      <c r="C238" s="163"/>
      <c r="D238" s="164"/>
      <c r="E238" s="165"/>
      <c r="F238" s="165" t="b">
        <v>0</v>
      </c>
      <c r="G238" s="165" t="b">
        <v>0</v>
      </c>
      <c r="H238" s="154" t="str">
        <f>'LLM Defaults'!$P$23</f>
        <v>None</v>
      </c>
      <c r="I238" s="166" t="s">
        <v>27</v>
      </c>
      <c r="J238" s="154" t="str">
        <f>'LLM Defaults'!$L$23</f>
        <v>gpt-4-turbo-preview</v>
      </c>
      <c r="K238" s="157">
        <v>0.1</v>
      </c>
      <c r="L238" s="167">
        <v>0.0</v>
      </c>
      <c r="M238" s="168" t="s">
        <v>48</v>
      </c>
    </row>
    <row r="239">
      <c r="A239" s="161"/>
      <c r="B239" s="162"/>
      <c r="C239" s="163"/>
      <c r="D239" s="164"/>
      <c r="E239" s="165"/>
      <c r="F239" s="165" t="b">
        <v>0</v>
      </c>
      <c r="G239" s="165" t="b">
        <v>0</v>
      </c>
      <c r="H239" s="154" t="str">
        <f>'LLM Defaults'!$P$23</f>
        <v>None</v>
      </c>
      <c r="I239" s="166" t="s">
        <v>27</v>
      </c>
      <c r="J239" s="154" t="str">
        <f>'LLM Defaults'!$L$23</f>
        <v>gpt-4-turbo-preview</v>
      </c>
      <c r="K239" s="157">
        <v>0.1</v>
      </c>
      <c r="L239" s="167">
        <v>0.0</v>
      </c>
      <c r="M239" s="168" t="s">
        <v>48</v>
      </c>
    </row>
    <row r="240">
      <c r="A240" s="161"/>
      <c r="B240" s="162"/>
      <c r="C240" s="163"/>
      <c r="D240" s="164"/>
      <c r="E240" s="165"/>
      <c r="F240" s="165" t="b">
        <v>0</v>
      </c>
      <c r="G240" s="165" t="b">
        <v>0</v>
      </c>
      <c r="H240" s="154" t="str">
        <f>'LLM Defaults'!$P$23</f>
        <v>None</v>
      </c>
      <c r="I240" s="166" t="s">
        <v>27</v>
      </c>
      <c r="J240" s="154" t="str">
        <f>'LLM Defaults'!$L$23</f>
        <v>gpt-4-turbo-preview</v>
      </c>
      <c r="K240" s="157">
        <v>0.1</v>
      </c>
      <c r="L240" s="167">
        <v>0.0</v>
      </c>
      <c r="M240" s="168" t="s">
        <v>48</v>
      </c>
    </row>
    <row r="241">
      <c r="A241" s="161"/>
      <c r="B241" s="162"/>
      <c r="C241" s="163"/>
      <c r="D241" s="164"/>
      <c r="E241" s="165"/>
      <c r="F241" s="165" t="b">
        <v>0</v>
      </c>
      <c r="G241" s="165" t="b">
        <v>0</v>
      </c>
      <c r="H241" s="154" t="str">
        <f>'LLM Defaults'!$P$23</f>
        <v>None</v>
      </c>
      <c r="I241" s="166" t="s">
        <v>27</v>
      </c>
      <c r="J241" s="154" t="str">
        <f>'LLM Defaults'!$L$23</f>
        <v>gpt-4-turbo-preview</v>
      </c>
      <c r="K241" s="157">
        <v>0.1</v>
      </c>
      <c r="L241" s="167">
        <v>0.0</v>
      </c>
      <c r="M241" s="168" t="s">
        <v>48</v>
      </c>
    </row>
    <row r="242">
      <c r="A242" s="161"/>
      <c r="B242" s="162"/>
      <c r="C242" s="163"/>
      <c r="D242" s="164"/>
      <c r="E242" s="165"/>
      <c r="F242" s="165" t="b">
        <v>0</v>
      </c>
      <c r="G242" s="165" t="b">
        <v>0</v>
      </c>
      <c r="H242" s="154" t="str">
        <f>'LLM Defaults'!$P$23</f>
        <v>None</v>
      </c>
      <c r="I242" s="166" t="s">
        <v>27</v>
      </c>
      <c r="J242" s="154" t="str">
        <f>'LLM Defaults'!$L$23</f>
        <v>gpt-4-turbo-preview</v>
      </c>
      <c r="K242" s="157">
        <v>0.1</v>
      </c>
      <c r="L242" s="167">
        <v>0.0</v>
      </c>
      <c r="M242" s="168" t="s">
        <v>48</v>
      </c>
    </row>
    <row r="243">
      <c r="A243" s="161"/>
      <c r="B243" s="162"/>
      <c r="C243" s="163"/>
      <c r="D243" s="164"/>
      <c r="E243" s="165"/>
      <c r="F243" s="165" t="b">
        <v>0</v>
      </c>
      <c r="G243" s="165" t="b">
        <v>0</v>
      </c>
      <c r="H243" s="154" t="str">
        <f>'LLM Defaults'!$P$23</f>
        <v>None</v>
      </c>
      <c r="I243" s="166" t="s">
        <v>27</v>
      </c>
      <c r="J243" s="154" t="str">
        <f>'LLM Defaults'!$L$23</f>
        <v>gpt-4-turbo-preview</v>
      </c>
      <c r="K243" s="157">
        <v>0.1</v>
      </c>
      <c r="L243" s="167">
        <v>0.0</v>
      </c>
      <c r="M243" s="168" t="s">
        <v>48</v>
      </c>
    </row>
    <row r="244">
      <c r="A244" s="161"/>
      <c r="B244" s="162"/>
      <c r="C244" s="163"/>
      <c r="D244" s="164"/>
      <c r="E244" s="165"/>
      <c r="F244" s="165" t="b">
        <v>0</v>
      </c>
      <c r="G244" s="165" t="b">
        <v>0</v>
      </c>
      <c r="H244" s="154" t="str">
        <f>'LLM Defaults'!$P$23</f>
        <v>None</v>
      </c>
      <c r="I244" s="166" t="s">
        <v>27</v>
      </c>
      <c r="J244" s="154" t="str">
        <f>'LLM Defaults'!$L$23</f>
        <v>gpt-4-turbo-preview</v>
      </c>
      <c r="K244" s="157">
        <v>0.1</v>
      </c>
      <c r="L244" s="167">
        <v>0.0</v>
      </c>
      <c r="M244" s="168" t="s">
        <v>48</v>
      </c>
    </row>
    <row r="245">
      <c r="A245" s="161"/>
      <c r="B245" s="162"/>
      <c r="C245" s="163"/>
      <c r="D245" s="164"/>
      <c r="E245" s="165"/>
      <c r="F245" s="165" t="b">
        <v>0</v>
      </c>
      <c r="G245" s="165" t="b">
        <v>0</v>
      </c>
      <c r="H245" s="154" t="str">
        <f>'LLM Defaults'!$P$23</f>
        <v>None</v>
      </c>
      <c r="I245" s="166" t="s">
        <v>27</v>
      </c>
      <c r="J245" s="154" t="str">
        <f>'LLM Defaults'!$L$23</f>
        <v>gpt-4-turbo-preview</v>
      </c>
      <c r="K245" s="157">
        <v>0.1</v>
      </c>
      <c r="L245" s="167">
        <v>0.0</v>
      </c>
      <c r="M245" s="168" t="s">
        <v>48</v>
      </c>
    </row>
    <row r="246">
      <c r="A246" s="161"/>
      <c r="B246" s="162"/>
      <c r="C246" s="163"/>
      <c r="D246" s="164"/>
      <c r="E246" s="165"/>
      <c r="F246" s="165" t="b">
        <v>0</v>
      </c>
      <c r="G246" s="165" t="b">
        <v>0</v>
      </c>
      <c r="H246" s="154" t="str">
        <f>'LLM Defaults'!$P$23</f>
        <v>None</v>
      </c>
      <c r="I246" s="166" t="s">
        <v>27</v>
      </c>
      <c r="J246" s="154" t="str">
        <f>'LLM Defaults'!$L$23</f>
        <v>gpt-4-turbo-preview</v>
      </c>
      <c r="K246" s="157">
        <v>0.1</v>
      </c>
      <c r="L246" s="167">
        <v>0.0</v>
      </c>
      <c r="M246" s="168" t="s">
        <v>48</v>
      </c>
    </row>
    <row r="247">
      <c r="A247" s="161"/>
      <c r="B247" s="162"/>
      <c r="C247" s="163"/>
      <c r="D247" s="164"/>
      <c r="E247" s="165"/>
      <c r="F247" s="165" t="b">
        <v>0</v>
      </c>
      <c r="G247" s="165" t="b">
        <v>0</v>
      </c>
      <c r="H247" s="154" t="str">
        <f>'LLM Defaults'!$P$23</f>
        <v>None</v>
      </c>
      <c r="I247" s="166" t="s">
        <v>27</v>
      </c>
      <c r="J247" s="154" t="str">
        <f>'LLM Defaults'!$L$23</f>
        <v>gpt-4-turbo-preview</v>
      </c>
      <c r="K247" s="157">
        <v>0.1</v>
      </c>
      <c r="L247" s="167">
        <v>0.0</v>
      </c>
      <c r="M247" s="168" t="s">
        <v>48</v>
      </c>
    </row>
    <row r="248">
      <c r="A248" s="161"/>
      <c r="B248" s="162"/>
      <c r="C248" s="163"/>
      <c r="D248" s="164"/>
      <c r="E248" s="165"/>
      <c r="F248" s="165" t="b">
        <v>0</v>
      </c>
      <c r="G248" s="165" t="b">
        <v>0</v>
      </c>
      <c r="H248" s="154" t="str">
        <f>'LLM Defaults'!$P$23</f>
        <v>None</v>
      </c>
      <c r="I248" s="166" t="s">
        <v>27</v>
      </c>
      <c r="J248" s="154" t="str">
        <f>'LLM Defaults'!$L$23</f>
        <v>gpt-4-turbo-preview</v>
      </c>
      <c r="K248" s="157">
        <v>0.1</v>
      </c>
      <c r="L248" s="167">
        <v>0.0</v>
      </c>
      <c r="M248" s="168" t="s">
        <v>48</v>
      </c>
    </row>
    <row r="249">
      <c r="A249" s="161"/>
      <c r="B249" s="162"/>
      <c r="C249" s="163"/>
      <c r="D249" s="164"/>
      <c r="E249" s="165"/>
      <c r="F249" s="165" t="b">
        <v>0</v>
      </c>
      <c r="G249" s="165" t="b">
        <v>0</v>
      </c>
      <c r="H249" s="154" t="str">
        <f>'LLM Defaults'!$P$23</f>
        <v>None</v>
      </c>
      <c r="I249" s="166" t="s">
        <v>27</v>
      </c>
      <c r="J249" s="154" t="str">
        <f>'LLM Defaults'!$L$23</f>
        <v>gpt-4-turbo-preview</v>
      </c>
      <c r="K249" s="157">
        <v>0.1</v>
      </c>
      <c r="L249" s="167">
        <v>0.0</v>
      </c>
      <c r="M249" s="168" t="s">
        <v>48</v>
      </c>
    </row>
    <row r="250">
      <c r="A250" s="161"/>
      <c r="B250" s="162"/>
      <c r="C250" s="163"/>
      <c r="D250" s="164"/>
      <c r="E250" s="165"/>
      <c r="F250" s="165" t="b">
        <v>0</v>
      </c>
      <c r="G250" s="165" t="b">
        <v>0</v>
      </c>
      <c r="H250" s="154" t="str">
        <f>'LLM Defaults'!$P$23</f>
        <v>None</v>
      </c>
      <c r="I250" s="166" t="s">
        <v>27</v>
      </c>
      <c r="J250" s="154" t="str">
        <f>'LLM Defaults'!$L$23</f>
        <v>gpt-4-turbo-preview</v>
      </c>
      <c r="K250" s="157">
        <v>0.1</v>
      </c>
      <c r="L250" s="167">
        <v>0.0</v>
      </c>
      <c r="M250" s="168" t="s">
        <v>48</v>
      </c>
    </row>
    <row r="251">
      <c r="A251" s="161"/>
      <c r="B251" s="162"/>
      <c r="C251" s="163"/>
      <c r="D251" s="164"/>
      <c r="E251" s="165"/>
      <c r="F251" s="165" t="b">
        <v>0</v>
      </c>
      <c r="G251" s="165" t="b">
        <v>0</v>
      </c>
      <c r="H251" s="154" t="str">
        <f>'LLM Defaults'!$P$23</f>
        <v>None</v>
      </c>
      <c r="I251" s="166" t="s">
        <v>27</v>
      </c>
      <c r="J251" s="154" t="str">
        <f>'LLM Defaults'!$L$23</f>
        <v>gpt-4-turbo-preview</v>
      </c>
      <c r="K251" s="157">
        <v>0.1</v>
      </c>
      <c r="L251" s="167">
        <v>0.0</v>
      </c>
      <c r="M251" s="168" t="s">
        <v>48</v>
      </c>
    </row>
    <row r="252">
      <c r="A252" s="161"/>
      <c r="B252" s="162"/>
      <c r="C252" s="163"/>
      <c r="D252" s="164"/>
      <c r="E252" s="165"/>
      <c r="F252" s="165" t="b">
        <v>0</v>
      </c>
      <c r="G252" s="165" t="b">
        <v>0</v>
      </c>
      <c r="H252" s="154" t="str">
        <f>'LLM Defaults'!$P$23</f>
        <v>None</v>
      </c>
      <c r="I252" s="166" t="s">
        <v>27</v>
      </c>
      <c r="J252" s="154" t="str">
        <f>'LLM Defaults'!$L$23</f>
        <v>gpt-4-turbo-preview</v>
      </c>
      <c r="K252" s="157">
        <v>0.1</v>
      </c>
      <c r="L252" s="167">
        <v>0.0</v>
      </c>
      <c r="M252" s="168" t="s">
        <v>48</v>
      </c>
    </row>
    <row r="253">
      <c r="A253" s="161"/>
      <c r="B253" s="162"/>
      <c r="C253" s="163"/>
      <c r="D253" s="164"/>
      <c r="E253" s="165"/>
      <c r="F253" s="165" t="b">
        <v>0</v>
      </c>
      <c r="G253" s="165" t="b">
        <v>0</v>
      </c>
      <c r="H253" s="154" t="str">
        <f>'LLM Defaults'!$P$23</f>
        <v>None</v>
      </c>
      <c r="I253" s="166" t="s">
        <v>27</v>
      </c>
      <c r="J253" s="154" t="str">
        <f>'LLM Defaults'!$L$23</f>
        <v>gpt-4-turbo-preview</v>
      </c>
      <c r="K253" s="157">
        <v>0.1</v>
      </c>
      <c r="L253" s="167">
        <v>0.0</v>
      </c>
      <c r="M253" s="168" t="s">
        <v>48</v>
      </c>
    </row>
    <row r="254">
      <c r="A254" s="161"/>
      <c r="B254" s="162"/>
      <c r="C254" s="163"/>
      <c r="D254" s="164"/>
      <c r="E254" s="165"/>
      <c r="F254" s="165" t="b">
        <v>0</v>
      </c>
      <c r="G254" s="165" t="b">
        <v>0</v>
      </c>
      <c r="H254" s="154" t="str">
        <f>'LLM Defaults'!$P$23</f>
        <v>None</v>
      </c>
      <c r="I254" s="166" t="s">
        <v>27</v>
      </c>
      <c r="J254" s="154" t="str">
        <f>'LLM Defaults'!$L$23</f>
        <v>gpt-4-turbo-preview</v>
      </c>
      <c r="K254" s="157">
        <v>0.1</v>
      </c>
      <c r="L254" s="167">
        <v>0.0</v>
      </c>
      <c r="M254" s="168" t="s">
        <v>48</v>
      </c>
    </row>
    <row r="255">
      <c r="A255" s="161"/>
      <c r="B255" s="162"/>
      <c r="C255" s="163"/>
      <c r="D255" s="164"/>
      <c r="E255" s="165"/>
      <c r="F255" s="165" t="b">
        <v>0</v>
      </c>
      <c r="G255" s="165" t="b">
        <v>0</v>
      </c>
      <c r="H255" s="154" t="str">
        <f>'LLM Defaults'!$P$23</f>
        <v>None</v>
      </c>
      <c r="I255" s="166" t="s">
        <v>27</v>
      </c>
      <c r="J255" s="154" t="str">
        <f>'LLM Defaults'!$L$23</f>
        <v>gpt-4-turbo-preview</v>
      </c>
      <c r="K255" s="157">
        <v>0.1</v>
      </c>
      <c r="L255" s="167">
        <v>0.0</v>
      </c>
      <c r="M255" s="168" t="s">
        <v>48</v>
      </c>
    </row>
    <row r="256">
      <c r="A256" s="161"/>
      <c r="B256" s="162"/>
      <c r="C256" s="163"/>
      <c r="D256" s="164"/>
      <c r="E256" s="165"/>
      <c r="F256" s="165" t="b">
        <v>0</v>
      </c>
      <c r="G256" s="165" t="b">
        <v>0</v>
      </c>
      <c r="H256" s="154" t="str">
        <f>'LLM Defaults'!$P$23</f>
        <v>None</v>
      </c>
      <c r="I256" s="166" t="s">
        <v>27</v>
      </c>
      <c r="J256" s="154" t="str">
        <f>'LLM Defaults'!$L$23</f>
        <v>gpt-4-turbo-preview</v>
      </c>
      <c r="K256" s="157">
        <v>0.1</v>
      </c>
      <c r="L256" s="167">
        <v>0.0</v>
      </c>
      <c r="M256" s="168" t="s">
        <v>48</v>
      </c>
    </row>
    <row r="257">
      <c r="A257" s="161"/>
      <c r="B257" s="162"/>
      <c r="C257" s="163"/>
      <c r="D257" s="164"/>
      <c r="E257" s="165"/>
      <c r="F257" s="165" t="b">
        <v>0</v>
      </c>
      <c r="G257" s="165" t="b">
        <v>0</v>
      </c>
      <c r="H257" s="154" t="str">
        <f>'LLM Defaults'!$P$23</f>
        <v>None</v>
      </c>
      <c r="I257" s="166" t="s">
        <v>27</v>
      </c>
      <c r="J257" s="154" t="str">
        <f>'LLM Defaults'!$L$23</f>
        <v>gpt-4-turbo-preview</v>
      </c>
      <c r="K257" s="157">
        <v>0.1</v>
      </c>
      <c r="L257" s="167">
        <v>0.0</v>
      </c>
      <c r="M257" s="168" t="s">
        <v>48</v>
      </c>
    </row>
    <row r="258">
      <c r="A258" s="161"/>
      <c r="B258" s="162"/>
      <c r="C258" s="163"/>
      <c r="D258" s="164"/>
      <c r="E258" s="165"/>
      <c r="F258" s="165" t="b">
        <v>0</v>
      </c>
      <c r="G258" s="165" t="b">
        <v>0</v>
      </c>
      <c r="H258" s="154" t="str">
        <f>'LLM Defaults'!$P$23</f>
        <v>None</v>
      </c>
      <c r="I258" s="166" t="s">
        <v>27</v>
      </c>
      <c r="J258" s="154" t="str">
        <f>'LLM Defaults'!$L$23</f>
        <v>gpt-4-turbo-preview</v>
      </c>
      <c r="K258" s="157">
        <v>0.1</v>
      </c>
      <c r="L258" s="167">
        <v>0.0</v>
      </c>
      <c r="M258" s="168" t="s">
        <v>48</v>
      </c>
    </row>
    <row r="259">
      <c r="A259" s="161"/>
      <c r="B259" s="162"/>
      <c r="C259" s="163"/>
      <c r="D259" s="164"/>
      <c r="E259" s="165"/>
      <c r="F259" s="165" t="b">
        <v>0</v>
      </c>
      <c r="G259" s="165" t="b">
        <v>0</v>
      </c>
      <c r="H259" s="154" t="str">
        <f>'LLM Defaults'!$P$23</f>
        <v>None</v>
      </c>
      <c r="I259" s="166" t="s">
        <v>27</v>
      </c>
      <c r="J259" s="154" t="str">
        <f>'LLM Defaults'!$L$23</f>
        <v>gpt-4-turbo-preview</v>
      </c>
      <c r="K259" s="157">
        <v>0.1</v>
      </c>
      <c r="L259" s="167">
        <v>0.0</v>
      </c>
      <c r="M259" s="168" t="s">
        <v>48</v>
      </c>
    </row>
    <row r="260">
      <c r="A260" s="161"/>
      <c r="B260" s="162"/>
      <c r="C260" s="163"/>
      <c r="D260" s="164"/>
      <c r="E260" s="165"/>
      <c r="F260" s="165" t="b">
        <v>0</v>
      </c>
      <c r="G260" s="165" t="b">
        <v>0</v>
      </c>
      <c r="H260" s="154" t="str">
        <f>'LLM Defaults'!$P$23</f>
        <v>None</v>
      </c>
      <c r="I260" s="166" t="s">
        <v>27</v>
      </c>
      <c r="J260" s="154" t="str">
        <f>'LLM Defaults'!$L$23</f>
        <v>gpt-4-turbo-preview</v>
      </c>
      <c r="K260" s="157">
        <v>0.1</v>
      </c>
      <c r="L260" s="167">
        <v>0.0</v>
      </c>
      <c r="M260" s="168" t="s">
        <v>48</v>
      </c>
    </row>
    <row r="261">
      <c r="A261" s="161"/>
      <c r="B261" s="162"/>
      <c r="C261" s="163"/>
      <c r="D261" s="164"/>
      <c r="E261" s="165"/>
      <c r="F261" s="165" t="b">
        <v>0</v>
      </c>
      <c r="G261" s="165" t="b">
        <v>0</v>
      </c>
      <c r="H261" s="154" t="str">
        <f>'LLM Defaults'!$P$23</f>
        <v>None</v>
      </c>
      <c r="I261" s="166" t="s">
        <v>27</v>
      </c>
      <c r="J261" s="154" t="str">
        <f>'LLM Defaults'!$L$23</f>
        <v>gpt-4-turbo-preview</v>
      </c>
      <c r="K261" s="157">
        <v>0.1</v>
      </c>
      <c r="L261" s="167">
        <v>0.0</v>
      </c>
      <c r="M261" s="168" t="s">
        <v>48</v>
      </c>
    </row>
    <row r="262">
      <c r="A262" s="161"/>
      <c r="B262" s="162"/>
      <c r="C262" s="163"/>
      <c r="D262" s="164"/>
      <c r="E262" s="165"/>
      <c r="F262" s="165" t="b">
        <v>0</v>
      </c>
      <c r="G262" s="165" t="b">
        <v>0</v>
      </c>
      <c r="H262" s="154" t="str">
        <f>'LLM Defaults'!$P$23</f>
        <v>None</v>
      </c>
      <c r="I262" s="166" t="s">
        <v>27</v>
      </c>
      <c r="J262" s="154" t="str">
        <f>'LLM Defaults'!$L$23</f>
        <v>gpt-4-turbo-preview</v>
      </c>
      <c r="K262" s="157">
        <v>0.1</v>
      </c>
      <c r="L262" s="167">
        <v>0.0</v>
      </c>
      <c r="M262" s="168" t="s">
        <v>48</v>
      </c>
    </row>
    <row r="263">
      <c r="A263" s="161"/>
      <c r="B263" s="162"/>
      <c r="C263" s="163"/>
      <c r="D263" s="164"/>
      <c r="E263" s="165"/>
      <c r="F263" s="165" t="b">
        <v>0</v>
      </c>
      <c r="G263" s="165" t="b">
        <v>0</v>
      </c>
      <c r="H263" s="154" t="str">
        <f>'LLM Defaults'!$P$23</f>
        <v>None</v>
      </c>
      <c r="I263" s="166" t="s">
        <v>27</v>
      </c>
      <c r="J263" s="154" t="str">
        <f>'LLM Defaults'!$L$23</f>
        <v>gpt-4-turbo-preview</v>
      </c>
      <c r="K263" s="157">
        <v>0.1</v>
      </c>
      <c r="L263" s="167">
        <v>0.0</v>
      </c>
      <c r="M263" s="168" t="s">
        <v>48</v>
      </c>
    </row>
    <row r="264">
      <c r="A264" s="161"/>
      <c r="B264" s="162"/>
      <c r="C264" s="163"/>
      <c r="D264" s="164"/>
      <c r="E264" s="165"/>
      <c r="F264" s="165" t="b">
        <v>0</v>
      </c>
      <c r="G264" s="165" t="b">
        <v>0</v>
      </c>
      <c r="H264" s="154" t="str">
        <f>'LLM Defaults'!$P$23</f>
        <v>None</v>
      </c>
      <c r="I264" s="166" t="s">
        <v>27</v>
      </c>
      <c r="J264" s="154" t="str">
        <f>'LLM Defaults'!$L$23</f>
        <v>gpt-4-turbo-preview</v>
      </c>
      <c r="K264" s="157">
        <v>0.1</v>
      </c>
      <c r="L264" s="167">
        <v>0.0</v>
      </c>
      <c r="M264" s="168" t="s">
        <v>48</v>
      </c>
    </row>
    <row r="265">
      <c r="A265" s="161"/>
      <c r="B265" s="162"/>
      <c r="C265" s="163"/>
      <c r="D265" s="164"/>
      <c r="E265" s="165"/>
      <c r="F265" s="165" t="b">
        <v>0</v>
      </c>
      <c r="G265" s="165" t="b">
        <v>0</v>
      </c>
      <c r="H265" s="154" t="str">
        <f>'LLM Defaults'!$P$23</f>
        <v>None</v>
      </c>
      <c r="I265" s="166" t="s">
        <v>27</v>
      </c>
      <c r="J265" s="154" t="str">
        <f>'LLM Defaults'!$L$23</f>
        <v>gpt-4-turbo-preview</v>
      </c>
      <c r="K265" s="157">
        <v>0.1</v>
      </c>
      <c r="L265" s="167">
        <v>0.0</v>
      </c>
      <c r="M265" s="168" t="s">
        <v>48</v>
      </c>
    </row>
    <row r="266">
      <c r="A266" s="161"/>
      <c r="B266" s="162"/>
      <c r="C266" s="163"/>
      <c r="D266" s="164"/>
      <c r="E266" s="165"/>
      <c r="F266" s="165" t="b">
        <v>0</v>
      </c>
      <c r="G266" s="165" t="b">
        <v>0</v>
      </c>
      <c r="H266" s="154" t="str">
        <f>'LLM Defaults'!$P$23</f>
        <v>None</v>
      </c>
      <c r="I266" s="166" t="s">
        <v>27</v>
      </c>
      <c r="J266" s="154" t="str">
        <f>'LLM Defaults'!$L$23</f>
        <v>gpt-4-turbo-preview</v>
      </c>
      <c r="K266" s="157">
        <v>0.1</v>
      </c>
      <c r="L266" s="167">
        <v>0.0</v>
      </c>
      <c r="M266" s="168" t="s">
        <v>48</v>
      </c>
    </row>
    <row r="267">
      <c r="A267" s="161"/>
      <c r="B267" s="162"/>
      <c r="C267" s="163"/>
      <c r="D267" s="164"/>
      <c r="E267" s="165"/>
      <c r="F267" s="165" t="b">
        <v>0</v>
      </c>
      <c r="G267" s="165" t="b">
        <v>0</v>
      </c>
      <c r="H267" s="154" t="str">
        <f>'LLM Defaults'!$P$23</f>
        <v>None</v>
      </c>
      <c r="I267" s="166" t="s">
        <v>27</v>
      </c>
      <c r="J267" s="154" t="str">
        <f>'LLM Defaults'!$L$23</f>
        <v>gpt-4-turbo-preview</v>
      </c>
      <c r="K267" s="157">
        <v>0.1</v>
      </c>
      <c r="L267" s="167">
        <v>0.0</v>
      </c>
      <c r="M267" s="168" t="s">
        <v>48</v>
      </c>
    </row>
    <row r="268">
      <c r="A268" s="161"/>
      <c r="B268" s="162"/>
      <c r="C268" s="163"/>
      <c r="D268" s="164"/>
      <c r="E268" s="165"/>
      <c r="F268" s="165" t="b">
        <v>0</v>
      </c>
      <c r="G268" s="165" t="b">
        <v>0</v>
      </c>
      <c r="H268" s="154" t="str">
        <f>'LLM Defaults'!$P$23</f>
        <v>None</v>
      </c>
      <c r="I268" s="166" t="s">
        <v>27</v>
      </c>
      <c r="J268" s="154" t="str">
        <f>'LLM Defaults'!$L$23</f>
        <v>gpt-4-turbo-preview</v>
      </c>
      <c r="K268" s="157">
        <v>0.1</v>
      </c>
      <c r="L268" s="167">
        <v>0.0</v>
      </c>
      <c r="M268" s="168" t="s">
        <v>48</v>
      </c>
    </row>
    <row r="269">
      <c r="A269" s="161"/>
      <c r="B269" s="162"/>
      <c r="C269" s="163"/>
      <c r="D269" s="164"/>
      <c r="E269" s="165"/>
      <c r="F269" s="165" t="b">
        <v>0</v>
      </c>
      <c r="G269" s="165" t="b">
        <v>0</v>
      </c>
      <c r="H269" s="154" t="str">
        <f>'LLM Defaults'!$P$23</f>
        <v>None</v>
      </c>
      <c r="I269" s="166" t="s">
        <v>27</v>
      </c>
      <c r="J269" s="154" t="str">
        <f>'LLM Defaults'!$L$23</f>
        <v>gpt-4-turbo-preview</v>
      </c>
      <c r="K269" s="157">
        <v>0.1</v>
      </c>
      <c r="L269" s="167">
        <v>0.0</v>
      </c>
      <c r="M269" s="168" t="s">
        <v>48</v>
      </c>
    </row>
    <row r="270">
      <c r="A270" s="161"/>
      <c r="B270" s="162"/>
      <c r="C270" s="163"/>
      <c r="D270" s="164"/>
      <c r="E270" s="165"/>
      <c r="F270" s="165" t="b">
        <v>0</v>
      </c>
      <c r="G270" s="165" t="b">
        <v>0</v>
      </c>
      <c r="H270" s="154" t="str">
        <f>'LLM Defaults'!$P$23</f>
        <v>None</v>
      </c>
      <c r="I270" s="166" t="s">
        <v>27</v>
      </c>
      <c r="J270" s="154" t="str">
        <f>'LLM Defaults'!$L$23</f>
        <v>gpt-4-turbo-preview</v>
      </c>
      <c r="K270" s="157">
        <v>0.1</v>
      </c>
      <c r="L270" s="167">
        <v>0.0</v>
      </c>
      <c r="M270" s="168" t="s">
        <v>48</v>
      </c>
    </row>
    <row r="271">
      <c r="A271" s="161"/>
      <c r="B271" s="162"/>
      <c r="C271" s="163"/>
      <c r="D271" s="164"/>
      <c r="E271" s="165"/>
      <c r="F271" s="165" t="b">
        <v>0</v>
      </c>
      <c r="G271" s="165" t="b">
        <v>0</v>
      </c>
      <c r="H271" s="154" t="str">
        <f>'LLM Defaults'!$P$23</f>
        <v>None</v>
      </c>
      <c r="I271" s="166" t="s">
        <v>27</v>
      </c>
      <c r="J271" s="154" t="str">
        <f>'LLM Defaults'!$L$23</f>
        <v>gpt-4-turbo-preview</v>
      </c>
      <c r="K271" s="157">
        <v>0.1</v>
      </c>
      <c r="L271" s="167">
        <v>0.0</v>
      </c>
      <c r="M271" s="168" t="s">
        <v>48</v>
      </c>
    </row>
    <row r="272">
      <c r="A272" s="161"/>
      <c r="B272" s="162"/>
      <c r="C272" s="163"/>
      <c r="D272" s="164"/>
      <c r="E272" s="165"/>
      <c r="F272" s="165" t="b">
        <v>0</v>
      </c>
      <c r="G272" s="165" t="b">
        <v>0</v>
      </c>
      <c r="H272" s="154" t="str">
        <f>'LLM Defaults'!$P$23</f>
        <v>None</v>
      </c>
      <c r="I272" s="166" t="s">
        <v>27</v>
      </c>
      <c r="J272" s="154" t="str">
        <f>'LLM Defaults'!$L$23</f>
        <v>gpt-4-turbo-preview</v>
      </c>
      <c r="K272" s="157">
        <v>0.1</v>
      </c>
      <c r="L272" s="167">
        <v>0.0</v>
      </c>
      <c r="M272" s="168" t="s">
        <v>48</v>
      </c>
    </row>
    <row r="273">
      <c r="A273" s="161"/>
      <c r="B273" s="162"/>
      <c r="C273" s="163"/>
      <c r="D273" s="164"/>
      <c r="E273" s="165"/>
      <c r="F273" s="165" t="b">
        <v>0</v>
      </c>
      <c r="G273" s="165" t="b">
        <v>0</v>
      </c>
      <c r="H273" s="154" t="str">
        <f>'LLM Defaults'!$P$23</f>
        <v>None</v>
      </c>
      <c r="I273" s="166" t="s">
        <v>27</v>
      </c>
      <c r="J273" s="154" t="str">
        <f>'LLM Defaults'!$L$23</f>
        <v>gpt-4-turbo-preview</v>
      </c>
      <c r="K273" s="157">
        <v>0.1</v>
      </c>
      <c r="L273" s="167">
        <v>0.0</v>
      </c>
      <c r="M273" s="168" t="s">
        <v>48</v>
      </c>
    </row>
    <row r="274">
      <c r="A274" s="161"/>
      <c r="B274" s="162"/>
      <c r="C274" s="163"/>
      <c r="D274" s="164"/>
      <c r="E274" s="165"/>
      <c r="F274" s="165" t="b">
        <v>0</v>
      </c>
      <c r="G274" s="165" t="b">
        <v>0</v>
      </c>
      <c r="H274" s="154" t="str">
        <f>'LLM Defaults'!$P$23</f>
        <v>None</v>
      </c>
      <c r="I274" s="166" t="s">
        <v>27</v>
      </c>
      <c r="J274" s="154" t="str">
        <f>'LLM Defaults'!$L$23</f>
        <v>gpt-4-turbo-preview</v>
      </c>
      <c r="K274" s="157">
        <v>0.1</v>
      </c>
      <c r="L274" s="167">
        <v>0.0</v>
      </c>
      <c r="M274" s="168" t="s">
        <v>48</v>
      </c>
    </row>
    <row r="275">
      <c r="A275" s="161"/>
      <c r="B275" s="162"/>
      <c r="C275" s="163"/>
      <c r="D275" s="164"/>
      <c r="E275" s="165"/>
      <c r="F275" s="165" t="b">
        <v>0</v>
      </c>
      <c r="G275" s="165" t="b">
        <v>0</v>
      </c>
      <c r="H275" s="154" t="str">
        <f>'LLM Defaults'!$P$23</f>
        <v>None</v>
      </c>
      <c r="I275" s="166" t="s">
        <v>27</v>
      </c>
      <c r="J275" s="154" t="str">
        <f>'LLM Defaults'!$L$23</f>
        <v>gpt-4-turbo-preview</v>
      </c>
      <c r="K275" s="157">
        <v>0.1</v>
      </c>
      <c r="L275" s="167">
        <v>0.0</v>
      </c>
      <c r="M275" s="168" t="s">
        <v>48</v>
      </c>
    </row>
    <row r="276">
      <c r="A276" s="161"/>
      <c r="B276" s="162"/>
      <c r="C276" s="163"/>
      <c r="D276" s="164"/>
      <c r="E276" s="165"/>
      <c r="F276" s="165" t="b">
        <v>0</v>
      </c>
      <c r="G276" s="165" t="b">
        <v>0</v>
      </c>
      <c r="H276" s="154" t="str">
        <f>'LLM Defaults'!$P$23</f>
        <v>None</v>
      </c>
      <c r="I276" s="166" t="s">
        <v>27</v>
      </c>
      <c r="J276" s="154" t="str">
        <f>'LLM Defaults'!$L$23</f>
        <v>gpt-4-turbo-preview</v>
      </c>
      <c r="K276" s="157">
        <v>0.1</v>
      </c>
      <c r="L276" s="167">
        <v>0.0</v>
      </c>
      <c r="M276" s="168" t="s">
        <v>48</v>
      </c>
    </row>
    <row r="277">
      <c r="A277" s="161"/>
      <c r="B277" s="162"/>
      <c r="C277" s="163"/>
      <c r="D277" s="164"/>
      <c r="E277" s="165"/>
      <c r="F277" s="165" t="b">
        <v>0</v>
      </c>
      <c r="G277" s="165" t="b">
        <v>0</v>
      </c>
      <c r="H277" s="154" t="str">
        <f>'LLM Defaults'!$P$23</f>
        <v>None</v>
      </c>
      <c r="I277" s="166" t="s">
        <v>27</v>
      </c>
      <c r="J277" s="154" t="str">
        <f>'LLM Defaults'!$L$23</f>
        <v>gpt-4-turbo-preview</v>
      </c>
      <c r="K277" s="157">
        <v>0.1</v>
      </c>
      <c r="L277" s="167">
        <v>0.0</v>
      </c>
      <c r="M277" s="168" t="s">
        <v>48</v>
      </c>
    </row>
    <row r="278">
      <c r="A278" s="161"/>
      <c r="B278" s="162"/>
      <c r="C278" s="163"/>
      <c r="D278" s="164"/>
      <c r="E278" s="165"/>
      <c r="F278" s="165" t="b">
        <v>0</v>
      </c>
      <c r="G278" s="165" t="b">
        <v>0</v>
      </c>
      <c r="H278" s="154" t="str">
        <f>'LLM Defaults'!$P$23</f>
        <v>None</v>
      </c>
      <c r="I278" s="166" t="s">
        <v>27</v>
      </c>
      <c r="J278" s="154" t="str">
        <f>'LLM Defaults'!$L$23</f>
        <v>gpt-4-turbo-preview</v>
      </c>
      <c r="K278" s="157">
        <v>0.1</v>
      </c>
      <c r="L278" s="167">
        <v>0.0</v>
      </c>
      <c r="M278" s="168" t="s">
        <v>48</v>
      </c>
    </row>
    <row r="279">
      <c r="A279" s="161"/>
      <c r="B279" s="162"/>
      <c r="C279" s="163"/>
      <c r="D279" s="164"/>
      <c r="E279" s="165"/>
      <c r="F279" s="165" t="b">
        <v>0</v>
      </c>
      <c r="G279" s="165" t="b">
        <v>0</v>
      </c>
      <c r="H279" s="154" t="str">
        <f>'LLM Defaults'!$P$23</f>
        <v>None</v>
      </c>
      <c r="I279" s="166" t="s">
        <v>27</v>
      </c>
      <c r="J279" s="154" t="str">
        <f>'LLM Defaults'!$L$23</f>
        <v>gpt-4-turbo-preview</v>
      </c>
      <c r="K279" s="157">
        <v>0.1</v>
      </c>
      <c r="L279" s="167">
        <v>0.0</v>
      </c>
      <c r="M279" s="168" t="s">
        <v>48</v>
      </c>
    </row>
    <row r="280">
      <c r="A280" s="161"/>
      <c r="B280" s="162"/>
      <c r="C280" s="163"/>
      <c r="D280" s="164"/>
      <c r="E280" s="165"/>
      <c r="F280" s="165" t="b">
        <v>0</v>
      </c>
      <c r="G280" s="165" t="b">
        <v>0</v>
      </c>
      <c r="H280" s="154" t="str">
        <f>'LLM Defaults'!$P$23</f>
        <v>None</v>
      </c>
      <c r="I280" s="166" t="s">
        <v>27</v>
      </c>
      <c r="J280" s="154" t="str">
        <f>'LLM Defaults'!$L$23</f>
        <v>gpt-4-turbo-preview</v>
      </c>
      <c r="K280" s="157">
        <v>0.1</v>
      </c>
      <c r="L280" s="167">
        <v>0.0</v>
      </c>
      <c r="M280" s="168" t="s">
        <v>48</v>
      </c>
    </row>
    <row r="281">
      <c r="A281" s="161"/>
      <c r="B281" s="162"/>
      <c r="C281" s="163"/>
      <c r="D281" s="164"/>
      <c r="E281" s="165"/>
      <c r="F281" s="165" t="b">
        <v>0</v>
      </c>
      <c r="G281" s="165" t="b">
        <v>0</v>
      </c>
      <c r="H281" s="154" t="str">
        <f>'LLM Defaults'!$P$23</f>
        <v>None</v>
      </c>
      <c r="I281" s="166" t="s">
        <v>27</v>
      </c>
      <c r="J281" s="154" t="str">
        <f>'LLM Defaults'!$L$23</f>
        <v>gpt-4-turbo-preview</v>
      </c>
      <c r="K281" s="157">
        <v>0.1</v>
      </c>
      <c r="L281" s="167">
        <v>0.0</v>
      </c>
      <c r="M281" s="168" t="s">
        <v>48</v>
      </c>
    </row>
    <row r="282">
      <c r="A282" s="161"/>
      <c r="B282" s="162"/>
      <c r="C282" s="163"/>
      <c r="D282" s="164"/>
      <c r="E282" s="165"/>
      <c r="F282" s="165" t="b">
        <v>0</v>
      </c>
      <c r="G282" s="165" t="b">
        <v>0</v>
      </c>
      <c r="H282" s="154" t="str">
        <f>'LLM Defaults'!$P$23</f>
        <v>None</v>
      </c>
      <c r="I282" s="166" t="s">
        <v>27</v>
      </c>
      <c r="J282" s="154" t="str">
        <f>'LLM Defaults'!$L$23</f>
        <v>gpt-4-turbo-preview</v>
      </c>
      <c r="K282" s="157">
        <v>0.1</v>
      </c>
      <c r="L282" s="167">
        <v>0.0</v>
      </c>
      <c r="M282" s="168" t="s">
        <v>48</v>
      </c>
    </row>
    <row r="283">
      <c r="A283" s="161"/>
      <c r="B283" s="162"/>
      <c r="C283" s="163"/>
      <c r="D283" s="164"/>
      <c r="E283" s="165"/>
      <c r="F283" s="165" t="b">
        <v>0</v>
      </c>
      <c r="G283" s="165" t="b">
        <v>0</v>
      </c>
      <c r="H283" s="154" t="str">
        <f>'LLM Defaults'!$P$23</f>
        <v>None</v>
      </c>
      <c r="I283" s="166" t="s">
        <v>27</v>
      </c>
      <c r="J283" s="154" t="str">
        <f>'LLM Defaults'!$L$23</f>
        <v>gpt-4-turbo-preview</v>
      </c>
      <c r="K283" s="157">
        <v>0.1</v>
      </c>
      <c r="L283" s="167">
        <v>0.0</v>
      </c>
      <c r="M283" s="168" t="s">
        <v>48</v>
      </c>
    </row>
    <row r="284">
      <c r="A284" s="161"/>
      <c r="B284" s="162"/>
      <c r="C284" s="163"/>
      <c r="D284" s="164"/>
      <c r="E284" s="165"/>
      <c r="F284" s="165" t="b">
        <v>0</v>
      </c>
      <c r="G284" s="165" t="b">
        <v>0</v>
      </c>
      <c r="H284" s="154" t="str">
        <f>'LLM Defaults'!$P$23</f>
        <v>None</v>
      </c>
      <c r="I284" s="166" t="s">
        <v>27</v>
      </c>
      <c r="J284" s="154" t="str">
        <f>'LLM Defaults'!$L$23</f>
        <v>gpt-4-turbo-preview</v>
      </c>
      <c r="K284" s="157">
        <v>0.1</v>
      </c>
      <c r="L284" s="167">
        <v>0.0</v>
      </c>
      <c r="M284" s="168" t="s">
        <v>48</v>
      </c>
    </row>
    <row r="285">
      <c r="A285" s="161"/>
      <c r="B285" s="162"/>
      <c r="C285" s="163"/>
      <c r="D285" s="164"/>
      <c r="E285" s="165"/>
      <c r="F285" s="165" t="b">
        <v>0</v>
      </c>
      <c r="G285" s="165" t="b">
        <v>0</v>
      </c>
      <c r="H285" s="154" t="str">
        <f>'LLM Defaults'!$P$23</f>
        <v>None</v>
      </c>
      <c r="I285" s="166" t="s">
        <v>27</v>
      </c>
      <c r="J285" s="154" t="str">
        <f>'LLM Defaults'!$L$23</f>
        <v>gpt-4-turbo-preview</v>
      </c>
      <c r="K285" s="157">
        <v>0.1</v>
      </c>
      <c r="L285" s="167">
        <v>0.0</v>
      </c>
      <c r="M285" s="168" t="s">
        <v>48</v>
      </c>
    </row>
    <row r="286">
      <c r="A286" s="161"/>
      <c r="B286" s="162"/>
      <c r="C286" s="163"/>
      <c r="D286" s="164"/>
      <c r="E286" s="165"/>
      <c r="F286" s="165" t="b">
        <v>0</v>
      </c>
      <c r="G286" s="165" t="b">
        <v>0</v>
      </c>
      <c r="H286" s="154" t="str">
        <f>'LLM Defaults'!$P$23</f>
        <v>None</v>
      </c>
      <c r="I286" s="166" t="s">
        <v>27</v>
      </c>
      <c r="J286" s="154" t="str">
        <f>'LLM Defaults'!$L$23</f>
        <v>gpt-4-turbo-preview</v>
      </c>
      <c r="K286" s="157">
        <v>0.1</v>
      </c>
      <c r="L286" s="167">
        <v>0.0</v>
      </c>
      <c r="M286" s="168" t="s">
        <v>48</v>
      </c>
    </row>
    <row r="287">
      <c r="A287" s="161"/>
      <c r="B287" s="162"/>
      <c r="C287" s="163"/>
      <c r="D287" s="164"/>
      <c r="E287" s="165"/>
      <c r="F287" s="165" t="b">
        <v>0</v>
      </c>
      <c r="G287" s="165" t="b">
        <v>0</v>
      </c>
      <c r="H287" s="154" t="str">
        <f>'LLM Defaults'!$P$23</f>
        <v>None</v>
      </c>
      <c r="I287" s="166" t="s">
        <v>27</v>
      </c>
      <c r="J287" s="154" t="str">
        <f>'LLM Defaults'!$L$23</f>
        <v>gpt-4-turbo-preview</v>
      </c>
      <c r="K287" s="157">
        <v>0.1</v>
      </c>
      <c r="L287" s="167">
        <v>0.0</v>
      </c>
      <c r="M287" s="168" t="s">
        <v>48</v>
      </c>
    </row>
    <row r="288">
      <c r="A288" s="161"/>
      <c r="B288" s="162"/>
      <c r="C288" s="163"/>
      <c r="D288" s="164"/>
      <c r="E288" s="165"/>
      <c r="F288" s="165" t="b">
        <v>0</v>
      </c>
      <c r="G288" s="165" t="b">
        <v>0</v>
      </c>
      <c r="H288" s="154" t="str">
        <f>'LLM Defaults'!$P$23</f>
        <v>None</v>
      </c>
      <c r="I288" s="166" t="s">
        <v>27</v>
      </c>
      <c r="J288" s="154" t="str">
        <f>'LLM Defaults'!$L$23</f>
        <v>gpt-4-turbo-preview</v>
      </c>
      <c r="K288" s="157">
        <v>0.1</v>
      </c>
      <c r="L288" s="167">
        <v>0.0</v>
      </c>
      <c r="M288" s="168" t="s">
        <v>48</v>
      </c>
    </row>
    <row r="289">
      <c r="A289" s="161"/>
      <c r="B289" s="162"/>
      <c r="C289" s="163"/>
      <c r="D289" s="164"/>
      <c r="E289" s="165"/>
      <c r="F289" s="165" t="b">
        <v>0</v>
      </c>
      <c r="G289" s="165" t="b">
        <v>0</v>
      </c>
      <c r="H289" s="154" t="str">
        <f>'LLM Defaults'!$P$23</f>
        <v>None</v>
      </c>
      <c r="I289" s="166" t="s">
        <v>27</v>
      </c>
      <c r="J289" s="154" t="str">
        <f>'LLM Defaults'!$L$23</f>
        <v>gpt-4-turbo-preview</v>
      </c>
      <c r="K289" s="157">
        <v>0.1</v>
      </c>
      <c r="L289" s="167">
        <v>0.0</v>
      </c>
      <c r="M289" s="168" t="s">
        <v>48</v>
      </c>
    </row>
    <row r="290">
      <c r="A290" s="161"/>
      <c r="B290" s="162"/>
      <c r="C290" s="163"/>
      <c r="D290" s="164"/>
      <c r="E290" s="165"/>
      <c r="F290" s="165" t="b">
        <v>0</v>
      </c>
      <c r="G290" s="165" t="b">
        <v>0</v>
      </c>
      <c r="H290" s="154" t="str">
        <f>'LLM Defaults'!$P$23</f>
        <v>None</v>
      </c>
      <c r="I290" s="166" t="s">
        <v>27</v>
      </c>
      <c r="J290" s="154" t="str">
        <f>'LLM Defaults'!$L$23</f>
        <v>gpt-4-turbo-preview</v>
      </c>
      <c r="K290" s="157">
        <v>0.1</v>
      </c>
      <c r="L290" s="167">
        <v>0.0</v>
      </c>
      <c r="M290" s="168" t="s">
        <v>48</v>
      </c>
    </row>
    <row r="291">
      <c r="A291" s="161"/>
      <c r="B291" s="162"/>
      <c r="C291" s="163"/>
      <c r="D291" s="164"/>
      <c r="E291" s="165"/>
      <c r="F291" s="165" t="b">
        <v>0</v>
      </c>
      <c r="G291" s="165" t="b">
        <v>0</v>
      </c>
      <c r="H291" s="154" t="str">
        <f>'LLM Defaults'!$P$23</f>
        <v>None</v>
      </c>
      <c r="I291" s="166" t="s">
        <v>27</v>
      </c>
      <c r="J291" s="154" t="str">
        <f>'LLM Defaults'!$L$23</f>
        <v>gpt-4-turbo-preview</v>
      </c>
      <c r="K291" s="157">
        <v>0.1</v>
      </c>
      <c r="L291" s="167">
        <v>0.0</v>
      </c>
      <c r="M291" s="168" t="s">
        <v>48</v>
      </c>
    </row>
    <row r="292">
      <c r="A292" s="161"/>
      <c r="B292" s="162"/>
      <c r="C292" s="163"/>
      <c r="D292" s="164"/>
      <c r="E292" s="165"/>
      <c r="F292" s="165" t="b">
        <v>0</v>
      </c>
      <c r="G292" s="165" t="b">
        <v>0</v>
      </c>
      <c r="H292" s="154" t="str">
        <f>'LLM Defaults'!$P$23</f>
        <v>None</v>
      </c>
      <c r="I292" s="166" t="s">
        <v>27</v>
      </c>
      <c r="J292" s="154" t="str">
        <f>'LLM Defaults'!$L$23</f>
        <v>gpt-4-turbo-preview</v>
      </c>
      <c r="K292" s="157">
        <v>0.1</v>
      </c>
      <c r="L292" s="167">
        <v>0.0</v>
      </c>
      <c r="M292" s="168" t="s">
        <v>48</v>
      </c>
    </row>
    <row r="293">
      <c r="A293" s="161"/>
      <c r="B293" s="162"/>
      <c r="C293" s="163"/>
      <c r="D293" s="164"/>
      <c r="E293" s="165"/>
      <c r="F293" s="165" t="b">
        <v>0</v>
      </c>
      <c r="G293" s="165" t="b">
        <v>0</v>
      </c>
      <c r="H293" s="154" t="str">
        <f>'LLM Defaults'!$P$23</f>
        <v>None</v>
      </c>
      <c r="I293" s="166" t="s">
        <v>27</v>
      </c>
      <c r="J293" s="154" t="str">
        <f>'LLM Defaults'!$L$23</f>
        <v>gpt-4-turbo-preview</v>
      </c>
      <c r="K293" s="157">
        <v>0.1</v>
      </c>
      <c r="L293" s="167">
        <v>0.0</v>
      </c>
      <c r="M293" s="168" t="s">
        <v>48</v>
      </c>
    </row>
    <row r="294">
      <c r="A294" s="161"/>
      <c r="B294" s="162"/>
      <c r="C294" s="163"/>
      <c r="D294" s="164"/>
      <c r="E294" s="165"/>
      <c r="F294" s="165" t="b">
        <v>0</v>
      </c>
      <c r="G294" s="165" t="b">
        <v>0</v>
      </c>
      <c r="H294" s="154" t="str">
        <f>'LLM Defaults'!$P$23</f>
        <v>None</v>
      </c>
      <c r="I294" s="166" t="s">
        <v>27</v>
      </c>
      <c r="J294" s="154" t="str">
        <f>'LLM Defaults'!$L$23</f>
        <v>gpt-4-turbo-preview</v>
      </c>
      <c r="K294" s="157">
        <v>0.1</v>
      </c>
      <c r="L294" s="167">
        <v>0.0</v>
      </c>
      <c r="M294" s="168" t="s">
        <v>48</v>
      </c>
    </row>
    <row r="295">
      <c r="A295" s="161"/>
      <c r="B295" s="162"/>
      <c r="C295" s="163"/>
      <c r="D295" s="164"/>
      <c r="E295" s="165"/>
      <c r="F295" s="165" t="b">
        <v>0</v>
      </c>
      <c r="G295" s="165" t="b">
        <v>0</v>
      </c>
      <c r="H295" s="154" t="str">
        <f>'LLM Defaults'!$P$23</f>
        <v>None</v>
      </c>
      <c r="I295" s="166" t="s">
        <v>27</v>
      </c>
      <c r="J295" s="154" t="str">
        <f>'LLM Defaults'!$L$23</f>
        <v>gpt-4-turbo-preview</v>
      </c>
      <c r="K295" s="157">
        <v>0.1</v>
      </c>
      <c r="L295" s="167">
        <v>0.0</v>
      </c>
      <c r="M295" s="168" t="s">
        <v>48</v>
      </c>
    </row>
    <row r="296">
      <c r="A296" s="161"/>
      <c r="B296" s="162"/>
      <c r="C296" s="163"/>
      <c r="D296" s="164"/>
      <c r="E296" s="165"/>
      <c r="F296" s="165" t="b">
        <v>0</v>
      </c>
      <c r="G296" s="165" t="b">
        <v>0</v>
      </c>
      <c r="H296" s="154" t="str">
        <f>'LLM Defaults'!$P$23</f>
        <v>None</v>
      </c>
      <c r="I296" s="166" t="s">
        <v>27</v>
      </c>
      <c r="J296" s="154" t="str">
        <f>'LLM Defaults'!$L$23</f>
        <v>gpt-4-turbo-preview</v>
      </c>
      <c r="K296" s="157">
        <v>0.1</v>
      </c>
      <c r="L296" s="167">
        <v>0.0</v>
      </c>
      <c r="M296" s="168" t="s">
        <v>48</v>
      </c>
    </row>
    <row r="297">
      <c r="A297" s="161"/>
      <c r="B297" s="162"/>
      <c r="C297" s="163"/>
      <c r="D297" s="164"/>
      <c r="E297" s="165"/>
      <c r="F297" s="165" t="b">
        <v>0</v>
      </c>
      <c r="G297" s="165" t="b">
        <v>0</v>
      </c>
      <c r="H297" s="154" t="str">
        <f>'LLM Defaults'!$P$23</f>
        <v>None</v>
      </c>
      <c r="I297" s="166" t="s">
        <v>27</v>
      </c>
      <c r="J297" s="154" t="str">
        <f>'LLM Defaults'!$L$23</f>
        <v>gpt-4-turbo-preview</v>
      </c>
      <c r="K297" s="157">
        <v>0.1</v>
      </c>
      <c r="L297" s="167">
        <v>0.0</v>
      </c>
      <c r="M297" s="168" t="s">
        <v>48</v>
      </c>
    </row>
    <row r="298">
      <c r="A298" s="161"/>
      <c r="B298" s="162"/>
      <c r="C298" s="163"/>
      <c r="D298" s="164"/>
      <c r="E298" s="165"/>
      <c r="F298" s="165" t="b">
        <v>0</v>
      </c>
      <c r="G298" s="165" t="b">
        <v>0</v>
      </c>
      <c r="H298" s="154" t="str">
        <f>'LLM Defaults'!$P$23</f>
        <v>None</v>
      </c>
      <c r="I298" s="166" t="s">
        <v>27</v>
      </c>
      <c r="J298" s="154" t="str">
        <f>'LLM Defaults'!$L$23</f>
        <v>gpt-4-turbo-preview</v>
      </c>
      <c r="K298" s="157">
        <v>0.1</v>
      </c>
      <c r="L298" s="167">
        <v>0.0</v>
      </c>
      <c r="M298" s="168" t="s">
        <v>48</v>
      </c>
    </row>
    <row r="299">
      <c r="A299" s="161"/>
      <c r="B299" s="162"/>
      <c r="C299" s="163"/>
      <c r="D299" s="164"/>
      <c r="E299" s="165"/>
      <c r="F299" s="165" t="b">
        <v>0</v>
      </c>
      <c r="G299" s="165" t="b">
        <v>0</v>
      </c>
      <c r="H299" s="154" t="str">
        <f>'LLM Defaults'!$P$23</f>
        <v>None</v>
      </c>
      <c r="I299" s="166" t="s">
        <v>27</v>
      </c>
      <c r="J299" s="154" t="str">
        <f>'LLM Defaults'!$L$23</f>
        <v>gpt-4-turbo-preview</v>
      </c>
      <c r="K299" s="157">
        <v>0.1</v>
      </c>
      <c r="L299" s="167">
        <v>0.0</v>
      </c>
      <c r="M299" s="168" t="s">
        <v>48</v>
      </c>
    </row>
    <row r="300">
      <c r="A300" s="161"/>
      <c r="B300" s="162"/>
      <c r="C300" s="163"/>
      <c r="D300" s="164"/>
      <c r="E300" s="165"/>
      <c r="F300" s="165" t="b">
        <v>0</v>
      </c>
      <c r="G300" s="165" t="b">
        <v>0</v>
      </c>
      <c r="H300" s="154" t="str">
        <f>'LLM Defaults'!$P$23</f>
        <v>None</v>
      </c>
      <c r="I300" s="166" t="s">
        <v>27</v>
      </c>
      <c r="J300" s="154" t="str">
        <f>'LLM Defaults'!$L$23</f>
        <v>gpt-4-turbo-preview</v>
      </c>
      <c r="K300" s="157">
        <v>0.1</v>
      </c>
      <c r="L300" s="167">
        <v>0.0</v>
      </c>
      <c r="M300" s="168" t="s">
        <v>48</v>
      </c>
    </row>
    <row r="301">
      <c r="A301" s="161"/>
      <c r="B301" s="162"/>
      <c r="C301" s="163"/>
      <c r="D301" s="164"/>
      <c r="E301" s="165"/>
      <c r="F301" s="165" t="b">
        <v>0</v>
      </c>
      <c r="G301" s="165" t="b">
        <v>0</v>
      </c>
      <c r="H301" s="154" t="str">
        <f>'LLM Defaults'!$P$23</f>
        <v>None</v>
      </c>
      <c r="I301" s="166" t="s">
        <v>27</v>
      </c>
      <c r="J301" s="154" t="str">
        <f>'LLM Defaults'!$L$23</f>
        <v>gpt-4-turbo-preview</v>
      </c>
      <c r="K301" s="157">
        <v>0.1</v>
      </c>
      <c r="L301" s="167">
        <v>0.0</v>
      </c>
      <c r="M301" s="168" t="s">
        <v>48</v>
      </c>
    </row>
    <row r="302">
      <c r="A302" s="161"/>
      <c r="B302" s="162"/>
      <c r="C302" s="163"/>
      <c r="D302" s="164"/>
      <c r="E302" s="165"/>
      <c r="F302" s="165" t="b">
        <v>0</v>
      </c>
      <c r="G302" s="165" t="b">
        <v>0</v>
      </c>
      <c r="H302" s="154" t="str">
        <f>'LLM Defaults'!$P$23</f>
        <v>None</v>
      </c>
      <c r="I302" s="166" t="s">
        <v>27</v>
      </c>
      <c r="J302" s="154" t="str">
        <f>'LLM Defaults'!$L$23</f>
        <v>gpt-4-turbo-preview</v>
      </c>
      <c r="K302" s="157">
        <v>0.1</v>
      </c>
      <c r="L302" s="167">
        <v>0.0</v>
      </c>
      <c r="M302" s="168" t="s">
        <v>48</v>
      </c>
    </row>
    <row r="303">
      <c r="A303" s="161"/>
      <c r="B303" s="162"/>
      <c r="C303" s="163"/>
      <c r="D303" s="164"/>
      <c r="E303" s="165"/>
      <c r="F303" s="165" t="b">
        <v>0</v>
      </c>
      <c r="G303" s="165" t="b">
        <v>0</v>
      </c>
      <c r="H303" s="154" t="str">
        <f>'LLM Defaults'!$P$23</f>
        <v>None</v>
      </c>
      <c r="I303" s="166" t="s">
        <v>27</v>
      </c>
      <c r="J303" s="154" t="str">
        <f>'LLM Defaults'!$L$23</f>
        <v>gpt-4-turbo-preview</v>
      </c>
      <c r="K303" s="157">
        <v>0.1</v>
      </c>
      <c r="L303" s="167">
        <v>0.0</v>
      </c>
      <c r="M303" s="168" t="s">
        <v>48</v>
      </c>
    </row>
    <row r="304">
      <c r="A304" s="161"/>
      <c r="B304" s="162"/>
      <c r="C304" s="163"/>
      <c r="D304" s="164"/>
      <c r="E304" s="165"/>
      <c r="F304" s="165" t="b">
        <v>0</v>
      </c>
      <c r="G304" s="165" t="b">
        <v>0</v>
      </c>
      <c r="H304" s="154" t="str">
        <f>'LLM Defaults'!$P$23</f>
        <v>None</v>
      </c>
      <c r="I304" s="166" t="s">
        <v>27</v>
      </c>
      <c r="J304" s="154" t="str">
        <f>'LLM Defaults'!$L$23</f>
        <v>gpt-4-turbo-preview</v>
      </c>
      <c r="K304" s="157">
        <v>0.1</v>
      </c>
      <c r="L304" s="167">
        <v>0.0</v>
      </c>
      <c r="M304" s="168" t="s">
        <v>48</v>
      </c>
    </row>
    <row r="305">
      <c r="A305" s="161"/>
      <c r="B305" s="162"/>
      <c r="C305" s="163"/>
      <c r="D305" s="164"/>
      <c r="E305" s="165"/>
      <c r="F305" s="165" t="b">
        <v>0</v>
      </c>
      <c r="G305" s="165" t="b">
        <v>0</v>
      </c>
      <c r="H305" s="154" t="str">
        <f>'LLM Defaults'!$P$23</f>
        <v>None</v>
      </c>
      <c r="I305" s="166" t="s">
        <v>27</v>
      </c>
      <c r="J305" s="154" t="str">
        <f>'LLM Defaults'!$L$23</f>
        <v>gpt-4-turbo-preview</v>
      </c>
      <c r="K305" s="157">
        <v>0.1</v>
      </c>
      <c r="L305" s="167">
        <v>0.0</v>
      </c>
      <c r="M305" s="168" t="s">
        <v>48</v>
      </c>
    </row>
    <row r="306">
      <c r="A306" s="161"/>
      <c r="B306" s="162"/>
      <c r="C306" s="163"/>
      <c r="D306" s="164"/>
      <c r="E306" s="165"/>
      <c r="F306" s="165" t="b">
        <v>0</v>
      </c>
      <c r="G306" s="165" t="b">
        <v>0</v>
      </c>
      <c r="H306" s="154" t="str">
        <f>'LLM Defaults'!$P$23</f>
        <v>None</v>
      </c>
      <c r="I306" s="166" t="s">
        <v>27</v>
      </c>
      <c r="J306" s="154" t="str">
        <f>'LLM Defaults'!$L$23</f>
        <v>gpt-4-turbo-preview</v>
      </c>
      <c r="K306" s="157">
        <v>0.1</v>
      </c>
      <c r="L306" s="167">
        <v>0.0</v>
      </c>
      <c r="M306" s="168" t="s">
        <v>48</v>
      </c>
    </row>
    <row r="307">
      <c r="A307" s="161"/>
      <c r="B307" s="162"/>
      <c r="C307" s="163"/>
      <c r="D307" s="164"/>
      <c r="E307" s="165"/>
      <c r="F307" s="165" t="b">
        <v>0</v>
      </c>
      <c r="G307" s="165" t="b">
        <v>0</v>
      </c>
      <c r="H307" s="154" t="str">
        <f>'LLM Defaults'!$P$23</f>
        <v>None</v>
      </c>
      <c r="I307" s="166" t="s">
        <v>27</v>
      </c>
      <c r="J307" s="154" t="str">
        <f>'LLM Defaults'!$L$23</f>
        <v>gpt-4-turbo-preview</v>
      </c>
      <c r="K307" s="157">
        <v>0.1</v>
      </c>
      <c r="L307" s="167">
        <v>0.0</v>
      </c>
      <c r="M307" s="168" t="s">
        <v>48</v>
      </c>
    </row>
    <row r="308">
      <c r="A308" s="161"/>
      <c r="B308" s="162"/>
      <c r="C308" s="163"/>
      <c r="D308" s="164"/>
      <c r="E308" s="165"/>
      <c r="F308" s="165" t="b">
        <v>0</v>
      </c>
      <c r="G308" s="165" t="b">
        <v>0</v>
      </c>
      <c r="H308" s="154" t="str">
        <f>'LLM Defaults'!$P$23</f>
        <v>None</v>
      </c>
      <c r="I308" s="166" t="s">
        <v>27</v>
      </c>
      <c r="J308" s="154" t="str">
        <f>'LLM Defaults'!$L$23</f>
        <v>gpt-4-turbo-preview</v>
      </c>
      <c r="K308" s="157">
        <v>0.1</v>
      </c>
      <c r="L308" s="167">
        <v>0.0</v>
      </c>
      <c r="M308" s="168" t="s">
        <v>48</v>
      </c>
    </row>
    <row r="309">
      <c r="A309" s="161"/>
      <c r="B309" s="162"/>
      <c r="C309" s="163"/>
      <c r="D309" s="164"/>
      <c r="E309" s="165"/>
      <c r="F309" s="165" t="b">
        <v>0</v>
      </c>
      <c r="G309" s="165" t="b">
        <v>0</v>
      </c>
      <c r="H309" s="154" t="str">
        <f>'LLM Defaults'!$P$23</f>
        <v>None</v>
      </c>
      <c r="I309" s="166" t="s">
        <v>27</v>
      </c>
      <c r="J309" s="154" t="str">
        <f>'LLM Defaults'!$L$23</f>
        <v>gpt-4-turbo-preview</v>
      </c>
      <c r="K309" s="157">
        <v>0.1</v>
      </c>
      <c r="L309" s="167">
        <v>0.0</v>
      </c>
      <c r="M309" s="168" t="s">
        <v>48</v>
      </c>
    </row>
    <row r="310">
      <c r="A310" s="161"/>
      <c r="B310" s="162"/>
      <c r="C310" s="163"/>
      <c r="D310" s="164"/>
      <c r="E310" s="165"/>
      <c r="F310" s="165" t="b">
        <v>0</v>
      </c>
      <c r="G310" s="165" t="b">
        <v>0</v>
      </c>
      <c r="H310" s="154" t="str">
        <f>'LLM Defaults'!$P$23</f>
        <v>None</v>
      </c>
      <c r="I310" s="166" t="s">
        <v>27</v>
      </c>
      <c r="J310" s="154" t="str">
        <f>'LLM Defaults'!$L$23</f>
        <v>gpt-4-turbo-preview</v>
      </c>
      <c r="K310" s="157">
        <v>0.1</v>
      </c>
      <c r="L310" s="167">
        <v>0.0</v>
      </c>
      <c r="M310" s="168" t="s">
        <v>48</v>
      </c>
    </row>
    <row r="311">
      <c r="A311" s="161"/>
      <c r="B311" s="162"/>
      <c r="C311" s="163"/>
      <c r="D311" s="164"/>
      <c r="E311" s="165"/>
      <c r="F311" s="165" t="b">
        <v>0</v>
      </c>
      <c r="G311" s="165" t="b">
        <v>0</v>
      </c>
      <c r="H311" s="154" t="str">
        <f>'LLM Defaults'!$P$23</f>
        <v>None</v>
      </c>
      <c r="I311" s="166" t="s">
        <v>27</v>
      </c>
      <c r="J311" s="154" t="str">
        <f>'LLM Defaults'!$L$23</f>
        <v>gpt-4-turbo-preview</v>
      </c>
      <c r="K311" s="157">
        <v>0.1</v>
      </c>
      <c r="L311" s="167">
        <v>0.0</v>
      </c>
      <c r="M311" s="168" t="s">
        <v>48</v>
      </c>
    </row>
    <row r="312">
      <c r="A312" s="161"/>
      <c r="B312" s="162"/>
      <c r="C312" s="163"/>
      <c r="D312" s="164"/>
      <c r="E312" s="165"/>
      <c r="F312" s="165" t="b">
        <v>0</v>
      </c>
      <c r="G312" s="165" t="b">
        <v>0</v>
      </c>
      <c r="H312" s="154" t="str">
        <f>'LLM Defaults'!$P$23</f>
        <v>None</v>
      </c>
      <c r="I312" s="166" t="s">
        <v>27</v>
      </c>
      <c r="J312" s="154" t="str">
        <f>'LLM Defaults'!$L$23</f>
        <v>gpt-4-turbo-preview</v>
      </c>
      <c r="K312" s="157">
        <v>0.1</v>
      </c>
      <c r="L312" s="167">
        <v>0.0</v>
      </c>
      <c r="M312" s="168" t="s">
        <v>48</v>
      </c>
    </row>
    <row r="313">
      <c r="A313" s="161"/>
      <c r="B313" s="162"/>
      <c r="C313" s="163"/>
      <c r="D313" s="164"/>
      <c r="E313" s="165"/>
      <c r="F313" s="165" t="b">
        <v>0</v>
      </c>
      <c r="G313" s="165" t="b">
        <v>0</v>
      </c>
      <c r="H313" s="154" t="str">
        <f>'LLM Defaults'!$P$23</f>
        <v>None</v>
      </c>
      <c r="I313" s="166" t="s">
        <v>27</v>
      </c>
      <c r="J313" s="154" t="str">
        <f>'LLM Defaults'!$L$23</f>
        <v>gpt-4-turbo-preview</v>
      </c>
      <c r="K313" s="157">
        <v>0.1</v>
      </c>
      <c r="L313" s="167">
        <v>0.0</v>
      </c>
      <c r="M313" s="168" t="s">
        <v>48</v>
      </c>
    </row>
    <row r="314">
      <c r="A314" s="161"/>
      <c r="B314" s="162"/>
      <c r="C314" s="163"/>
      <c r="D314" s="164"/>
      <c r="E314" s="165"/>
      <c r="F314" s="165" t="b">
        <v>0</v>
      </c>
      <c r="G314" s="165" t="b">
        <v>0</v>
      </c>
      <c r="H314" s="154" t="str">
        <f>'LLM Defaults'!$P$23</f>
        <v>None</v>
      </c>
      <c r="I314" s="166" t="s">
        <v>27</v>
      </c>
      <c r="J314" s="154" t="str">
        <f>'LLM Defaults'!$L$23</f>
        <v>gpt-4-turbo-preview</v>
      </c>
      <c r="K314" s="157">
        <v>0.1</v>
      </c>
      <c r="L314" s="167">
        <v>0.0</v>
      </c>
      <c r="M314" s="168" t="s">
        <v>48</v>
      </c>
    </row>
    <row r="315">
      <c r="A315" s="161"/>
      <c r="B315" s="162"/>
      <c r="C315" s="163"/>
      <c r="D315" s="164"/>
      <c r="E315" s="165"/>
      <c r="F315" s="165" t="b">
        <v>0</v>
      </c>
      <c r="G315" s="165" t="b">
        <v>0</v>
      </c>
      <c r="H315" s="154" t="str">
        <f>'LLM Defaults'!$P$23</f>
        <v>None</v>
      </c>
      <c r="I315" s="166" t="s">
        <v>27</v>
      </c>
      <c r="J315" s="154" t="str">
        <f>'LLM Defaults'!$L$23</f>
        <v>gpt-4-turbo-preview</v>
      </c>
      <c r="K315" s="157">
        <v>0.1</v>
      </c>
      <c r="L315" s="167">
        <v>0.0</v>
      </c>
      <c r="M315" s="168" t="s">
        <v>48</v>
      </c>
    </row>
    <row r="316">
      <c r="A316" s="161"/>
      <c r="B316" s="162"/>
      <c r="C316" s="163"/>
      <c r="D316" s="164"/>
      <c r="E316" s="165"/>
      <c r="F316" s="165" t="b">
        <v>0</v>
      </c>
      <c r="G316" s="165" t="b">
        <v>0</v>
      </c>
      <c r="H316" s="154" t="str">
        <f>'LLM Defaults'!$P$23</f>
        <v>None</v>
      </c>
      <c r="I316" s="166" t="s">
        <v>27</v>
      </c>
      <c r="J316" s="154" t="str">
        <f>'LLM Defaults'!$L$23</f>
        <v>gpt-4-turbo-preview</v>
      </c>
      <c r="K316" s="157">
        <v>0.1</v>
      </c>
      <c r="L316" s="167">
        <v>0.0</v>
      </c>
      <c r="M316" s="168" t="s">
        <v>48</v>
      </c>
    </row>
    <row r="317">
      <c r="A317" s="161"/>
      <c r="B317" s="162"/>
      <c r="C317" s="163"/>
      <c r="D317" s="164"/>
      <c r="E317" s="165"/>
      <c r="F317" s="165" t="b">
        <v>0</v>
      </c>
      <c r="G317" s="165" t="b">
        <v>0</v>
      </c>
      <c r="H317" s="154" t="str">
        <f>'LLM Defaults'!$P$23</f>
        <v>None</v>
      </c>
      <c r="I317" s="166" t="s">
        <v>27</v>
      </c>
      <c r="J317" s="154" t="str">
        <f>'LLM Defaults'!$L$23</f>
        <v>gpt-4-turbo-preview</v>
      </c>
      <c r="K317" s="157">
        <v>0.1</v>
      </c>
      <c r="L317" s="167">
        <v>0.0</v>
      </c>
      <c r="M317" s="168" t="s">
        <v>48</v>
      </c>
    </row>
    <row r="318">
      <c r="A318" s="161"/>
      <c r="B318" s="162"/>
      <c r="C318" s="163"/>
      <c r="D318" s="164"/>
      <c r="E318" s="165"/>
      <c r="F318" s="165" t="b">
        <v>0</v>
      </c>
      <c r="G318" s="165" t="b">
        <v>0</v>
      </c>
      <c r="H318" s="154" t="str">
        <f>'LLM Defaults'!$P$23</f>
        <v>None</v>
      </c>
      <c r="I318" s="166" t="s">
        <v>27</v>
      </c>
      <c r="J318" s="154" t="str">
        <f>'LLM Defaults'!$L$23</f>
        <v>gpt-4-turbo-preview</v>
      </c>
      <c r="K318" s="157">
        <v>0.1</v>
      </c>
      <c r="L318" s="167">
        <v>0.0</v>
      </c>
      <c r="M318" s="168" t="s">
        <v>48</v>
      </c>
    </row>
    <row r="319">
      <c r="A319" s="161"/>
      <c r="B319" s="162"/>
      <c r="C319" s="163"/>
      <c r="D319" s="164"/>
      <c r="E319" s="165"/>
      <c r="F319" s="165" t="b">
        <v>0</v>
      </c>
      <c r="G319" s="165" t="b">
        <v>0</v>
      </c>
      <c r="H319" s="154" t="str">
        <f>'LLM Defaults'!$P$23</f>
        <v>None</v>
      </c>
      <c r="I319" s="166" t="s">
        <v>27</v>
      </c>
      <c r="J319" s="154" t="str">
        <f>'LLM Defaults'!$L$23</f>
        <v>gpt-4-turbo-preview</v>
      </c>
      <c r="K319" s="157">
        <v>0.1</v>
      </c>
      <c r="L319" s="167">
        <v>0.0</v>
      </c>
      <c r="M319" s="168" t="s">
        <v>48</v>
      </c>
    </row>
    <row r="320">
      <c r="A320" s="161"/>
      <c r="B320" s="162"/>
      <c r="C320" s="163"/>
      <c r="D320" s="164"/>
      <c r="E320" s="165"/>
      <c r="F320" s="165" t="b">
        <v>0</v>
      </c>
      <c r="G320" s="165" t="b">
        <v>0</v>
      </c>
      <c r="H320" s="154" t="str">
        <f>'LLM Defaults'!$P$23</f>
        <v>None</v>
      </c>
      <c r="I320" s="166" t="s">
        <v>27</v>
      </c>
      <c r="J320" s="154" t="str">
        <f>'LLM Defaults'!$L$23</f>
        <v>gpt-4-turbo-preview</v>
      </c>
      <c r="K320" s="157">
        <v>0.1</v>
      </c>
      <c r="L320" s="167">
        <v>0.0</v>
      </c>
      <c r="M320" s="168" t="s">
        <v>48</v>
      </c>
    </row>
    <row r="321">
      <c r="A321" s="161"/>
      <c r="B321" s="162"/>
      <c r="C321" s="163"/>
      <c r="D321" s="164"/>
      <c r="E321" s="165"/>
      <c r="F321" s="165" t="b">
        <v>0</v>
      </c>
      <c r="G321" s="165" t="b">
        <v>0</v>
      </c>
      <c r="H321" s="154" t="str">
        <f>'LLM Defaults'!$P$23</f>
        <v>None</v>
      </c>
      <c r="I321" s="166" t="s">
        <v>27</v>
      </c>
      <c r="J321" s="154" t="str">
        <f>'LLM Defaults'!$L$23</f>
        <v>gpt-4-turbo-preview</v>
      </c>
      <c r="K321" s="157">
        <v>0.1</v>
      </c>
      <c r="L321" s="167">
        <v>0.0</v>
      </c>
      <c r="M321" s="168" t="s">
        <v>48</v>
      </c>
    </row>
    <row r="322">
      <c r="A322" s="161"/>
      <c r="B322" s="162"/>
      <c r="C322" s="163"/>
      <c r="D322" s="164"/>
      <c r="E322" s="165"/>
      <c r="F322" s="165" t="b">
        <v>0</v>
      </c>
      <c r="G322" s="165" t="b">
        <v>0</v>
      </c>
      <c r="H322" s="154" t="str">
        <f>'LLM Defaults'!$P$23</f>
        <v>None</v>
      </c>
      <c r="I322" s="166" t="s">
        <v>27</v>
      </c>
      <c r="J322" s="154" t="str">
        <f>'LLM Defaults'!$L$23</f>
        <v>gpt-4-turbo-preview</v>
      </c>
      <c r="K322" s="157">
        <v>0.1</v>
      </c>
      <c r="L322" s="167">
        <v>0.0</v>
      </c>
      <c r="M322" s="168" t="s">
        <v>48</v>
      </c>
    </row>
    <row r="323">
      <c r="A323" s="161"/>
      <c r="B323" s="162"/>
      <c r="C323" s="163"/>
      <c r="D323" s="164"/>
      <c r="E323" s="165"/>
      <c r="F323" s="165" t="b">
        <v>0</v>
      </c>
      <c r="G323" s="165" t="b">
        <v>0</v>
      </c>
      <c r="H323" s="154" t="str">
        <f>'LLM Defaults'!$P$23</f>
        <v>None</v>
      </c>
      <c r="I323" s="166" t="s">
        <v>27</v>
      </c>
      <c r="J323" s="154" t="str">
        <f>'LLM Defaults'!$L$23</f>
        <v>gpt-4-turbo-preview</v>
      </c>
      <c r="K323" s="157">
        <v>0.1</v>
      </c>
      <c r="L323" s="167">
        <v>0.0</v>
      </c>
      <c r="M323" s="168" t="s">
        <v>48</v>
      </c>
    </row>
    <row r="324">
      <c r="A324" s="161"/>
      <c r="B324" s="162"/>
      <c r="C324" s="163"/>
      <c r="D324" s="164"/>
      <c r="E324" s="165"/>
      <c r="F324" s="165" t="b">
        <v>0</v>
      </c>
      <c r="G324" s="165" t="b">
        <v>0</v>
      </c>
      <c r="H324" s="154" t="str">
        <f>'LLM Defaults'!$P$23</f>
        <v>None</v>
      </c>
      <c r="I324" s="166" t="s">
        <v>27</v>
      </c>
      <c r="J324" s="154" t="str">
        <f>'LLM Defaults'!$L$23</f>
        <v>gpt-4-turbo-preview</v>
      </c>
      <c r="K324" s="157">
        <v>0.1</v>
      </c>
      <c r="L324" s="167">
        <v>0.0</v>
      </c>
      <c r="M324" s="168" t="s">
        <v>48</v>
      </c>
    </row>
    <row r="325">
      <c r="A325" s="161"/>
      <c r="B325" s="162"/>
      <c r="C325" s="163"/>
      <c r="D325" s="164"/>
      <c r="E325" s="165"/>
      <c r="F325" s="165" t="b">
        <v>0</v>
      </c>
      <c r="G325" s="165" t="b">
        <v>0</v>
      </c>
      <c r="H325" s="154" t="str">
        <f>'LLM Defaults'!$P$23</f>
        <v>None</v>
      </c>
      <c r="I325" s="166" t="s">
        <v>27</v>
      </c>
      <c r="J325" s="154" t="str">
        <f>'LLM Defaults'!$L$23</f>
        <v>gpt-4-turbo-preview</v>
      </c>
      <c r="K325" s="157">
        <v>0.1</v>
      </c>
      <c r="L325" s="167">
        <v>0.0</v>
      </c>
      <c r="M325" s="168" t="s">
        <v>48</v>
      </c>
    </row>
    <row r="326">
      <c r="A326" s="161"/>
      <c r="B326" s="162"/>
      <c r="C326" s="163"/>
      <c r="D326" s="164"/>
      <c r="E326" s="165"/>
      <c r="F326" s="165" t="b">
        <v>0</v>
      </c>
      <c r="G326" s="165" t="b">
        <v>0</v>
      </c>
      <c r="H326" s="154" t="str">
        <f>'LLM Defaults'!$P$23</f>
        <v>None</v>
      </c>
      <c r="I326" s="166" t="s">
        <v>27</v>
      </c>
      <c r="J326" s="154" t="str">
        <f>'LLM Defaults'!$L$23</f>
        <v>gpt-4-turbo-preview</v>
      </c>
      <c r="K326" s="157">
        <v>0.1</v>
      </c>
      <c r="L326" s="167">
        <v>0.0</v>
      </c>
      <c r="M326" s="168" t="s">
        <v>48</v>
      </c>
    </row>
    <row r="327">
      <c r="A327" s="161"/>
      <c r="B327" s="162"/>
      <c r="C327" s="163"/>
      <c r="D327" s="164"/>
      <c r="E327" s="165"/>
      <c r="F327" s="165" t="b">
        <v>0</v>
      </c>
      <c r="G327" s="165" t="b">
        <v>0</v>
      </c>
      <c r="H327" s="154" t="str">
        <f>'LLM Defaults'!$P$23</f>
        <v>None</v>
      </c>
      <c r="I327" s="166" t="s">
        <v>27</v>
      </c>
      <c r="J327" s="154" t="str">
        <f>'LLM Defaults'!$L$23</f>
        <v>gpt-4-turbo-preview</v>
      </c>
      <c r="K327" s="157">
        <v>0.1</v>
      </c>
      <c r="L327" s="167">
        <v>0.0</v>
      </c>
      <c r="M327" s="168" t="s">
        <v>48</v>
      </c>
    </row>
    <row r="328">
      <c r="A328" s="161"/>
      <c r="B328" s="162"/>
      <c r="C328" s="163"/>
      <c r="D328" s="164"/>
      <c r="E328" s="165"/>
      <c r="F328" s="165" t="b">
        <v>0</v>
      </c>
      <c r="G328" s="165" t="b">
        <v>0</v>
      </c>
      <c r="H328" s="154" t="str">
        <f>'LLM Defaults'!$P$23</f>
        <v>None</v>
      </c>
      <c r="I328" s="166" t="s">
        <v>27</v>
      </c>
      <c r="J328" s="154" t="str">
        <f>'LLM Defaults'!$L$23</f>
        <v>gpt-4-turbo-preview</v>
      </c>
      <c r="K328" s="157">
        <v>0.1</v>
      </c>
      <c r="L328" s="167">
        <v>0.0</v>
      </c>
      <c r="M328" s="168" t="s">
        <v>48</v>
      </c>
    </row>
    <row r="329">
      <c r="A329" s="161"/>
      <c r="B329" s="162"/>
      <c r="C329" s="163"/>
      <c r="D329" s="164"/>
      <c r="E329" s="165"/>
      <c r="F329" s="165" t="b">
        <v>0</v>
      </c>
      <c r="G329" s="165" t="b">
        <v>0</v>
      </c>
      <c r="H329" s="154" t="str">
        <f>'LLM Defaults'!$P$23</f>
        <v>None</v>
      </c>
      <c r="I329" s="166" t="s">
        <v>27</v>
      </c>
      <c r="J329" s="154" t="str">
        <f>'LLM Defaults'!$L$23</f>
        <v>gpt-4-turbo-preview</v>
      </c>
      <c r="K329" s="157">
        <v>0.1</v>
      </c>
      <c r="L329" s="167">
        <v>0.0</v>
      </c>
      <c r="M329" s="168" t="s">
        <v>48</v>
      </c>
    </row>
    <row r="330">
      <c r="A330" s="161"/>
      <c r="B330" s="162"/>
      <c r="C330" s="163"/>
      <c r="D330" s="164"/>
      <c r="E330" s="165"/>
      <c r="F330" s="165" t="b">
        <v>0</v>
      </c>
      <c r="G330" s="165" t="b">
        <v>0</v>
      </c>
      <c r="H330" s="154" t="str">
        <f>'LLM Defaults'!$P$23</f>
        <v>None</v>
      </c>
      <c r="I330" s="166" t="s">
        <v>27</v>
      </c>
      <c r="J330" s="154" t="str">
        <f>'LLM Defaults'!$L$23</f>
        <v>gpt-4-turbo-preview</v>
      </c>
      <c r="K330" s="157">
        <v>0.1</v>
      </c>
      <c r="L330" s="167">
        <v>0.0</v>
      </c>
      <c r="M330" s="168" t="s">
        <v>48</v>
      </c>
    </row>
    <row r="331">
      <c r="A331" s="161"/>
      <c r="B331" s="162"/>
      <c r="C331" s="163"/>
      <c r="D331" s="164"/>
      <c r="E331" s="165"/>
      <c r="F331" s="165" t="b">
        <v>0</v>
      </c>
      <c r="G331" s="165" t="b">
        <v>0</v>
      </c>
      <c r="H331" s="154" t="str">
        <f>'LLM Defaults'!$P$23</f>
        <v>None</v>
      </c>
      <c r="I331" s="166" t="s">
        <v>27</v>
      </c>
      <c r="J331" s="154" t="str">
        <f>'LLM Defaults'!$L$23</f>
        <v>gpt-4-turbo-preview</v>
      </c>
      <c r="K331" s="157">
        <v>0.1</v>
      </c>
      <c r="L331" s="167">
        <v>0.0</v>
      </c>
      <c r="M331" s="168" t="s">
        <v>48</v>
      </c>
    </row>
    <row r="332">
      <c r="A332" s="161"/>
      <c r="B332" s="162"/>
      <c r="C332" s="163"/>
      <c r="D332" s="164"/>
      <c r="E332" s="165"/>
      <c r="F332" s="165" t="b">
        <v>0</v>
      </c>
      <c r="G332" s="165" t="b">
        <v>0</v>
      </c>
      <c r="H332" s="154" t="str">
        <f>'LLM Defaults'!$P$23</f>
        <v>None</v>
      </c>
      <c r="I332" s="166" t="s">
        <v>27</v>
      </c>
      <c r="J332" s="154" t="str">
        <f>'LLM Defaults'!$L$23</f>
        <v>gpt-4-turbo-preview</v>
      </c>
      <c r="K332" s="157">
        <v>0.1</v>
      </c>
      <c r="L332" s="167">
        <v>0.0</v>
      </c>
      <c r="M332" s="168" t="s">
        <v>48</v>
      </c>
    </row>
    <row r="333">
      <c r="A333" s="161"/>
      <c r="B333" s="162"/>
      <c r="C333" s="163"/>
      <c r="D333" s="164"/>
      <c r="E333" s="165"/>
      <c r="F333" s="165" t="b">
        <v>0</v>
      </c>
      <c r="G333" s="165" t="b">
        <v>0</v>
      </c>
      <c r="H333" s="154" t="str">
        <f>'LLM Defaults'!$P$23</f>
        <v>None</v>
      </c>
      <c r="I333" s="166" t="s">
        <v>27</v>
      </c>
      <c r="J333" s="154" t="str">
        <f>'LLM Defaults'!$L$23</f>
        <v>gpt-4-turbo-preview</v>
      </c>
      <c r="K333" s="157">
        <v>0.1</v>
      </c>
      <c r="L333" s="167">
        <v>0.0</v>
      </c>
      <c r="M333" s="168" t="s">
        <v>48</v>
      </c>
    </row>
    <row r="334">
      <c r="A334" s="161"/>
      <c r="B334" s="162"/>
      <c r="C334" s="163"/>
      <c r="D334" s="164"/>
      <c r="E334" s="165"/>
      <c r="F334" s="165" t="b">
        <v>0</v>
      </c>
      <c r="G334" s="165" t="b">
        <v>0</v>
      </c>
      <c r="H334" s="154" t="str">
        <f>'LLM Defaults'!$P$23</f>
        <v>None</v>
      </c>
      <c r="I334" s="166" t="s">
        <v>27</v>
      </c>
      <c r="J334" s="154" t="str">
        <f>'LLM Defaults'!$L$23</f>
        <v>gpt-4-turbo-preview</v>
      </c>
      <c r="K334" s="157">
        <v>0.1</v>
      </c>
      <c r="L334" s="167">
        <v>0.0</v>
      </c>
      <c r="M334" s="168" t="s">
        <v>48</v>
      </c>
    </row>
    <row r="335">
      <c r="A335" s="161"/>
      <c r="B335" s="162"/>
      <c r="C335" s="163"/>
      <c r="D335" s="164"/>
      <c r="E335" s="165"/>
      <c r="F335" s="165" t="b">
        <v>0</v>
      </c>
      <c r="G335" s="165" t="b">
        <v>0</v>
      </c>
      <c r="H335" s="154" t="str">
        <f>'LLM Defaults'!$P$23</f>
        <v>None</v>
      </c>
      <c r="I335" s="166" t="s">
        <v>27</v>
      </c>
      <c r="J335" s="154" t="str">
        <f>'LLM Defaults'!$L$23</f>
        <v>gpt-4-turbo-preview</v>
      </c>
      <c r="K335" s="157">
        <v>0.1</v>
      </c>
      <c r="L335" s="167">
        <v>0.0</v>
      </c>
      <c r="M335" s="168" t="s">
        <v>48</v>
      </c>
    </row>
    <row r="336">
      <c r="A336" s="161"/>
      <c r="B336" s="162"/>
      <c r="C336" s="163"/>
      <c r="D336" s="164"/>
      <c r="E336" s="165"/>
      <c r="F336" s="165" t="b">
        <v>0</v>
      </c>
      <c r="G336" s="165" t="b">
        <v>0</v>
      </c>
      <c r="H336" s="154" t="str">
        <f>'LLM Defaults'!$P$23</f>
        <v>None</v>
      </c>
      <c r="I336" s="166" t="s">
        <v>27</v>
      </c>
      <c r="J336" s="154" t="str">
        <f>'LLM Defaults'!$L$23</f>
        <v>gpt-4-turbo-preview</v>
      </c>
      <c r="K336" s="157">
        <v>0.1</v>
      </c>
      <c r="L336" s="167">
        <v>0.0</v>
      </c>
      <c r="M336" s="168" t="s">
        <v>48</v>
      </c>
    </row>
    <row r="337">
      <c r="A337" s="161"/>
      <c r="B337" s="162"/>
      <c r="C337" s="163"/>
      <c r="D337" s="164"/>
      <c r="E337" s="165"/>
      <c r="F337" s="165" t="b">
        <v>0</v>
      </c>
      <c r="G337" s="165" t="b">
        <v>0</v>
      </c>
      <c r="H337" s="154" t="str">
        <f>'LLM Defaults'!$P$23</f>
        <v>None</v>
      </c>
      <c r="I337" s="166" t="s">
        <v>27</v>
      </c>
      <c r="J337" s="154" t="str">
        <f>'LLM Defaults'!$L$23</f>
        <v>gpt-4-turbo-preview</v>
      </c>
      <c r="K337" s="157">
        <v>0.1</v>
      </c>
      <c r="L337" s="167">
        <v>0.0</v>
      </c>
      <c r="M337" s="168" t="s">
        <v>48</v>
      </c>
    </row>
    <row r="338">
      <c r="A338" s="161"/>
      <c r="B338" s="162"/>
      <c r="C338" s="163"/>
      <c r="D338" s="164"/>
      <c r="E338" s="165"/>
      <c r="F338" s="165" t="b">
        <v>0</v>
      </c>
      <c r="G338" s="165" t="b">
        <v>0</v>
      </c>
      <c r="H338" s="154" t="str">
        <f>'LLM Defaults'!$P$23</f>
        <v>None</v>
      </c>
      <c r="I338" s="166" t="s">
        <v>27</v>
      </c>
      <c r="J338" s="154" t="str">
        <f>'LLM Defaults'!$L$23</f>
        <v>gpt-4-turbo-preview</v>
      </c>
      <c r="K338" s="157">
        <v>0.1</v>
      </c>
      <c r="L338" s="167">
        <v>0.0</v>
      </c>
      <c r="M338" s="168" t="s">
        <v>48</v>
      </c>
    </row>
    <row r="339">
      <c r="A339" s="161"/>
      <c r="B339" s="162"/>
      <c r="C339" s="163"/>
      <c r="D339" s="164"/>
      <c r="E339" s="165"/>
      <c r="F339" s="165" t="b">
        <v>0</v>
      </c>
      <c r="G339" s="165" t="b">
        <v>0</v>
      </c>
      <c r="H339" s="154" t="str">
        <f>'LLM Defaults'!$P$23</f>
        <v>None</v>
      </c>
      <c r="I339" s="166" t="s">
        <v>27</v>
      </c>
      <c r="J339" s="154" t="str">
        <f>'LLM Defaults'!$L$23</f>
        <v>gpt-4-turbo-preview</v>
      </c>
      <c r="K339" s="157">
        <v>0.1</v>
      </c>
      <c r="L339" s="167">
        <v>0.0</v>
      </c>
      <c r="M339" s="168" t="s">
        <v>48</v>
      </c>
    </row>
    <row r="340">
      <c r="A340" s="161"/>
      <c r="B340" s="162"/>
      <c r="C340" s="163"/>
      <c r="D340" s="164"/>
      <c r="E340" s="165"/>
      <c r="F340" s="165" t="b">
        <v>0</v>
      </c>
      <c r="G340" s="165" t="b">
        <v>0</v>
      </c>
      <c r="H340" s="154" t="str">
        <f>'LLM Defaults'!$P$23</f>
        <v>None</v>
      </c>
      <c r="I340" s="166" t="s">
        <v>27</v>
      </c>
      <c r="J340" s="154" t="str">
        <f>'LLM Defaults'!$L$23</f>
        <v>gpt-4-turbo-preview</v>
      </c>
      <c r="K340" s="157">
        <v>0.1</v>
      </c>
      <c r="L340" s="167">
        <v>0.0</v>
      </c>
      <c r="M340" s="168" t="s">
        <v>48</v>
      </c>
    </row>
    <row r="341">
      <c r="A341" s="161"/>
      <c r="B341" s="162"/>
      <c r="C341" s="163"/>
      <c r="D341" s="164"/>
      <c r="E341" s="165"/>
      <c r="F341" s="165" t="b">
        <v>0</v>
      </c>
      <c r="G341" s="165" t="b">
        <v>0</v>
      </c>
      <c r="H341" s="154" t="str">
        <f>'LLM Defaults'!$P$23</f>
        <v>None</v>
      </c>
      <c r="I341" s="166" t="s">
        <v>27</v>
      </c>
      <c r="J341" s="154" t="str">
        <f>'LLM Defaults'!$L$23</f>
        <v>gpt-4-turbo-preview</v>
      </c>
      <c r="K341" s="157">
        <v>0.1</v>
      </c>
      <c r="L341" s="167">
        <v>0.0</v>
      </c>
      <c r="M341" s="168" t="s">
        <v>48</v>
      </c>
    </row>
    <row r="342">
      <c r="A342" s="161"/>
      <c r="B342" s="162"/>
      <c r="C342" s="163"/>
      <c r="D342" s="164"/>
      <c r="E342" s="165"/>
      <c r="F342" s="165" t="b">
        <v>0</v>
      </c>
      <c r="G342" s="165" t="b">
        <v>0</v>
      </c>
      <c r="H342" s="154" t="str">
        <f>'LLM Defaults'!$P$23</f>
        <v>None</v>
      </c>
      <c r="I342" s="166" t="s">
        <v>27</v>
      </c>
      <c r="J342" s="154" t="str">
        <f>'LLM Defaults'!$L$23</f>
        <v>gpt-4-turbo-preview</v>
      </c>
      <c r="K342" s="157">
        <v>0.1</v>
      </c>
      <c r="L342" s="167">
        <v>0.0</v>
      </c>
      <c r="M342" s="168" t="s">
        <v>48</v>
      </c>
    </row>
    <row r="343">
      <c r="A343" s="161"/>
      <c r="B343" s="162"/>
      <c r="C343" s="163"/>
      <c r="D343" s="164"/>
      <c r="E343" s="165"/>
      <c r="F343" s="165" t="b">
        <v>0</v>
      </c>
      <c r="G343" s="165" t="b">
        <v>0</v>
      </c>
      <c r="H343" s="154" t="str">
        <f>'LLM Defaults'!$P$23</f>
        <v>None</v>
      </c>
      <c r="I343" s="166" t="s">
        <v>27</v>
      </c>
      <c r="J343" s="154" t="str">
        <f>'LLM Defaults'!$L$23</f>
        <v>gpt-4-turbo-preview</v>
      </c>
      <c r="K343" s="157">
        <v>0.1</v>
      </c>
      <c r="L343" s="167">
        <v>0.0</v>
      </c>
      <c r="M343" s="168" t="s">
        <v>48</v>
      </c>
    </row>
    <row r="344">
      <c r="A344" s="161"/>
      <c r="B344" s="162"/>
      <c r="C344" s="163"/>
      <c r="D344" s="164"/>
      <c r="E344" s="165"/>
      <c r="F344" s="165" t="b">
        <v>0</v>
      </c>
      <c r="G344" s="165" t="b">
        <v>0</v>
      </c>
      <c r="H344" s="154" t="str">
        <f>'LLM Defaults'!$P$23</f>
        <v>None</v>
      </c>
      <c r="I344" s="166" t="s">
        <v>27</v>
      </c>
      <c r="J344" s="154" t="str">
        <f>'LLM Defaults'!$L$23</f>
        <v>gpt-4-turbo-preview</v>
      </c>
      <c r="K344" s="157">
        <v>0.1</v>
      </c>
      <c r="L344" s="167">
        <v>0.0</v>
      </c>
      <c r="M344" s="168" t="s">
        <v>48</v>
      </c>
    </row>
    <row r="345">
      <c r="A345" s="161"/>
      <c r="B345" s="162"/>
      <c r="C345" s="163"/>
      <c r="D345" s="164"/>
      <c r="E345" s="165"/>
      <c r="F345" s="165" t="b">
        <v>0</v>
      </c>
      <c r="G345" s="165" t="b">
        <v>0</v>
      </c>
      <c r="H345" s="154" t="str">
        <f>'LLM Defaults'!$P$23</f>
        <v>None</v>
      </c>
      <c r="I345" s="166" t="s">
        <v>27</v>
      </c>
      <c r="J345" s="154" t="str">
        <f>'LLM Defaults'!$L$23</f>
        <v>gpt-4-turbo-preview</v>
      </c>
      <c r="K345" s="157">
        <v>0.1</v>
      </c>
      <c r="L345" s="167">
        <v>0.0</v>
      </c>
      <c r="M345" s="168" t="s">
        <v>48</v>
      </c>
    </row>
    <row r="346">
      <c r="A346" s="161"/>
      <c r="B346" s="162"/>
      <c r="C346" s="163"/>
      <c r="D346" s="164"/>
      <c r="E346" s="165"/>
      <c r="F346" s="165" t="b">
        <v>0</v>
      </c>
      <c r="G346" s="165" t="b">
        <v>0</v>
      </c>
      <c r="H346" s="154" t="str">
        <f>'LLM Defaults'!$P$23</f>
        <v>None</v>
      </c>
      <c r="I346" s="166" t="s">
        <v>27</v>
      </c>
      <c r="J346" s="154" t="str">
        <f>'LLM Defaults'!$L$23</f>
        <v>gpt-4-turbo-preview</v>
      </c>
      <c r="K346" s="157">
        <v>0.1</v>
      </c>
      <c r="L346" s="167">
        <v>0.0</v>
      </c>
      <c r="M346" s="168" t="s">
        <v>48</v>
      </c>
    </row>
    <row r="347">
      <c r="A347" s="161"/>
      <c r="B347" s="162"/>
      <c r="C347" s="163"/>
      <c r="D347" s="164"/>
      <c r="E347" s="165"/>
      <c r="F347" s="165" t="b">
        <v>0</v>
      </c>
      <c r="G347" s="165" t="b">
        <v>0</v>
      </c>
      <c r="H347" s="154" t="str">
        <f>'LLM Defaults'!$P$23</f>
        <v>None</v>
      </c>
      <c r="I347" s="166" t="s">
        <v>27</v>
      </c>
      <c r="J347" s="154" t="str">
        <f>'LLM Defaults'!$L$23</f>
        <v>gpt-4-turbo-preview</v>
      </c>
      <c r="K347" s="157">
        <v>0.1</v>
      </c>
      <c r="L347" s="167">
        <v>0.0</v>
      </c>
      <c r="M347" s="168" t="s">
        <v>48</v>
      </c>
    </row>
    <row r="348">
      <c r="A348" s="161"/>
      <c r="B348" s="162"/>
      <c r="C348" s="163"/>
      <c r="D348" s="164"/>
      <c r="E348" s="165"/>
      <c r="F348" s="165" t="b">
        <v>0</v>
      </c>
      <c r="G348" s="165" t="b">
        <v>0</v>
      </c>
      <c r="H348" s="154" t="str">
        <f>'LLM Defaults'!$P$23</f>
        <v>None</v>
      </c>
      <c r="I348" s="166" t="s">
        <v>27</v>
      </c>
      <c r="J348" s="154" t="str">
        <f>'LLM Defaults'!$L$23</f>
        <v>gpt-4-turbo-preview</v>
      </c>
      <c r="K348" s="157">
        <v>0.1</v>
      </c>
      <c r="L348" s="167">
        <v>0.0</v>
      </c>
      <c r="M348" s="168" t="s">
        <v>48</v>
      </c>
    </row>
    <row r="349">
      <c r="A349" s="161"/>
      <c r="B349" s="162"/>
      <c r="C349" s="163"/>
      <c r="D349" s="164"/>
      <c r="E349" s="165"/>
      <c r="F349" s="165" t="b">
        <v>0</v>
      </c>
      <c r="G349" s="165" t="b">
        <v>0</v>
      </c>
      <c r="H349" s="154" t="str">
        <f>'LLM Defaults'!$P$23</f>
        <v>None</v>
      </c>
      <c r="I349" s="166" t="s">
        <v>27</v>
      </c>
      <c r="J349" s="154" t="str">
        <f>'LLM Defaults'!$L$23</f>
        <v>gpt-4-turbo-preview</v>
      </c>
      <c r="K349" s="157">
        <v>0.1</v>
      </c>
      <c r="L349" s="167">
        <v>0.0</v>
      </c>
      <c r="M349" s="168" t="s">
        <v>48</v>
      </c>
    </row>
    <row r="350">
      <c r="A350" s="161"/>
      <c r="B350" s="162"/>
      <c r="C350" s="163"/>
      <c r="D350" s="164"/>
      <c r="E350" s="165"/>
      <c r="F350" s="165" t="b">
        <v>0</v>
      </c>
      <c r="G350" s="165" t="b">
        <v>0</v>
      </c>
      <c r="H350" s="154" t="str">
        <f>'LLM Defaults'!$P$23</f>
        <v>None</v>
      </c>
      <c r="I350" s="166" t="s">
        <v>27</v>
      </c>
      <c r="J350" s="154" t="str">
        <f>'LLM Defaults'!$L$23</f>
        <v>gpt-4-turbo-preview</v>
      </c>
      <c r="K350" s="157">
        <v>0.1</v>
      </c>
      <c r="L350" s="167">
        <v>0.0</v>
      </c>
      <c r="M350" s="168" t="s">
        <v>48</v>
      </c>
    </row>
    <row r="351">
      <c r="A351" s="161"/>
      <c r="B351" s="162"/>
      <c r="C351" s="163"/>
      <c r="D351" s="164"/>
      <c r="E351" s="165"/>
      <c r="F351" s="165" t="b">
        <v>0</v>
      </c>
      <c r="G351" s="165" t="b">
        <v>0</v>
      </c>
      <c r="H351" s="154" t="str">
        <f>'LLM Defaults'!$P$23</f>
        <v>None</v>
      </c>
      <c r="I351" s="166" t="s">
        <v>27</v>
      </c>
      <c r="J351" s="154" t="str">
        <f>'LLM Defaults'!$L$23</f>
        <v>gpt-4-turbo-preview</v>
      </c>
      <c r="K351" s="157">
        <v>0.1</v>
      </c>
      <c r="L351" s="167">
        <v>0.0</v>
      </c>
      <c r="M351" s="168" t="s">
        <v>48</v>
      </c>
    </row>
    <row r="352">
      <c r="A352" s="161"/>
      <c r="B352" s="162"/>
      <c r="C352" s="163"/>
      <c r="D352" s="164"/>
      <c r="E352" s="165"/>
      <c r="F352" s="165" t="b">
        <v>0</v>
      </c>
      <c r="G352" s="165" t="b">
        <v>0</v>
      </c>
      <c r="H352" s="154" t="str">
        <f>'LLM Defaults'!$P$23</f>
        <v>None</v>
      </c>
      <c r="I352" s="166" t="s">
        <v>27</v>
      </c>
      <c r="J352" s="154" t="str">
        <f>'LLM Defaults'!$L$23</f>
        <v>gpt-4-turbo-preview</v>
      </c>
      <c r="K352" s="157">
        <v>0.1</v>
      </c>
      <c r="L352" s="167">
        <v>0.0</v>
      </c>
      <c r="M352" s="168" t="s">
        <v>48</v>
      </c>
    </row>
    <row r="353">
      <c r="A353" s="161"/>
      <c r="B353" s="162"/>
      <c r="C353" s="163"/>
      <c r="D353" s="164"/>
      <c r="E353" s="165"/>
      <c r="F353" s="165" t="b">
        <v>0</v>
      </c>
      <c r="G353" s="165" t="b">
        <v>0</v>
      </c>
      <c r="H353" s="154" t="str">
        <f>'LLM Defaults'!$P$23</f>
        <v>None</v>
      </c>
      <c r="I353" s="166" t="s">
        <v>27</v>
      </c>
      <c r="J353" s="154" t="str">
        <f>'LLM Defaults'!$L$23</f>
        <v>gpt-4-turbo-preview</v>
      </c>
      <c r="K353" s="157">
        <v>0.1</v>
      </c>
      <c r="L353" s="167">
        <v>0.0</v>
      </c>
      <c r="M353" s="168" t="s">
        <v>48</v>
      </c>
    </row>
    <row r="354">
      <c r="A354" s="161"/>
      <c r="B354" s="162"/>
      <c r="C354" s="163"/>
      <c r="D354" s="164"/>
      <c r="E354" s="165"/>
      <c r="F354" s="165" t="b">
        <v>0</v>
      </c>
      <c r="G354" s="165" t="b">
        <v>0</v>
      </c>
      <c r="H354" s="154" t="str">
        <f>'LLM Defaults'!$P$23</f>
        <v>None</v>
      </c>
      <c r="I354" s="166" t="s">
        <v>27</v>
      </c>
      <c r="J354" s="154" t="str">
        <f>'LLM Defaults'!$L$23</f>
        <v>gpt-4-turbo-preview</v>
      </c>
      <c r="K354" s="157">
        <v>0.1</v>
      </c>
      <c r="L354" s="167">
        <v>0.0</v>
      </c>
      <c r="M354" s="168" t="s">
        <v>48</v>
      </c>
    </row>
    <row r="355">
      <c r="A355" s="161"/>
      <c r="B355" s="162"/>
      <c r="C355" s="163"/>
      <c r="D355" s="164"/>
      <c r="E355" s="165"/>
      <c r="F355" s="165" t="b">
        <v>0</v>
      </c>
      <c r="G355" s="165" t="b">
        <v>0</v>
      </c>
      <c r="H355" s="154" t="str">
        <f>'LLM Defaults'!$P$23</f>
        <v>None</v>
      </c>
      <c r="I355" s="166" t="s">
        <v>27</v>
      </c>
      <c r="J355" s="154" t="str">
        <f>'LLM Defaults'!$L$23</f>
        <v>gpt-4-turbo-preview</v>
      </c>
      <c r="K355" s="157">
        <v>0.1</v>
      </c>
      <c r="L355" s="167">
        <v>0.0</v>
      </c>
      <c r="M355" s="168" t="s">
        <v>48</v>
      </c>
    </row>
    <row r="356">
      <c r="A356" s="161"/>
      <c r="B356" s="162"/>
      <c r="C356" s="163"/>
      <c r="D356" s="164"/>
      <c r="E356" s="165"/>
      <c r="F356" s="165" t="b">
        <v>0</v>
      </c>
      <c r="G356" s="165" t="b">
        <v>0</v>
      </c>
      <c r="H356" s="154" t="str">
        <f>'LLM Defaults'!$P$23</f>
        <v>None</v>
      </c>
      <c r="I356" s="166" t="s">
        <v>27</v>
      </c>
      <c r="J356" s="154" t="str">
        <f>'LLM Defaults'!$L$23</f>
        <v>gpt-4-turbo-preview</v>
      </c>
      <c r="K356" s="157">
        <v>0.1</v>
      </c>
      <c r="L356" s="167">
        <v>0.0</v>
      </c>
      <c r="M356" s="168" t="s">
        <v>48</v>
      </c>
    </row>
    <row r="357">
      <c r="A357" s="161"/>
      <c r="B357" s="162"/>
      <c r="C357" s="163"/>
      <c r="D357" s="164"/>
      <c r="E357" s="165"/>
      <c r="F357" s="165" t="b">
        <v>0</v>
      </c>
      <c r="G357" s="165" t="b">
        <v>0</v>
      </c>
      <c r="H357" s="154" t="str">
        <f>'LLM Defaults'!$P$23</f>
        <v>None</v>
      </c>
      <c r="I357" s="166" t="s">
        <v>27</v>
      </c>
      <c r="J357" s="154" t="str">
        <f>'LLM Defaults'!$L$23</f>
        <v>gpt-4-turbo-preview</v>
      </c>
      <c r="K357" s="157">
        <v>0.1</v>
      </c>
      <c r="L357" s="167">
        <v>0.0</v>
      </c>
      <c r="M357" s="168" t="s">
        <v>48</v>
      </c>
    </row>
    <row r="358">
      <c r="A358" s="161"/>
      <c r="B358" s="162"/>
      <c r="C358" s="163"/>
      <c r="D358" s="164"/>
      <c r="E358" s="165"/>
      <c r="F358" s="165" t="b">
        <v>0</v>
      </c>
      <c r="G358" s="165" t="b">
        <v>0</v>
      </c>
      <c r="H358" s="154" t="str">
        <f>'LLM Defaults'!$P$23</f>
        <v>None</v>
      </c>
      <c r="I358" s="166" t="s">
        <v>27</v>
      </c>
      <c r="J358" s="154" t="str">
        <f>'LLM Defaults'!$L$23</f>
        <v>gpt-4-turbo-preview</v>
      </c>
      <c r="K358" s="157">
        <v>0.1</v>
      </c>
      <c r="L358" s="167">
        <v>0.0</v>
      </c>
      <c r="M358" s="168" t="s">
        <v>48</v>
      </c>
    </row>
    <row r="359">
      <c r="A359" s="161"/>
      <c r="B359" s="162"/>
      <c r="C359" s="163"/>
      <c r="D359" s="164"/>
      <c r="E359" s="165"/>
      <c r="F359" s="165" t="b">
        <v>0</v>
      </c>
      <c r="G359" s="165" t="b">
        <v>0</v>
      </c>
      <c r="H359" s="154" t="str">
        <f>'LLM Defaults'!$P$23</f>
        <v>None</v>
      </c>
      <c r="I359" s="166" t="s">
        <v>27</v>
      </c>
      <c r="J359" s="154" t="str">
        <f>'LLM Defaults'!$L$23</f>
        <v>gpt-4-turbo-preview</v>
      </c>
      <c r="K359" s="157">
        <v>0.1</v>
      </c>
      <c r="L359" s="167">
        <v>0.0</v>
      </c>
      <c r="M359" s="168" t="s">
        <v>48</v>
      </c>
    </row>
    <row r="360">
      <c r="A360" s="161"/>
      <c r="B360" s="162"/>
      <c r="C360" s="163"/>
      <c r="D360" s="164"/>
      <c r="E360" s="165"/>
      <c r="F360" s="165" t="b">
        <v>0</v>
      </c>
      <c r="G360" s="165" t="b">
        <v>0</v>
      </c>
      <c r="H360" s="154" t="str">
        <f>'LLM Defaults'!$P$23</f>
        <v>None</v>
      </c>
      <c r="I360" s="166" t="s">
        <v>27</v>
      </c>
      <c r="J360" s="154" t="str">
        <f>'LLM Defaults'!$L$23</f>
        <v>gpt-4-turbo-preview</v>
      </c>
      <c r="K360" s="157">
        <v>0.1</v>
      </c>
      <c r="L360" s="167">
        <v>0.0</v>
      </c>
      <c r="M360" s="168" t="s">
        <v>48</v>
      </c>
    </row>
    <row r="361">
      <c r="A361" s="161"/>
      <c r="B361" s="162"/>
      <c r="C361" s="163"/>
      <c r="D361" s="164"/>
      <c r="E361" s="165"/>
      <c r="F361" s="165" t="b">
        <v>0</v>
      </c>
      <c r="G361" s="165" t="b">
        <v>0</v>
      </c>
      <c r="H361" s="154" t="str">
        <f>'LLM Defaults'!$P$23</f>
        <v>None</v>
      </c>
      <c r="I361" s="166" t="s">
        <v>27</v>
      </c>
      <c r="J361" s="154" t="str">
        <f>'LLM Defaults'!$L$23</f>
        <v>gpt-4-turbo-preview</v>
      </c>
      <c r="K361" s="157">
        <v>0.1</v>
      </c>
      <c r="L361" s="167">
        <v>0.0</v>
      </c>
      <c r="M361" s="168" t="s">
        <v>48</v>
      </c>
    </row>
    <row r="362">
      <c r="A362" s="161"/>
      <c r="B362" s="162"/>
      <c r="C362" s="163"/>
      <c r="D362" s="164"/>
      <c r="E362" s="165"/>
      <c r="F362" s="165" t="b">
        <v>0</v>
      </c>
      <c r="G362" s="165" t="b">
        <v>0</v>
      </c>
      <c r="H362" s="154" t="str">
        <f>'LLM Defaults'!$P$23</f>
        <v>None</v>
      </c>
      <c r="I362" s="166" t="s">
        <v>27</v>
      </c>
      <c r="J362" s="154" t="str">
        <f>'LLM Defaults'!$L$23</f>
        <v>gpt-4-turbo-preview</v>
      </c>
      <c r="K362" s="157">
        <v>0.1</v>
      </c>
      <c r="L362" s="167">
        <v>0.0</v>
      </c>
      <c r="M362" s="168" t="s">
        <v>48</v>
      </c>
    </row>
    <row r="363">
      <c r="A363" s="161"/>
      <c r="B363" s="162"/>
      <c r="C363" s="163"/>
      <c r="D363" s="164"/>
      <c r="E363" s="165"/>
      <c r="F363" s="165" t="b">
        <v>0</v>
      </c>
      <c r="G363" s="165" t="b">
        <v>0</v>
      </c>
      <c r="H363" s="154" t="str">
        <f>'LLM Defaults'!$P$23</f>
        <v>None</v>
      </c>
      <c r="I363" s="166" t="s">
        <v>27</v>
      </c>
      <c r="J363" s="154" t="str">
        <f>'LLM Defaults'!$L$23</f>
        <v>gpt-4-turbo-preview</v>
      </c>
      <c r="K363" s="157">
        <v>0.1</v>
      </c>
      <c r="L363" s="167">
        <v>0.0</v>
      </c>
      <c r="M363" s="168" t="s">
        <v>48</v>
      </c>
    </row>
    <row r="364">
      <c r="A364" s="161"/>
      <c r="B364" s="162"/>
      <c r="C364" s="163"/>
      <c r="D364" s="164"/>
      <c r="E364" s="165"/>
      <c r="F364" s="165" t="b">
        <v>0</v>
      </c>
      <c r="G364" s="165" t="b">
        <v>0</v>
      </c>
      <c r="H364" s="154" t="str">
        <f>'LLM Defaults'!$P$23</f>
        <v>None</v>
      </c>
      <c r="I364" s="166" t="s">
        <v>27</v>
      </c>
      <c r="J364" s="154" t="str">
        <f>'LLM Defaults'!$L$23</f>
        <v>gpt-4-turbo-preview</v>
      </c>
      <c r="K364" s="157">
        <v>0.1</v>
      </c>
      <c r="L364" s="167">
        <v>0.0</v>
      </c>
      <c r="M364" s="168" t="s">
        <v>48</v>
      </c>
    </row>
    <row r="365">
      <c r="A365" s="161"/>
      <c r="B365" s="162"/>
      <c r="C365" s="163"/>
      <c r="D365" s="164"/>
      <c r="E365" s="165"/>
      <c r="F365" s="165" t="b">
        <v>0</v>
      </c>
      <c r="G365" s="165" t="b">
        <v>0</v>
      </c>
      <c r="H365" s="154" t="str">
        <f>'LLM Defaults'!$P$23</f>
        <v>None</v>
      </c>
      <c r="I365" s="166" t="s">
        <v>27</v>
      </c>
      <c r="J365" s="154" t="str">
        <f>'LLM Defaults'!$L$23</f>
        <v>gpt-4-turbo-preview</v>
      </c>
      <c r="K365" s="157">
        <v>0.1</v>
      </c>
      <c r="L365" s="167">
        <v>0.0</v>
      </c>
      <c r="M365" s="168" t="s">
        <v>48</v>
      </c>
    </row>
    <row r="366">
      <c r="A366" s="161"/>
      <c r="B366" s="162"/>
      <c r="C366" s="163"/>
      <c r="D366" s="164"/>
      <c r="E366" s="165"/>
      <c r="F366" s="165" t="b">
        <v>0</v>
      </c>
      <c r="G366" s="165" t="b">
        <v>0</v>
      </c>
      <c r="H366" s="154" t="str">
        <f>'LLM Defaults'!$P$23</f>
        <v>None</v>
      </c>
      <c r="I366" s="166" t="s">
        <v>27</v>
      </c>
      <c r="J366" s="154" t="str">
        <f>'LLM Defaults'!$L$23</f>
        <v>gpt-4-turbo-preview</v>
      </c>
      <c r="K366" s="157">
        <v>0.1</v>
      </c>
      <c r="L366" s="167">
        <v>0.0</v>
      </c>
      <c r="M366" s="168" t="s">
        <v>48</v>
      </c>
    </row>
    <row r="367">
      <c r="A367" s="161"/>
      <c r="B367" s="162"/>
      <c r="C367" s="163"/>
      <c r="D367" s="164"/>
      <c r="E367" s="165"/>
      <c r="F367" s="165" t="b">
        <v>0</v>
      </c>
      <c r="G367" s="165" t="b">
        <v>0</v>
      </c>
      <c r="H367" s="154" t="str">
        <f>'LLM Defaults'!$P$23</f>
        <v>None</v>
      </c>
      <c r="I367" s="166" t="s">
        <v>27</v>
      </c>
      <c r="J367" s="154" t="str">
        <f>'LLM Defaults'!$L$23</f>
        <v>gpt-4-turbo-preview</v>
      </c>
      <c r="K367" s="157">
        <v>0.1</v>
      </c>
      <c r="L367" s="167">
        <v>0.0</v>
      </c>
      <c r="M367" s="168" t="s">
        <v>48</v>
      </c>
    </row>
    <row r="368">
      <c r="A368" s="161"/>
      <c r="B368" s="162"/>
      <c r="C368" s="163"/>
      <c r="D368" s="164"/>
      <c r="E368" s="165"/>
      <c r="F368" s="165" t="b">
        <v>0</v>
      </c>
      <c r="G368" s="165" t="b">
        <v>0</v>
      </c>
      <c r="H368" s="154" t="str">
        <f>'LLM Defaults'!$P$23</f>
        <v>None</v>
      </c>
      <c r="I368" s="166" t="s">
        <v>27</v>
      </c>
      <c r="J368" s="154" t="str">
        <f>'LLM Defaults'!$L$23</f>
        <v>gpt-4-turbo-preview</v>
      </c>
      <c r="K368" s="157">
        <v>0.1</v>
      </c>
      <c r="L368" s="167">
        <v>0.0</v>
      </c>
      <c r="M368" s="168" t="s">
        <v>48</v>
      </c>
    </row>
    <row r="369">
      <c r="A369" s="161"/>
      <c r="B369" s="162"/>
      <c r="C369" s="163"/>
      <c r="D369" s="164"/>
      <c r="E369" s="165"/>
      <c r="F369" s="165" t="b">
        <v>0</v>
      </c>
      <c r="G369" s="165" t="b">
        <v>0</v>
      </c>
      <c r="H369" s="154" t="str">
        <f>'LLM Defaults'!$P$23</f>
        <v>None</v>
      </c>
      <c r="I369" s="166" t="s">
        <v>27</v>
      </c>
      <c r="J369" s="154" t="str">
        <f>'LLM Defaults'!$L$23</f>
        <v>gpt-4-turbo-preview</v>
      </c>
      <c r="K369" s="157">
        <v>0.1</v>
      </c>
      <c r="L369" s="167">
        <v>0.0</v>
      </c>
      <c r="M369" s="168" t="s">
        <v>48</v>
      </c>
    </row>
    <row r="370">
      <c r="A370" s="161"/>
      <c r="B370" s="162"/>
      <c r="C370" s="163"/>
      <c r="D370" s="164"/>
      <c r="E370" s="165"/>
      <c r="F370" s="165" t="b">
        <v>0</v>
      </c>
      <c r="G370" s="165" t="b">
        <v>0</v>
      </c>
      <c r="H370" s="154" t="str">
        <f>'LLM Defaults'!$P$23</f>
        <v>None</v>
      </c>
      <c r="I370" s="166" t="s">
        <v>27</v>
      </c>
      <c r="J370" s="154" t="str">
        <f>'LLM Defaults'!$L$23</f>
        <v>gpt-4-turbo-preview</v>
      </c>
      <c r="K370" s="157">
        <v>0.1</v>
      </c>
      <c r="L370" s="167">
        <v>0.0</v>
      </c>
      <c r="M370" s="168" t="s">
        <v>48</v>
      </c>
    </row>
    <row r="371">
      <c r="A371" s="161"/>
      <c r="B371" s="162"/>
      <c r="C371" s="163"/>
      <c r="D371" s="164"/>
      <c r="E371" s="165"/>
      <c r="F371" s="165" t="b">
        <v>0</v>
      </c>
      <c r="G371" s="165" t="b">
        <v>0</v>
      </c>
      <c r="H371" s="154" t="str">
        <f>'LLM Defaults'!$P$23</f>
        <v>None</v>
      </c>
      <c r="I371" s="166" t="s">
        <v>27</v>
      </c>
      <c r="J371" s="154" t="str">
        <f>'LLM Defaults'!$L$23</f>
        <v>gpt-4-turbo-preview</v>
      </c>
      <c r="K371" s="157">
        <v>0.1</v>
      </c>
      <c r="L371" s="167">
        <v>0.0</v>
      </c>
      <c r="M371" s="168" t="s">
        <v>48</v>
      </c>
    </row>
    <row r="372">
      <c r="A372" s="161"/>
      <c r="B372" s="162"/>
      <c r="C372" s="163"/>
      <c r="D372" s="164"/>
      <c r="E372" s="165"/>
      <c r="F372" s="165" t="b">
        <v>0</v>
      </c>
      <c r="G372" s="165" t="b">
        <v>0</v>
      </c>
      <c r="H372" s="154" t="str">
        <f>'LLM Defaults'!$P$23</f>
        <v>None</v>
      </c>
      <c r="I372" s="166" t="s">
        <v>27</v>
      </c>
      <c r="J372" s="154" t="str">
        <f>'LLM Defaults'!$L$23</f>
        <v>gpt-4-turbo-preview</v>
      </c>
      <c r="K372" s="157">
        <v>0.1</v>
      </c>
      <c r="L372" s="167">
        <v>0.0</v>
      </c>
      <c r="M372" s="168" t="s">
        <v>48</v>
      </c>
    </row>
    <row r="373">
      <c r="A373" s="161"/>
      <c r="B373" s="162"/>
      <c r="C373" s="163"/>
      <c r="D373" s="164"/>
      <c r="E373" s="165"/>
      <c r="F373" s="165" t="b">
        <v>0</v>
      </c>
      <c r="G373" s="165" t="b">
        <v>0</v>
      </c>
      <c r="H373" s="154" t="str">
        <f>'LLM Defaults'!$P$23</f>
        <v>None</v>
      </c>
      <c r="I373" s="166" t="s">
        <v>27</v>
      </c>
      <c r="J373" s="154" t="str">
        <f>'LLM Defaults'!$L$23</f>
        <v>gpt-4-turbo-preview</v>
      </c>
      <c r="K373" s="157">
        <v>0.1</v>
      </c>
      <c r="L373" s="167">
        <v>0.0</v>
      </c>
      <c r="M373" s="168" t="s">
        <v>48</v>
      </c>
    </row>
    <row r="374">
      <c r="A374" s="161"/>
      <c r="B374" s="162"/>
      <c r="C374" s="163"/>
      <c r="D374" s="164"/>
      <c r="E374" s="165"/>
      <c r="F374" s="165" t="b">
        <v>0</v>
      </c>
      <c r="G374" s="165" t="b">
        <v>0</v>
      </c>
      <c r="H374" s="154" t="str">
        <f>'LLM Defaults'!$P$23</f>
        <v>None</v>
      </c>
      <c r="I374" s="166" t="s">
        <v>27</v>
      </c>
      <c r="J374" s="154" t="str">
        <f>'LLM Defaults'!$L$23</f>
        <v>gpt-4-turbo-preview</v>
      </c>
      <c r="K374" s="157">
        <v>0.1</v>
      </c>
      <c r="L374" s="167">
        <v>0.0</v>
      </c>
      <c r="M374" s="168" t="s">
        <v>48</v>
      </c>
    </row>
    <row r="375">
      <c r="A375" s="161"/>
      <c r="B375" s="162"/>
      <c r="C375" s="163"/>
      <c r="D375" s="164"/>
      <c r="E375" s="165"/>
      <c r="F375" s="165" t="b">
        <v>0</v>
      </c>
      <c r="G375" s="165" t="b">
        <v>0</v>
      </c>
      <c r="H375" s="154" t="str">
        <f>'LLM Defaults'!$P$23</f>
        <v>None</v>
      </c>
      <c r="I375" s="166" t="s">
        <v>27</v>
      </c>
      <c r="J375" s="154" t="str">
        <f>'LLM Defaults'!$L$23</f>
        <v>gpt-4-turbo-preview</v>
      </c>
      <c r="K375" s="157">
        <v>0.1</v>
      </c>
      <c r="L375" s="167">
        <v>0.0</v>
      </c>
      <c r="M375" s="168" t="s">
        <v>48</v>
      </c>
    </row>
    <row r="376">
      <c r="A376" s="161"/>
      <c r="B376" s="162"/>
      <c r="C376" s="163"/>
      <c r="D376" s="164"/>
      <c r="E376" s="165"/>
      <c r="F376" s="165" t="b">
        <v>0</v>
      </c>
      <c r="G376" s="165" t="b">
        <v>0</v>
      </c>
      <c r="H376" s="154" t="str">
        <f>'LLM Defaults'!$P$23</f>
        <v>None</v>
      </c>
      <c r="I376" s="166" t="s">
        <v>27</v>
      </c>
      <c r="J376" s="154" t="str">
        <f>'LLM Defaults'!$L$23</f>
        <v>gpt-4-turbo-preview</v>
      </c>
      <c r="K376" s="157">
        <v>0.1</v>
      </c>
      <c r="L376" s="167">
        <v>0.0</v>
      </c>
      <c r="M376" s="168" t="s">
        <v>48</v>
      </c>
    </row>
    <row r="377">
      <c r="A377" s="161"/>
      <c r="B377" s="162"/>
      <c r="C377" s="163"/>
      <c r="D377" s="164"/>
      <c r="E377" s="165"/>
      <c r="F377" s="165" t="b">
        <v>0</v>
      </c>
      <c r="G377" s="165" t="b">
        <v>0</v>
      </c>
      <c r="H377" s="154" t="str">
        <f>'LLM Defaults'!$P$23</f>
        <v>None</v>
      </c>
      <c r="I377" s="166" t="s">
        <v>27</v>
      </c>
      <c r="J377" s="154" t="str">
        <f>'LLM Defaults'!$L$23</f>
        <v>gpt-4-turbo-preview</v>
      </c>
      <c r="K377" s="157">
        <v>0.1</v>
      </c>
      <c r="L377" s="167">
        <v>0.0</v>
      </c>
      <c r="M377" s="168" t="s">
        <v>48</v>
      </c>
    </row>
    <row r="378">
      <c r="A378" s="161"/>
      <c r="B378" s="162"/>
      <c r="C378" s="163"/>
      <c r="D378" s="164"/>
      <c r="E378" s="165"/>
      <c r="F378" s="165" t="b">
        <v>0</v>
      </c>
      <c r="G378" s="165" t="b">
        <v>0</v>
      </c>
      <c r="H378" s="154" t="str">
        <f>'LLM Defaults'!$P$23</f>
        <v>None</v>
      </c>
      <c r="I378" s="166" t="s">
        <v>27</v>
      </c>
      <c r="J378" s="154" t="str">
        <f>'LLM Defaults'!$L$23</f>
        <v>gpt-4-turbo-preview</v>
      </c>
      <c r="K378" s="157">
        <v>0.1</v>
      </c>
      <c r="L378" s="167">
        <v>0.0</v>
      </c>
      <c r="M378" s="168" t="s">
        <v>48</v>
      </c>
    </row>
    <row r="379">
      <c r="A379" s="161"/>
      <c r="B379" s="162"/>
      <c r="C379" s="163"/>
      <c r="D379" s="164"/>
      <c r="E379" s="165"/>
      <c r="F379" s="165" t="b">
        <v>0</v>
      </c>
      <c r="G379" s="165" t="b">
        <v>0</v>
      </c>
      <c r="H379" s="154" t="str">
        <f>'LLM Defaults'!$P$23</f>
        <v>None</v>
      </c>
      <c r="I379" s="166" t="s">
        <v>27</v>
      </c>
      <c r="J379" s="154" t="str">
        <f>'LLM Defaults'!$L$23</f>
        <v>gpt-4-turbo-preview</v>
      </c>
      <c r="K379" s="157">
        <v>0.1</v>
      </c>
      <c r="L379" s="167">
        <v>0.0</v>
      </c>
      <c r="M379" s="168" t="s">
        <v>48</v>
      </c>
    </row>
    <row r="380">
      <c r="A380" s="161"/>
      <c r="B380" s="162"/>
      <c r="C380" s="163"/>
      <c r="D380" s="164"/>
      <c r="E380" s="165"/>
      <c r="F380" s="165" t="b">
        <v>0</v>
      </c>
      <c r="G380" s="165" t="b">
        <v>0</v>
      </c>
      <c r="H380" s="154" t="str">
        <f>'LLM Defaults'!$P$23</f>
        <v>None</v>
      </c>
      <c r="I380" s="166" t="s">
        <v>27</v>
      </c>
      <c r="J380" s="154" t="str">
        <f>'LLM Defaults'!$L$23</f>
        <v>gpt-4-turbo-preview</v>
      </c>
      <c r="K380" s="157">
        <v>0.1</v>
      </c>
      <c r="L380" s="167">
        <v>0.0</v>
      </c>
      <c r="M380" s="168" t="s">
        <v>48</v>
      </c>
    </row>
    <row r="381">
      <c r="A381" s="161"/>
      <c r="B381" s="162"/>
      <c r="C381" s="163"/>
      <c r="D381" s="164"/>
      <c r="E381" s="165"/>
      <c r="F381" s="165" t="b">
        <v>0</v>
      </c>
      <c r="G381" s="165" t="b">
        <v>0</v>
      </c>
      <c r="H381" s="154" t="str">
        <f>'LLM Defaults'!$P$23</f>
        <v>None</v>
      </c>
      <c r="I381" s="166" t="s">
        <v>27</v>
      </c>
      <c r="J381" s="154" t="str">
        <f>'LLM Defaults'!$L$23</f>
        <v>gpt-4-turbo-preview</v>
      </c>
      <c r="K381" s="157">
        <v>0.1</v>
      </c>
      <c r="L381" s="167">
        <v>0.0</v>
      </c>
      <c r="M381" s="168" t="s">
        <v>48</v>
      </c>
    </row>
    <row r="382">
      <c r="A382" s="161"/>
      <c r="B382" s="162"/>
      <c r="C382" s="163"/>
      <c r="D382" s="164"/>
      <c r="E382" s="165"/>
      <c r="F382" s="165" t="b">
        <v>0</v>
      </c>
      <c r="G382" s="165" t="b">
        <v>0</v>
      </c>
      <c r="H382" s="154" t="str">
        <f>'LLM Defaults'!$P$23</f>
        <v>None</v>
      </c>
      <c r="I382" s="166" t="s">
        <v>27</v>
      </c>
      <c r="J382" s="154" t="str">
        <f>'LLM Defaults'!$L$23</f>
        <v>gpt-4-turbo-preview</v>
      </c>
      <c r="K382" s="157">
        <v>0.1</v>
      </c>
      <c r="L382" s="167">
        <v>0.0</v>
      </c>
      <c r="M382" s="168" t="s">
        <v>48</v>
      </c>
    </row>
    <row r="383">
      <c r="A383" s="161"/>
      <c r="B383" s="162"/>
      <c r="C383" s="163"/>
      <c r="D383" s="164"/>
      <c r="E383" s="165"/>
      <c r="F383" s="165" t="b">
        <v>0</v>
      </c>
      <c r="G383" s="165" t="b">
        <v>0</v>
      </c>
      <c r="H383" s="154" t="str">
        <f>'LLM Defaults'!$P$23</f>
        <v>None</v>
      </c>
      <c r="I383" s="166" t="s">
        <v>27</v>
      </c>
      <c r="J383" s="154" t="str">
        <f>'LLM Defaults'!$L$23</f>
        <v>gpt-4-turbo-preview</v>
      </c>
      <c r="K383" s="157">
        <v>0.1</v>
      </c>
      <c r="L383" s="167">
        <v>0.0</v>
      </c>
      <c r="M383" s="168" t="s">
        <v>48</v>
      </c>
    </row>
    <row r="384">
      <c r="A384" s="161"/>
      <c r="B384" s="162"/>
      <c r="C384" s="163"/>
      <c r="D384" s="164"/>
      <c r="E384" s="165"/>
      <c r="F384" s="165" t="b">
        <v>0</v>
      </c>
      <c r="G384" s="165" t="b">
        <v>0</v>
      </c>
      <c r="H384" s="154" t="str">
        <f>'LLM Defaults'!$P$23</f>
        <v>None</v>
      </c>
      <c r="I384" s="166" t="s">
        <v>27</v>
      </c>
      <c r="J384" s="154" t="str">
        <f>'LLM Defaults'!$L$23</f>
        <v>gpt-4-turbo-preview</v>
      </c>
      <c r="K384" s="157">
        <v>0.1</v>
      </c>
      <c r="L384" s="167">
        <v>0.0</v>
      </c>
      <c r="M384" s="168" t="s">
        <v>48</v>
      </c>
    </row>
    <row r="385">
      <c r="A385" s="161"/>
      <c r="B385" s="162"/>
      <c r="C385" s="163"/>
      <c r="D385" s="164"/>
      <c r="E385" s="165"/>
      <c r="F385" s="165" t="b">
        <v>0</v>
      </c>
      <c r="G385" s="165" t="b">
        <v>0</v>
      </c>
      <c r="H385" s="154" t="str">
        <f>'LLM Defaults'!$P$23</f>
        <v>None</v>
      </c>
      <c r="I385" s="166" t="s">
        <v>27</v>
      </c>
      <c r="J385" s="154" t="str">
        <f>'LLM Defaults'!$L$23</f>
        <v>gpt-4-turbo-preview</v>
      </c>
      <c r="K385" s="157">
        <v>0.1</v>
      </c>
      <c r="L385" s="167">
        <v>0.0</v>
      </c>
      <c r="M385" s="168" t="s">
        <v>48</v>
      </c>
    </row>
    <row r="386">
      <c r="A386" s="161"/>
      <c r="B386" s="162"/>
      <c r="C386" s="163"/>
      <c r="D386" s="164"/>
      <c r="E386" s="165"/>
      <c r="F386" s="165" t="b">
        <v>0</v>
      </c>
      <c r="G386" s="165" t="b">
        <v>0</v>
      </c>
      <c r="H386" s="154" t="str">
        <f>'LLM Defaults'!$P$23</f>
        <v>None</v>
      </c>
      <c r="I386" s="166" t="s">
        <v>27</v>
      </c>
      <c r="J386" s="154" t="str">
        <f>'LLM Defaults'!$L$23</f>
        <v>gpt-4-turbo-preview</v>
      </c>
      <c r="K386" s="157">
        <v>0.1</v>
      </c>
      <c r="L386" s="167">
        <v>0.0</v>
      </c>
      <c r="M386" s="168" t="s">
        <v>48</v>
      </c>
    </row>
    <row r="387">
      <c r="A387" s="161"/>
      <c r="B387" s="162"/>
      <c r="C387" s="163"/>
      <c r="D387" s="164"/>
      <c r="E387" s="165"/>
      <c r="F387" s="165" t="b">
        <v>0</v>
      </c>
      <c r="G387" s="165" t="b">
        <v>0</v>
      </c>
      <c r="H387" s="154" t="str">
        <f>'LLM Defaults'!$P$23</f>
        <v>None</v>
      </c>
      <c r="I387" s="166" t="s">
        <v>27</v>
      </c>
      <c r="J387" s="154" t="str">
        <f>'LLM Defaults'!$L$23</f>
        <v>gpt-4-turbo-preview</v>
      </c>
      <c r="K387" s="157">
        <v>0.1</v>
      </c>
      <c r="L387" s="167">
        <v>0.0</v>
      </c>
      <c r="M387" s="168" t="s">
        <v>48</v>
      </c>
    </row>
    <row r="388">
      <c r="A388" s="161"/>
      <c r="B388" s="162"/>
      <c r="C388" s="163"/>
      <c r="D388" s="164"/>
      <c r="E388" s="165"/>
      <c r="F388" s="165" t="b">
        <v>0</v>
      </c>
      <c r="G388" s="165" t="b">
        <v>0</v>
      </c>
      <c r="H388" s="154" t="str">
        <f>'LLM Defaults'!$P$23</f>
        <v>None</v>
      </c>
      <c r="I388" s="166" t="s">
        <v>27</v>
      </c>
      <c r="J388" s="154" t="str">
        <f>'LLM Defaults'!$L$23</f>
        <v>gpt-4-turbo-preview</v>
      </c>
      <c r="K388" s="157">
        <v>0.1</v>
      </c>
      <c r="L388" s="167">
        <v>0.0</v>
      </c>
      <c r="M388" s="168" t="s">
        <v>48</v>
      </c>
    </row>
    <row r="389">
      <c r="A389" s="161"/>
      <c r="B389" s="162"/>
      <c r="C389" s="163"/>
      <c r="D389" s="164"/>
      <c r="E389" s="165"/>
      <c r="F389" s="165" t="b">
        <v>0</v>
      </c>
      <c r="G389" s="165" t="b">
        <v>0</v>
      </c>
      <c r="H389" s="154" t="str">
        <f>'LLM Defaults'!$P$23</f>
        <v>None</v>
      </c>
      <c r="I389" s="166" t="s">
        <v>27</v>
      </c>
      <c r="J389" s="154" t="str">
        <f>'LLM Defaults'!$L$23</f>
        <v>gpt-4-turbo-preview</v>
      </c>
      <c r="K389" s="157">
        <v>0.1</v>
      </c>
      <c r="L389" s="167">
        <v>0.0</v>
      </c>
      <c r="M389" s="168" t="s">
        <v>48</v>
      </c>
    </row>
    <row r="390">
      <c r="A390" s="161"/>
      <c r="B390" s="162"/>
      <c r="C390" s="163"/>
      <c r="D390" s="164"/>
      <c r="E390" s="165"/>
      <c r="F390" s="165" t="b">
        <v>0</v>
      </c>
      <c r="G390" s="165" t="b">
        <v>0</v>
      </c>
      <c r="H390" s="154" t="str">
        <f>'LLM Defaults'!$P$23</f>
        <v>None</v>
      </c>
      <c r="I390" s="166" t="s">
        <v>27</v>
      </c>
      <c r="J390" s="154" t="str">
        <f>'LLM Defaults'!$L$23</f>
        <v>gpt-4-turbo-preview</v>
      </c>
      <c r="K390" s="157">
        <v>0.1</v>
      </c>
      <c r="L390" s="167">
        <v>0.0</v>
      </c>
      <c r="M390" s="168" t="s">
        <v>48</v>
      </c>
    </row>
    <row r="391">
      <c r="A391" s="161"/>
      <c r="B391" s="162"/>
      <c r="C391" s="163"/>
      <c r="D391" s="164"/>
      <c r="E391" s="165"/>
      <c r="F391" s="165" t="b">
        <v>0</v>
      </c>
      <c r="G391" s="165" t="b">
        <v>0</v>
      </c>
      <c r="H391" s="154" t="str">
        <f>'LLM Defaults'!$P$23</f>
        <v>None</v>
      </c>
      <c r="I391" s="166" t="s">
        <v>27</v>
      </c>
      <c r="J391" s="154" t="str">
        <f>'LLM Defaults'!$L$23</f>
        <v>gpt-4-turbo-preview</v>
      </c>
      <c r="K391" s="157">
        <v>0.1</v>
      </c>
      <c r="L391" s="167">
        <v>0.0</v>
      </c>
      <c r="M391" s="168" t="s">
        <v>48</v>
      </c>
    </row>
    <row r="392">
      <c r="A392" s="161"/>
      <c r="B392" s="162"/>
      <c r="C392" s="163"/>
      <c r="D392" s="164"/>
      <c r="E392" s="165"/>
      <c r="F392" s="165" t="b">
        <v>0</v>
      </c>
      <c r="G392" s="165" t="b">
        <v>0</v>
      </c>
      <c r="H392" s="154" t="str">
        <f>'LLM Defaults'!$P$23</f>
        <v>None</v>
      </c>
      <c r="I392" s="166" t="s">
        <v>27</v>
      </c>
      <c r="J392" s="154" t="str">
        <f>'LLM Defaults'!$L$23</f>
        <v>gpt-4-turbo-preview</v>
      </c>
      <c r="K392" s="157">
        <v>0.1</v>
      </c>
      <c r="L392" s="167">
        <v>0.0</v>
      </c>
      <c r="M392" s="168" t="s">
        <v>48</v>
      </c>
    </row>
    <row r="393">
      <c r="A393" s="161"/>
      <c r="B393" s="162"/>
      <c r="C393" s="163"/>
      <c r="D393" s="164"/>
      <c r="E393" s="165"/>
      <c r="F393" s="165" t="b">
        <v>0</v>
      </c>
      <c r="G393" s="165" t="b">
        <v>0</v>
      </c>
      <c r="H393" s="154" t="str">
        <f>'LLM Defaults'!$P$23</f>
        <v>None</v>
      </c>
      <c r="I393" s="166" t="s">
        <v>27</v>
      </c>
      <c r="J393" s="154" t="str">
        <f>'LLM Defaults'!$L$23</f>
        <v>gpt-4-turbo-preview</v>
      </c>
      <c r="K393" s="157">
        <v>0.1</v>
      </c>
      <c r="L393" s="167">
        <v>0.0</v>
      </c>
      <c r="M393" s="168" t="s">
        <v>48</v>
      </c>
    </row>
    <row r="394">
      <c r="A394" s="161"/>
      <c r="B394" s="162"/>
      <c r="C394" s="163"/>
      <c r="D394" s="164"/>
      <c r="E394" s="165"/>
      <c r="F394" s="165" t="b">
        <v>0</v>
      </c>
      <c r="G394" s="165" t="b">
        <v>0</v>
      </c>
      <c r="H394" s="154" t="str">
        <f>'LLM Defaults'!$P$23</f>
        <v>None</v>
      </c>
      <c r="I394" s="166" t="s">
        <v>27</v>
      </c>
      <c r="J394" s="154" t="str">
        <f>'LLM Defaults'!$L$23</f>
        <v>gpt-4-turbo-preview</v>
      </c>
      <c r="K394" s="157">
        <v>0.1</v>
      </c>
      <c r="L394" s="167">
        <v>0.0</v>
      </c>
      <c r="M394" s="168" t="s">
        <v>48</v>
      </c>
    </row>
    <row r="395">
      <c r="A395" s="161"/>
      <c r="B395" s="162"/>
      <c r="C395" s="163"/>
      <c r="D395" s="164"/>
      <c r="E395" s="165"/>
      <c r="F395" s="165" t="b">
        <v>0</v>
      </c>
      <c r="G395" s="165" t="b">
        <v>0</v>
      </c>
      <c r="H395" s="154" t="str">
        <f>'LLM Defaults'!$P$23</f>
        <v>None</v>
      </c>
      <c r="I395" s="166" t="s">
        <v>27</v>
      </c>
      <c r="J395" s="154" t="str">
        <f>'LLM Defaults'!$L$23</f>
        <v>gpt-4-turbo-preview</v>
      </c>
      <c r="K395" s="157">
        <v>0.1</v>
      </c>
      <c r="L395" s="167">
        <v>0.0</v>
      </c>
      <c r="M395" s="168" t="s">
        <v>48</v>
      </c>
    </row>
    <row r="396">
      <c r="A396" s="161"/>
      <c r="B396" s="162"/>
      <c r="C396" s="163"/>
      <c r="D396" s="164"/>
      <c r="E396" s="165"/>
      <c r="F396" s="165" t="b">
        <v>0</v>
      </c>
      <c r="G396" s="165" t="b">
        <v>0</v>
      </c>
      <c r="H396" s="154" t="str">
        <f>'LLM Defaults'!$P$23</f>
        <v>None</v>
      </c>
      <c r="I396" s="166" t="s">
        <v>27</v>
      </c>
      <c r="J396" s="154" t="str">
        <f>'LLM Defaults'!$L$23</f>
        <v>gpt-4-turbo-preview</v>
      </c>
      <c r="K396" s="157">
        <v>0.1</v>
      </c>
      <c r="L396" s="167">
        <v>0.0</v>
      </c>
      <c r="M396" s="168" t="s">
        <v>48</v>
      </c>
    </row>
    <row r="397">
      <c r="A397" s="161"/>
      <c r="B397" s="162"/>
      <c r="C397" s="163"/>
      <c r="D397" s="164"/>
      <c r="E397" s="165"/>
      <c r="F397" s="165" t="b">
        <v>0</v>
      </c>
      <c r="G397" s="165" t="b">
        <v>0</v>
      </c>
      <c r="H397" s="154" t="str">
        <f>'LLM Defaults'!$P$23</f>
        <v>None</v>
      </c>
      <c r="I397" s="166" t="s">
        <v>27</v>
      </c>
      <c r="J397" s="154" t="str">
        <f>'LLM Defaults'!$L$23</f>
        <v>gpt-4-turbo-preview</v>
      </c>
      <c r="K397" s="157">
        <v>0.1</v>
      </c>
      <c r="L397" s="167">
        <v>0.0</v>
      </c>
      <c r="M397" s="168" t="s">
        <v>48</v>
      </c>
    </row>
    <row r="398">
      <c r="A398" s="161"/>
      <c r="B398" s="162"/>
      <c r="C398" s="163"/>
      <c r="D398" s="164"/>
      <c r="E398" s="165"/>
      <c r="F398" s="165" t="b">
        <v>0</v>
      </c>
      <c r="G398" s="165" t="b">
        <v>0</v>
      </c>
      <c r="H398" s="154" t="str">
        <f>'LLM Defaults'!$P$23</f>
        <v>None</v>
      </c>
      <c r="I398" s="166" t="s">
        <v>27</v>
      </c>
      <c r="J398" s="154" t="str">
        <f>'LLM Defaults'!$L$23</f>
        <v>gpt-4-turbo-preview</v>
      </c>
      <c r="K398" s="157">
        <v>0.1</v>
      </c>
      <c r="L398" s="167">
        <v>0.0</v>
      </c>
      <c r="M398" s="168" t="s">
        <v>48</v>
      </c>
    </row>
    <row r="399">
      <c r="A399" s="161"/>
      <c r="B399" s="162"/>
      <c r="C399" s="163"/>
      <c r="D399" s="164"/>
      <c r="E399" s="165"/>
      <c r="F399" s="165" t="b">
        <v>0</v>
      </c>
      <c r="G399" s="165" t="b">
        <v>0</v>
      </c>
      <c r="H399" s="154" t="str">
        <f>'LLM Defaults'!$P$23</f>
        <v>None</v>
      </c>
      <c r="I399" s="166" t="s">
        <v>27</v>
      </c>
      <c r="J399" s="154" t="str">
        <f>'LLM Defaults'!$L$23</f>
        <v>gpt-4-turbo-preview</v>
      </c>
      <c r="K399" s="157">
        <v>0.1</v>
      </c>
      <c r="L399" s="167">
        <v>0.0</v>
      </c>
      <c r="M399" s="168" t="s">
        <v>48</v>
      </c>
    </row>
    <row r="400">
      <c r="A400" s="161"/>
      <c r="B400" s="162"/>
      <c r="C400" s="163"/>
      <c r="D400" s="164"/>
      <c r="E400" s="165"/>
      <c r="F400" s="165" t="b">
        <v>0</v>
      </c>
      <c r="G400" s="165" t="b">
        <v>0</v>
      </c>
      <c r="H400" s="154" t="str">
        <f>'LLM Defaults'!$P$23</f>
        <v>None</v>
      </c>
      <c r="I400" s="166" t="s">
        <v>27</v>
      </c>
      <c r="J400" s="154" t="str">
        <f>'LLM Defaults'!$L$23</f>
        <v>gpt-4-turbo-preview</v>
      </c>
      <c r="K400" s="157">
        <v>0.1</v>
      </c>
      <c r="L400" s="167">
        <v>0.0</v>
      </c>
      <c r="M400" s="168" t="s">
        <v>48</v>
      </c>
    </row>
    <row r="401">
      <c r="A401" s="161"/>
      <c r="B401" s="162"/>
      <c r="C401" s="163"/>
      <c r="D401" s="164"/>
      <c r="E401" s="165"/>
      <c r="F401" s="165" t="b">
        <v>0</v>
      </c>
      <c r="G401" s="165" t="b">
        <v>0</v>
      </c>
      <c r="H401" s="154" t="str">
        <f>'LLM Defaults'!$P$23</f>
        <v>None</v>
      </c>
      <c r="I401" s="166" t="s">
        <v>27</v>
      </c>
      <c r="J401" s="154" t="str">
        <f>'LLM Defaults'!$L$23</f>
        <v>gpt-4-turbo-preview</v>
      </c>
      <c r="K401" s="157">
        <v>0.1</v>
      </c>
      <c r="L401" s="167">
        <v>0.0</v>
      </c>
      <c r="M401" s="168" t="s">
        <v>48</v>
      </c>
    </row>
    <row r="402">
      <c r="A402" s="161"/>
      <c r="B402" s="162"/>
      <c r="C402" s="163"/>
      <c r="D402" s="164"/>
      <c r="E402" s="165"/>
      <c r="F402" s="165" t="b">
        <v>0</v>
      </c>
      <c r="G402" s="165" t="b">
        <v>0</v>
      </c>
      <c r="H402" s="154" t="str">
        <f>'LLM Defaults'!$P$23</f>
        <v>None</v>
      </c>
      <c r="I402" s="166" t="s">
        <v>27</v>
      </c>
      <c r="J402" s="154" t="str">
        <f>'LLM Defaults'!$L$23</f>
        <v>gpt-4-turbo-preview</v>
      </c>
      <c r="K402" s="157">
        <v>0.1</v>
      </c>
      <c r="L402" s="167">
        <v>0.0</v>
      </c>
      <c r="M402" s="168" t="s">
        <v>48</v>
      </c>
    </row>
    <row r="403">
      <c r="A403" s="161"/>
      <c r="B403" s="162"/>
      <c r="C403" s="163"/>
      <c r="D403" s="164"/>
      <c r="E403" s="165"/>
      <c r="F403" s="165" t="b">
        <v>0</v>
      </c>
      <c r="G403" s="165" t="b">
        <v>0</v>
      </c>
      <c r="H403" s="154" t="str">
        <f>'LLM Defaults'!$P$23</f>
        <v>None</v>
      </c>
      <c r="I403" s="166" t="s">
        <v>27</v>
      </c>
      <c r="J403" s="154" t="str">
        <f>'LLM Defaults'!$L$23</f>
        <v>gpt-4-turbo-preview</v>
      </c>
      <c r="K403" s="157">
        <v>0.1</v>
      </c>
      <c r="L403" s="167">
        <v>0.0</v>
      </c>
      <c r="M403" s="168" t="s">
        <v>48</v>
      </c>
    </row>
    <row r="404">
      <c r="A404" s="161"/>
      <c r="B404" s="162"/>
      <c r="C404" s="163"/>
      <c r="D404" s="164"/>
      <c r="E404" s="165"/>
      <c r="F404" s="165" t="b">
        <v>0</v>
      </c>
      <c r="G404" s="165" t="b">
        <v>0</v>
      </c>
      <c r="H404" s="154" t="str">
        <f>'LLM Defaults'!$P$23</f>
        <v>None</v>
      </c>
      <c r="I404" s="166" t="s">
        <v>27</v>
      </c>
      <c r="J404" s="154" t="str">
        <f>'LLM Defaults'!$L$23</f>
        <v>gpt-4-turbo-preview</v>
      </c>
      <c r="K404" s="157">
        <v>0.1</v>
      </c>
      <c r="L404" s="167">
        <v>0.0</v>
      </c>
      <c r="M404" s="168" t="s">
        <v>48</v>
      </c>
    </row>
    <row r="405">
      <c r="A405" s="161"/>
      <c r="B405" s="162"/>
      <c r="C405" s="163"/>
      <c r="D405" s="164"/>
      <c r="E405" s="165"/>
      <c r="F405" s="165" t="b">
        <v>0</v>
      </c>
      <c r="G405" s="165" t="b">
        <v>0</v>
      </c>
      <c r="H405" s="154" t="str">
        <f>'LLM Defaults'!$P$23</f>
        <v>None</v>
      </c>
      <c r="I405" s="166" t="s">
        <v>27</v>
      </c>
      <c r="J405" s="154" t="str">
        <f>'LLM Defaults'!$L$23</f>
        <v>gpt-4-turbo-preview</v>
      </c>
      <c r="K405" s="157">
        <v>0.1</v>
      </c>
      <c r="L405" s="167">
        <v>0.0</v>
      </c>
      <c r="M405" s="168" t="s">
        <v>48</v>
      </c>
    </row>
    <row r="406">
      <c r="A406" s="161"/>
      <c r="B406" s="162"/>
      <c r="C406" s="163"/>
      <c r="D406" s="164"/>
      <c r="E406" s="165"/>
      <c r="F406" s="165" t="b">
        <v>0</v>
      </c>
      <c r="G406" s="165" t="b">
        <v>0</v>
      </c>
      <c r="H406" s="154" t="str">
        <f>'LLM Defaults'!$P$23</f>
        <v>None</v>
      </c>
      <c r="I406" s="166" t="s">
        <v>27</v>
      </c>
      <c r="J406" s="154" t="str">
        <f>'LLM Defaults'!$L$23</f>
        <v>gpt-4-turbo-preview</v>
      </c>
      <c r="K406" s="157">
        <v>0.1</v>
      </c>
      <c r="L406" s="167">
        <v>0.0</v>
      </c>
      <c r="M406" s="168" t="s">
        <v>48</v>
      </c>
    </row>
    <row r="407">
      <c r="A407" s="161"/>
      <c r="B407" s="162"/>
      <c r="C407" s="163"/>
      <c r="D407" s="164"/>
      <c r="E407" s="165"/>
      <c r="F407" s="165" t="b">
        <v>0</v>
      </c>
      <c r="G407" s="165" t="b">
        <v>0</v>
      </c>
      <c r="H407" s="154" t="str">
        <f>'LLM Defaults'!$P$23</f>
        <v>None</v>
      </c>
      <c r="I407" s="166" t="s">
        <v>27</v>
      </c>
      <c r="J407" s="154" t="str">
        <f>'LLM Defaults'!$L$23</f>
        <v>gpt-4-turbo-preview</v>
      </c>
      <c r="K407" s="157">
        <v>0.1</v>
      </c>
      <c r="L407" s="167">
        <v>0.0</v>
      </c>
      <c r="M407" s="168" t="s">
        <v>48</v>
      </c>
    </row>
    <row r="408">
      <c r="A408" s="161"/>
      <c r="B408" s="162"/>
      <c r="C408" s="163"/>
      <c r="D408" s="164"/>
      <c r="E408" s="165"/>
      <c r="F408" s="165" t="b">
        <v>0</v>
      </c>
      <c r="G408" s="165" t="b">
        <v>0</v>
      </c>
      <c r="H408" s="154" t="str">
        <f>'LLM Defaults'!$P$23</f>
        <v>None</v>
      </c>
      <c r="I408" s="166" t="s">
        <v>27</v>
      </c>
      <c r="J408" s="154" t="str">
        <f>'LLM Defaults'!$L$23</f>
        <v>gpt-4-turbo-preview</v>
      </c>
      <c r="K408" s="157">
        <v>0.1</v>
      </c>
      <c r="L408" s="167">
        <v>0.0</v>
      </c>
      <c r="M408" s="168" t="s">
        <v>48</v>
      </c>
    </row>
    <row r="409">
      <c r="A409" s="161"/>
      <c r="B409" s="162"/>
      <c r="C409" s="163"/>
      <c r="D409" s="164"/>
      <c r="E409" s="165"/>
      <c r="F409" s="165" t="b">
        <v>0</v>
      </c>
      <c r="G409" s="165" t="b">
        <v>0</v>
      </c>
      <c r="H409" s="154" t="str">
        <f>'LLM Defaults'!$P$23</f>
        <v>None</v>
      </c>
      <c r="I409" s="166" t="s">
        <v>27</v>
      </c>
      <c r="J409" s="154" t="str">
        <f>'LLM Defaults'!$L$23</f>
        <v>gpt-4-turbo-preview</v>
      </c>
      <c r="K409" s="157">
        <v>0.1</v>
      </c>
      <c r="L409" s="167">
        <v>0.0</v>
      </c>
      <c r="M409" s="168" t="s">
        <v>48</v>
      </c>
    </row>
    <row r="410">
      <c r="A410" s="161"/>
      <c r="B410" s="162"/>
      <c r="C410" s="163"/>
      <c r="D410" s="164"/>
      <c r="E410" s="165"/>
      <c r="F410" s="165" t="b">
        <v>0</v>
      </c>
      <c r="G410" s="165" t="b">
        <v>0</v>
      </c>
      <c r="H410" s="154" t="str">
        <f>'LLM Defaults'!$P$23</f>
        <v>None</v>
      </c>
      <c r="I410" s="166" t="s">
        <v>27</v>
      </c>
      <c r="J410" s="154" t="str">
        <f>'LLM Defaults'!$L$23</f>
        <v>gpt-4-turbo-preview</v>
      </c>
      <c r="K410" s="157">
        <v>0.1</v>
      </c>
      <c r="L410" s="167">
        <v>0.0</v>
      </c>
      <c r="M410" s="168" t="s">
        <v>48</v>
      </c>
    </row>
    <row r="411">
      <c r="A411" s="161"/>
      <c r="B411" s="162"/>
      <c r="C411" s="163"/>
      <c r="D411" s="164"/>
      <c r="E411" s="165"/>
      <c r="F411" s="165" t="b">
        <v>0</v>
      </c>
      <c r="G411" s="165" t="b">
        <v>0</v>
      </c>
      <c r="H411" s="154" t="str">
        <f>'LLM Defaults'!$P$23</f>
        <v>None</v>
      </c>
      <c r="I411" s="166" t="s">
        <v>27</v>
      </c>
      <c r="J411" s="154" t="str">
        <f>'LLM Defaults'!$L$23</f>
        <v>gpt-4-turbo-preview</v>
      </c>
      <c r="K411" s="157">
        <v>0.1</v>
      </c>
      <c r="L411" s="167">
        <v>0.0</v>
      </c>
      <c r="M411" s="168" t="s">
        <v>48</v>
      </c>
    </row>
    <row r="412">
      <c r="A412" s="161"/>
      <c r="B412" s="162"/>
      <c r="C412" s="163"/>
      <c r="D412" s="164"/>
      <c r="E412" s="165"/>
      <c r="F412" s="165" t="b">
        <v>0</v>
      </c>
      <c r="G412" s="165" t="b">
        <v>0</v>
      </c>
      <c r="H412" s="154" t="str">
        <f>'LLM Defaults'!$P$23</f>
        <v>None</v>
      </c>
      <c r="I412" s="166" t="s">
        <v>27</v>
      </c>
      <c r="J412" s="154" t="str">
        <f>'LLM Defaults'!$L$23</f>
        <v>gpt-4-turbo-preview</v>
      </c>
      <c r="K412" s="157">
        <v>0.1</v>
      </c>
      <c r="L412" s="167">
        <v>0.0</v>
      </c>
      <c r="M412" s="168" t="s">
        <v>48</v>
      </c>
    </row>
    <row r="413">
      <c r="A413" s="161"/>
      <c r="B413" s="162"/>
      <c r="C413" s="163"/>
      <c r="D413" s="164"/>
      <c r="E413" s="165"/>
      <c r="F413" s="165" t="b">
        <v>0</v>
      </c>
      <c r="G413" s="165" t="b">
        <v>0</v>
      </c>
      <c r="H413" s="154" t="str">
        <f>'LLM Defaults'!$P$23</f>
        <v>None</v>
      </c>
      <c r="I413" s="166" t="s">
        <v>27</v>
      </c>
      <c r="J413" s="154" t="str">
        <f>'LLM Defaults'!$L$23</f>
        <v>gpt-4-turbo-preview</v>
      </c>
      <c r="K413" s="157">
        <v>0.1</v>
      </c>
      <c r="L413" s="167">
        <v>0.0</v>
      </c>
      <c r="M413" s="168" t="s">
        <v>48</v>
      </c>
    </row>
    <row r="414">
      <c r="A414" s="161"/>
      <c r="B414" s="162"/>
      <c r="C414" s="163"/>
      <c r="D414" s="164"/>
      <c r="E414" s="165"/>
      <c r="F414" s="165" t="b">
        <v>0</v>
      </c>
      <c r="G414" s="165" t="b">
        <v>0</v>
      </c>
      <c r="H414" s="154" t="str">
        <f>'LLM Defaults'!$P$23</f>
        <v>None</v>
      </c>
      <c r="I414" s="166" t="s">
        <v>27</v>
      </c>
      <c r="J414" s="154" t="str">
        <f>'LLM Defaults'!$L$23</f>
        <v>gpt-4-turbo-preview</v>
      </c>
      <c r="K414" s="157">
        <v>0.1</v>
      </c>
      <c r="L414" s="167">
        <v>0.0</v>
      </c>
      <c r="M414" s="168" t="s">
        <v>48</v>
      </c>
    </row>
    <row r="415">
      <c r="A415" s="161"/>
      <c r="B415" s="162"/>
      <c r="C415" s="163"/>
      <c r="D415" s="164"/>
      <c r="E415" s="165"/>
      <c r="F415" s="165" t="b">
        <v>0</v>
      </c>
      <c r="G415" s="165" t="b">
        <v>0</v>
      </c>
      <c r="H415" s="154" t="str">
        <f>'LLM Defaults'!$P$23</f>
        <v>None</v>
      </c>
      <c r="I415" s="166" t="s">
        <v>27</v>
      </c>
      <c r="J415" s="154" t="str">
        <f>'LLM Defaults'!$L$23</f>
        <v>gpt-4-turbo-preview</v>
      </c>
      <c r="K415" s="157">
        <v>0.1</v>
      </c>
      <c r="L415" s="167">
        <v>0.0</v>
      </c>
      <c r="M415" s="168" t="s">
        <v>48</v>
      </c>
    </row>
    <row r="416">
      <c r="A416" s="161"/>
      <c r="B416" s="162"/>
      <c r="C416" s="163"/>
      <c r="D416" s="164"/>
      <c r="E416" s="165"/>
      <c r="F416" s="165" t="b">
        <v>0</v>
      </c>
      <c r="G416" s="165" t="b">
        <v>0</v>
      </c>
      <c r="H416" s="154" t="str">
        <f>'LLM Defaults'!$P$23</f>
        <v>None</v>
      </c>
      <c r="I416" s="166" t="s">
        <v>27</v>
      </c>
      <c r="J416" s="154" t="str">
        <f>'LLM Defaults'!$L$23</f>
        <v>gpt-4-turbo-preview</v>
      </c>
      <c r="K416" s="157">
        <v>0.1</v>
      </c>
      <c r="L416" s="167">
        <v>0.0</v>
      </c>
      <c r="M416" s="168" t="s">
        <v>48</v>
      </c>
    </row>
    <row r="417">
      <c r="A417" s="161"/>
      <c r="B417" s="162"/>
      <c r="C417" s="163"/>
      <c r="D417" s="164"/>
      <c r="E417" s="165"/>
      <c r="F417" s="165" t="b">
        <v>0</v>
      </c>
      <c r="G417" s="165" t="b">
        <v>0</v>
      </c>
      <c r="H417" s="154" t="str">
        <f>'LLM Defaults'!$P$23</f>
        <v>None</v>
      </c>
      <c r="I417" s="166" t="s">
        <v>27</v>
      </c>
      <c r="J417" s="154" t="str">
        <f>'LLM Defaults'!$L$23</f>
        <v>gpt-4-turbo-preview</v>
      </c>
      <c r="K417" s="157">
        <v>0.1</v>
      </c>
      <c r="L417" s="167">
        <v>0.0</v>
      </c>
      <c r="M417" s="168" t="s">
        <v>48</v>
      </c>
    </row>
    <row r="418">
      <c r="A418" s="161"/>
      <c r="B418" s="162"/>
      <c r="C418" s="163"/>
      <c r="D418" s="164"/>
      <c r="E418" s="165"/>
      <c r="F418" s="165" t="b">
        <v>0</v>
      </c>
      <c r="G418" s="165" t="b">
        <v>0</v>
      </c>
      <c r="H418" s="154" t="str">
        <f>'LLM Defaults'!$P$23</f>
        <v>None</v>
      </c>
      <c r="I418" s="166" t="s">
        <v>27</v>
      </c>
      <c r="J418" s="154" t="str">
        <f>'LLM Defaults'!$L$23</f>
        <v>gpt-4-turbo-preview</v>
      </c>
      <c r="K418" s="157">
        <v>0.1</v>
      </c>
      <c r="L418" s="167">
        <v>0.0</v>
      </c>
      <c r="M418" s="168" t="s">
        <v>48</v>
      </c>
    </row>
    <row r="419">
      <c r="A419" s="161"/>
      <c r="B419" s="162"/>
      <c r="C419" s="163"/>
      <c r="D419" s="164"/>
      <c r="E419" s="165"/>
      <c r="F419" s="165" t="b">
        <v>0</v>
      </c>
      <c r="G419" s="165" t="b">
        <v>0</v>
      </c>
      <c r="H419" s="154" t="str">
        <f>'LLM Defaults'!$P$23</f>
        <v>None</v>
      </c>
      <c r="I419" s="166" t="s">
        <v>27</v>
      </c>
      <c r="J419" s="154" t="str">
        <f>'LLM Defaults'!$L$23</f>
        <v>gpt-4-turbo-preview</v>
      </c>
      <c r="K419" s="157">
        <v>0.1</v>
      </c>
      <c r="L419" s="167">
        <v>0.0</v>
      </c>
      <c r="M419" s="168" t="s">
        <v>48</v>
      </c>
    </row>
    <row r="420">
      <c r="A420" s="161"/>
      <c r="B420" s="162"/>
      <c r="C420" s="163"/>
      <c r="D420" s="164"/>
      <c r="E420" s="165"/>
      <c r="F420" s="165" t="b">
        <v>0</v>
      </c>
      <c r="G420" s="165" t="b">
        <v>0</v>
      </c>
      <c r="H420" s="154" t="str">
        <f>'LLM Defaults'!$P$23</f>
        <v>None</v>
      </c>
      <c r="I420" s="166" t="s">
        <v>27</v>
      </c>
      <c r="J420" s="154" t="str">
        <f>'LLM Defaults'!$L$23</f>
        <v>gpt-4-turbo-preview</v>
      </c>
      <c r="K420" s="157">
        <v>0.1</v>
      </c>
      <c r="L420" s="167">
        <v>0.0</v>
      </c>
      <c r="M420" s="168" t="s">
        <v>48</v>
      </c>
    </row>
    <row r="421">
      <c r="A421" s="161"/>
      <c r="B421" s="162"/>
      <c r="C421" s="163"/>
      <c r="D421" s="164"/>
      <c r="E421" s="165"/>
      <c r="F421" s="165" t="b">
        <v>0</v>
      </c>
      <c r="G421" s="165" t="b">
        <v>0</v>
      </c>
      <c r="H421" s="154" t="str">
        <f>'LLM Defaults'!$P$23</f>
        <v>None</v>
      </c>
      <c r="I421" s="166" t="s">
        <v>27</v>
      </c>
      <c r="J421" s="154" t="str">
        <f>'LLM Defaults'!$L$23</f>
        <v>gpt-4-turbo-preview</v>
      </c>
      <c r="K421" s="157">
        <v>0.1</v>
      </c>
      <c r="L421" s="167">
        <v>0.0</v>
      </c>
      <c r="M421" s="168" t="s">
        <v>48</v>
      </c>
    </row>
    <row r="422">
      <c r="A422" s="161"/>
      <c r="B422" s="162"/>
      <c r="C422" s="163"/>
      <c r="D422" s="164"/>
      <c r="E422" s="165"/>
      <c r="F422" s="165" t="b">
        <v>0</v>
      </c>
      <c r="G422" s="165" t="b">
        <v>0</v>
      </c>
      <c r="H422" s="154" t="str">
        <f>'LLM Defaults'!$P$23</f>
        <v>None</v>
      </c>
      <c r="I422" s="166" t="s">
        <v>27</v>
      </c>
      <c r="J422" s="154" t="str">
        <f>'LLM Defaults'!$L$23</f>
        <v>gpt-4-turbo-preview</v>
      </c>
      <c r="K422" s="157">
        <v>0.1</v>
      </c>
      <c r="L422" s="167">
        <v>0.0</v>
      </c>
      <c r="M422" s="168" t="s">
        <v>48</v>
      </c>
    </row>
    <row r="423">
      <c r="A423" s="161"/>
      <c r="B423" s="162"/>
      <c r="C423" s="163"/>
      <c r="D423" s="164"/>
      <c r="E423" s="165"/>
      <c r="F423" s="165" t="b">
        <v>0</v>
      </c>
      <c r="G423" s="165" t="b">
        <v>0</v>
      </c>
      <c r="H423" s="154" t="str">
        <f>'LLM Defaults'!$P$23</f>
        <v>None</v>
      </c>
      <c r="I423" s="166" t="s">
        <v>27</v>
      </c>
      <c r="J423" s="154" t="str">
        <f>'LLM Defaults'!$L$23</f>
        <v>gpt-4-turbo-preview</v>
      </c>
      <c r="K423" s="157">
        <v>0.1</v>
      </c>
      <c r="L423" s="167">
        <v>0.0</v>
      </c>
      <c r="M423" s="168" t="s">
        <v>48</v>
      </c>
    </row>
    <row r="424">
      <c r="A424" s="161"/>
      <c r="B424" s="162"/>
      <c r="C424" s="163"/>
      <c r="D424" s="164"/>
      <c r="E424" s="165"/>
      <c r="F424" s="165" t="b">
        <v>0</v>
      </c>
      <c r="G424" s="165" t="b">
        <v>0</v>
      </c>
      <c r="H424" s="154" t="str">
        <f>'LLM Defaults'!$P$23</f>
        <v>None</v>
      </c>
      <c r="I424" s="166" t="s">
        <v>27</v>
      </c>
      <c r="J424" s="154" t="str">
        <f>'LLM Defaults'!$L$23</f>
        <v>gpt-4-turbo-preview</v>
      </c>
      <c r="K424" s="157">
        <v>0.1</v>
      </c>
      <c r="L424" s="167">
        <v>0.0</v>
      </c>
      <c r="M424" s="168" t="s">
        <v>48</v>
      </c>
    </row>
    <row r="425">
      <c r="A425" s="161"/>
      <c r="B425" s="162"/>
      <c r="C425" s="163"/>
      <c r="D425" s="164"/>
      <c r="E425" s="165"/>
      <c r="F425" s="165" t="b">
        <v>0</v>
      </c>
      <c r="G425" s="165" t="b">
        <v>0</v>
      </c>
      <c r="H425" s="154" t="str">
        <f>'LLM Defaults'!$P$23</f>
        <v>None</v>
      </c>
      <c r="I425" s="166" t="s">
        <v>27</v>
      </c>
      <c r="J425" s="154" t="str">
        <f>'LLM Defaults'!$L$23</f>
        <v>gpt-4-turbo-preview</v>
      </c>
      <c r="K425" s="157">
        <v>0.1</v>
      </c>
      <c r="L425" s="167">
        <v>0.0</v>
      </c>
      <c r="M425" s="168" t="s">
        <v>48</v>
      </c>
    </row>
    <row r="426">
      <c r="A426" s="161"/>
      <c r="B426" s="162"/>
      <c r="C426" s="163"/>
      <c r="D426" s="164"/>
      <c r="E426" s="165"/>
      <c r="F426" s="165" t="b">
        <v>0</v>
      </c>
      <c r="G426" s="165" t="b">
        <v>0</v>
      </c>
      <c r="H426" s="154" t="str">
        <f>'LLM Defaults'!$P$23</f>
        <v>None</v>
      </c>
      <c r="I426" s="166" t="s">
        <v>27</v>
      </c>
      <c r="J426" s="154" t="str">
        <f>'LLM Defaults'!$L$23</f>
        <v>gpt-4-turbo-preview</v>
      </c>
      <c r="K426" s="157">
        <v>0.1</v>
      </c>
      <c r="L426" s="167">
        <v>0.0</v>
      </c>
      <c r="M426" s="168" t="s">
        <v>48</v>
      </c>
    </row>
    <row r="427">
      <c r="A427" s="161"/>
      <c r="B427" s="162"/>
      <c r="C427" s="163"/>
      <c r="D427" s="164"/>
      <c r="E427" s="165"/>
      <c r="F427" s="165" t="b">
        <v>0</v>
      </c>
      <c r="G427" s="165" t="b">
        <v>0</v>
      </c>
      <c r="H427" s="154" t="str">
        <f>'LLM Defaults'!$P$23</f>
        <v>None</v>
      </c>
      <c r="I427" s="166" t="s">
        <v>27</v>
      </c>
      <c r="J427" s="154" t="str">
        <f>'LLM Defaults'!$L$23</f>
        <v>gpt-4-turbo-preview</v>
      </c>
      <c r="K427" s="157">
        <v>0.1</v>
      </c>
      <c r="L427" s="167">
        <v>0.0</v>
      </c>
      <c r="M427" s="168" t="s">
        <v>48</v>
      </c>
    </row>
    <row r="428">
      <c r="A428" s="161"/>
      <c r="B428" s="162"/>
      <c r="C428" s="163"/>
      <c r="D428" s="164"/>
      <c r="E428" s="165"/>
      <c r="F428" s="165" t="b">
        <v>0</v>
      </c>
      <c r="G428" s="165" t="b">
        <v>0</v>
      </c>
      <c r="H428" s="154" t="str">
        <f>'LLM Defaults'!$P$23</f>
        <v>None</v>
      </c>
      <c r="I428" s="166" t="s">
        <v>27</v>
      </c>
      <c r="J428" s="154" t="str">
        <f>'LLM Defaults'!$L$23</f>
        <v>gpt-4-turbo-preview</v>
      </c>
      <c r="K428" s="157">
        <v>0.1</v>
      </c>
      <c r="L428" s="167">
        <v>0.0</v>
      </c>
      <c r="M428" s="168" t="s">
        <v>48</v>
      </c>
    </row>
    <row r="429">
      <c r="A429" s="161"/>
      <c r="B429" s="162"/>
      <c r="C429" s="163"/>
      <c r="D429" s="164"/>
      <c r="E429" s="165"/>
      <c r="F429" s="165" t="b">
        <v>0</v>
      </c>
      <c r="G429" s="165" t="b">
        <v>0</v>
      </c>
      <c r="H429" s="154" t="str">
        <f>'LLM Defaults'!$P$23</f>
        <v>None</v>
      </c>
      <c r="I429" s="166" t="s">
        <v>27</v>
      </c>
      <c r="J429" s="154" t="str">
        <f>'LLM Defaults'!$L$23</f>
        <v>gpt-4-turbo-preview</v>
      </c>
      <c r="K429" s="157">
        <v>0.1</v>
      </c>
      <c r="L429" s="167">
        <v>0.0</v>
      </c>
      <c r="M429" s="168" t="s">
        <v>48</v>
      </c>
    </row>
    <row r="430">
      <c r="A430" s="161"/>
      <c r="B430" s="162"/>
      <c r="C430" s="163"/>
      <c r="D430" s="164"/>
      <c r="E430" s="165"/>
      <c r="F430" s="165" t="b">
        <v>0</v>
      </c>
      <c r="G430" s="165" t="b">
        <v>0</v>
      </c>
      <c r="H430" s="154" t="str">
        <f>'LLM Defaults'!$P$23</f>
        <v>None</v>
      </c>
      <c r="I430" s="166" t="s">
        <v>27</v>
      </c>
      <c r="J430" s="154" t="str">
        <f>'LLM Defaults'!$L$23</f>
        <v>gpt-4-turbo-preview</v>
      </c>
      <c r="K430" s="157">
        <v>0.1</v>
      </c>
      <c r="L430" s="167">
        <v>0.0</v>
      </c>
      <c r="M430" s="168" t="s">
        <v>48</v>
      </c>
    </row>
    <row r="431">
      <c r="A431" s="161"/>
      <c r="B431" s="162"/>
      <c r="C431" s="163"/>
      <c r="D431" s="164"/>
      <c r="E431" s="165"/>
      <c r="F431" s="165" t="b">
        <v>0</v>
      </c>
      <c r="G431" s="165" t="b">
        <v>0</v>
      </c>
      <c r="H431" s="154" t="str">
        <f>'LLM Defaults'!$P$23</f>
        <v>None</v>
      </c>
      <c r="I431" s="166" t="s">
        <v>27</v>
      </c>
      <c r="J431" s="154" t="str">
        <f>'LLM Defaults'!$L$23</f>
        <v>gpt-4-turbo-preview</v>
      </c>
      <c r="K431" s="157">
        <v>0.1</v>
      </c>
      <c r="L431" s="167">
        <v>0.0</v>
      </c>
      <c r="M431" s="168" t="s">
        <v>48</v>
      </c>
    </row>
    <row r="432">
      <c r="A432" s="161"/>
      <c r="B432" s="162"/>
      <c r="C432" s="163"/>
      <c r="D432" s="164"/>
      <c r="E432" s="165"/>
      <c r="F432" s="165" t="b">
        <v>0</v>
      </c>
      <c r="G432" s="165" t="b">
        <v>0</v>
      </c>
      <c r="H432" s="154" t="str">
        <f>'LLM Defaults'!$P$23</f>
        <v>None</v>
      </c>
      <c r="I432" s="166" t="s">
        <v>27</v>
      </c>
      <c r="J432" s="154" t="str">
        <f>'LLM Defaults'!$L$23</f>
        <v>gpt-4-turbo-preview</v>
      </c>
      <c r="K432" s="157">
        <v>0.1</v>
      </c>
      <c r="L432" s="167">
        <v>0.0</v>
      </c>
      <c r="M432" s="168" t="s">
        <v>48</v>
      </c>
    </row>
    <row r="433">
      <c r="A433" s="161"/>
      <c r="B433" s="162"/>
      <c r="C433" s="163"/>
      <c r="D433" s="164"/>
      <c r="E433" s="165"/>
      <c r="F433" s="165" t="b">
        <v>0</v>
      </c>
      <c r="G433" s="165" t="b">
        <v>0</v>
      </c>
      <c r="H433" s="154" t="str">
        <f>'LLM Defaults'!$P$23</f>
        <v>None</v>
      </c>
      <c r="I433" s="166" t="s">
        <v>27</v>
      </c>
      <c r="J433" s="154" t="str">
        <f>'LLM Defaults'!$L$23</f>
        <v>gpt-4-turbo-preview</v>
      </c>
      <c r="K433" s="157">
        <v>0.1</v>
      </c>
      <c r="L433" s="167">
        <v>0.0</v>
      </c>
      <c r="M433" s="168" t="s">
        <v>48</v>
      </c>
    </row>
    <row r="434">
      <c r="A434" s="161"/>
      <c r="B434" s="162"/>
      <c r="C434" s="163"/>
      <c r="D434" s="164"/>
      <c r="E434" s="165"/>
      <c r="F434" s="165" t="b">
        <v>0</v>
      </c>
      <c r="G434" s="165" t="b">
        <v>0</v>
      </c>
      <c r="H434" s="154" t="str">
        <f>'LLM Defaults'!$P$23</f>
        <v>None</v>
      </c>
      <c r="I434" s="166" t="s">
        <v>27</v>
      </c>
      <c r="J434" s="154" t="str">
        <f>'LLM Defaults'!$L$23</f>
        <v>gpt-4-turbo-preview</v>
      </c>
      <c r="K434" s="157">
        <v>0.1</v>
      </c>
      <c r="L434" s="167">
        <v>0.0</v>
      </c>
      <c r="M434" s="168" t="s">
        <v>48</v>
      </c>
    </row>
    <row r="435">
      <c r="A435" s="161"/>
      <c r="B435" s="162"/>
      <c r="C435" s="163"/>
      <c r="D435" s="164"/>
      <c r="E435" s="165"/>
      <c r="F435" s="165" t="b">
        <v>0</v>
      </c>
      <c r="G435" s="165" t="b">
        <v>0</v>
      </c>
      <c r="H435" s="154" t="str">
        <f>'LLM Defaults'!$P$23</f>
        <v>None</v>
      </c>
      <c r="I435" s="166" t="s">
        <v>27</v>
      </c>
      <c r="J435" s="154" t="str">
        <f>'LLM Defaults'!$L$23</f>
        <v>gpt-4-turbo-preview</v>
      </c>
      <c r="K435" s="157">
        <v>0.1</v>
      </c>
      <c r="L435" s="167">
        <v>0.0</v>
      </c>
      <c r="M435" s="168" t="s">
        <v>48</v>
      </c>
    </row>
    <row r="436">
      <c r="A436" s="161"/>
      <c r="B436" s="162"/>
      <c r="C436" s="163"/>
      <c r="D436" s="164"/>
      <c r="E436" s="165"/>
      <c r="F436" s="165" t="b">
        <v>0</v>
      </c>
      <c r="G436" s="165" t="b">
        <v>0</v>
      </c>
      <c r="H436" s="154" t="str">
        <f>'LLM Defaults'!$P$23</f>
        <v>None</v>
      </c>
      <c r="I436" s="166" t="s">
        <v>27</v>
      </c>
      <c r="J436" s="154" t="str">
        <f>'LLM Defaults'!$L$23</f>
        <v>gpt-4-turbo-preview</v>
      </c>
      <c r="K436" s="157">
        <v>0.1</v>
      </c>
      <c r="L436" s="167">
        <v>0.0</v>
      </c>
      <c r="M436" s="168" t="s">
        <v>48</v>
      </c>
    </row>
    <row r="437">
      <c r="A437" s="161"/>
      <c r="B437" s="162"/>
      <c r="C437" s="163"/>
      <c r="D437" s="164"/>
      <c r="E437" s="165"/>
      <c r="F437" s="165" t="b">
        <v>0</v>
      </c>
      <c r="G437" s="165" t="b">
        <v>0</v>
      </c>
      <c r="H437" s="154" t="str">
        <f>'LLM Defaults'!$P$23</f>
        <v>None</v>
      </c>
      <c r="I437" s="166" t="s">
        <v>27</v>
      </c>
      <c r="J437" s="154" t="str">
        <f>'LLM Defaults'!$L$23</f>
        <v>gpt-4-turbo-preview</v>
      </c>
      <c r="K437" s="157">
        <v>0.1</v>
      </c>
      <c r="L437" s="167">
        <v>0.0</v>
      </c>
      <c r="M437" s="168" t="s">
        <v>48</v>
      </c>
    </row>
    <row r="438">
      <c r="A438" s="161"/>
      <c r="B438" s="162"/>
      <c r="C438" s="163"/>
      <c r="D438" s="164"/>
      <c r="E438" s="165"/>
      <c r="F438" s="165" t="b">
        <v>0</v>
      </c>
      <c r="G438" s="165" t="b">
        <v>0</v>
      </c>
      <c r="H438" s="154" t="str">
        <f>'LLM Defaults'!$P$23</f>
        <v>None</v>
      </c>
      <c r="I438" s="166" t="s">
        <v>27</v>
      </c>
      <c r="J438" s="154" t="str">
        <f>'LLM Defaults'!$L$23</f>
        <v>gpt-4-turbo-preview</v>
      </c>
      <c r="K438" s="157">
        <v>0.1</v>
      </c>
      <c r="L438" s="167">
        <v>0.0</v>
      </c>
      <c r="M438" s="168" t="s">
        <v>48</v>
      </c>
    </row>
    <row r="439">
      <c r="A439" s="161"/>
      <c r="B439" s="162"/>
      <c r="C439" s="163"/>
      <c r="D439" s="164"/>
      <c r="E439" s="165"/>
      <c r="F439" s="165" t="b">
        <v>0</v>
      </c>
      <c r="G439" s="165" t="b">
        <v>0</v>
      </c>
      <c r="H439" s="154" t="str">
        <f>'LLM Defaults'!$P$23</f>
        <v>None</v>
      </c>
      <c r="I439" s="166" t="s">
        <v>27</v>
      </c>
      <c r="J439" s="154" t="str">
        <f>'LLM Defaults'!$L$23</f>
        <v>gpt-4-turbo-preview</v>
      </c>
      <c r="K439" s="157">
        <v>0.1</v>
      </c>
      <c r="L439" s="167">
        <v>0.0</v>
      </c>
      <c r="M439" s="168" t="s">
        <v>48</v>
      </c>
    </row>
    <row r="440">
      <c r="A440" s="161"/>
      <c r="B440" s="162"/>
      <c r="C440" s="163"/>
      <c r="D440" s="164"/>
      <c r="E440" s="165"/>
      <c r="F440" s="165" t="b">
        <v>0</v>
      </c>
      <c r="G440" s="165" t="b">
        <v>0</v>
      </c>
      <c r="H440" s="154" t="str">
        <f>'LLM Defaults'!$P$23</f>
        <v>None</v>
      </c>
      <c r="I440" s="166" t="s">
        <v>27</v>
      </c>
      <c r="J440" s="154" t="str">
        <f>'LLM Defaults'!$L$23</f>
        <v>gpt-4-turbo-preview</v>
      </c>
      <c r="K440" s="157">
        <v>0.1</v>
      </c>
      <c r="L440" s="167">
        <v>0.0</v>
      </c>
      <c r="M440" s="168" t="s">
        <v>48</v>
      </c>
    </row>
    <row r="441">
      <c r="A441" s="161"/>
      <c r="B441" s="162"/>
      <c r="C441" s="163"/>
      <c r="D441" s="164"/>
      <c r="E441" s="165"/>
      <c r="F441" s="165" t="b">
        <v>0</v>
      </c>
      <c r="G441" s="165" t="b">
        <v>0</v>
      </c>
      <c r="H441" s="154" t="str">
        <f>'LLM Defaults'!$P$23</f>
        <v>None</v>
      </c>
      <c r="I441" s="166" t="s">
        <v>27</v>
      </c>
      <c r="J441" s="154" t="str">
        <f>'LLM Defaults'!$L$23</f>
        <v>gpt-4-turbo-preview</v>
      </c>
      <c r="K441" s="157">
        <v>0.1</v>
      </c>
      <c r="L441" s="167">
        <v>0.0</v>
      </c>
      <c r="M441" s="168" t="s">
        <v>48</v>
      </c>
    </row>
    <row r="442">
      <c r="A442" s="161"/>
      <c r="B442" s="162"/>
      <c r="C442" s="163"/>
      <c r="D442" s="164"/>
      <c r="E442" s="165"/>
      <c r="F442" s="165" t="b">
        <v>0</v>
      </c>
      <c r="G442" s="165" t="b">
        <v>0</v>
      </c>
      <c r="H442" s="154" t="str">
        <f>'LLM Defaults'!$P$23</f>
        <v>None</v>
      </c>
      <c r="I442" s="166" t="s">
        <v>27</v>
      </c>
      <c r="J442" s="154" t="str">
        <f>'LLM Defaults'!$L$23</f>
        <v>gpt-4-turbo-preview</v>
      </c>
      <c r="K442" s="157">
        <v>0.1</v>
      </c>
      <c r="L442" s="167">
        <v>0.0</v>
      </c>
      <c r="M442" s="168" t="s">
        <v>48</v>
      </c>
    </row>
    <row r="443">
      <c r="A443" s="161"/>
      <c r="B443" s="162"/>
      <c r="C443" s="163"/>
      <c r="D443" s="164"/>
      <c r="E443" s="165"/>
      <c r="F443" s="165" t="b">
        <v>0</v>
      </c>
      <c r="G443" s="165" t="b">
        <v>0</v>
      </c>
      <c r="H443" s="154" t="str">
        <f>'LLM Defaults'!$P$23</f>
        <v>None</v>
      </c>
      <c r="I443" s="166" t="s">
        <v>27</v>
      </c>
      <c r="J443" s="154" t="str">
        <f>'LLM Defaults'!$L$23</f>
        <v>gpt-4-turbo-preview</v>
      </c>
      <c r="K443" s="157">
        <v>0.1</v>
      </c>
      <c r="L443" s="167">
        <v>0.0</v>
      </c>
      <c r="M443" s="168" t="s">
        <v>48</v>
      </c>
    </row>
    <row r="444">
      <c r="A444" s="161"/>
      <c r="B444" s="162"/>
      <c r="C444" s="163"/>
      <c r="D444" s="164"/>
      <c r="E444" s="165"/>
      <c r="F444" s="165" t="b">
        <v>0</v>
      </c>
      <c r="G444" s="165" t="b">
        <v>0</v>
      </c>
      <c r="H444" s="154" t="str">
        <f>'LLM Defaults'!$P$23</f>
        <v>None</v>
      </c>
      <c r="I444" s="166" t="s">
        <v>27</v>
      </c>
      <c r="J444" s="154" t="str">
        <f>'LLM Defaults'!$L$23</f>
        <v>gpt-4-turbo-preview</v>
      </c>
      <c r="K444" s="157">
        <v>0.1</v>
      </c>
      <c r="L444" s="167">
        <v>0.0</v>
      </c>
      <c r="M444" s="168" t="s">
        <v>48</v>
      </c>
    </row>
    <row r="445">
      <c r="A445" s="161"/>
      <c r="B445" s="162"/>
      <c r="C445" s="163"/>
      <c r="D445" s="164"/>
      <c r="E445" s="165"/>
      <c r="F445" s="165" t="b">
        <v>0</v>
      </c>
      <c r="G445" s="165" t="b">
        <v>0</v>
      </c>
      <c r="H445" s="154" t="str">
        <f>'LLM Defaults'!$P$23</f>
        <v>None</v>
      </c>
      <c r="I445" s="166" t="s">
        <v>27</v>
      </c>
      <c r="J445" s="154" t="str">
        <f>'LLM Defaults'!$L$23</f>
        <v>gpt-4-turbo-preview</v>
      </c>
      <c r="K445" s="157">
        <v>0.1</v>
      </c>
      <c r="L445" s="167">
        <v>0.0</v>
      </c>
      <c r="M445" s="168" t="s">
        <v>48</v>
      </c>
    </row>
    <row r="446">
      <c r="A446" s="161"/>
      <c r="B446" s="162"/>
      <c r="C446" s="163"/>
      <c r="D446" s="164"/>
      <c r="E446" s="165"/>
      <c r="F446" s="165" t="b">
        <v>0</v>
      </c>
      <c r="G446" s="165" t="b">
        <v>0</v>
      </c>
      <c r="H446" s="154" t="str">
        <f>'LLM Defaults'!$P$23</f>
        <v>None</v>
      </c>
      <c r="I446" s="166" t="s">
        <v>27</v>
      </c>
      <c r="J446" s="154" t="str">
        <f>'LLM Defaults'!$L$23</f>
        <v>gpt-4-turbo-preview</v>
      </c>
      <c r="K446" s="157">
        <v>0.1</v>
      </c>
      <c r="L446" s="167">
        <v>0.0</v>
      </c>
      <c r="M446" s="168" t="s">
        <v>48</v>
      </c>
    </row>
    <row r="447">
      <c r="A447" s="161"/>
      <c r="B447" s="162"/>
      <c r="C447" s="163"/>
      <c r="D447" s="164"/>
      <c r="E447" s="165"/>
      <c r="F447" s="165" t="b">
        <v>0</v>
      </c>
      <c r="G447" s="165" t="b">
        <v>0</v>
      </c>
      <c r="H447" s="154" t="str">
        <f>'LLM Defaults'!$P$23</f>
        <v>None</v>
      </c>
      <c r="I447" s="166" t="s">
        <v>27</v>
      </c>
      <c r="J447" s="154" t="str">
        <f>'LLM Defaults'!$L$23</f>
        <v>gpt-4-turbo-preview</v>
      </c>
      <c r="K447" s="157">
        <v>0.1</v>
      </c>
      <c r="L447" s="167">
        <v>0.0</v>
      </c>
      <c r="M447" s="168" t="s">
        <v>48</v>
      </c>
    </row>
    <row r="448">
      <c r="A448" s="161"/>
      <c r="B448" s="162"/>
      <c r="C448" s="163"/>
      <c r="D448" s="164"/>
      <c r="E448" s="165"/>
      <c r="F448" s="165" t="b">
        <v>0</v>
      </c>
      <c r="G448" s="165" t="b">
        <v>0</v>
      </c>
      <c r="H448" s="154" t="str">
        <f>'LLM Defaults'!$P$23</f>
        <v>None</v>
      </c>
      <c r="I448" s="166" t="s">
        <v>27</v>
      </c>
      <c r="J448" s="154" t="str">
        <f>'LLM Defaults'!$L$23</f>
        <v>gpt-4-turbo-preview</v>
      </c>
      <c r="K448" s="157">
        <v>0.1</v>
      </c>
      <c r="L448" s="167">
        <v>0.0</v>
      </c>
      <c r="M448" s="168" t="s">
        <v>48</v>
      </c>
    </row>
    <row r="449">
      <c r="A449" s="161"/>
      <c r="B449" s="162"/>
      <c r="C449" s="163"/>
      <c r="D449" s="164"/>
      <c r="E449" s="165"/>
      <c r="F449" s="165" t="b">
        <v>0</v>
      </c>
      <c r="G449" s="165" t="b">
        <v>0</v>
      </c>
      <c r="H449" s="154" t="str">
        <f>'LLM Defaults'!$P$23</f>
        <v>None</v>
      </c>
      <c r="I449" s="166" t="s">
        <v>27</v>
      </c>
      <c r="J449" s="154" t="str">
        <f>'LLM Defaults'!$L$23</f>
        <v>gpt-4-turbo-preview</v>
      </c>
      <c r="K449" s="157">
        <v>0.1</v>
      </c>
      <c r="L449" s="167">
        <v>0.0</v>
      </c>
      <c r="M449" s="168" t="s">
        <v>48</v>
      </c>
    </row>
    <row r="450">
      <c r="A450" s="161"/>
      <c r="B450" s="162"/>
      <c r="C450" s="163"/>
      <c r="D450" s="164"/>
      <c r="E450" s="165"/>
      <c r="F450" s="165" t="b">
        <v>0</v>
      </c>
      <c r="G450" s="165" t="b">
        <v>0</v>
      </c>
      <c r="H450" s="154" t="str">
        <f>'LLM Defaults'!$P$23</f>
        <v>None</v>
      </c>
      <c r="I450" s="166" t="s">
        <v>27</v>
      </c>
      <c r="J450" s="154" t="str">
        <f>'LLM Defaults'!$L$23</f>
        <v>gpt-4-turbo-preview</v>
      </c>
      <c r="K450" s="157">
        <v>0.1</v>
      </c>
      <c r="L450" s="167">
        <v>0.0</v>
      </c>
      <c r="M450" s="168" t="s">
        <v>48</v>
      </c>
    </row>
    <row r="451">
      <c r="A451" s="161"/>
      <c r="B451" s="162"/>
      <c r="C451" s="163"/>
      <c r="D451" s="164"/>
      <c r="E451" s="165"/>
      <c r="F451" s="165" t="b">
        <v>0</v>
      </c>
      <c r="G451" s="165" t="b">
        <v>0</v>
      </c>
      <c r="H451" s="154" t="str">
        <f>'LLM Defaults'!$P$23</f>
        <v>None</v>
      </c>
      <c r="I451" s="166" t="s">
        <v>27</v>
      </c>
      <c r="J451" s="154" t="str">
        <f>'LLM Defaults'!$L$23</f>
        <v>gpt-4-turbo-preview</v>
      </c>
      <c r="K451" s="157">
        <v>0.1</v>
      </c>
      <c r="L451" s="167">
        <v>0.0</v>
      </c>
      <c r="M451" s="168" t="s">
        <v>48</v>
      </c>
    </row>
    <row r="452">
      <c r="A452" s="161"/>
      <c r="B452" s="162"/>
      <c r="C452" s="163"/>
      <c r="D452" s="164"/>
      <c r="E452" s="165"/>
      <c r="F452" s="165" t="b">
        <v>0</v>
      </c>
      <c r="G452" s="165" t="b">
        <v>0</v>
      </c>
      <c r="H452" s="154" t="str">
        <f>'LLM Defaults'!$P$23</f>
        <v>None</v>
      </c>
      <c r="I452" s="166" t="s">
        <v>27</v>
      </c>
      <c r="J452" s="154" t="str">
        <f>'LLM Defaults'!$L$23</f>
        <v>gpt-4-turbo-preview</v>
      </c>
      <c r="K452" s="157">
        <v>0.1</v>
      </c>
      <c r="L452" s="167">
        <v>0.0</v>
      </c>
      <c r="M452" s="168" t="s">
        <v>48</v>
      </c>
    </row>
    <row r="453">
      <c r="A453" s="161"/>
      <c r="B453" s="162"/>
      <c r="C453" s="163"/>
      <c r="D453" s="164"/>
      <c r="E453" s="165"/>
      <c r="F453" s="165" t="b">
        <v>0</v>
      </c>
      <c r="G453" s="165" t="b">
        <v>0</v>
      </c>
      <c r="H453" s="154" t="str">
        <f>'LLM Defaults'!$P$23</f>
        <v>None</v>
      </c>
      <c r="I453" s="166" t="s">
        <v>27</v>
      </c>
      <c r="J453" s="154" t="str">
        <f>'LLM Defaults'!$L$23</f>
        <v>gpt-4-turbo-preview</v>
      </c>
      <c r="K453" s="157">
        <v>0.1</v>
      </c>
      <c r="L453" s="167">
        <v>0.0</v>
      </c>
      <c r="M453" s="168" t="s">
        <v>48</v>
      </c>
    </row>
    <row r="454">
      <c r="A454" s="161"/>
      <c r="B454" s="162"/>
      <c r="C454" s="163"/>
      <c r="D454" s="164"/>
      <c r="E454" s="165"/>
      <c r="F454" s="165" t="b">
        <v>0</v>
      </c>
      <c r="G454" s="165" t="b">
        <v>0</v>
      </c>
      <c r="H454" s="154" t="str">
        <f>'LLM Defaults'!$P$23</f>
        <v>None</v>
      </c>
      <c r="I454" s="166" t="s">
        <v>27</v>
      </c>
      <c r="J454" s="154" t="str">
        <f>'LLM Defaults'!$L$23</f>
        <v>gpt-4-turbo-preview</v>
      </c>
      <c r="K454" s="157">
        <v>0.1</v>
      </c>
      <c r="L454" s="167">
        <v>0.0</v>
      </c>
      <c r="M454" s="168" t="s">
        <v>48</v>
      </c>
    </row>
    <row r="455">
      <c r="A455" s="161"/>
      <c r="B455" s="162"/>
      <c r="C455" s="163"/>
      <c r="D455" s="164"/>
      <c r="E455" s="165"/>
      <c r="F455" s="165" t="b">
        <v>0</v>
      </c>
      <c r="G455" s="165" t="b">
        <v>0</v>
      </c>
      <c r="H455" s="154" t="str">
        <f>'LLM Defaults'!$P$23</f>
        <v>None</v>
      </c>
      <c r="I455" s="166" t="s">
        <v>27</v>
      </c>
      <c r="J455" s="154" t="str">
        <f>'LLM Defaults'!$L$23</f>
        <v>gpt-4-turbo-preview</v>
      </c>
      <c r="K455" s="157">
        <v>0.1</v>
      </c>
      <c r="L455" s="167">
        <v>0.0</v>
      </c>
      <c r="M455" s="168" t="s">
        <v>48</v>
      </c>
    </row>
    <row r="456">
      <c r="A456" s="161"/>
      <c r="B456" s="162"/>
      <c r="C456" s="163"/>
      <c r="D456" s="164"/>
      <c r="E456" s="165"/>
      <c r="F456" s="165" t="b">
        <v>0</v>
      </c>
      <c r="G456" s="165" t="b">
        <v>0</v>
      </c>
      <c r="H456" s="154" t="str">
        <f>'LLM Defaults'!$P$23</f>
        <v>None</v>
      </c>
      <c r="I456" s="166" t="s">
        <v>27</v>
      </c>
      <c r="J456" s="154" t="str">
        <f>'LLM Defaults'!$L$23</f>
        <v>gpt-4-turbo-preview</v>
      </c>
      <c r="K456" s="157">
        <v>0.1</v>
      </c>
      <c r="L456" s="167">
        <v>0.0</v>
      </c>
      <c r="M456" s="168" t="s">
        <v>48</v>
      </c>
    </row>
    <row r="457">
      <c r="A457" s="161"/>
      <c r="B457" s="162"/>
      <c r="C457" s="163"/>
      <c r="D457" s="164"/>
      <c r="E457" s="165"/>
      <c r="F457" s="165" t="b">
        <v>0</v>
      </c>
      <c r="G457" s="165" t="b">
        <v>0</v>
      </c>
      <c r="H457" s="154" t="str">
        <f>'LLM Defaults'!$P$23</f>
        <v>None</v>
      </c>
      <c r="I457" s="166" t="s">
        <v>27</v>
      </c>
      <c r="J457" s="154" t="str">
        <f>'LLM Defaults'!$L$23</f>
        <v>gpt-4-turbo-preview</v>
      </c>
      <c r="K457" s="157">
        <v>0.1</v>
      </c>
      <c r="L457" s="167">
        <v>0.0</v>
      </c>
      <c r="M457" s="168" t="s">
        <v>48</v>
      </c>
    </row>
    <row r="458">
      <c r="A458" s="161"/>
      <c r="B458" s="162"/>
      <c r="C458" s="163"/>
      <c r="D458" s="164"/>
      <c r="E458" s="165"/>
      <c r="F458" s="165" t="b">
        <v>0</v>
      </c>
      <c r="G458" s="165" t="b">
        <v>0</v>
      </c>
      <c r="H458" s="154" t="str">
        <f>'LLM Defaults'!$P$23</f>
        <v>None</v>
      </c>
      <c r="I458" s="166" t="s">
        <v>27</v>
      </c>
      <c r="J458" s="154" t="str">
        <f>'LLM Defaults'!$L$23</f>
        <v>gpt-4-turbo-preview</v>
      </c>
      <c r="K458" s="157">
        <v>0.1</v>
      </c>
      <c r="L458" s="167">
        <v>0.0</v>
      </c>
      <c r="M458" s="168" t="s">
        <v>48</v>
      </c>
    </row>
    <row r="459">
      <c r="A459" s="161"/>
      <c r="B459" s="162"/>
      <c r="C459" s="163"/>
      <c r="D459" s="164"/>
      <c r="E459" s="165"/>
      <c r="F459" s="165" t="b">
        <v>0</v>
      </c>
      <c r="G459" s="165" t="b">
        <v>0</v>
      </c>
      <c r="H459" s="154" t="str">
        <f>'LLM Defaults'!$P$23</f>
        <v>None</v>
      </c>
      <c r="I459" s="166" t="s">
        <v>27</v>
      </c>
      <c r="J459" s="154" t="str">
        <f>'LLM Defaults'!$L$23</f>
        <v>gpt-4-turbo-preview</v>
      </c>
      <c r="K459" s="157">
        <v>0.1</v>
      </c>
      <c r="L459" s="167">
        <v>0.0</v>
      </c>
      <c r="M459" s="168" t="s">
        <v>48</v>
      </c>
    </row>
    <row r="460">
      <c r="A460" s="161"/>
      <c r="B460" s="162"/>
      <c r="C460" s="163"/>
      <c r="D460" s="164"/>
      <c r="E460" s="165"/>
      <c r="F460" s="165" t="b">
        <v>0</v>
      </c>
      <c r="G460" s="165" t="b">
        <v>0</v>
      </c>
      <c r="H460" s="154" t="str">
        <f>'LLM Defaults'!$P$23</f>
        <v>None</v>
      </c>
      <c r="I460" s="166" t="s">
        <v>27</v>
      </c>
      <c r="J460" s="154" t="str">
        <f>'LLM Defaults'!$L$23</f>
        <v>gpt-4-turbo-preview</v>
      </c>
      <c r="K460" s="157">
        <v>0.1</v>
      </c>
      <c r="L460" s="167">
        <v>0.0</v>
      </c>
      <c r="M460" s="168" t="s">
        <v>48</v>
      </c>
    </row>
    <row r="461">
      <c r="A461" s="161"/>
      <c r="B461" s="162"/>
      <c r="C461" s="163"/>
      <c r="D461" s="164"/>
      <c r="E461" s="165"/>
      <c r="F461" s="165" t="b">
        <v>0</v>
      </c>
      <c r="G461" s="165" t="b">
        <v>0</v>
      </c>
      <c r="H461" s="154" t="str">
        <f>'LLM Defaults'!$P$23</f>
        <v>None</v>
      </c>
      <c r="I461" s="166" t="s">
        <v>27</v>
      </c>
      <c r="J461" s="154" t="str">
        <f>'LLM Defaults'!$L$23</f>
        <v>gpt-4-turbo-preview</v>
      </c>
      <c r="K461" s="157">
        <v>0.1</v>
      </c>
      <c r="L461" s="167">
        <v>0.0</v>
      </c>
      <c r="M461" s="168" t="s">
        <v>48</v>
      </c>
    </row>
    <row r="462">
      <c r="A462" s="161"/>
      <c r="B462" s="162"/>
      <c r="C462" s="163"/>
      <c r="D462" s="164"/>
      <c r="E462" s="165"/>
      <c r="F462" s="165" t="b">
        <v>0</v>
      </c>
      <c r="G462" s="165" t="b">
        <v>0</v>
      </c>
      <c r="H462" s="154" t="str">
        <f>'LLM Defaults'!$P$23</f>
        <v>None</v>
      </c>
      <c r="I462" s="166" t="s">
        <v>27</v>
      </c>
      <c r="J462" s="154" t="str">
        <f>'LLM Defaults'!$L$23</f>
        <v>gpt-4-turbo-preview</v>
      </c>
      <c r="K462" s="157">
        <v>0.1</v>
      </c>
      <c r="L462" s="167">
        <v>0.0</v>
      </c>
      <c r="M462" s="168" t="s">
        <v>48</v>
      </c>
    </row>
    <row r="463">
      <c r="A463" s="161"/>
      <c r="B463" s="162"/>
      <c r="C463" s="163"/>
      <c r="D463" s="164"/>
      <c r="E463" s="165"/>
      <c r="F463" s="165" t="b">
        <v>0</v>
      </c>
      <c r="G463" s="165" t="b">
        <v>0</v>
      </c>
      <c r="H463" s="154" t="str">
        <f>'LLM Defaults'!$P$23</f>
        <v>None</v>
      </c>
      <c r="I463" s="166" t="s">
        <v>27</v>
      </c>
      <c r="J463" s="154" t="str">
        <f>'LLM Defaults'!$L$23</f>
        <v>gpt-4-turbo-preview</v>
      </c>
      <c r="K463" s="157">
        <v>0.1</v>
      </c>
      <c r="L463" s="167">
        <v>0.0</v>
      </c>
      <c r="M463" s="168" t="s">
        <v>48</v>
      </c>
    </row>
    <row r="464">
      <c r="A464" s="161"/>
      <c r="B464" s="162"/>
      <c r="C464" s="163"/>
      <c r="D464" s="164"/>
      <c r="E464" s="165"/>
      <c r="F464" s="165" t="b">
        <v>0</v>
      </c>
      <c r="G464" s="165" t="b">
        <v>0</v>
      </c>
      <c r="H464" s="154" t="str">
        <f>'LLM Defaults'!$P$23</f>
        <v>None</v>
      </c>
      <c r="I464" s="166" t="s">
        <v>27</v>
      </c>
      <c r="J464" s="154" t="str">
        <f>'LLM Defaults'!$L$23</f>
        <v>gpt-4-turbo-preview</v>
      </c>
      <c r="K464" s="157">
        <v>0.1</v>
      </c>
      <c r="L464" s="167">
        <v>0.0</v>
      </c>
      <c r="M464" s="168" t="s">
        <v>48</v>
      </c>
    </row>
    <row r="465">
      <c r="A465" s="161"/>
      <c r="B465" s="162"/>
      <c r="C465" s="163"/>
      <c r="D465" s="164"/>
      <c r="E465" s="165"/>
      <c r="F465" s="165" t="b">
        <v>0</v>
      </c>
      <c r="G465" s="165" t="b">
        <v>0</v>
      </c>
      <c r="H465" s="154" t="str">
        <f>'LLM Defaults'!$P$23</f>
        <v>None</v>
      </c>
      <c r="I465" s="166" t="s">
        <v>27</v>
      </c>
      <c r="J465" s="154" t="str">
        <f>'LLM Defaults'!$L$23</f>
        <v>gpt-4-turbo-preview</v>
      </c>
      <c r="K465" s="157">
        <v>0.1</v>
      </c>
      <c r="L465" s="167">
        <v>0.0</v>
      </c>
      <c r="M465" s="168" t="s">
        <v>48</v>
      </c>
    </row>
    <row r="466">
      <c r="A466" s="161"/>
      <c r="B466" s="162"/>
      <c r="C466" s="163"/>
      <c r="D466" s="164"/>
      <c r="E466" s="165"/>
      <c r="F466" s="165" t="b">
        <v>0</v>
      </c>
      <c r="G466" s="165" t="b">
        <v>0</v>
      </c>
      <c r="H466" s="154" t="str">
        <f>'LLM Defaults'!$P$23</f>
        <v>None</v>
      </c>
      <c r="I466" s="166" t="s">
        <v>27</v>
      </c>
      <c r="J466" s="154" t="str">
        <f>'LLM Defaults'!$L$23</f>
        <v>gpt-4-turbo-preview</v>
      </c>
      <c r="K466" s="157">
        <v>0.1</v>
      </c>
      <c r="L466" s="167">
        <v>0.0</v>
      </c>
      <c r="M466" s="168" t="s">
        <v>48</v>
      </c>
    </row>
    <row r="467">
      <c r="A467" s="161"/>
      <c r="B467" s="162"/>
      <c r="C467" s="163"/>
      <c r="D467" s="164"/>
      <c r="E467" s="165"/>
      <c r="F467" s="165" t="b">
        <v>0</v>
      </c>
      <c r="G467" s="165" t="b">
        <v>0</v>
      </c>
      <c r="H467" s="154" t="str">
        <f>'LLM Defaults'!$P$23</f>
        <v>None</v>
      </c>
      <c r="I467" s="166" t="s">
        <v>27</v>
      </c>
      <c r="J467" s="154" t="str">
        <f>'LLM Defaults'!$L$23</f>
        <v>gpt-4-turbo-preview</v>
      </c>
      <c r="K467" s="157">
        <v>0.1</v>
      </c>
      <c r="L467" s="167">
        <v>0.0</v>
      </c>
      <c r="M467" s="168" t="s">
        <v>48</v>
      </c>
    </row>
    <row r="468">
      <c r="A468" s="161"/>
      <c r="B468" s="162"/>
      <c r="C468" s="163"/>
      <c r="D468" s="164"/>
      <c r="E468" s="165"/>
      <c r="F468" s="165" t="b">
        <v>0</v>
      </c>
      <c r="G468" s="165" t="b">
        <v>0</v>
      </c>
      <c r="H468" s="154" t="str">
        <f>'LLM Defaults'!$P$23</f>
        <v>None</v>
      </c>
      <c r="I468" s="166" t="s">
        <v>27</v>
      </c>
      <c r="J468" s="154" t="str">
        <f>'LLM Defaults'!$L$23</f>
        <v>gpt-4-turbo-preview</v>
      </c>
      <c r="K468" s="157">
        <v>0.1</v>
      </c>
      <c r="L468" s="167">
        <v>0.0</v>
      </c>
      <c r="M468" s="168" t="s">
        <v>48</v>
      </c>
    </row>
    <row r="469">
      <c r="A469" s="161"/>
      <c r="B469" s="162"/>
      <c r="C469" s="163"/>
      <c r="D469" s="164"/>
      <c r="E469" s="165"/>
      <c r="F469" s="165" t="b">
        <v>0</v>
      </c>
      <c r="G469" s="165" t="b">
        <v>0</v>
      </c>
      <c r="H469" s="154" t="str">
        <f>'LLM Defaults'!$P$23</f>
        <v>None</v>
      </c>
      <c r="I469" s="166" t="s">
        <v>27</v>
      </c>
      <c r="J469" s="154" t="str">
        <f>'LLM Defaults'!$L$23</f>
        <v>gpt-4-turbo-preview</v>
      </c>
      <c r="K469" s="157">
        <v>0.1</v>
      </c>
      <c r="L469" s="167">
        <v>0.0</v>
      </c>
      <c r="M469" s="168" t="s">
        <v>48</v>
      </c>
    </row>
    <row r="470">
      <c r="A470" s="161"/>
      <c r="B470" s="162"/>
      <c r="C470" s="163"/>
      <c r="D470" s="164"/>
      <c r="E470" s="165"/>
      <c r="F470" s="165" t="b">
        <v>0</v>
      </c>
      <c r="G470" s="165" t="b">
        <v>0</v>
      </c>
      <c r="H470" s="154" t="str">
        <f>'LLM Defaults'!$P$23</f>
        <v>None</v>
      </c>
      <c r="I470" s="166" t="s">
        <v>27</v>
      </c>
      <c r="J470" s="154" t="str">
        <f>'LLM Defaults'!$L$23</f>
        <v>gpt-4-turbo-preview</v>
      </c>
      <c r="K470" s="157">
        <v>0.1</v>
      </c>
      <c r="L470" s="167">
        <v>0.0</v>
      </c>
      <c r="M470" s="168" t="s">
        <v>48</v>
      </c>
    </row>
    <row r="471">
      <c r="A471" s="161"/>
      <c r="B471" s="162"/>
      <c r="C471" s="163"/>
      <c r="D471" s="164"/>
      <c r="E471" s="165"/>
      <c r="F471" s="165" t="b">
        <v>0</v>
      </c>
      <c r="G471" s="165" t="b">
        <v>0</v>
      </c>
      <c r="H471" s="154" t="str">
        <f>'LLM Defaults'!$P$23</f>
        <v>None</v>
      </c>
      <c r="I471" s="166" t="s">
        <v>27</v>
      </c>
      <c r="J471" s="154" t="str">
        <f>'LLM Defaults'!$L$23</f>
        <v>gpt-4-turbo-preview</v>
      </c>
      <c r="K471" s="157">
        <v>0.1</v>
      </c>
      <c r="L471" s="167">
        <v>0.0</v>
      </c>
      <c r="M471" s="168" t="s">
        <v>48</v>
      </c>
    </row>
    <row r="472">
      <c r="A472" s="161"/>
      <c r="B472" s="162"/>
      <c r="C472" s="163"/>
      <c r="D472" s="164"/>
      <c r="E472" s="165"/>
      <c r="F472" s="165" t="b">
        <v>0</v>
      </c>
      <c r="G472" s="165" t="b">
        <v>0</v>
      </c>
      <c r="H472" s="154" t="str">
        <f>'LLM Defaults'!$P$23</f>
        <v>None</v>
      </c>
      <c r="I472" s="166" t="s">
        <v>27</v>
      </c>
      <c r="J472" s="154" t="str">
        <f>'LLM Defaults'!$L$23</f>
        <v>gpt-4-turbo-preview</v>
      </c>
      <c r="K472" s="157">
        <v>0.1</v>
      </c>
      <c r="L472" s="167">
        <v>0.0</v>
      </c>
      <c r="M472" s="168" t="s">
        <v>48</v>
      </c>
    </row>
    <row r="473">
      <c r="A473" s="161"/>
      <c r="B473" s="162"/>
      <c r="C473" s="163"/>
      <c r="D473" s="164"/>
      <c r="E473" s="165"/>
      <c r="F473" s="165" t="b">
        <v>0</v>
      </c>
      <c r="G473" s="165" t="b">
        <v>0</v>
      </c>
      <c r="H473" s="154" t="str">
        <f>'LLM Defaults'!$P$23</f>
        <v>None</v>
      </c>
      <c r="I473" s="166" t="s">
        <v>27</v>
      </c>
      <c r="J473" s="154" t="str">
        <f>'LLM Defaults'!$L$23</f>
        <v>gpt-4-turbo-preview</v>
      </c>
      <c r="K473" s="157">
        <v>0.1</v>
      </c>
      <c r="L473" s="167">
        <v>0.0</v>
      </c>
      <c r="M473" s="168" t="s">
        <v>48</v>
      </c>
    </row>
    <row r="474">
      <c r="A474" s="161"/>
      <c r="B474" s="162"/>
      <c r="C474" s="163"/>
      <c r="D474" s="164"/>
      <c r="E474" s="165"/>
      <c r="F474" s="165" t="b">
        <v>0</v>
      </c>
      <c r="G474" s="165" t="b">
        <v>0</v>
      </c>
      <c r="H474" s="154" t="str">
        <f>'LLM Defaults'!$P$23</f>
        <v>None</v>
      </c>
      <c r="I474" s="166" t="s">
        <v>27</v>
      </c>
      <c r="J474" s="154" t="str">
        <f>'LLM Defaults'!$L$23</f>
        <v>gpt-4-turbo-preview</v>
      </c>
      <c r="K474" s="157">
        <v>0.1</v>
      </c>
      <c r="L474" s="167">
        <v>0.0</v>
      </c>
      <c r="M474" s="168" t="s">
        <v>48</v>
      </c>
    </row>
    <row r="475">
      <c r="A475" s="161"/>
      <c r="B475" s="162"/>
      <c r="C475" s="163"/>
      <c r="D475" s="164"/>
      <c r="E475" s="165"/>
      <c r="F475" s="165" t="b">
        <v>0</v>
      </c>
      <c r="G475" s="165" t="b">
        <v>0</v>
      </c>
      <c r="H475" s="154" t="str">
        <f>'LLM Defaults'!$P$23</f>
        <v>None</v>
      </c>
      <c r="I475" s="166" t="s">
        <v>27</v>
      </c>
      <c r="J475" s="154" t="str">
        <f>'LLM Defaults'!$L$23</f>
        <v>gpt-4-turbo-preview</v>
      </c>
      <c r="K475" s="157">
        <v>0.1</v>
      </c>
      <c r="L475" s="167">
        <v>0.0</v>
      </c>
      <c r="M475" s="168" t="s">
        <v>48</v>
      </c>
    </row>
    <row r="476">
      <c r="A476" s="161"/>
      <c r="B476" s="162"/>
      <c r="C476" s="163"/>
      <c r="D476" s="164"/>
      <c r="E476" s="165"/>
      <c r="F476" s="165" t="b">
        <v>0</v>
      </c>
      <c r="G476" s="165" t="b">
        <v>0</v>
      </c>
      <c r="H476" s="154" t="str">
        <f>'LLM Defaults'!$P$23</f>
        <v>None</v>
      </c>
      <c r="I476" s="166" t="s">
        <v>27</v>
      </c>
      <c r="J476" s="154" t="str">
        <f>'LLM Defaults'!$L$23</f>
        <v>gpt-4-turbo-preview</v>
      </c>
      <c r="K476" s="157">
        <v>0.1</v>
      </c>
      <c r="L476" s="167">
        <v>0.0</v>
      </c>
      <c r="M476" s="168" t="s">
        <v>48</v>
      </c>
    </row>
    <row r="477">
      <c r="A477" s="161"/>
      <c r="B477" s="162"/>
      <c r="C477" s="163"/>
      <c r="D477" s="164"/>
      <c r="E477" s="165"/>
      <c r="F477" s="165" t="b">
        <v>0</v>
      </c>
      <c r="G477" s="165" t="b">
        <v>0</v>
      </c>
      <c r="H477" s="154" t="str">
        <f>'LLM Defaults'!$P$23</f>
        <v>None</v>
      </c>
      <c r="I477" s="166" t="s">
        <v>27</v>
      </c>
      <c r="J477" s="154" t="str">
        <f>'LLM Defaults'!$L$23</f>
        <v>gpt-4-turbo-preview</v>
      </c>
      <c r="K477" s="157">
        <v>0.1</v>
      </c>
      <c r="L477" s="167">
        <v>0.0</v>
      </c>
      <c r="M477" s="168" t="s">
        <v>48</v>
      </c>
    </row>
    <row r="478">
      <c r="A478" s="161"/>
      <c r="B478" s="162"/>
      <c r="C478" s="163"/>
      <c r="D478" s="164"/>
      <c r="E478" s="165"/>
      <c r="F478" s="165" t="b">
        <v>0</v>
      </c>
      <c r="G478" s="165" t="b">
        <v>0</v>
      </c>
      <c r="H478" s="154" t="str">
        <f>'LLM Defaults'!$P$23</f>
        <v>None</v>
      </c>
      <c r="I478" s="166" t="s">
        <v>27</v>
      </c>
      <c r="J478" s="154" t="str">
        <f>'LLM Defaults'!$L$23</f>
        <v>gpt-4-turbo-preview</v>
      </c>
      <c r="K478" s="157">
        <v>0.1</v>
      </c>
      <c r="L478" s="167">
        <v>0.0</v>
      </c>
      <c r="M478" s="168" t="s">
        <v>48</v>
      </c>
    </row>
    <row r="479">
      <c r="A479" s="161"/>
      <c r="B479" s="162"/>
      <c r="C479" s="163"/>
      <c r="D479" s="164"/>
      <c r="E479" s="165"/>
      <c r="F479" s="165" t="b">
        <v>0</v>
      </c>
      <c r="G479" s="165" t="b">
        <v>0</v>
      </c>
      <c r="H479" s="154" t="str">
        <f>'LLM Defaults'!$P$23</f>
        <v>None</v>
      </c>
      <c r="I479" s="166" t="s">
        <v>27</v>
      </c>
      <c r="J479" s="154" t="str">
        <f>'LLM Defaults'!$L$23</f>
        <v>gpt-4-turbo-preview</v>
      </c>
      <c r="K479" s="157">
        <v>0.1</v>
      </c>
      <c r="L479" s="167">
        <v>0.0</v>
      </c>
      <c r="M479" s="168" t="s">
        <v>48</v>
      </c>
    </row>
    <row r="480">
      <c r="A480" s="161"/>
      <c r="B480" s="162"/>
      <c r="C480" s="163"/>
      <c r="D480" s="164"/>
      <c r="E480" s="165"/>
      <c r="F480" s="165" t="b">
        <v>0</v>
      </c>
      <c r="G480" s="165" t="b">
        <v>0</v>
      </c>
      <c r="H480" s="154" t="str">
        <f>'LLM Defaults'!$P$23</f>
        <v>None</v>
      </c>
      <c r="I480" s="166" t="s">
        <v>27</v>
      </c>
      <c r="J480" s="154" t="str">
        <f>'LLM Defaults'!$L$23</f>
        <v>gpt-4-turbo-preview</v>
      </c>
      <c r="K480" s="157">
        <v>0.1</v>
      </c>
      <c r="L480" s="167">
        <v>0.0</v>
      </c>
      <c r="M480" s="168" t="s">
        <v>48</v>
      </c>
    </row>
    <row r="481">
      <c r="A481" s="161"/>
      <c r="B481" s="162"/>
      <c r="C481" s="163"/>
      <c r="D481" s="164"/>
      <c r="E481" s="165"/>
      <c r="F481" s="165" t="b">
        <v>0</v>
      </c>
      <c r="G481" s="165" t="b">
        <v>0</v>
      </c>
      <c r="H481" s="154" t="str">
        <f>'LLM Defaults'!$P$23</f>
        <v>None</v>
      </c>
      <c r="I481" s="166" t="s">
        <v>27</v>
      </c>
      <c r="J481" s="154" t="str">
        <f>'LLM Defaults'!$L$23</f>
        <v>gpt-4-turbo-preview</v>
      </c>
      <c r="K481" s="157">
        <v>0.1</v>
      </c>
      <c r="L481" s="167">
        <v>0.0</v>
      </c>
      <c r="M481" s="168" t="s">
        <v>48</v>
      </c>
    </row>
    <row r="482">
      <c r="A482" s="161"/>
      <c r="B482" s="162"/>
      <c r="C482" s="163"/>
      <c r="D482" s="164"/>
      <c r="E482" s="165"/>
      <c r="F482" s="165" t="b">
        <v>0</v>
      </c>
      <c r="G482" s="165" t="b">
        <v>0</v>
      </c>
      <c r="H482" s="154" t="str">
        <f>'LLM Defaults'!$P$23</f>
        <v>None</v>
      </c>
      <c r="I482" s="166" t="s">
        <v>27</v>
      </c>
      <c r="J482" s="154" t="str">
        <f>'LLM Defaults'!$L$23</f>
        <v>gpt-4-turbo-preview</v>
      </c>
      <c r="K482" s="157">
        <v>0.1</v>
      </c>
      <c r="L482" s="167">
        <v>0.0</v>
      </c>
      <c r="M482" s="168" t="s">
        <v>48</v>
      </c>
    </row>
    <row r="483">
      <c r="A483" s="161"/>
      <c r="B483" s="162"/>
      <c r="C483" s="163"/>
      <c r="D483" s="164"/>
      <c r="E483" s="165"/>
      <c r="F483" s="165" t="b">
        <v>0</v>
      </c>
      <c r="G483" s="165" t="b">
        <v>0</v>
      </c>
      <c r="H483" s="154" t="str">
        <f>'LLM Defaults'!$P$23</f>
        <v>None</v>
      </c>
      <c r="I483" s="166" t="s">
        <v>27</v>
      </c>
      <c r="J483" s="154" t="str">
        <f>'LLM Defaults'!$L$23</f>
        <v>gpt-4-turbo-preview</v>
      </c>
      <c r="K483" s="157">
        <v>0.1</v>
      </c>
      <c r="L483" s="167">
        <v>0.0</v>
      </c>
      <c r="M483" s="168" t="s">
        <v>48</v>
      </c>
    </row>
    <row r="484">
      <c r="A484" s="161"/>
      <c r="B484" s="162"/>
      <c r="C484" s="163"/>
      <c r="D484" s="164"/>
      <c r="E484" s="165"/>
      <c r="F484" s="165" t="b">
        <v>0</v>
      </c>
      <c r="G484" s="165" t="b">
        <v>0</v>
      </c>
      <c r="H484" s="154" t="str">
        <f>'LLM Defaults'!$P$23</f>
        <v>None</v>
      </c>
      <c r="I484" s="166" t="s">
        <v>27</v>
      </c>
      <c r="J484" s="154" t="str">
        <f>'LLM Defaults'!$L$23</f>
        <v>gpt-4-turbo-preview</v>
      </c>
      <c r="K484" s="157">
        <v>0.1</v>
      </c>
      <c r="L484" s="167">
        <v>0.0</v>
      </c>
      <c r="M484" s="168" t="s">
        <v>48</v>
      </c>
    </row>
    <row r="485">
      <c r="A485" s="161"/>
      <c r="B485" s="162"/>
      <c r="C485" s="163"/>
      <c r="D485" s="164"/>
      <c r="E485" s="165"/>
      <c r="F485" s="165" t="b">
        <v>0</v>
      </c>
      <c r="G485" s="165" t="b">
        <v>0</v>
      </c>
      <c r="H485" s="154" t="str">
        <f>'LLM Defaults'!$P$23</f>
        <v>None</v>
      </c>
      <c r="I485" s="166" t="s">
        <v>27</v>
      </c>
      <c r="J485" s="154" t="str">
        <f>'LLM Defaults'!$L$23</f>
        <v>gpt-4-turbo-preview</v>
      </c>
      <c r="K485" s="157">
        <v>0.1</v>
      </c>
      <c r="L485" s="167">
        <v>0.0</v>
      </c>
      <c r="M485" s="168" t="s">
        <v>48</v>
      </c>
    </row>
    <row r="486">
      <c r="A486" s="161"/>
      <c r="B486" s="162"/>
      <c r="C486" s="163"/>
      <c r="D486" s="164"/>
      <c r="E486" s="165"/>
      <c r="F486" s="165" t="b">
        <v>0</v>
      </c>
      <c r="G486" s="165" t="b">
        <v>0</v>
      </c>
      <c r="H486" s="154" t="str">
        <f>'LLM Defaults'!$P$23</f>
        <v>None</v>
      </c>
      <c r="I486" s="166" t="s">
        <v>27</v>
      </c>
      <c r="J486" s="154" t="str">
        <f>'LLM Defaults'!$L$23</f>
        <v>gpt-4-turbo-preview</v>
      </c>
      <c r="K486" s="157">
        <v>0.1</v>
      </c>
      <c r="L486" s="167">
        <v>0.0</v>
      </c>
      <c r="M486" s="168" t="s">
        <v>48</v>
      </c>
    </row>
    <row r="487">
      <c r="A487" s="161"/>
      <c r="B487" s="162"/>
      <c r="C487" s="163"/>
      <c r="D487" s="164"/>
      <c r="E487" s="165"/>
      <c r="F487" s="165" t="b">
        <v>0</v>
      </c>
      <c r="G487" s="165" t="b">
        <v>0</v>
      </c>
      <c r="H487" s="154" t="str">
        <f>'LLM Defaults'!$P$23</f>
        <v>None</v>
      </c>
      <c r="I487" s="166" t="s">
        <v>27</v>
      </c>
      <c r="J487" s="154" t="str">
        <f>'LLM Defaults'!$L$23</f>
        <v>gpt-4-turbo-preview</v>
      </c>
      <c r="K487" s="157">
        <v>0.1</v>
      </c>
      <c r="L487" s="167">
        <v>0.0</v>
      </c>
      <c r="M487" s="168" t="s">
        <v>48</v>
      </c>
    </row>
    <row r="488">
      <c r="A488" s="161"/>
      <c r="B488" s="162"/>
      <c r="C488" s="163"/>
      <c r="D488" s="164"/>
      <c r="E488" s="165"/>
      <c r="F488" s="165" t="b">
        <v>0</v>
      </c>
      <c r="G488" s="165" t="b">
        <v>0</v>
      </c>
      <c r="H488" s="154" t="str">
        <f>'LLM Defaults'!$P$23</f>
        <v>None</v>
      </c>
      <c r="I488" s="166" t="s">
        <v>27</v>
      </c>
      <c r="J488" s="154" t="str">
        <f>'LLM Defaults'!$L$23</f>
        <v>gpt-4-turbo-preview</v>
      </c>
      <c r="K488" s="157">
        <v>0.1</v>
      </c>
      <c r="L488" s="167">
        <v>0.0</v>
      </c>
      <c r="M488" s="168" t="s">
        <v>48</v>
      </c>
    </row>
    <row r="489">
      <c r="A489" s="161"/>
      <c r="B489" s="162"/>
      <c r="C489" s="163"/>
      <c r="D489" s="164"/>
      <c r="E489" s="165"/>
      <c r="F489" s="165" t="b">
        <v>0</v>
      </c>
      <c r="G489" s="165" t="b">
        <v>0</v>
      </c>
      <c r="H489" s="154" t="str">
        <f>'LLM Defaults'!$P$23</f>
        <v>None</v>
      </c>
      <c r="I489" s="166" t="s">
        <v>27</v>
      </c>
      <c r="J489" s="154" t="str">
        <f>'LLM Defaults'!$L$23</f>
        <v>gpt-4-turbo-preview</v>
      </c>
      <c r="K489" s="157">
        <v>0.1</v>
      </c>
      <c r="L489" s="167">
        <v>0.0</v>
      </c>
      <c r="M489" s="168" t="s">
        <v>48</v>
      </c>
    </row>
    <row r="490">
      <c r="A490" s="161"/>
      <c r="B490" s="162"/>
      <c r="C490" s="163"/>
      <c r="D490" s="164"/>
      <c r="E490" s="165"/>
      <c r="F490" s="165" t="b">
        <v>0</v>
      </c>
      <c r="G490" s="165" t="b">
        <v>0</v>
      </c>
      <c r="H490" s="154" t="str">
        <f>'LLM Defaults'!$P$23</f>
        <v>None</v>
      </c>
      <c r="I490" s="166" t="s">
        <v>27</v>
      </c>
      <c r="J490" s="154" t="str">
        <f>'LLM Defaults'!$L$23</f>
        <v>gpt-4-turbo-preview</v>
      </c>
      <c r="K490" s="157">
        <v>0.1</v>
      </c>
      <c r="L490" s="167">
        <v>0.0</v>
      </c>
      <c r="M490" s="168" t="s">
        <v>48</v>
      </c>
    </row>
    <row r="491">
      <c r="A491" s="161"/>
      <c r="B491" s="162"/>
      <c r="C491" s="163"/>
      <c r="D491" s="164"/>
      <c r="E491" s="165"/>
      <c r="F491" s="165" t="b">
        <v>0</v>
      </c>
      <c r="G491" s="165" t="b">
        <v>0</v>
      </c>
      <c r="H491" s="154" t="str">
        <f>'LLM Defaults'!$P$23</f>
        <v>None</v>
      </c>
      <c r="I491" s="166" t="s">
        <v>27</v>
      </c>
      <c r="J491" s="154" t="str">
        <f>'LLM Defaults'!$L$23</f>
        <v>gpt-4-turbo-preview</v>
      </c>
      <c r="K491" s="157">
        <v>0.1</v>
      </c>
      <c r="L491" s="167">
        <v>0.0</v>
      </c>
      <c r="M491" s="168" t="s">
        <v>48</v>
      </c>
    </row>
    <row r="492">
      <c r="A492" s="161"/>
      <c r="B492" s="162"/>
      <c r="C492" s="163"/>
      <c r="D492" s="164"/>
      <c r="E492" s="165"/>
      <c r="F492" s="165" t="b">
        <v>0</v>
      </c>
      <c r="G492" s="165" t="b">
        <v>0</v>
      </c>
      <c r="H492" s="154" t="str">
        <f>'LLM Defaults'!$P$23</f>
        <v>None</v>
      </c>
      <c r="I492" s="166" t="s">
        <v>27</v>
      </c>
      <c r="J492" s="154" t="str">
        <f>'LLM Defaults'!$L$23</f>
        <v>gpt-4-turbo-preview</v>
      </c>
      <c r="K492" s="157">
        <v>0.1</v>
      </c>
      <c r="L492" s="167">
        <v>0.0</v>
      </c>
      <c r="M492" s="168" t="s">
        <v>48</v>
      </c>
    </row>
    <row r="493">
      <c r="A493" s="161"/>
      <c r="B493" s="162"/>
      <c r="C493" s="163"/>
      <c r="D493" s="164"/>
      <c r="E493" s="165"/>
      <c r="F493" s="165" t="b">
        <v>0</v>
      </c>
      <c r="G493" s="165" t="b">
        <v>0</v>
      </c>
      <c r="H493" s="154" t="str">
        <f>'LLM Defaults'!$P$23</f>
        <v>None</v>
      </c>
      <c r="I493" s="166" t="s">
        <v>27</v>
      </c>
      <c r="J493" s="154" t="str">
        <f>'LLM Defaults'!$L$23</f>
        <v>gpt-4-turbo-preview</v>
      </c>
      <c r="K493" s="157">
        <v>0.1</v>
      </c>
      <c r="L493" s="167">
        <v>0.0</v>
      </c>
      <c r="M493" s="168" t="s">
        <v>48</v>
      </c>
    </row>
    <row r="494">
      <c r="A494" s="161"/>
      <c r="B494" s="162"/>
      <c r="C494" s="163"/>
      <c r="D494" s="164"/>
      <c r="E494" s="165"/>
      <c r="F494" s="165" t="b">
        <v>0</v>
      </c>
      <c r="G494" s="165" t="b">
        <v>0</v>
      </c>
      <c r="H494" s="154" t="str">
        <f>'LLM Defaults'!$P$23</f>
        <v>None</v>
      </c>
      <c r="I494" s="166" t="s">
        <v>27</v>
      </c>
      <c r="J494" s="154" t="str">
        <f>'LLM Defaults'!$L$23</f>
        <v>gpt-4-turbo-preview</v>
      </c>
      <c r="K494" s="157">
        <v>0.1</v>
      </c>
      <c r="L494" s="167">
        <v>0.0</v>
      </c>
      <c r="M494" s="168" t="s">
        <v>48</v>
      </c>
    </row>
    <row r="495">
      <c r="A495" s="161"/>
      <c r="B495" s="162"/>
      <c r="C495" s="163"/>
      <c r="D495" s="164"/>
      <c r="E495" s="165"/>
      <c r="F495" s="165" t="b">
        <v>0</v>
      </c>
      <c r="G495" s="165" t="b">
        <v>0</v>
      </c>
      <c r="H495" s="154" t="str">
        <f>'LLM Defaults'!$P$23</f>
        <v>None</v>
      </c>
      <c r="I495" s="166" t="s">
        <v>27</v>
      </c>
      <c r="J495" s="154" t="str">
        <f>'LLM Defaults'!$L$23</f>
        <v>gpt-4-turbo-preview</v>
      </c>
      <c r="K495" s="157">
        <v>0.1</v>
      </c>
      <c r="L495" s="167">
        <v>0.0</v>
      </c>
      <c r="M495" s="168" t="s">
        <v>48</v>
      </c>
    </row>
    <row r="496">
      <c r="A496" s="161"/>
      <c r="B496" s="162"/>
      <c r="C496" s="163"/>
      <c r="D496" s="164"/>
      <c r="E496" s="165"/>
      <c r="F496" s="165" t="b">
        <v>0</v>
      </c>
      <c r="G496" s="165" t="b">
        <v>0</v>
      </c>
      <c r="H496" s="154" t="str">
        <f>'LLM Defaults'!$P$23</f>
        <v>None</v>
      </c>
      <c r="I496" s="166" t="s">
        <v>27</v>
      </c>
      <c r="J496" s="154" t="str">
        <f>'LLM Defaults'!$L$23</f>
        <v>gpt-4-turbo-preview</v>
      </c>
      <c r="K496" s="157">
        <v>0.1</v>
      </c>
      <c r="L496" s="167">
        <v>0.0</v>
      </c>
      <c r="M496" s="168" t="s">
        <v>48</v>
      </c>
    </row>
    <row r="497">
      <c r="A497" s="161"/>
      <c r="B497" s="162"/>
      <c r="C497" s="163"/>
      <c r="D497" s="164"/>
      <c r="E497" s="165"/>
      <c r="F497" s="165" t="b">
        <v>0</v>
      </c>
      <c r="G497" s="165" t="b">
        <v>0</v>
      </c>
      <c r="H497" s="154" t="str">
        <f>'LLM Defaults'!$P$23</f>
        <v>None</v>
      </c>
      <c r="I497" s="166" t="s">
        <v>27</v>
      </c>
      <c r="J497" s="154" t="str">
        <f>'LLM Defaults'!$L$23</f>
        <v>gpt-4-turbo-preview</v>
      </c>
      <c r="K497" s="157">
        <v>0.1</v>
      </c>
      <c r="L497" s="167">
        <v>0.0</v>
      </c>
      <c r="M497" s="168" t="s">
        <v>48</v>
      </c>
    </row>
    <row r="498">
      <c r="A498" s="161"/>
      <c r="B498" s="162"/>
      <c r="C498" s="163"/>
      <c r="D498" s="164"/>
      <c r="E498" s="165"/>
      <c r="F498" s="165" t="b">
        <v>0</v>
      </c>
      <c r="G498" s="165" t="b">
        <v>0</v>
      </c>
      <c r="H498" s="154" t="str">
        <f>'LLM Defaults'!$P$23</f>
        <v>None</v>
      </c>
      <c r="I498" s="166" t="s">
        <v>27</v>
      </c>
      <c r="J498" s="154" t="str">
        <f>'LLM Defaults'!$L$23</f>
        <v>gpt-4-turbo-preview</v>
      </c>
      <c r="K498" s="157">
        <v>0.1</v>
      </c>
      <c r="L498" s="167">
        <v>0.0</v>
      </c>
      <c r="M498" s="168" t="s">
        <v>48</v>
      </c>
    </row>
    <row r="499">
      <c r="A499" s="161"/>
      <c r="B499" s="162"/>
      <c r="C499" s="163"/>
      <c r="D499" s="164"/>
      <c r="E499" s="165"/>
      <c r="F499" s="165" t="b">
        <v>0</v>
      </c>
      <c r="G499" s="165" t="b">
        <v>0</v>
      </c>
      <c r="H499" s="154" t="str">
        <f>'LLM Defaults'!$P$23</f>
        <v>None</v>
      </c>
      <c r="I499" s="166" t="s">
        <v>27</v>
      </c>
      <c r="J499" s="154" t="str">
        <f>'LLM Defaults'!$L$23</f>
        <v>gpt-4-turbo-preview</v>
      </c>
      <c r="K499" s="157">
        <v>0.1</v>
      </c>
      <c r="L499" s="167">
        <v>0.0</v>
      </c>
      <c r="M499" s="168" t="s">
        <v>48</v>
      </c>
    </row>
    <row r="500">
      <c r="A500" s="161"/>
      <c r="B500" s="162"/>
      <c r="C500" s="163"/>
      <c r="D500" s="164"/>
      <c r="E500" s="165"/>
      <c r="F500" s="165" t="b">
        <v>0</v>
      </c>
      <c r="G500" s="165" t="b">
        <v>0</v>
      </c>
      <c r="H500" s="154" t="str">
        <f>'LLM Defaults'!$P$23</f>
        <v>None</v>
      </c>
      <c r="I500" s="166" t="s">
        <v>27</v>
      </c>
      <c r="J500" s="154" t="str">
        <f>'LLM Defaults'!$L$23</f>
        <v>gpt-4-turbo-preview</v>
      </c>
      <c r="K500" s="157">
        <v>0.1</v>
      </c>
      <c r="L500" s="167">
        <v>0.0</v>
      </c>
      <c r="M500" s="168" t="s">
        <v>48</v>
      </c>
    </row>
    <row r="501">
      <c r="A501" s="161"/>
      <c r="B501" s="162"/>
      <c r="C501" s="163"/>
      <c r="D501" s="164"/>
      <c r="E501" s="165"/>
      <c r="F501" s="165" t="b">
        <v>0</v>
      </c>
      <c r="G501" s="165" t="b">
        <v>0</v>
      </c>
      <c r="H501" s="154" t="str">
        <f>'LLM Defaults'!$P$23</f>
        <v>None</v>
      </c>
      <c r="I501" s="166" t="s">
        <v>27</v>
      </c>
      <c r="J501" s="154" t="str">
        <f>'LLM Defaults'!$L$23</f>
        <v>gpt-4-turbo-preview</v>
      </c>
      <c r="K501" s="157">
        <v>0.1</v>
      </c>
      <c r="L501" s="167">
        <v>0.0</v>
      </c>
      <c r="M501" s="168" t="s">
        <v>48</v>
      </c>
    </row>
    <row r="502">
      <c r="A502" s="161"/>
      <c r="B502" s="162"/>
      <c r="C502" s="163"/>
      <c r="D502" s="164"/>
      <c r="E502" s="165"/>
      <c r="F502" s="165" t="b">
        <v>0</v>
      </c>
      <c r="G502" s="165" t="b">
        <v>0</v>
      </c>
      <c r="H502" s="154" t="str">
        <f>'LLM Defaults'!$P$23</f>
        <v>None</v>
      </c>
      <c r="I502" s="166" t="s">
        <v>27</v>
      </c>
      <c r="J502" s="154" t="str">
        <f>'LLM Defaults'!$L$23</f>
        <v>gpt-4-turbo-preview</v>
      </c>
      <c r="K502" s="157">
        <v>0.1</v>
      </c>
      <c r="L502" s="167">
        <v>0.0</v>
      </c>
      <c r="M502" s="168" t="s">
        <v>48</v>
      </c>
    </row>
    <row r="503">
      <c r="A503" s="161"/>
      <c r="B503" s="162"/>
      <c r="C503" s="163"/>
      <c r="D503" s="164"/>
      <c r="E503" s="165"/>
      <c r="F503" s="165" t="b">
        <v>0</v>
      </c>
      <c r="G503" s="165" t="b">
        <v>0</v>
      </c>
      <c r="H503" s="154" t="str">
        <f>'LLM Defaults'!$P$23</f>
        <v>None</v>
      </c>
      <c r="I503" s="166" t="s">
        <v>27</v>
      </c>
      <c r="J503" s="154" t="str">
        <f>'LLM Defaults'!$L$23</f>
        <v>gpt-4-turbo-preview</v>
      </c>
      <c r="K503" s="157">
        <v>0.1</v>
      </c>
      <c r="L503" s="167">
        <v>0.0</v>
      </c>
      <c r="M503" s="168" t="s">
        <v>48</v>
      </c>
    </row>
    <row r="504">
      <c r="A504" s="161"/>
      <c r="B504" s="162"/>
      <c r="C504" s="163"/>
      <c r="D504" s="164"/>
      <c r="E504" s="165"/>
      <c r="F504" s="165" t="b">
        <v>0</v>
      </c>
      <c r="G504" s="165" t="b">
        <v>0</v>
      </c>
      <c r="H504" s="154" t="str">
        <f>'LLM Defaults'!$P$23</f>
        <v>None</v>
      </c>
      <c r="I504" s="166" t="s">
        <v>27</v>
      </c>
      <c r="J504" s="154" t="str">
        <f>'LLM Defaults'!$L$23</f>
        <v>gpt-4-turbo-preview</v>
      </c>
      <c r="K504" s="157">
        <v>0.1</v>
      </c>
      <c r="L504" s="167">
        <v>0.0</v>
      </c>
      <c r="M504" s="168" t="s">
        <v>48</v>
      </c>
    </row>
    <row r="505">
      <c r="A505" s="161"/>
      <c r="B505" s="162"/>
      <c r="C505" s="163"/>
      <c r="D505" s="164"/>
      <c r="E505" s="165"/>
      <c r="F505" s="165" t="b">
        <v>0</v>
      </c>
      <c r="G505" s="165" t="b">
        <v>0</v>
      </c>
      <c r="H505" s="154" t="str">
        <f>'LLM Defaults'!$P$23</f>
        <v>None</v>
      </c>
      <c r="I505" s="166" t="s">
        <v>27</v>
      </c>
      <c r="J505" s="154" t="str">
        <f>'LLM Defaults'!$L$23</f>
        <v>gpt-4-turbo-preview</v>
      </c>
      <c r="K505" s="157">
        <v>0.1</v>
      </c>
      <c r="L505" s="167">
        <v>0.0</v>
      </c>
      <c r="M505" s="168" t="s">
        <v>48</v>
      </c>
    </row>
    <row r="506">
      <c r="A506" s="161"/>
      <c r="B506" s="162"/>
      <c r="C506" s="163"/>
      <c r="D506" s="164"/>
      <c r="E506" s="165"/>
      <c r="F506" s="165" t="b">
        <v>0</v>
      </c>
      <c r="G506" s="165" t="b">
        <v>0</v>
      </c>
      <c r="H506" s="154" t="str">
        <f>'LLM Defaults'!$P$23</f>
        <v>None</v>
      </c>
      <c r="I506" s="166" t="s">
        <v>27</v>
      </c>
      <c r="J506" s="154" t="str">
        <f>'LLM Defaults'!$L$23</f>
        <v>gpt-4-turbo-preview</v>
      </c>
      <c r="K506" s="157">
        <v>0.1</v>
      </c>
      <c r="L506" s="167">
        <v>0.0</v>
      </c>
      <c r="M506" s="168" t="s">
        <v>48</v>
      </c>
    </row>
    <row r="507">
      <c r="A507" s="161"/>
      <c r="B507" s="162"/>
      <c r="C507" s="163"/>
      <c r="D507" s="164"/>
      <c r="E507" s="165"/>
      <c r="F507" s="165" t="b">
        <v>0</v>
      </c>
      <c r="G507" s="165" t="b">
        <v>0</v>
      </c>
      <c r="H507" s="154" t="str">
        <f>'LLM Defaults'!$P$23</f>
        <v>None</v>
      </c>
      <c r="I507" s="166" t="s">
        <v>27</v>
      </c>
      <c r="J507" s="154" t="str">
        <f>'LLM Defaults'!$L$23</f>
        <v>gpt-4-turbo-preview</v>
      </c>
      <c r="K507" s="157">
        <v>0.1</v>
      </c>
      <c r="L507" s="167">
        <v>0.0</v>
      </c>
      <c r="M507" s="168" t="s">
        <v>48</v>
      </c>
    </row>
    <row r="508">
      <c r="A508" s="161"/>
      <c r="B508" s="162"/>
      <c r="C508" s="163"/>
      <c r="D508" s="164"/>
      <c r="E508" s="165"/>
      <c r="F508" s="165" t="b">
        <v>0</v>
      </c>
      <c r="G508" s="165" t="b">
        <v>0</v>
      </c>
      <c r="H508" s="154" t="str">
        <f>'LLM Defaults'!$P$23</f>
        <v>None</v>
      </c>
      <c r="I508" s="166" t="s">
        <v>27</v>
      </c>
      <c r="J508" s="154" t="str">
        <f>'LLM Defaults'!$L$23</f>
        <v>gpt-4-turbo-preview</v>
      </c>
      <c r="K508" s="157">
        <v>0.1</v>
      </c>
      <c r="L508" s="167">
        <v>0.0</v>
      </c>
      <c r="M508" s="168" t="s">
        <v>48</v>
      </c>
    </row>
    <row r="509">
      <c r="A509" s="161"/>
      <c r="B509" s="162"/>
      <c r="C509" s="163"/>
      <c r="D509" s="164"/>
      <c r="E509" s="165"/>
      <c r="F509" s="165" t="b">
        <v>0</v>
      </c>
      <c r="G509" s="165" t="b">
        <v>0</v>
      </c>
      <c r="H509" s="154" t="str">
        <f>'LLM Defaults'!$P$23</f>
        <v>None</v>
      </c>
      <c r="I509" s="166" t="s">
        <v>27</v>
      </c>
      <c r="J509" s="154" t="str">
        <f>'LLM Defaults'!$L$23</f>
        <v>gpt-4-turbo-preview</v>
      </c>
      <c r="K509" s="157">
        <v>0.1</v>
      </c>
      <c r="L509" s="167">
        <v>0.0</v>
      </c>
      <c r="M509" s="168" t="s">
        <v>48</v>
      </c>
    </row>
    <row r="510">
      <c r="A510" s="161"/>
      <c r="B510" s="162"/>
      <c r="C510" s="163"/>
      <c r="D510" s="164"/>
      <c r="E510" s="165"/>
      <c r="F510" s="165" t="b">
        <v>0</v>
      </c>
      <c r="G510" s="165" t="b">
        <v>0</v>
      </c>
      <c r="H510" s="154" t="str">
        <f>'LLM Defaults'!$P$23</f>
        <v>None</v>
      </c>
      <c r="I510" s="166" t="s">
        <v>27</v>
      </c>
      <c r="J510" s="154" t="str">
        <f>'LLM Defaults'!$L$23</f>
        <v>gpt-4-turbo-preview</v>
      </c>
      <c r="K510" s="157">
        <v>0.1</v>
      </c>
      <c r="L510" s="167">
        <v>0.0</v>
      </c>
      <c r="M510" s="168" t="s">
        <v>48</v>
      </c>
    </row>
    <row r="511">
      <c r="A511" s="161"/>
      <c r="B511" s="162"/>
      <c r="C511" s="163"/>
      <c r="D511" s="164"/>
      <c r="E511" s="165"/>
      <c r="F511" s="165" t="b">
        <v>0</v>
      </c>
      <c r="G511" s="165" t="b">
        <v>0</v>
      </c>
      <c r="H511" s="154" t="str">
        <f>'LLM Defaults'!$P$23</f>
        <v>None</v>
      </c>
      <c r="I511" s="166" t="s">
        <v>27</v>
      </c>
      <c r="J511" s="154" t="str">
        <f>'LLM Defaults'!$L$23</f>
        <v>gpt-4-turbo-preview</v>
      </c>
      <c r="K511" s="157">
        <v>0.1</v>
      </c>
      <c r="L511" s="167">
        <v>0.0</v>
      </c>
      <c r="M511" s="168" t="s">
        <v>48</v>
      </c>
    </row>
    <row r="512">
      <c r="A512" s="161"/>
      <c r="B512" s="162"/>
      <c r="C512" s="163"/>
      <c r="D512" s="164"/>
      <c r="E512" s="165"/>
      <c r="F512" s="165" t="b">
        <v>0</v>
      </c>
      <c r="G512" s="165" t="b">
        <v>0</v>
      </c>
      <c r="H512" s="154" t="str">
        <f>'LLM Defaults'!$P$23</f>
        <v>None</v>
      </c>
      <c r="I512" s="166" t="s">
        <v>27</v>
      </c>
      <c r="J512" s="154" t="str">
        <f>'LLM Defaults'!$L$23</f>
        <v>gpt-4-turbo-preview</v>
      </c>
      <c r="K512" s="157">
        <v>0.1</v>
      </c>
      <c r="L512" s="167">
        <v>0.0</v>
      </c>
      <c r="M512" s="168" t="s">
        <v>48</v>
      </c>
    </row>
    <row r="513">
      <c r="A513" s="161"/>
      <c r="B513" s="162"/>
      <c r="C513" s="163"/>
      <c r="D513" s="164"/>
      <c r="E513" s="165"/>
      <c r="F513" s="165" t="b">
        <v>0</v>
      </c>
      <c r="G513" s="165" t="b">
        <v>0</v>
      </c>
      <c r="H513" s="154" t="str">
        <f>'LLM Defaults'!$P$23</f>
        <v>None</v>
      </c>
      <c r="I513" s="166" t="s">
        <v>27</v>
      </c>
      <c r="J513" s="154" t="str">
        <f>'LLM Defaults'!$L$23</f>
        <v>gpt-4-turbo-preview</v>
      </c>
      <c r="K513" s="157">
        <v>0.1</v>
      </c>
      <c r="L513" s="167">
        <v>0.0</v>
      </c>
      <c r="M513" s="168" t="s">
        <v>48</v>
      </c>
    </row>
    <row r="514">
      <c r="A514" s="161"/>
      <c r="B514" s="162"/>
      <c r="C514" s="163"/>
      <c r="D514" s="164"/>
      <c r="E514" s="165"/>
      <c r="F514" s="165" t="b">
        <v>0</v>
      </c>
      <c r="G514" s="165" t="b">
        <v>0</v>
      </c>
      <c r="H514" s="154" t="str">
        <f>'LLM Defaults'!$P$23</f>
        <v>None</v>
      </c>
      <c r="I514" s="166" t="s">
        <v>27</v>
      </c>
      <c r="J514" s="154" t="str">
        <f>'LLM Defaults'!$L$23</f>
        <v>gpt-4-turbo-preview</v>
      </c>
      <c r="K514" s="157">
        <v>0.1</v>
      </c>
      <c r="L514" s="167">
        <v>0.0</v>
      </c>
      <c r="M514" s="168" t="s">
        <v>48</v>
      </c>
    </row>
    <row r="515">
      <c r="A515" s="161"/>
      <c r="B515" s="162"/>
      <c r="C515" s="163"/>
      <c r="D515" s="164"/>
      <c r="E515" s="165"/>
      <c r="F515" s="165" t="b">
        <v>0</v>
      </c>
      <c r="G515" s="165" t="b">
        <v>0</v>
      </c>
      <c r="H515" s="154" t="str">
        <f>'LLM Defaults'!$P$23</f>
        <v>None</v>
      </c>
      <c r="I515" s="166" t="s">
        <v>27</v>
      </c>
      <c r="J515" s="154" t="str">
        <f>'LLM Defaults'!$L$23</f>
        <v>gpt-4-turbo-preview</v>
      </c>
      <c r="K515" s="157">
        <v>0.1</v>
      </c>
      <c r="L515" s="167">
        <v>0.0</v>
      </c>
      <c r="M515" s="168" t="s">
        <v>48</v>
      </c>
    </row>
    <row r="516">
      <c r="A516" s="161"/>
      <c r="B516" s="162"/>
      <c r="C516" s="163"/>
      <c r="D516" s="164"/>
      <c r="E516" s="165"/>
      <c r="F516" s="165" t="b">
        <v>0</v>
      </c>
      <c r="G516" s="165" t="b">
        <v>0</v>
      </c>
      <c r="H516" s="154" t="str">
        <f>'LLM Defaults'!$P$23</f>
        <v>None</v>
      </c>
      <c r="I516" s="166" t="s">
        <v>27</v>
      </c>
      <c r="J516" s="154" t="str">
        <f>'LLM Defaults'!$L$23</f>
        <v>gpt-4-turbo-preview</v>
      </c>
      <c r="K516" s="157">
        <v>0.1</v>
      </c>
      <c r="L516" s="167">
        <v>0.0</v>
      </c>
      <c r="M516" s="168" t="s">
        <v>48</v>
      </c>
    </row>
    <row r="517">
      <c r="A517" s="161"/>
      <c r="B517" s="162"/>
      <c r="C517" s="163"/>
      <c r="D517" s="164"/>
      <c r="E517" s="165"/>
      <c r="F517" s="165" t="b">
        <v>0</v>
      </c>
      <c r="G517" s="165" t="b">
        <v>0</v>
      </c>
      <c r="H517" s="154" t="str">
        <f>'LLM Defaults'!$P$23</f>
        <v>None</v>
      </c>
      <c r="I517" s="166" t="s">
        <v>27</v>
      </c>
      <c r="J517" s="154" t="str">
        <f>'LLM Defaults'!$L$23</f>
        <v>gpt-4-turbo-preview</v>
      </c>
      <c r="K517" s="157">
        <v>0.1</v>
      </c>
      <c r="L517" s="167">
        <v>0.0</v>
      </c>
      <c r="M517" s="168" t="s">
        <v>48</v>
      </c>
    </row>
    <row r="518">
      <c r="A518" s="161"/>
      <c r="B518" s="162"/>
      <c r="C518" s="163"/>
      <c r="D518" s="164"/>
      <c r="E518" s="165"/>
      <c r="F518" s="165" t="b">
        <v>0</v>
      </c>
      <c r="G518" s="165" t="b">
        <v>0</v>
      </c>
      <c r="H518" s="154" t="str">
        <f>'LLM Defaults'!$P$23</f>
        <v>None</v>
      </c>
      <c r="I518" s="166" t="s">
        <v>27</v>
      </c>
      <c r="J518" s="154" t="str">
        <f>'LLM Defaults'!$L$23</f>
        <v>gpt-4-turbo-preview</v>
      </c>
      <c r="K518" s="157">
        <v>0.1</v>
      </c>
      <c r="L518" s="167">
        <v>0.0</v>
      </c>
      <c r="M518" s="168" t="s">
        <v>48</v>
      </c>
    </row>
    <row r="519">
      <c r="A519" s="161"/>
      <c r="B519" s="162"/>
      <c r="C519" s="163"/>
      <c r="D519" s="164"/>
      <c r="E519" s="165"/>
      <c r="F519" s="165" t="b">
        <v>0</v>
      </c>
      <c r="G519" s="165" t="b">
        <v>0</v>
      </c>
      <c r="H519" s="154" t="str">
        <f>'LLM Defaults'!$P$23</f>
        <v>None</v>
      </c>
      <c r="I519" s="166" t="s">
        <v>27</v>
      </c>
      <c r="J519" s="154" t="str">
        <f>'LLM Defaults'!$L$23</f>
        <v>gpt-4-turbo-preview</v>
      </c>
      <c r="K519" s="157">
        <v>0.1</v>
      </c>
      <c r="L519" s="167">
        <v>0.0</v>
      </c>
      <c r="M519" s="168" t="s">
        <v>48</v>
      </c>
    </row>
    <row r="520">
      <c r="A520" s="161"/>
      <c r="B520" s="162"/>
      <c r="C520" s="163"/>
      <c r="D520" s="164"/>
      <c r="E520" s="165"/>
      <c r="F520" s="165" t="b">
        <v>0</v>
      </c>
      <c r="G520" s="165" t="b">
        <v>0</v>
      </c>
      <c r="H520" s="154" t="str">
        <f>'LLM Defaults'!$P$23</f>
        <v>None</v>
      </c>
      <c r="I520" s="166" t="s">
        <v>27</v>
      </c>
      <c r="J520" s="154" t="str">
        <f>'LLM Defaults'!$L$23</f>
        <v>gpt-4-turbo-preview</v>
      </c>
      <c r="K520" s="157">
        <v>0.1</v>
      </c>
      <c r="L520" s="167">
        <v>0.0</v>
      </c>
      <c r="M520" s="168" t="s">
        <v>48</v>
      </c>
    </row>
    <row r="521">
      <c r="A521" s="161"/>
      <c r="B521" s="162"/>
      <c r="C521" s="163"/>
      <c r="D521" s="164"/>
      <c r="E521" s="165"/>
      <c r="F521" s="165" t="b">
        <v>0</v>
      </c>
      <c r="G521" s="165" t="b">
        <v>0</v>
      </c>
      <c r="H521" s="154" t="str">
        <f>'LLM Defaults'!$P$23</f>
        <v>None</v>
      </c>
      <c r="I521" s="166" t="s">
        <v>27</v>
      </c>
      <c r="J521" s="154" t="str">
        <f>'LLM Defaults'!$L$23</f>
        <v>gpt-4-turbo-preview</v>
      </c>
      <c r="K521" s="157">
        <v>0.1</v>
      </c>
      <c r="L521" s="167">
        <v>0.0</v>
      </c>
      <c r="M521" s="168" t="s">
        <v>48</v>
      </c>
    </row>
    <row r="522">
      <c r="A522" s="161"/>
      <c r="B522" s="162"/>
      <c r="C522" s="163"/>
      <c r="D522" s="164"/>
      <c r="E522" s="165"/>
      <c r="F522" s="165" t="b">
        <v>0</v>
      </c>
      <c r="G522" s="165" t="b">
        <v>0</v>
      </c>
      <c r="H522" s="154" t="str">
        <f>'LLM Defaults'!$P$23</f>
        <v>None</v>
      </c>
      <c r="I522" s="166" t="s">
        <v>27</v>
      </c>
      <c r="J522" s="154" t="str">
        <f>'LLM Defaults'!$L$23</f>
        <v>gpt-4-turbo-preview</v>
      </c>
      <c r="K522" s="157">
        <v>0.1</v>
      </c>
      <c r="L522" s="167">
        <v>0.0</v>
      </c>
      <c r="M522" s="168" t="s">
        <v>48</v>
      </c>
    </row>
    <row r="523">
      <c r="A523" s="161"/>
      <c r="B523" s="162"/>
      <c r="C523" s="163"/>
      <c r="D523" s="164"/>
      <c r="E523" s="165"/>
      <c r="F523" s="165" t="b">
        <v>0</v>
      </c>
      <c r="G523" s="165" t="b">
        <v>0</v>
      </c>
      <c r="H523" s="154" t="str">
        <f>'LLM Defaults'!$P$23</f>
        <v>None</v>
      </c>
      <c r="I523" s="166" t="s">
        <v>27</v>
      </c>
      <c r="J523" s="154" t="str">
        <f>'LLM Defaults'!$L$23</f>
        <v>gpt-4-turbo-preview</v>
      </c>
      <c r="K523" s="157">
        <v>0.1</v>
      </c>
      <c r="L523" s="167">
        <v>0.0</v>
      </c>
      <c r="M523" s="168" t="s">
        <v>48</v>
      </c>
    </row>
    <row r="524">
      <c r="A524" s="161"/>
      <c r="B524" s="162"/>
      <c r="C524" s="163"/>
      <c r="D524" s="164"/>
      <c r="E524" s="165"/>
      <c r="F524" s="165" t="b">
        <v>0</v>
      </c>
      <c r="G524" s="165" t="b">
        <v>0</v>
      </c>
      <c r="H524" s="154" t="str">
        <f>'LLM Defaults'!$P$23</f>
        <v>None</v>
      </c>
      <c r="I524" s="166" t="s">
        <v>27</v>
      </c>
      <c r="J524" s="154" t="str">
        <f>'LLM Defaults'!$L$23</f>
        <v>gpt-4-turbo-preview</v>
      </c>
      <c r="K524" s="157">
        <v>0.1</v>
      </c>
      <c r="L524" s="167">
        <v>0.0</v>
      </c>
      <c r="M524" s="168" t="s">
        <v>48</v>
      </c>
    </row>
    <row r="525">
      <c r="A525" s="161"/>
      <c r="B525" s="162"/>
      <c r="C525" s="163"/>
      <c r="D525" s="164"/>
      <c r="E525" s="165"/>
      <c r="F525" s="165" t="b">
        <v>0</v>
      </c>
      <c r="G525" s="165" t="b">
        <v>0</v>
      </c>
      <c r="H525" s="154" t="str">
        <f>'LLM Defaults'!$P$23</f>
        <v>None</v>
      </c>
      <c r="I525" s="166" t="s">
        <v>27</v>
      </c>
      <c r="J525" s="154" t="str">
        <f>'LLM Defaults'!$L$23</f>
        <v>gpt-4-turbo-preview</v>
      </c>
      <c r="K525" s="157">
        <v>0.1</v>
      </c>
      <c r="L525" s="167">
        <v>0.0</v>
      </c>
      <c r="M525" s="168" t="s">
        <v>48</v>
      </c>
    </row>
    <row r="526">
      <c r="A526" s="161"/>
      <c r="B526" s="162"/>
      <c r="C526" s="163"/>
      <c r="D526" s="164"/>
      <c r="E526" s="165"/>
      <c r="F526" s="165" t="b">
        <v>0</v>
      </c>
      <c r="G526" s="165" t="b">
        <v>0</v>
      </c>
      <c r="H526" s="154" t="str">
        <f>'LLM Defaults'!$P$23</f>
        <v>None</v>
      </c>
      <c r="I526" s="166" t="s">
        <v>27</v>
      </c>
      <c r="J526" s="154" t="str">
        <f>'LLM Defaults'!$L$23</f>
        <v>gpt-4-turbo-preview</v>
      </c>
      <c r="K526" s="157">
        <v>0.1</v>
      </c>
      <c r="L526" s="167">
        <v>0.0</v>
      </c>
      <c r="M526" s="168" t="s">
        <v>48</v>
      </c>
    </row>
    <row r="527">
      <c r="A527" s="161"/>
      <c r="B527" s="162"/>
      <c r="C527" s="163"/>
      <c r="D527" s="164"/>
      <c r="E527" s="165"/>
      <c r="F527" s="165" t="b">
        <v>0</v>
      </c>
      <c r="G527" s="165" t="b">
        <v>0</v>
      </c>
      <c r="H527" s="154" t="str">
        <f>'LLM Defaults'!$P$23</f>
        <v>None</v>
      </c>
      <c r="I527" s="166" t="s">
        <v>27</v>
      </c>
      <c r="J527" s="154" t="str">
        <f>'LLM Defaults'!$L$23</f>
        <v>gpt-4-turbo-preview</v>
      </c>
      <c r="K527" s="157">
        <v>0.1</v>
      </c>
      <c r="L527" s="167">
        <v>0.0</v>
      </c>
      <c r="M527" s="168" t="s">
        <v>48</v>
      </c>
    </row>
    <row r="528">
      <c r="A528" s="161"/>
      <c r="B528" s="162"/>
      <c r="C528" s="163"/>
      <c r="D528" s="164"/>
      <c r="E528" s="165"/>
      <c r="F528" s="165" t="b">
        <v>0</v>
      </c>
      <c r="G528" s="165" t="b">
        <v>0</v>
      </c>
      <c r="H528" s="154" t="str">
        <f>'LLM Defaults'!$P$23</f>
        <v>None</v>
      </c>
      <c r="I528" s="166" t="s">
        <v>27</v>
      </c>
      <c r="J528" s="154" t="str">
        <f>'LLM Defaults'!$L$23</f>
        <v>gpt-4-turbo-preview</v>
      </c>
      <c r="K528" s="157">
        <v>0.1</v>
      </c>
      <c r="L528" s="167">
        <v>0.0</v>
      </c>
      <c r="M528" s="168" t="s">
        <v>48</v>
      </c>
    </row>
    <row r="529">
      <c r="A529" s="161"/>
      <c r="B529" s="162"/>
      <c r="C529" s="163"/>
      <c r="D529" s="164"/>
      <c r="E529" s="165"/>
      <c r="F529" s="165" t="b">
        <v>0</v>
      </c>
      <c r="G529" s="165" t="b">
        <v>0</v>
      </c>
      <c r="H529" s="154" t="str">
        <f>'LLM Defaults'!$P$23</f>
        <v>None</v>
      </c>
      <c r="I529" s="166" t="s">
        <v>27</v>
      </c>
      <c r="J529" s="154" t="str">
        <f>'LLM Defaults'!$L$23</f>
        <v>gpt-4-turbo-preview</v>
      </c>
      <c r="K529" s="157">
        <v>0.1</v>
      </c>
      <c r="L529" s="167">
        <v>0.0</v>
      </c>
      <c r="M529" s="168" t="s">
        <v>48</v>
      </c>
    </row>
    <row r="530">
      <c r="A530" s="161"/>
      <c r="B530" s="162"/>
      <c r="C530" s="163"/>
      <c r="D530" s="164"/>
      <c r="E530" s="165"/>
      <c r="F530" s="165" t="b">
        <v>0</v>
      </c>
      <c r="G530" s="165" t="b">
        <v>0</v>
      </c>
      <c r="H530" s="154" t="str">
        <f>'LLM Defaults'!$P$23</f>
        <v>None</v>
      </c>
      <c r="I530" s="166" t="s">
        <v>27</v>
      </c>
      <c r="J530" s="154" t="str">
        <f>'LLM Defaults'!$L$23</f>
        <v>gpt-4-turbo-preview</v>
      </c>
      <c r="K530" s="157">
        <v>0.1</v>
      </c>
      <c r="L530" s="167">
        <v>0.0</v>
      </c>
      <c r="M530" s="168" t="s">
        <v>48</v>
      </c>
    </row>
    <row r="531">
      <c r="A531" s="161"/>
      <c r="B531" s="162"/>
      <c r="C531" s="163"/>
      <c r="D531" s="164"/>
      <c r="E531" s="165"/>
      <c r="F531" s="165" t="b">
        <v>0</v>
      </c>
      <c r="G531" s="165" t="b">
        <v>0</v>
      </c>
      <c r="H531" s="154" t="str">
        <f>'LLM Defaults'!$P$23</f>
        <v>None</v>
      </c>
      <c r="I531" s="166" t="s">
        <v>27</v>
      </c>
      <c r="J531" s="154" t="str">
        <f>'LLM Defaults'!$L$23</f>
        <v>gpt-4-turbo-preview</v>
      </c>
      <c r="K531" s="157">
        <v>0.1</v>
      </c>
      <c r="L531" s="167">
        <v>0.0</v>
      </c>
      <c r="M531" s="168" t="s">
        <v>48</v>
      </c>
    </row>
    <row r="532">
      <c r="A532" s="161"/>
      <c r="B532" s="162"/>
      <c r="C532" s="163"/>
      <c r="D532" s="164"/>
      <c r="E532" s="165"/>
      <c r="F532" s="165" t="b">
        <v>0</v>
      </c>
      <c r="G532" s="165" t="b">
        <v>0</v>
      </c>
      <c r="H532" s="154" t="str">
        <f>'LLM Defaults'!$P$23</f>
        <v>None</v>
      </c>
      <c r="I532" s="166" t="s">
        <v>27</v>
      </c>
      <c r="J532" s="154" t="str">
        <f>'LLM Defaults'!$L$23</f>
        <v>gpt-4-turbo-preview</v>
      </c>
      <c r="K532" s="157">
        <v>0.1</v>
      </c>
      <c r="L532" s="167">
        <v>0.0</v>
      </c>
      <c r="M532" s="168" t="s">
        <v>48</v>
      </c>
    </row>
    <row r="533">
      <c r="A533" s="161"/>
      <c r="B533" s="162"/>
      <c r="C533" s="163"/>
      <c r="D533" s="164"/>
      <c r="E533" s="165"/>
      <c r="F533" s="165" t="b">
        <v>0</v>
      </c>
      <c r="G533" s="165" t="b">
        <v>0</v>
      </c>
      <c r="H533" s="154" t="str">
        <f>'LLM Defaults'!$P$23</f>
        <v>None</v>
      </c>
      <c r="I533" s="166" t="s">
        <v>27</v>
      </c>
      <c r="J533" s="154" t="str">
        <f>'LLM Defaults'!$L$23</f>
        <v>gpt-4-turbo-preview</v>
      </c>
      <c r="K533" s="157">
        <v>0.1</v>
      </c>
      <c r="L533" s="167">
        <v>0.0</v>
      </c>
      <c r="M533" s="168" t="s">
        <v>48</v>
      </c>
    </row>
    <row r="534">
      <c r="A534" s="161"/>
      <c r="B534" s="162"/>
      <c r="C534" s="163"/>
      <c r="D534" s="164"/>
      <c r="E534" s="165"/>
      <c r="F534" s="165" t="b">
        <v>0</v>
      </c>
      <c r="G534" s="165" t="b">
        <v>0</v>
      </c>
      <c r="H534" s="154" t="str">
        <f>'LLM Defaults'!$P$23</f>
        <v>None</v>
      </c>
      <c r="I534" s="166" t="s">
        <v>27</v>
      </c>
      <c r="J534" s="154" t="str">
        <f>'LLM Defaults'!$L$23</f>
        <v>gpt-4-turbo-preview</v>
      </c>
      <c r="K534" s="157">
        <v>0.1</v>
      </c>
      <c r="L534" s="167">
        <v>0.0</v>
      </c>
      <c r="M534" s="168" t="s">
        <v>48</v>
      </c>
    </row>
    <row r="535">
      <c r="A535" s="161"/>
      <c r="B535" s="162"/>
      <c r="C535" s="163"/>
      <c r="D535" s="164"/>
      <c r="E535" s="165"/>
      <c r="F535" s="165" t="b">
        <v>0</v>
      </c>
      <c r="G535" s="165" t="b">
        <v>0</v>
      </c>
      <c r="H535" s="154" t="str">
        <f>'LLM Defaults'!$P$23</f>
        <v>None</v>
      </c>
      <c r="I535" s="166" t="s">
        <v>27</v>
      </c>
      <c r="J535" s="154" t="str">
        <f>'LLM Defaults'!$L$23</f>
        <v>gpt-4-turbo-preview</v>
      </c>
      <c r="K535" s="157">
        <v>0.1</v>
      </c>
      <c r="L535" s="167">
        <v>0.0</v>
      </c>
      <c r="M535" s="168" t="s">
        <v>48</v>
      </c>
    </row>
    <row r="536">
      <c r="A536" s="161"/>
      <c r="B536" s="162"/>
      <c r="C536" s="163"/>
      <c r="D536" s="164"/>
      <c r="E536" s="165"/>
      <c r="F536" s="165" t="b">
        <v>0</v>
      </c>
      <c r="G536" s="165" t="b">
        <v>0</v>
      </c>
      <c r="H536" s="154" t="str">
        <f>'LLM Defaults'!$P$23</f>
        <v>None</v>
      </c>
      <c r="I536" s="166" t="s">
        <v>27</v>
      </c>
      <c r="J536" s="154" t="str">
        <f>'LLM Defaults'!$L$23</f>
        <v>gpt-4-turbo-preview</v>
      </c>
      <c r="K536" s="157">
        <v>0.1</v>
      </c>
      <c r="L536" s="167">
        <v>0.0</v>
      </c>
      <c r="M536" s="168" t="s">
        <v>48</v>
      </c>
    </row>
    <row r="537">
      <c r="A537" s="161"/>
      <c r="B537" s="162"/>
      <c r="C537" s="163"/>
      <c r="D537" s="164"/>
      <c r="E537" s="165"/>
      <c r="F537" s="165" t="b">
        <v>0</v>
      </c>
      <c r="G537" s="165" t="b">
        <v>0</v>
      </c>
      <c r="H537" s="154" t="str">
        <f>'LLM Defaults'!$P$23</f>
        <v>None</v>
      </c>
      <c r="I537" s="166" t="s">
        <v>27</v>
      </c>
      <c r="J537" s="154" t="str">
        <f>'LLM Defaults'!$L$23</f>
        <v>gpt-4-turbo-preview</v>
      </c>
      <c r="K537" s="157">
        <v>0.1</v>
      </c>
      <c r="L537" s="167">
        <v>0.0</v>
      </c>
      <c r="M537" s="168" t="s">
        <v>48</v>
      </c>
    </row>
    <row r="538">
      <c r="A538" s="161"/>
      <c r="B538" s="162"/>
      <c r="C538" s="163"/>
      <c r="D538" s="164"/>
      <c r="E538" s="165"/>
      <c r="F538" s="165" t="b">
        <v>0</v>
      </c>
      <c r="G538" s="165" t="b">
        <v>0</v>
      </c>
      <c r="H538" s="154" t="str">
        <f>'LLM Defaults'!$P$23</f>
        <v>None</v>
      </c>
      <c r="I538" s="166" t="s">
        <v>27</v>
      </c>
      <c r="J538" s="154" t="str">
        <f>'LLM Defaults'!$L$23</f>
        <v>gpt-4-turbo-preview</v>
      </c>
      <c r="K538" s="157">
        <v>0.1</v>
      </c>
      <c r="L538" s="167">
        <v>0.0</v>
      </c>
      <c r="M538" s="168" t="s">
        <v>48</v>
      </c>
    </row>
    <row r="539">
      <c r="A539" s="161"/>
      <c r="B539" s="162"/>
      <c r="C539" s="163"/>
      <c r="D539" s="164"/>
      <c r="E539" s="165"/>
      <c r="F539" s="165" t="b">
        <v>0</v>
      </c>
      <c r="G539" s="165" t="b">
        <v>0</v>
      </c>
      <c r="H539" s="154" t="str">
        <f>'LLM Defaults'!$P$23</f>
        <v>None</v>
      </c>
      <c r="I539" s="166" t="s">
        <v>27</v>
      </c>
      <c r="J539" s="154" t="str">
        <f>'LLM Defaults'!$L$23</f>
        <v>gpt-4-turbo-preview</v>
      </c>
      <c r="K539" s="157">
        <v>0.1</v>
      </c>
      <c r="L539" s="167">
        <v>0.0</v>
      </c>
      <c r="M539" s="168" t="s">
        <v>48</v>
      </c>
    </row>
    <row r="540">
      <c r="A540" s="161"/>
      <c r="B540" s="162"/>
      <c r="C540" s="163"/>
      <c r="D540" s="164"/>
      <c r="E540" s="165"/>
      <c r="F540" s="165" t="b">
        <v>0</v>
      </c>
      <c r="G540" s="165" t="b">
        <v>0</v>
      </c>
      <c r="H540" s="154" t="str">
        <f>'LLM Defaults'!$P$23</f>
        <v>None</v>
      </c>
      <c r="I540" s="166" t="s">
        <v>27</v>
      </c>
      <c r="J540" s="154" t="str">
        <f>'LLM Defaults'!$L$23</f>
        <v>gpt-4-turbo-preview</v>
      </c>
      <c r="K540" s="157">
        <v>0.1</v>
      </c>
      <c r="L540" s="167">
        <v>0.0</v>
      </c>
      <c r="M540" s="168" t="s">
        <v>48</v>
      </c>
    </row>
    <row r="541">
      <c r="A541" s="161"/>
      <c r="B541" s="162"/>
      <c r="C541" s="163"/>
      <c r="D541" s="164"/>
      <c r="E541" s="165"/>
      <c r="F541" s="165" t="b">
        <v>0</v>
      </c>
      <c r="G541" s="165" t="b">
        <v>0</v>
      </c>
      <c r="H541" s="154" t="str">
        <f>'LLM Defaults'!$P$23</f>
        <v>None</v>
      </c>
      <c r="I541" s="166" t="s">
        <v>27</v>
      </c>
      <c r="J541" s="154" t="str">
        <f>'LLM Defaults'!$L$23</f>
        <v>gpt-4-turbo-preview</v>
      </c>
      <c r="K541" s="157">
        <v>0.1</v>
      </c>
      <c r="L541" s="167">
        <v>0.0</v>
      </c>
      <c r="M541" s="168" t="s">
        <v>48</v>
      </c>
    </row>
    <row r="542">
      <c r="A542" s="161"/>
      <c r="B542" s="162"/>
      <c r="C542" s="163"/>
      <c r="D542" s="164"/>
      <c r="E542" s="165"/>
      <c r="F542" s="165" t="b">
        <v>0</v>
      </c>
      <c r="G542" s="165" t="b">
        <v>0</v>
      </c>
      <c r="H542" s="154" t="str">
        <f>'LLM Defaults'!$P$23</f>
        <v>None</v>
      </c>
      <c r="I542" s="166" t="s">
        <v>27</v>
      </c>
      <c r="J542" s="154" t="str">
        <f>'LLM Defaults'!$L$23</f>
        <v>gpt-4-turbo-preview</v>
      </c>
      <c r="K542" s="157">
        <v>0.1</v>
      </c>
      <c r="L542" s="167">
        <v>0.0</v>
      </c>
      <c r="M542" s="168" t="s">
        <v>48</v>
      </c>
    </row>
    <row r="543">
      <c r="A543" s="161"/>
      <c r="B543" s="162"/>
      <c r="C543" s="163"/>
      <c r="D543" s="164"/>
      <c r="E543" s="165"/>
      <c r="F543" s="165" t="b">
        <v>0</v>
      </c>
      <c r="G543" s="165" t="b">
        <v>0</v>
      </c>
      <c r="H543" s="154" t="str">
        <f>'LLM Defaults'!$P$23</f>
        <v>None</v>
      </c>
      <c r="I543" s="166" t="s">
        <v>27</v>
      </c>
      <c r="J543" s="154" t="str">
        <f>'LLM Defaults'!$L$23</f>
        <v>gpt-4-turbo-preview</v>
      </c>
      <c r="K543" s="157">
        <v>0.1</v>
      </c>
      <c r="L543" s="167">
        <v>0.0</v>
      </c>
      <c r="M543" s="168" t="s">
        <v>48</v>
      </c>
    </row>
    <row r="544">
      <c r="A544" s="161"/>
      <c r="B544" s="162"/>
      <c r="C544" s="163"/>
      <c r="D544" s="164"/>
      <c r="E544" s="165"/>
      <c r="F544" s="165" t="b">
        <v>0</v>
      </c>
      <c r="G544" s="165" t="b">
        <v>0</v>
      </c>
      <c r="H544" s="154" t="str">
        <f>'LLM Defaults'!$P$23</f>
        <v>None</v>
      </c>
      <c r="I544" s="166" t="s">
        <v>27</v>
      </c>
      <c r="J544" s="154" t="str">
        <f>'LLM Defaults'!$L$23</f>
        <v>gpt-4-turbo-preview</v>
      </c>
      <c r="K544" s="157">
        <v>0.1</v>
      </c>
      <c r="L544" s="167">
        <v>0.0</v>
      </c>
      <c r="M544" s="168" t="s">
        <v>48</v>
      </c>
    </row>
    <row r="545">
      <c r="A545" s="161"/>
      <c r="B545" s="162"/>
      <c r="C545" s="163"/>
      <c r="D545" s="164"/>
      <c r="E545" s="165"/>
      <c r="F545" s="165" t="b">
        <v>0</v>
      </c>
      <c r="G545" s="165" t="b">
        <v>0</v>
      </c>
      <c r="H545" s="154" t="str">
        <f>'LLM Defaults'!$P$23</f>
        <v>None</v>
      </c>
      <c r="I545" s="166" t="s">
        <v>27</v>
      </c>
      <c r="J545" s="154" t="str">
        <f>'LLM Defaults'!$L$23</f>
        <v>gpt-4-turbo-preview</v>
      </c>
      <c r="K545" s="157">
        <v>0.1</v>
      </c>
      <c r="L545" s="167">
        <v>0.0</v>
      </c>
      <c r="M545" s="168" t="s">
        <v>48</v>
      </c>
    </row>
    <row r="546">
      <c r="A546" s="161"/>
      <c r="B546" s="162"/>
      <c r="C546" s="163"/>
      <c r="D546" s="164"/>
      <c r="E546" s="165"/>
      <c r="F546" s="165" t="b">
        <v>0</v>
      </c>
      <c r="G546" s="165" t="b">
        <v>0</v>
      </c>
      <c r="H546" s="154" t="str">
        <f>'LLM Defaults'!$P$23</f>
        <v>None</v>
      </c>
      <c r="I546" s="166" t="s">
        <v>27</v>
      </c>
      <c r="J546" s="154" t="str">
        <f>'LLM Defaults'!$L$23</f>
        <v>gpt-4-turbo-preview</v>
      </c>
      <c r="K546" s="157">
        <v>0.1</v>
      </c>
      <c r="L546" s="167">
        <v>0.0</v>
      </c>
      <c r="M546" s="168" t="s">
        <v>48</v>
      </c>
    </row>
    <row r="547">
      <c r="A547" s="161"/>
      <c r="B547" s="162"/>
      <c r="C547" s="163"/>
      <c r="D547" s="164"/>
      <c r="E547" s="165"/>
      <c r="F547" s="165" t="b">
        <v>0</v>
      </c>
      <c r="G547" s="165" t="b">
        <v>0</v>
      </c>
      <c r="H547" s="154" t="str">
        <f>'LLM Defaults'!$P$23</f>
        <v>None</v>
      </c>
      <c r="I547" s="166" t="s">
        <v>27</v>
      </c>
      <c r="J547" s="154" t="str">
        <f>'LLM Defaults'!$L$23</f>
        <v>gpt-4-turbo-preview</v>
      </c>
      <c r="K547" s="157">
        <v>0.1</v>
      </c>
      <c r="L547" s="167">
        <v>0.0</v>
      </c>
      <c r="M547" s="168" t="s">
        <v>48</v>
      </c>
    </row>
    <row r="548">
      <c r="A548" s="161"/>
      <c r="B548" s="162"/>
      <c r="C548" s="163"/>
      <c r="D548" s="164"/>
      <c r="E548" s="165"/>
      <c r="F548" s="165" t="b">
        <v>0</v>
      </c>
      <c r="G548" s="165" t="b">
        <v>0</v>
      </c>
      <c r="H548" s="154" t="str">
        <f>'LLM Defaults'!$P$23</f>
        <v>None</v>
      </c>
      <c r="I548" s="166" t="s">
        <v>27</v>
      </c>
      <c r="J548" s="154" t="str">
        <f>'LLM Defaults'!$L$23</f>
        <v>gpt-4-turbo-preview</v>
      </c>
      <c r="K548" s="157">
        <v>0.1</v>
      </c>
      <c r="L548" s="167">
        <v>0.0</v>
      </c>
      <c r="M548" s="168" t="s">
        <v>48</v>
      </c>
    </row>
    <row r="549">
      <c r="A549" s="161"/>
      <c r="B549" s="162"/>
      <c r="C549" s="163"/>
      <c r="D549" s="164"/>
      <c r="E549" s="165"/>
      <c r="F549" s="165" t="b">
        <v>0</v>
      </c>
      <c r="G549" s="165" t="b">
        <v>0</v>
      </c>
      <c r="H549" s="154" t="str">
        <f>'LLM Defaults'!$P$23</f>
        <v>None</v>
      </c>
      <c r="I549" s="166" t="s">
        <v>27</v>
      </c>
      <c r="J549" s="154" t="str">
        <f>'LLM Defaults'!$L$23</f>
        <v>gpt-4-turbo-preview</v>
      </c>
      <c r="K549" s="157">
        <v>0.1</v>
      </c>
      <c r="L549" s="167">
        <v>0.0</v>
      </c>
      <c r="M549" s="168" t="s">
        <v>48</v>
      </c>
    </row>
    <row r="550">
      <c r="A550" s="161"/>
      <c r="B550" s="162"/>
      <c r="C550" s="163"/>
      <c r="D550" s="164"/>
      <c r="E550" s="165"/>
      <c r="F550" s="165" t="b">
        <v>0</v>
      </c>
      <c r="G550" s="165" t="b">
        <v>0</v>
      </c>
      <c r="H550" s="154" t="str">
        <f>'LLM Defaults'!$P$23</f>
        <v>None</v>
      </c>
      <c r="I550" s="166" t="s">
        <v>27</v>
      </c>
      <c r="J550" s="154" t="str">
        <f>'LLM Defaults'!$L$23</f>
        <v>gpt-4-turbo-preview</v>
      </c>
      <c r="K550" s="157">
        <v>0.1</v>
      </c>
      <c r="L550" s="167">
        <v>0.0</v>
      </c>
      <c r="M550" s="168" t="s">
        <v>48</v>
      </c>
    </row>
    <row r="551">
      <c r="A551" s="161"/>
      <c r="B551" s="162"/>
      <c r="C551" s="163"/>
      <c r="D551" s="164"/>
      <c r="E551" s="165"/>
      <c r="F551" s="165" t="b">
        <v>0</v>
      </c>
      <c r="G551" s="165" t="b">
        <v>0</v>
      </c>
      <c r="H551" s="154" t="str">
        <f>'LLM Defaults'!$P$23</f>
        <v>None</v>
      </c>
      <c r="I551" s="166" t="s">
        <v>27</v>
      </c>
      <c r="J551" s="154" t="str">
        <f>'LLM Defaults'!$L$23</f>
        <v>gpt-4-turbo-preview</v>
      </c>
      <c r="K551" s="157">
        <v>0.1</v>
      </c>
      <c r="L551" s="167">
        <v>0.0</v>
      </c>
      <c r="M551" s="168" t="s">
        <v>48</v>
      </c>
    </row>
    <row r="552">
      <c r="A552" s="161"/>
      <c r="B552" s="162"/>
      <c r="C552" s="163"/>
      <c r="D552" s="164"/>
      <c r="E552" s="165"/>
      <c r="F552" s="165" t="b">
        <v>0</v>
      </c>
      <c r="G552" s="165" t="b">
        <v>0</v>
      </c>
      <c r="H552" s="154" t="str">
        <f>'LLM Defaults'!$P$23</f>
        <v>None</v>
      </c>
      <c r="I552" s="166" t="s">
        <v>27</v>
      </c>
      <c r="J552" s="154" t="str">
        <f>'LLM Defaults'!$L$23</f>
        <v>gpt-4-turbo-preview</v>
      </c>
      <c r="K552" s="157">
        <v>0.1</v>
      </c>
      <c r="L552" s="167">
        <v>0.0</v>
      </c>
      <c r="M552" s="168" t="s">
        <v>48</v>
      </c>
    </row>
    <row r="553">
      <c r="A553" s="161"/>
      <c r="B553" s="162"/>
      <c r="C553" s="163"/>
      <c r="D553" s="164"/>
      <c r="E553" s="165"/>
      <c r="F553" s="165" t="b">
        <v>0</v>
      </c>
      <c r="G553" s="165" t="b">
        <v>0</v>
      </c>
      <c r="H553" s="154" t="str">
        <f>'LLM Defaults'!$P$23</f>
        <v>None</v>
      </c>
      <c r="I553" s="166" t="s">
        <v>27</v>
      </c>
      <c r="J553" s="154" t="str">
        <f>'LLM Defaults'!$L$23</f>
        <v>gpt-4-turbo-preview</v>
      </c>
      <c r="K553" s="157">
        <v>0.1</v>
      </c>
      <c r="L553" s="167">
        <v>0.0</v>
      </c>
      <c r="M553" s="168" t="s">
        <v>48</v>
      </c>
    </row>
    <row r="554">
      <c r="A554" s="161"/>
      <c r="B554" s="162"/>
      <c r="C554" s="163"/>
      <c r="D554" s="164"/>
      <c r="E554" s="165"/>
      <c r="F554" s="165" t="b">
        <v>0</v>
      </c>
      <c r="G554" s="165" t="b">
        <v>0</v>
      </c>
      <c r="H554" s="154" t="str">
        <f>'LLM Defaults'!$P$23</f>
        <v>None</v>
      </c>
      <c r="I554" s="166" t="s">
        <v>27</v>
      </c>
      <c r="J554" s="154" t="str">
        <f>'LLM Defaults'!$L$23</f>
        <v>gpt-4-turbo-preview</v>
      </c>
      <c r="K554" s="157">
        <v>0.1</v>
      </c>
      <c r="L554" s="167">
        <v>0.0</v>
      </c>
      <c r="M554" s="168" t="s">
        <v>48</v>
      </c>
    </row>
    <row r="555">
      <c r="A555" s="161"/>
      <c r="B555" s="162"/>
      <c r="C555" s="163"/>
      <c r="D555" s="164"/>
      <c r="E555" s="165"/>
      <c r="F555" s="165" t="b">
        <v>0</v>
      </c>
      <c r="G555" s="165" t="b">
        <v>0</v>
      </c>
      <c r="H555" s="154" t="str">
        <f>'LLM Defaults'!$P$23</f>
        <v>None</v>
      </c>
      <c r="I555" s="166" t="s">
        <v>27</v>
      </c>
      <c r="J555" s="154" t="str">
        <f>'LLM Defaults'!$L$23</f>
        <v>gpt-4-turbo-preview</v>
      </c>
      <c r="K555" s="157">
        <v>0.1</v>
      </c>
      <c r="L555" s="167">
        <v>0.0</v>
      </c>
      <c r="M555" s="168" t="s">
        <v>48</v>
      </c>
    </row>
    <row r="556">
      <c r="A556" s="161"/>
      <c r="B556" s="162"/>
      <c r="C556" s="163"/>
      <c r="D556" s="164"/>
      <c r="E556" s="165"/>
      <c r="F556" s="165" t="b">
        <v>0</v>
      </c>
      <c r="G556" s="165" t="b">
        <v>0</v>
      </c>
      <c r="H556" s="154" t="str">
        <f>'LLM Defaults'!$P$23</f>
        <v>None</v>
      </c>
      <c r="I556" s="166" t="s">
        <v>27</v>
      </c>
      <c r="J556" s="154" t="str">
        <f>'LLM Defaults'!$L$23</f>
        <v>gpt-4-turbo-preview</v>
      </c>
      <c r="K556" s="157">
        <v>0.1</v>
      </c>
      <c r="L556" s="167">
        <v>0.0</v>
      </c>
      <c r="M556" s="168" t="s">
        <v>48</v>
      </c>
    </row>
    <row r="557">
      <c r="A557" s="161"/>
      <c r="B557" s="162"/>
      <c r="C557" s="163"/>
      <c r="D557" s="164"/>
      <c r="E557" s="165"/>
      <c r="F557" s="165" t="b">
        <v>0</v>
      </c>
      <c r="G557" s="165" t="b">
        <v>0</v>
      </c>
      <c r="H557" s="154" t="str">
        <f>'LLM Defaults'!$P$23</f>
        <v>None</v>
      </c>
      <c r="I557" s="166" t="s">
        <v>27</v>
      </c>
      <c r="J557" s="154" t="str">
        <f>'LLM Defaults'!$L$23</f>
        <v>gpt-4-turbo-preview</v>
      </c>
      <c r="K557" s="157">
        <v>0.1</v>
      </c>
      <c r="L557" s="167">
        <v>0.0</v>
      </c>
      <c r="M557" s="168" t="s">
        <v>48</v>
      </c>
    </row>
    <row r="558">
      <c r="A558" s="161"/>
      <c r="B558" s="162"/>
      <c r="C558" s="163"/>
      <c r="D558" s="164"/>
      <c r="E558" s="165"/>
      <c r="F558" s="165" t="b">
        <v>0</v>
      </c>
      <c r="G558" s="165" t="b">
        <v>0</v>
      </c>
      <c r="H558" s="154" t="str">
        <f>'LLM Defaults'!$P$23</f>
        <v>None</v>
      </c>
      <c r="I558" s="166" t="s">
        <v>27</v>
      </c>
      <c r="J558" s="154" t="str">
        <f>'LLM Defaults'!$L$23</f>
        <v>gpt-4-turbo-preview</v>
      </c>
      <c r="K558" s="157">
        <v>0.1</v>
      </c>
      <c r="L558" s="167">
        <v>0.0</v>
      </c>
      <c r="M558" s="168" t="s">
        <v>48</v>
      </c>
    </row>
    <row r="559">
      <c r="A559" s="161"/>
      <c r="B559" s="162"/>
      <c r="C559" s="163"/>
      <c r="D559" s="164"/>
      <c r="E559" s="165"/>
      <c r="F559" s="165" t="b">
        <v>0</v>
      </c>
      <c r="G559" s="165" t="b">
        <v>0</v>
      </c>
      <c r="H559" s="154" t="str">
        <f>'LLM Defaults'!$P$23</f>
        <v>None</v>
      </c>
      <c r="I559" s="166" t="s">
        <v>27</v>
      </c>
      <c r="J559" s="154" t="str">
        <f>'LLM Defaults'!$L$23</f>
        <v>gpt-4-turbo-preview</v>
      </c>
      <c r="K559" s="157">
        <v>0.1</v>
      </c>
      <c r="L559" s="167">
        <v>0.0</v>
      </c>
      <c r="M559" s="168" t="s">
        <v>48</v>
      </c>
    </row>
    <row r="560">
      <c r="A560" s="161"/>
      <c r="B560" s="162"/>
      <c r="C560" s="163"/>
      <c r="D560" s="164"/>
      <c r="E560" s="165"/>
      <c r="F560" s="165" t="b">
        <v>0</v>
      </c>
      <c r="G560" s="165" t="b">
        <v>0</v>
      </c>
      <c r="H560" s="154" t="str">
        <f>'LLM Defaults'!$P$23</f>
        <v>None</v>
      </c>
      <c r="I560" s="166" t="s">
        <v>27</v>
      </c>
      <c r="J560" s="154" t="str">
        <f>'LLM Defaults'!$L$23</f>
        <v>gpt-4-turbo-preview</v>
      </c>
      <c r="K560" s="157">
        <v>0.1</v>
      </c>
      <c r="L560" s="167">
        <v>0.0</v>
      </c>
      <c r="M560" s="168" t="s">
        <v>48</v>
      </c>
    </row>
    <row r="561">
      <c r="A561" s="161"/>
      <c r="B561" s="162"/>
      <c r="C561" s="163"/>
      <c r="D561" s="164"/>
      <c r="E561" s="165"/>
      <c r="F561" s="165" t="b">
        <v>0</v>
      </c>
      <c r="G561" s="165" t="b">
        <v>0</v>
      </c>
      <c r="H561" s="154" t="str">
        <f>'LLM Defaults'!$P$23</f>
        <v>None</v>
      </c>
      <c r="I561" s="166" t="s">
        <v>27</v>
      </c>
      <c r="J561" s="154" t="str">
        <f>'LLM Defaults'!$L$23</f>
        <v>gpt-4-turbo-preview</v>
      </c>
      <c r="K561" s="157">
        <v>0.1</v>
      </c>
      <c r="L561" s="167">
        <v>0.0</v>
      </c>
      <c r="M561" s="168" t="s">
        <v>48</v>
      </c>
    </row>
    <row r="562">
      <c r="A562" s="161"/>
      <c r="B562" s="162"/>
      <c r="C562" s="163"/>
      <c r="D562" s="164"/>
      <c r="E562" s="165"/>
      <c r="F562" s="165" t="b">
        <v>0</v>
      </c>
      <c r="G562" s="165" t="b">
        <v>0</v>
      </c>
      <c r="H562" s="154" t="str">
        <f>'LLM Defaults'!$P$23</f>
        <v>None</v>
      </c>
      <c r="I562" s="166" t="s">
        <v>27</v>
      </c>
      <c r="J562" s="154" t="str">
        <f>'LLM Defaults'!$L$23</f>
        <v>gpt-4-turbo-preview</v>
      </c>
      <c r="K562" s="157">
        <v>0.1</v>
      </c>
      <c r="L562" s="167">
        <v>0.0</v>
      </c>
      <c r="M562" s="168" t="s">
        <v>48</v>
      </c>
    </row>
    <row r="563">
      <c r="A563" s="161"/>
      <c r="B563" s="162"/>
      <c r="C563" s="163"/>
      <c r="D563" s="164"/>
      <c r="E563" s="165"/>
      <c r="F563" s="165" t="b">
        <v>0</v>
      </c>
      <c r="G563" s="165" t="b">
        <v>0</v>
      </c>
      <c r="H563" s="154" t="str">
        <f>'LLM Defaults'!$P$23</f>
        <v>None</v>
      </c>
      <c r="I563" s="166" t="s">
        <v>27</v>
      </c>
      <c r="J563" s="154" t="str">
        <f>'LLM Defaults'!$L$23</f>
        <v>gpt-4-turbo-preview</v>
      </c>
      <c r="K563" s="157">
        <v>0.1</v>
      </c>
      <c r="L563" s="167">
        <v>0.0</v>
      </c>
      <c r="M563" s="168" t="s">
        <v>48</v>
      </c>
    </row>
    <row r="564">
      <c r="A564" s="161"/>
      <c r="B564" s="162"/>
      <c r="C564" s="163"/>
      <c r="D564" s="164"/>
      <c r="E564" s="165"/>
      <c r="F564" s="165" t="b">
        <v>0</v>
      </c>
      <c r="G564" s="165" t="b">
        <v>0</v>
      </c>
      <c r="H564" s="154" t="str">
        <f>'LLM Defaults'!$P$23</f>
        <v>None</v>
      </c>
      <c r="I564" s="166" t="s">
        <v>27</v>
      </c>
      <c r="J564" s="154" t="str">
        <f>'LLM Defaults'!$L$23</f>
        <v>gpt-4-turbo-preview</v>
      </c>
      <c r="K564" s="157">
        <v>0.1</v>
      </c>
      <c r="L564" s="167">
        <v>0.0</v>
      </c>
      <c r="M564" s="168" t="s">
        <v>48</v>
      </c>
    </row>
    <row r="565">
      <c r="A565" s="161"/>
      <c r="B565" s="162"/>
      <c r="C565" s="163"/>
      <c r="D565" s="164"/>
      <c r="E565" s="165"/>
      <c r="F565" s="165" t="b">
        <v>0</v>
      </c>
      <c r="G565" s="165" t="b">
        <v>0</v>
      </c>
      <c r="H565" s="154" t="str">
        <f>'LLM Defaults'!$P$23</f>
        <v>None</v>
      </c>
      <c r="I565" s="166" t="s">
        <v>27</v>
      </c>
      <c r="J565" s="154" t="str">
        <f>'LLM Defaults'!$L$23</f>
        <v>gpt-4-turbo-preview</v>
      </c>
      <c r="K565" s="157">
        <v>0.1</v>
      </c>
      <c r="L565" s="167">
        <v>0.0</v>
      </c>
      <c r="M565" s="168" t="s">
        <v>48</v>
      </c>
    </row>
    <row r="566">
      <c r="A566" s="161"/>
      <c r="B566" s="162"/>
      <c r="C566" s="163"/>
      <c r="D566" s="164"/>
      <c r="E566" s="165"/>
      <c r="F566" s="165" t="b">
        <v>0</v>
      </c>
      <c r="G566" s="165" t="b">
        <v>0</v>
      </c>
      <c r="H566" s="154" t="str">
        <f>'LLM Defaults'!$P$23</f>
        <v>None</v>
      </c>
      <c r="I566" s="166" t="s">
        <v>27</v>
      </c>
      <c r="J566" s="154" t="str">
        <f>'LLM Defaults'!$L$23</f>
        <v>gpt-4-turbo-preview</v>
      </c>
      <c r="K566" s="157">
        <v>0.1</v>
      </c>
      <c r="L566" s="167">
        <v>0.0</v>
      </c>
      <c r="M566" s="168" t="s">
        <v>48</v>
      </c>
    </row>
    <row r="567">
      <c r="A567" s="161"/>
      <c r="B567" s="162"/>
      <c r="C567" s="163"/>
      <c r="D567" s="164"/>
      <c r="E567" s="165"/>
      <c r="F567" s="165" t="b">
        <v>0</v>
      </c>
      <c r="G567" s="165" t="b">
        <v>0</v>
      </c>
      <c r="H567" s="154" t="str">
        <f>'LLM Defaults'!$P$23</f>
        <v>None</v>
      </c>
      <c r="I567" s="166" t="s">
        <v>27</v>
      </c>
      <c r="J567" s="154" t="str">
        <f>'LLM Defaults'!$L$23</f>
        <v>gpt-4-turbo-preview</v>
      </c>
      <c r="K567" s="157">
        <v>0.1</v>
      </c>
      <c r="L567" s="167">
        <v>0.0</v>
      </c>
      <c r="M567" s="168" t="s">
        <v>48</v>
      </c>
    </row>
    <row r="568">
      <c r="A568" s="161"/>
      <c r="B568" s="162"/>
      <c r="C568" s="163"/>
      <c r="D568" s="164"/>
      <c r="E568" s="165"/>
      <c r="F568" s="165" t="b">
        <v>0</v>
      </c>
      <c r="G568" s="165" t="b">
        <v>0</v>
      </c>
      <c r="H568" s="154" t="str">
        <f>'LLM Defaults'!$P$23</f>
        <v>None</v>
      </c>
      <c r="I568" s="166" t="s">
        <v>27</v>
      </c>
      <c r="J568" s="154" t="str">
        <f>'LLM Defaults'!$L$23</f>
        <v>gpt-4-turbo-preview</v>
      </c>
      <c r="K568" s="157">
        <v>0.1</v>
      </c>
      <c r="L568" s="167">
        <v>0.0</v>
      </c>
      <c r="M568" s="168" t="s">
        <v>48</v>
      </c>
    </row>
    <row r="569">
      <c r="A569" s="161"/>
      <c r="B569" s="162"/>
      <c r="C569" s="163"/>
      <c r="D569" s="164"/>
      <c r="E569" s="165"/>
      <c r="F569" s="165" t="b">
        <v>0</v>
      </c>
      <c r="G569" s="165" t="b">
        <v>0</v>
      </c>
      <c r="H569" s="154" t="str">
        <f>'LLM Defaults'!$P$23</f>
        <v>None</v>
      </c>
      <c r="I569" s="166" t="s">
        <v>27</v>
      </c>
      <c r="J569" s="154" t="str">
        <f>'LLM Defaults'!$L$23</f>
        <v>gpt-4-turbo-preview</v>
      </c>
      <c r="K569" s="157">
        <v>0.1</v>
      </c>
      <c r="L569" s="167">
        <v>0.0</v>
      </c>
      <c r="M569" s="168" t="s">
        <v>48</v>
      </c>
    </row>
    <row r="570">
      <c r="A570" s="161"/>
      <c r="B570" s="162"/>
      <c r="C570" s="163"/>
      <c r="D570" s="164"/>
      <c r="E570" s="165"/>
      <c r="F570" s="165" t="b">
        <v>0</v>
      </c>
      <c r="G570" s="165" t="b">
        <v>0</v>
      </c>
      <c r="H570" s="154" t="str">
        <f>'LLM Defaults'!$P$23</f>
        <v>None</v>
      </c>
      <c r="I570" s="166" t="s">
        <v>27</v>
      </c>
      <c r="J570" s="154" t="str">
        <f>'LLM Defaults'!$L$23</f>
        <v>gpt-4-turbo-preview</v>
      </c>
      <c r="K570" s="157">
        <v>0.1</v>
      </c>
      <c r="L570" s="167">
        <v>0.0</v>
      </c>
      <c r="M570" s="168" t="s">
        <v>48</v>
      </c>
    </row>
    <row r="571">
      <c r="A571" s="161"/>
      <c r="B571" s="162"/>
      <c r="C571" s="163"/>
      <c r="D571" s="164"/>
      <c r="E571" s="165"/>
      <c r="F571" s="165" t="b">
        <v>0</v>
      </c>
      <c r="G571" s="165" t="b">
        <v>0</v>
      </c>
      <c r="H571" s="154" t="str">
        <f>'LLM Defaults'!$P$23</f>
        <v>None</v>
      </c>
      <c r="I571" s="166" t="s">
        <v>27</v>
      </c>
      <c r="J571" s="154" t="str">
        <f>'LLM Defaults'!$L$23</f>
        <v>gpt-4-turbo-preview</v>
      </c>
      <c r="K571" s="157">
        <v>0.1</v>
      </c>
      <c r="L571" s="167">
        <v>0.0</v>
      </c>
      <c r="M571" s="168" t="s">
        <v>48</v>
      </c>
    </row>
    <row r="572">
      <c r="A572" s="161"/>
      <c r="B572" s="162"/>
      <c r="C572" s="163"/>
      <c r="D572" s="164"/>
      <c r="E572" s="165"/>
      <c r="F572" s="165" t="b">
        <v>0</v>
      </c>
      <c r="G572" s="165" t="b">
        <v>0</v>
      </c>
      <c r="H572" s="154" t="str">
        <f>'LLM Defaults'!$P$23</f>
        <v>None</v>
      </c>
      <c r="I572" s="166" t="s">
        <v>27</v>
      </c>
      <c r="J572" s="154" t="str">
        <f>'LLM Defaults'!$L$23</f>
        <v>gpt-4-turbo-preview</v>
      </c>
      <c r="K572" s="157">
        <v>0.1</v>
      </c>
      <c r="L572" s="167">
        <v>0.0</v>
      </c>
      <c r="M572" s="168" t="s">
        <v>48</v>
      </c>
    </row>
    <row r="573">
      <c r="A573" s="161"/>
      <c r="B573" s="162"/>
      <c r="C573" s="163"/>
      <c r="D573" s="164"/>
      <c r="E573" s="165"/>
      <c r="F573" s="165" t="b">
        <v>0</v>
      </c>
      <c r="G573" s="165" t="b">
        <v>0</v>
      </c>
      <c r="H573" s="154" t="str">
        <f>'LLM Defaults'!$P$23</f>
        <v>None</v>
      </c>
      <c r="I573" s="166" t="s">
        <v>27</v>
      </c>
      <c r="J573" s="154" t="str">
        <f>'LLM Defaults'!$L$23</f>
        <v>gpt-4-turbo-preview</v>
      </c>
      <c r="K573" s="157">
        <v>0.1</v>
      </c>
      <c r="L573" s="167">
        <v>0.0</v>
      </c>
      <c r="M573" s="168" t="s">
        <v>48</v>
      </c>
    </row>
    <row r="574">
      <c r="A574" s="161"/>
      <c r="B574" s="162"/>
      <c r="C574" s="163"/>
      <c r="D574" s="164"/>
      <c r="E574" s="165"/>
      <c r="F574" s="165" t="b">
        <v>0</v>
      </c>
      <c r="G574" s="165" t="b">
        <v>0</v>
      </c>
      <c r="H574" s="154" t="str">
        <f>'LLM Defaults'!$P$23</f>
        <v>None</v>
      </c>
      <c r="I574" s="166" t="s">
        <v>27</v>
      </c>
      <c r="J574" s="154" t="str">
        <f>'LLM Defaults'!$L$23</f>
        <v>gpt-4-turbo-preview</v>
      </c>
      <c r="K574" s="157">
        <v>0.1</v>
      </c>
      <c r="L574" s="167">
        <v>0.0</v>
      </c>
      <c r="M574" s="168" t="s">
        <v>48</v>
      </c>
    </row>
    <row r="575">
      <c r="A575" s="161"/>
      <c r="B575" s="162"/>
      <c r="C575" s="163"/>
      <c r="D575" s="164"/>
      <c r="E575" s="165"/>
      <c r="F575" s="165" t="b">
        <v>0</v>
      </c>
      <c r="G575" s="165" t="b">
        <v>0</v>
      </c>
      <c r="H575" s="154" t="str">
        <f>'LLM Defaults'!$P$23</f>
        <v>None</v>
      </c>
      <c r="I575" s="166" t="s">
        <v>27</v>
      </c>
      <c r="J575" s="154" t="str">
        <f>'LLM Defaults'!$L$23</f>
        <v>gpt-4-turbo-preview</v>
      </c>
      <c r="K575" s="157">
        <v>0.1</v>
      </c>
      <c r="L575" s="167">
        <v>0.0</v>
      </c>
      <c r="M575" s="168" t="s">
        <v>48</v>
      </c>
    </row>
    <row r="576">
      <c r="A576" s="161"/>
      <c r="B576" s="162"/>
      <c r="C576" s="163"/>
      <c r="D576" s="164"/>
      <c r="E576" s="165"/>
      <c r="F576" s="165" t="b">
        <v>0</v>
      </c>
      <c r="G576" s="165" t="b">
        <v>0</v>
      </c>
      <c r="H576" s="154" t="str">
        <f>'LLM Defaults'!$P$23</f>
        <v>None</v>
      </c>
      <c r="I576" s="166" t="s">
        <v>27</v>
      </c>
      <c r="J576" s="154" t="str">
        <f>'LLM Defaults'!$L$23</f>
        <v>gpt-4-turbo-preview</v>
      </c>
      <c r="K576" s="157">
        <v>0.1</v>
      </c>
      <c r="L576" s="167">
        <v>0.0</v>
      </c>
      <c r="M576" s="168" t="s">
        <v>48</v>
      </c>
    </row>
    <row r="577">
      <c r="A577" s="161"/>
      <c r="B577" s="162"/>
      <c r="C577" s="163"/>
      <c r="D577" s="164"/>
      <c r="E577" s="165"/>
      <c r="F577" s="165" t="b">
        <v>0</v>
      </c>
      <c r="G577" s="165" t="b">
        <v>0</v>
      </c>
      <c r="H577" s="154" t="str">
        <f>'LLM Defaults'!$P$23</f>
        <v>None</v>
      </c>
      <c r="I577" s="166" t="s">
        <v>27</v>
      </c>
      <c r="J577" s="154" t="str">
        <f>'LLM Defaults'!$L$23</f>
        <v>gpt-4-turbo-preview</v>
      </c>
      <c r="K577" s="157">
        <v>0.1</v>
      </c>
      <c r="L577" s="167">
        <v>0.0</v>
      </c>
      <c r="M577" s="168" t="s">
        <v>48</v>
      </c>
    </row>
    <row r="578">
      <c r="A578" s="161"/>
      <c r="B578" s="162"/>
      <c r="C578" s="163"/>
      <c r="D578" s="164"/>
      <c r="E578" s="165"/>
      <c r="F578" s="165" t="b">
        <v>0</v>
      </c>
      <c r="G578" s="165" t="b">
        <v>0</v>
      </c>
      <c r="H578" s="154" t="str">
        <f>'LLM Defaults'!$P$23</f>
        <v>None</v>
      </c>
      <c r="I578" s="166" t="s">
        <v>27</v>
      </c>
      <c r="J578" s="154" t="str">
        <f>'LLM Defaults'!$L$23</f>
        <v>gpt-4-turbo-preview</v>
      </c>
      <c r="K578" s="157">
        <v>0.1</v>
      </c>
      <c r="L578" s="167">
        <v>0.0</v>
      </c>
      <c r="M578" s="168" t="s">
        <v>48</v>
      </c>
    </row>
    <row r="579">
      <c r="A579" s="161"/>
      <c r="B579" s="162"/>
      <c r="C579" s="163"/>
      <c r="D579" s="164"/>
      <c r="E579" s="165"/>
      <c r="F579" s="165" t="b">
        <v>0</v>
      </c>
      <c r="G579" s="165" t="b">
        <v>0</v>
      </c>
      <c r="H579" s="154" t="str">
        <f>'LLM Defaults'!$P$23</f>
        <v>None</v>
      </c>
      <c r="I579" s="166" t="s">
        <v>27</v>
      </c>
      <c r="J579" s="154" t="str">
        <f>'LLM Defaults'!$L$23</f>
        <v>gpt-4-turbo-preview</v>
      </c>
      <c r="K579" s="157">
        <v>0.1</v>
      </c>
      <c r="L579" s="167">
        <v>0.0</v>
      </c>
      <c r="M579" s="168" t="s">
        <v>48</v>
      </c>
    </row>
    <row r="580">
      <c r="A580" s="161"/>
      <c r="B580" s="162"/>
      <c r="C580" s="163"/>
      <c r="D580" s="164"/>
      <c r="E580" s="165"/>
      <c r="F580" s="165" t="b">
        <v>0</v>
      </c>
      <c r="G580" s="165" t="b">
        <v>0</v>
      </c>
      <c r="H580" s="154" t="str">
        <f>'LLM Defaults'!$P$23</f>
        <v>None</v>
      </c>
      <c r="I580" s="166" t="s">
        <v>27</v>
      </c>
      <c r="J580" s="154" t="str">
        <f>'LLM Defaults'!$L$23</f>
        <v>gpt-4-turbo-preview</v>
      </c>
      <c r="K580" s="157">
        <v>0.1</v>
      </c>
      <c r="L580" s="167">
        <v>0.0</v>
      </c>
      <c r="M580" s="168" t="s">
        <v>48</v>
      </c>
    </row>
    <row r="581">
      <c r="A581" s="161"/>
      <c r="B581" s="162"/>
      <c r="C581" s="163"/>
      <c r="D581" s="164"/>
      <c r="E581" s="165"/>
      <c r="F581" s="165" t="b">
        <v>0</v>
      </c>
      <c r="G581" s="165" t="b">
        <v>0</v>
      </c>
      <c r="H581" s="154" t="str">
        <f>'LLM Defaults'!$P$23</f>
        <v>None</v>
      </c>
      <c r="I581" s="166" t="s">
        <v>27</v>
      </c>
      <c r="J581" s="154" t="str">
        <f>'LLM Defaults'!$L$23</f>
        <v>gpt-4-turbo-preview</v>
      </c>
      <c r="K581" s="157">
        <v>0.1</v>
      </c>
      <c r="L581" s="167">
        <v>0.0</v>
      </c>
      <c r="M581" s="168" t="s">
        <v>48</v>
      </c>
    </row>
    <row r="582">
      <c r="A582" s="161"/>
      <c r="B582" s="162"/>
      <c r="C582" s="163"/>
      <c r="D582" s="164"/>
      <c r="E582" s="165"/>
      <c r="F582" s="165" t="b">
        <v>0</v>
      </c>
      <c r="G582" s="165" t="b">
        <v>0</v>
      </c>
      <c r="H582" s="154" t="str">
        <f>'LLM Defaults'!$P$23</f>
        <v>None</v>
      </c>
      <c r="I582" s="166" t="s">
        <v>27</v>
      </c>
      <c r="J582" s="154" t="str">
        <f>'LLM Defaults'!$L$23</f>
        <v>gpt-4-turbo-preview</v>
      </c>
      <c r="K582" s="157">
        <v>0.1</v>
      </c>
      <c r="L582" s="167">
        <v>0.0</v>
      </c>
      <c r="M582" s="168" t="s">
        <v>48</v>
      </c>
    </row>
    <row r="583">
      <c r="A583" s="161"/>
      <c r="B583" s="162"/>
      <c r="C583" s="163"/>
      <c r="D583" s="164"/>
      <c r="E583" s="165"/>
      <c r="F583" s="165" t="b">
        <v>0</v>
      </c>
      <c r="G583" s="165" t="b">
        <v>0</v>
      </c>
      <c r="H583" s="154" t="str">
        <f>'LLM Defaults'!$P$23</f>
        <v>None</v>
      </c>
      <c r="I583" s="166" t="s">
        <v>27</v>
      </c>
      <c r="J583" s="154" t="str">
        <f>'LLM Defaults'!$L$23</f>
        <v>gpt-4-turbo-preview</v>
      </c>
      <c r="K583" s="157">
        <v>0.1</v>
      </c>
      <c r="L583" s="167">
        <v>0.0</v>
      </c>
      <c r="M583" s="168" t="s">
        <v>48</v>
      </c>
    </row>
    <row r="584">
      <c r="A584" s="161"/>
      <c r="B584" s="162"/>
      <c r="C584" s="163"/>
      <c r="D584" s="164"/>
      <c r="E584" s="165"/>
      <c r="F584" s="165" t="b">
        <v>0</v>
      </c>
      <c r="G584" s="165" t="b">
        <v>0</v>
      </c>
      <c r="H584" s="154" t="str">
        <f>'LLM Defaults'!$P$23</f>
        <v>None</v>
      </c>
      <c r="I584" s="166" t="s">
        <v>27</v>
      </c>
      <c r="J584" s="154" t="str">
        <f>'LLM Defaults'!$L$23</f>
        <v>gpt-4-turbo-preview</v>
      </c>
      <c r="K584" s="157">
        <v>0.1</v>
      </c>
      <c r="L584" s="167">
        <v>0.0</v>
      </c>
      <c r="M584" s="168" t="s">
        <v>48</v>
      </c>
    </row>
    <row r="585">
      <c r="A585" s="161"/>
      <c r="B585" s="162"/>
      <c r="C585" s="163"/>
      <c r="D585" s="164"/>
      <c r="E585" s="165"/>
      <c r="F585" s="165" t="b">
        <v>0</v>
      </c>
      <c r="G585" s="165" t="b">
        <v>0</v>
      </c>
      <c r="H585" s="154" t="str">
        <f>'LLM Defaults'!$P$23</f>
        <v>None</v>
      </c>
      <c r="I585" s="166" t="s">
        <v>27</v>
      </c>
      <c r="J585" s="154" t="str">
        <f>'LLM Defaults'!$L$23</f>
        <v>gpt-4-turbo-preview</v>
      </c>
      <c r="K585" s="157">
        <v>0.1</v>
      </c>
      <c r="L585" s="167">
        <v>0.0</v>
      </c>
      <c r="M585" s="168" t="s">
        <v>48</v>
      </c>
    </row>
    <row r="586">
      <c r="A586" s="161"/>
      <c r="B586" s="162"/>
      <c r="C586" s="163"/>
      <c r="D586" s="164"/>
      <c r="E586" s="165"/>
      <c r="F586" s="165" t="b">
        <v>0</v>
      </c>
      <c r="G586" s="165" t="b">
        <v>0</v>
      </c>
      <c r="H586" s="154" t="str">
        <f>'LLM Defaults'!$P$23</f>
        <v>None</v>
      </c>
      <c r="I586" s="166" t="s">
        <v>27</v>
      </c>
      <c r="J586" s="154" t="str">
        <f>'LLM Defaults'!$L$23</f>
        <v>gpt-4-turbo-preview</v>
      </c>
      <c r="K586" s="157">
        <v>0.1</v>
      </c>
      <c r="L586" s="167">
        <v>0.0</v>
      </c>
      <c r="M586" s="168" t="s">
        <v>48</v>
      </c>
    </row>
    <row r="587">
      <c r="A587" s="161"/>
      <c r="B587" s="162"/>
      <c r="C587" s="163"/>
      <c r="D587" s="164"/>
      <c r="E587" s="165"/>
      <c r="F587" s="165" t="b">
        <v>0</v>
      </c>
      <c r="G587" s="165" t="b">
        <v>0</v>
      </c>
      <c r="H587" s="154" t="str">
        <f>'LLM Defaults'!$P$23</f>
        <v>None</v>
      </c>
      <c r="I587" s="166" t="s">
        <v>27</v>
      </c>
      <c r="J587" s="154" t="str">
        <f>'LLM Defaults'!$L$23</f>
        <v>gpt-4-turbo-preview</v>
      </c>
      <c r="K587" s="157">
        <v>0.1</v>
      </c>
      <c r="L587" s="167">
        <v>0.0</v>
      </c>
      <c r="M587" s="168" t="s">
        <v>48</v>
      </c>
    </row>
    <row r="588">
      <c r="A588" s="161"/>
      <c r="B588" s="162"/>
      <c r="C588" s="163"/>
      <c r="D588" s="164"/>
      <c r="E588" s="165"/>
      <c r="F588" s="165" t="b">
        <v>0</v>
      </c>
      <c r="G588" s="165" t="b">
        <v>0</v>
      </c>
      <c r="H588" s="154" t="str">
        <f>'LLM Defaults'!$P$23</f>
        <v>None</v>
      </c>
      <c r="I588" s="166" t="s">
        <v>27</v>
      </c>
      <c r="J588" s="154" t="str">
        <f>'LLM Defaults'!$L$23</f>
        <v>gpt-4-turbo-preview</v>
      </c>
      <c r="K588" s="157">
        <v>0.1</v>
      </c>
      <c r="L588" s="167">
        <v>0.0</v>
      </c>
      <c r="M588" s="168" t="s">
        <v>48</v>
      </c>
    </row>
    <row r="589">
      <c r="A589" s="161"/>
      <c r="B589" s="162"/>
      <c r="C589" s="163"/>
      <c r="D589" s="164"/>
      <c r="E589" s="165"/>
      <c r="F589" s="165" t="b">
        <v>0</v>
      </c>
      <c r="G589" s="165" t="b">
        <v>0</v>
      </c>
      <c r="H589" s="154" t="str">
        <f>'LLM Defaults'!$P$23</f>
        <v>None</v>
      </c>
      <c r="I589" s="166" t="s">
        <v>27</v>
      </c>
      <c r="J589" s="154" t="str">
        <f>'LLM Defaults'!$L$23</f>
        <v>gpt-4-turbo-preview</v>
      </c>
      <c r="K589" s="157">
        <v>0.1</v>
      </c>
      <c r="L589" s="167">
        <v>0.0</v>
      </c>
      <c r="M589" s="168" t="s">
        <v>48</v>
      </c>
    </row>
    <row r="590">
      <c r="A590" s="161"/>
      <c r="B590" s="162"/>
      <c r="C590" s="163"/>
      <c r="D590" s="164"/>
      <c r="E590" s="165"/>
      <c r="F590" s="165" t="b">
        <v>0</v>
      </c>
      <c r="G590" s="165" t="b">
        <v>0</v>
      </c>
      <c r="H590" s="154" t="str">
        <f>'LLM Defaults'!$P$23</f>
        <v>None</v>
      </c>
      <c r="I590" s="166" t="s">
        <v>27</v>
      </c>
      <c r="J590" s="154" t="str">
        <f>'LLM Defaults'!$L$23</f>
        <v>gpt-4-turbo-preview</v>
      </c>
      <c r="K590" s="157">
        <v>0.1</v>
      </c>
      <c r="L590" s="167">
        <v>0.0</v>
      </c>
      <c r="M590" s="168" t="s">
        <v>48</v>
      </c>
    </row>
    <row r="591">
      <c r="A591" s="161"/>
      <c r="B591" s="162"/>
      <c r="C591" s="163"/>
      <c r="D591" s="164"/>
      <c r="E591" s="165"/>
      <c r="F591" s="165" t="b">
        <v>0</v>
      </c>
      <c r="G591" s="165" t="b">
        <v>0</v>
      </c>
      <c r="H591" s="154" t="str">
        <f>'LLM Defaults'!$P$23</f>
        <v>None</v>
      </c>
      <c r="I591" s="166" t="s">
        <v>27</v>
      </c>
      <c r="J591" s="154" t="str">
        <f>'LLM Defaults'!$L$23</f>
        <v>gpt-4-turbo-preview</v>
      </c>
      <c r="K591" s="157">
        <v>0.1</v>
      </c>
      <c r="L591" s="167">
        <v>0.0</v>
      </c>
      <c r="M591" s="168" t="s">
        <v>48</v>
      </c>
    </row>
    <row r="592">
      <c r="A592" s="161"/>
      <c r="B592" s="162"/>
      <c r="C592" s="163"/>
      <c r="D592" s="164"/>
      <c r="E592" s="165"/>
      <c r="F592" s="165" t="b">
        <v>0</v>
      </c>
      <c r="G592" s="165" t="b">
        <v>0</v>
      </c>
      <c r="H592" s="154" t="str">
        <f>'LLM Defaults'!$P$23</f>
        <v>None</v>
      </c>
      <c r="I592" s="166" t="s">
        <v>27</v>
      </c>
      <c r="J592" s="154" t="str">
        <f>'LLM Defaults'!$L$23</f>
        <v>gpt-4-turbo-preview</v>
      </c>
      <c r="K592" s="157">
        <v>0.1</v>
      </c>
      <c r="L592" s="167">
        <v>0.0</v>
      </c>
      <c r="M592" s="168" t="s">
        <v>48</v>
      </c>
    </row>
    <row r="593">
      <c r="A593" s="161"/>
      <c r="B593" s="162"/>
      <c r="C593" s="163"/>
      <c r="D593" s="164"/>
      <c r="E593" s="165"/>
      <c r="F593" s="165" t="b">
        <v>0</v>
      </c>
      <c r="G593" s="165" t="b">
        <v>0</v>
      </c>
      <c r="H593" s="154" t="str">
        <f>'LLM Defaults'!$P$23</f>
        <v>None</v>
      </c>
      <c r="I593" s="166" t="s">
        <v>27</v>
      </c>
      <c r="J593" s="154" t="str">
        <f>'LLM Defaults'!$L$23</f>
        <v>gpt-4-turbo-preview</v>
      </c>
      <c r="K593" s="157">
        <v>0.1</v>
      </c>
      <c r="L593" s="167">
        <v>0.0</v>
      </c>
      <c r="M593" s="168" t="s">
        <v>48</v>
      </c>
    </row>
    <row r="594">
      <c r="A594" s="161"/>
      <c r="B594" s="162"/>
      <c r="C594" s="163"/>
      <c r="D594" s="164"/>
      <c r="E594" s="165"/>
      <c r="F594" s="165" t="b">
        <v>0</v>
      </c>
      <c r="G594" s="165" t="b">
        <v>0</v>
      </c>
      <c r="H594" s="154" t="str">
        <f>'LLM Defaults'!$P$23</f>
        <v>None</v>
      </c>
      <c r="I594" s="166" t="s">
        <v>27</v>
      </c>
      <c r="J594" s="154" t="str">
        <f>'LLM Defaults'!$L$23</f>
        <v>gpt-4-turbo-preview</v>
      </c>
      <c r="K594" s="157">
        <v>0.1</v>
      </c>
      <c r="L594" s="167">
        <v>0.0</v>
      </c>
      <c r="M594" s="168" t="s">
        <v>48</v>
      </c>
    </row>
    <row r="595">
      <c r="A595" s="161"/>
      <c r="B595" s="162"/>
      <c r="C595" s="163"/>
      <c r="D595" s="164"/>
      <c r="E595" s="165"/>
      <c r="F595" s="165" t="b">
        <v>0</v>
      </c>
      <c r="G595" s="165" t="b">
        <v>0</v>
      </c>
      <c r="H595" s="154" t="str">
        <f>'LLM Defaults'!$P$23</f>
        <v>None</v>
      </c>
      <c r="I595" s="166" t="s">
        <v>27</v>
      </c>
      <c r="J595" s="154" t="str">
        <f>'LLM Defaults'!$L$23</f>
        <v>gpt-4-turbo-preview</v>
      </c>
      <c r="K595" s="157">
        <v>0.1</v>
      </c>
      <c r="L595" s="167">
        <v>0.0</v>
      </c>
      <c r="M595" s="168" t="s">
        <v>48</v>
      </c>
    </row>
    <row r="596">
      <c r="A596" s="161"/>
      <c r="B596" s="162"/>
      <c r="C596" s="163"/>
      <c r="D596" s="164"/>
      <c r="E596" s="165"/>
      <c r="F596" s="165" t="b">
        <v>0</v>
      </c>
      <c r="G596" s="165" t="b">
        <v>0</v>
      </c>
      <c r="H596" s="154" t="str">
        <f>'LLM Defaults'!$P$23</f>
        <v>None</v>
      </c>
      <c r="I596" s="166" t="s">
        <v>27</v>
      </c>
      <c r="J596" s="154" t="str">
        <f>'LLM Defaults'!$L$23</f>
        <v>gpt-4-turbo-preview</v>
      </c>
      <c r="K596" s="157">
        <v>0.1</v>
      </c>
      <c r="L596" s="167">
        <v>0.0</v>
      </c>
      <c r="M596" s="168" t="s">
        <v>48</v>
      </c>
    </row>
    <row r="597">
      <c r="A597" s="161"/>
      <c r="B597" s="162"/>
      <c r="C597" s="163"/>
      <c r="D597" s="164"/>
      <c r="E597" s="165"/>
      <c r="F597" s="165" t="b">
        <v>0</v>
      </c>
      <c r="G597" s="165" t="b">
        <v>0</v>
      </c>
      <c r="H597" s="154" t="str">
        <f>'LLM Defaults'!$P$23</f>
        <v>None</v>
      </c>
      <c r="I597" s="166" t="s">
        <v>27</v>
      </c>
      <c r="J597" s="154" t="str">
        <f>'LLM Defaults'!$L$23</f>
        <v>gpt-4-turbo-preview</v>
      </c>
      <c r="K597" s="157">
        <v>0.1</v>
      </c>
      <c r="L597" s="167">
        <v>0.0</v>
      </c>
      <c r="M597" s="168" t="s">
        <v>48</v>
      </c>
    </row>
    <row r="598">
      <c r="A598" s="161"/>
      <c r="B598" s="162"/>
      <c r="C598" s="163"/>
      <c r="D598" s="164"/>
      <c r="E598" s="165"/>
      <c r="F598" s="165" t="b">
        <v>0</v>
      </c>
      <c r="G598" s="165" t="b">
        <v>0</v>
      </c>
      <c r="H598" s="154" t="str">
        <f>'LLM Defaults'!$P$23</f>
        <v>None</v>
      </c>
      <c r="I598" s="166" t="s">
        <v>27</v>
      </c>
      <c r="J598" s="154" t="str">
        <f>'LLM Defaults'!$L$23</f>
        <v>gpt-4-turbo-preview</v>
      </c>
      <c r="K598" s="157">
        <v>0.1</v>
      </c>
      <c r="L598" s="167">
        <v>0.0</v>
      </c>
      <c r="M598" s="168" t="s">
        <v>48</v>
      </c>
    </row>
    <row r="599">
      <c r="A599" s="161"/>
      <c r="B599" s="162"/>
      <c r="C599" s="163"/>
      <c r="D599" s="164"/>
      <c r="E599" s="165"/>
      <c r="F599" s="165" t="b">
        <v>0</v>
      </c>
      <c r="G599" s="165" t="b">
        <v>0</v>
      </c>
      <c r="H599" s="154" t="str">
        <f>'LLM Defaults'!$P$23</f>
        <v>None</v>
      </c>
      <c r="I599" s="166" t="s">
        <v>27</v>
      </c>
      <c r="J599" s="154" t="str">
        <f>'LLM Defaults'!$L$23</f>
        <v>gpt-4-turbo-preview</v>
      </c>
      <c r="K599" s="157">
        <v>0.1</v>
      </c>
      <c r="L599" s="167">
        <v>0.0</v>
      </c>
      <c r="M599" s="168" t="s">
        <v>48</v>
      </c>
    </row>
    <row r="600">
      <c r="A600" s="161"/>
      <c r="B600" s="162"/>
      <c r="C600" s="163"/>
      <c r="D600" s="164"/>
      <c r="E600" s="165"/>
      <c r="F600" s="165" t="b">
        <v>0</v>
      </c>
      <c r="G600" s="165" t="b">
        <v>0</v>
      </c>
      <c r="H600" s="154" t="str">
        <f>'LLM Defaults'!$P$23</f>
        <v>None</v>
      </c>
      <c r="I600" s="166" t="s">
        <v>27</v>
      </c>
      <c r="J600" s="154" t="str">
        <f>'LLM Defaults'!$L$23</f>
        <v>gpt-4-turbo-preview</v>
      </c>
      <c r="K600" s="157">
        <v>0.1</v>
      </c>
      <c r="L600" s="167">
        <v>0.0</v>
      </c>
      <c r="M600" s="168" t="s">
        <v>48</v>
      </c>
    </row>
    <row r="601">
      <c r="A601" s="161"/>
      <c r="B601" s="162"/>
      <c r="C601" s="163"/>
      <c r="D601" s="164"/>
      <c r="E601" s="165"/>
      <c r="F601" s="165" t="b">
        <v>0</v>
      </c>
      <c r="G601" s="165" t="b">
        <v>0</v>
      </c>
      <c r="H601" s="154" t="str">
        <f>'LLM Defaults'!$P$23</f>
        <v>None</v>
      </c>
      <c r="I601" s="166" t="s">
        <v>27</v>
      </c>
      <c r="J601" s="154" t="str">
        <f>'LLM Defaults'!$L$23</f>
        <v>gpt-4-turbo-preview</v>
      </c>
      <c r="K601" s="157">
        <v>0.1</v>
      </c>
      <c r="L601" s="167">
        <v>0.0</v>
      </c>
      <c r="M601" s="168" t="s">
        <v>48</v>
      </c>
    </row>
    <row r="602">
      <c r="A602" s="161"/>
      <c r="B602" s="162"/>
      <c r="C602" s="163"/>
      <c r="D602" s="164"/>
      <c r="E602" s="165"/>
      <c r="F602" s="165" t="b">
        <v>0</v>
      </c>
      <c r="G602" s="165" t="b">
        <v>0</v>
      </c>
      <c r="H602" s="154" t="str">
        <f>'LLM Defaults'!$P$23</f>
        <v>None</v>
      </c>
      <c r="I602" s="166" t="s">
        <v>27</v>
      </c>
      <c r="J602" s="154" t="str">
        <f>'LLM Defaults'!$L$23</f>
        <v>gpt-4-turbo-preview</v>
      </c>
      <c r="K602" s="157">
        <v>0.1</v>
      </c>
      <c r="L602" s="167">
        <v>0.0</v>
      </c>
      <c r="M602" s="168" t="s">
        <v>48</v>
      </c>
    </row>
    <row r="603">
      <c r="A603" s="161"/>
      <c r="B603" s="162"/>
      <c r="C603" s="163"/>
      <c r="D603" s="164"/>
      <c r="E603" s="165"/>
      <c r="F603" s="165" t="b">
        <v>0</v>
      </c>
      <c r="G603" s="165" t="b">
        <v>0</v>
      </c>
      <c r="H603" s="154" t="str">
        <f>'LLM Defaults'!$P$23</f>
        <v>None</v>
      </c>
      <c r="I603" s="166" t="s">
        <v>27</v>
      </c>
      <c r="J603" s="154" t="str">
        <f>'LLM Defaults'!$L$23</f>
        <v>gpt-4-turbo-preview</v>
      </c>
      <c r="K603" s="157">
        <v>0.1</v>
      </c>
      <c r="L603" s="167">
        <v>0.0</v>
      </c>
      <c r="M603" s="168" t="s">
        <v>48</v>
      </c>
    </row>
    <row r="604">
      <c r="A604" s="161"/>
      <c r="B604" s="162"/>
      <c r="C604" s="163"/>
      <c r="D604" s="164"/>
      <c r="E604" s="165"/>
      <c r="F604" s="165" t="b">
        <v>0</v>
      </c>
      <c r="G604" s="165" t="b">
        <v>0</v>
      </c>
      <c r="H604" s="154" t="str">
        <f>'LLM Defaults'!$P$23</f>
        <v>None</v>
      </c>
      <c r="I604" s="166" t="s">
        <v>27</v>
      </c>
      <c r="J604" s="154" t="str">
        <f>'LLM Defaults'!$L$23</f>
        <v>gpt-4-turbo-preview</v>
      </c>
      <c r="K604" s="157">
        <v>0.1</v>
      </c>
      <c r="L604" s="167">
        <v>0.0</v>
      </c>
      <c r="M604" s="168" t="s">
        <v>48</v>
      </c>
    </row>
    <row r="605">
      <c r="A605" s="161"/>
      <c r="B605" s="162"/>
      <c r="C605" s="163"/>
      <c r="D605" s="164"/>
      <c r="E605" s="165"/>
      <c r="F605" s="165" t="b">
        <v>0</v>
      </c>
      <c r="G605" s="165" t="b">
        <v>0</v>
      </c>
      <c r="H605" s="154" t="str">
        <f>'LLM Defaults'!$P$23</f>
        <v>None</v>
      </c>
      <c r="I605" s="166" t="s">
        <v>27</v>
      </c>
      <c r="J605" s="154" t="str">
        <f>'LLM Defaults'!$L$23</f>
        <v>gpt-4-turbo-preview</v>
      </c>
      <c r="K605" s="157">
        <v>0.1</v>
      </c>
      <c r="L605" s="167">
        <v>0.0</v>
      </c>
      <c r="M605" s="168" t="s">
        <v>48</v>
      </c>
    </row>
    <row r="606">
      <c r="A606" s="161"/>
      <c r="B606" s="162"/>
      <c r="C606" s="163"/>
      <c r="D606" s="164"/>
      <c r="E606" s="165"/>
      <c r="F606" s="165" t="b">
        <v>0</v>
      </c>
      <c r="G606" s="165" t="b">
        <v>0</v>
      </c>
      <c r="H606" s="154" t="str">
        <f>'LLM Defaults'!$P$23</f>
        <v>None</v>
      </c>
      <c r="I606" s="166" t="s">
        <v>27</v>
      </c>
      <c r="J606" s="154" t="str">
        <f>'LLM Defaults'!$L$23</f>
        <v>gpt-4-turbo-preview</v>
      </c>
      <c r="K606" s="157">
        <v>0.1</v>
      </c>
      <c r="L606" s="167">
        <v>0.0</v>
      </c>
      <c r="M606" s="168" t="s">
        <v>48</v>
      </c>
    </row>
    <row r="607">
      <c r="A607" s="161"/>
      <c r="B607" s="162"/>
      <c r="C607" s="163"/>
      <c r="D607" s="164"/>
      <c r="E607" s="165"/>
      <c r="F607" s="165" t="b">
        <v>0</v>
      </c>
      <c r="G607" s="165" t="b">
        <v>0</v>
      </c>
      <c r="H607" s="154" t="str">
        <f>'LLM Defaults'!$P$23</f>
        <v>None</v>
      </c>
      <c r="I607" s="166" t="s">
        <v>27</v>
      </c>
      <c r="J607" s="154" t="str">
        <f>'LLM Defaults'!$L$23</f>
        <v>gpt-4-turbo-preview</v>
      </c>
      <c r="K607" s="157">
        <v>0.1</v>
      </c>
      <c r="L607" s="167">
        <v>0.0</v>
      </c>
      <c r="M607" s="168" t="s">
        <v>48</v>
      </c>
    </row>
    <row r="608">
      <c r="A608" s="161"/>
      <c r="B608" s="162"/>
      <c r="C608" s="163"/>
      <c r="D608" s="164"/>
      <c r="E608" s="165"/>
      <c r="F608" s="165" t="b">
        <v>0</v>
      </c>
      <c r="G608" s="165" t="b">
        <v>0</v>
      </c>
      <c r="H608" s="154" t="str">
        <f>'LLM Defaults'!$P$23</f>
        <v>None</v>
      </c>
      <c r="I608" s="166" t="s">
        <v>27</v>
      </c>
      <c r="J608" s="154" t="str">
        <f>'LLM Defaults'!$L$23</f>
        <v>gpt-4-turbo-preview</v>
      </c>
      <c r="K608" s="157">
        <v>0.1</v>
      </c>
      <c r="L608" s="167">
        <v>0.0</v>
      </c>
      <c r="M608" s="168" t="s">
        <v>48</v>
      </c>
    </row>
    <row r="609">
      <c r="A609" s="161"/>
      <c r="B609" s="162"/>
      <c r="C609" s="163"/>
      <c r="D609" s="164"/>
      <c r="E609" s="165"/>
      <c r="F609" s="165" t="b">
        <v>0</v>
      </c>
      <c r="G609" s="165" t="b">
        <v>0</v>
      </c>
      <c r="H609" s="154" t="str">
        <f>'LLM Defaults'!$P$23</f>
        <v>None</v>
      </c>
      <c r="I609" s="166" t="s">
        <v>27</v>
      </c>
      <c r="J609" s="154" t="str">
        <f>'LLM Defaults'!$L$23</f>
        <v>gpt-4-turbo-preview</v>
      </c>
      <c r="K609" s="157">
        <v>0.1</v>
      </c>
      <c r="L609" s="167">
        <v>0.0</v>
      </c>
      <c r="M609" s="168" t="s">
        <v>48</v>
      </c>
    </row>
    <row r="610">
      <c r="A610" s="161"/>
      <c r="B610" s="162"/>
      <c r="C610" s="163"/>
      <c r="D610" s="164"/>
      <c r="E610" s="165"/>
      <c r="F610" s="165" t="b">
        <v>0</v>
      </c>
      <c r="G610" s="165" t="b">
        <v>0</v>
      </c>
      <c r="H610" s="154" t="str">
        <f>'LLM Defaults'!$P$23</f>
        <v>None</v>
      </c>
      <c r="I610" s="166" t="s">
        <v>27</v>
      </c>
      <c r="J610" s="154" t="str">
        <f>'LLM Defaults'!$L$23</f>
        <v>gpt-4-turbo-preview</v>
      </c>
      <c r="K610" s="157">
        <v>0.1</v>
      </c>
      <c r="L610" s="167">
        <v>0.0</v>
      </c>
      <c r="M610" s="168" t="s">
        <v>48</v>
      </c>
    </row>
    <row r="611">
      <c r="A611" s="161"/>
      <c r="B611" s="162"/>
      <c r="C611" s="163"/>
      <c r="D611" s="164"/>
      <c r="E611" s="165"/>
      <c r="F611" s="165" t="b">
        <v>0</v>
      </c>
      <c r="G611" s="165" t="b">
        <v>0</v>
      </c>
      <c r="H611" s="154" t="str">
        <f>'LLM Defaults'!$P$23</f>
        <v>None</v>
      </c>
      <c r="I611" s="166" t="s">
        <v>27</v>
      </c>
      <c r="J611" s="154" t="str">
        <f>'LLM Defaults'!$L$23</f>
        <v>gpt-4-turbo-preview</v>
      </c>
      <c r="K611" s="157">
        <v>0.1</v>
      </c>
      <c r="L611" s="167">
        <v>0.0</v>
      </c>
      <c r="M611" s="168" t="s">
        <v>48</v>
      </c>
    </row>
    <row r="612">
      <c r="A612" s="161"/>
      <c r="B612" s="162"/>
      <c r="C612" s="163"/>
      <c r="D612" s="164"/>
      <c r="E612" s="165"/>
      <c r="F612" s="165" t="b">
        <v>0</v>
      </c>
      <c r="G612" s="165" t="b">
        <v>0</v>
      </c>
      <c r="H612" s="154" t="str">
        <f>'LLM Defaults'!$P$23</f>
        <v>None</v>
      </c>
      <c r="I612" s="166" t="s">
        <v>27</v>
      </c>
      <c r="J612" s="154" t="str">
        <f>'LLM Defaults'!$L$23</f>
        <v>gpt-4-turbo-preview</v>
      </c>
      <c r="K612" s="157">
        <v>0.1</v>
      </c>
      <c r="L612" s="167">
        <v>0.0</v>
      </c>
      <c r="M612" s="168" t="s">
        <v>48</v>
      </c>
    </row>
    <row r="613">
      <c r="A613" s="161"/>
      <c r="B613" s="162"/>
      <c r="C613" s="163"/>
      <c r="D613" s="164"/>
      <c r="E613" s="165"/>
      <c r="F613" s="165" t="b">
        <v>0</v>
      </c>
      <c r="G613" s="165" t="b">
        <v>0</v>
      </c>
      <c r="H613" s="154" t="str">
        <f>'LLM Defaults'!$P$23</f>
        <v>None</v>
      </c>
      <c r="I613" s="166" t="s">
        <v>27</v>
      </c>
      <c r="J613" s="154" t="str">
        <f>'LLM Defaults'!$L$23</f>
        <v>gpt-4-turbo-preview</v>
      </c>
      <c r="K613" s="157">
        <v>0.1</v>
      </c>
      <c r="L613" s="167">
        <v>0.0</v>
      </c>
      <c r="M613" s="168" t="s">
        <v>48</v>
      </c>
    </row>
    <row r="614">
      <c r="A614" s="161"/>
      <c r="B614" s="162"/>
      <c r="C614" s="163"/>
      <c r="D614" s="164"/>
      <c r="E614" s="165"/>
      <c r="F614" s="165" t="b">
        <v>0</v>
      </c>
      <c r="G614" s="165" t="b">
        <v>0</v>
      </c>
      <c r="H614" s="154" t="str">
        <f>'LLM Defaults'!$P$23</f>
        <v>None</v>
      </c>
      <c r="I614" s="166" t="s">
        <v>27</v>
      </c>
      <c r="J614" s="154" t="str">
        <f>'LLM Defaults'!$L$23</f>
        <v>gpt-4-turbo-preview</v>
      </c>
      <c r="K614" s="157">
        <v>0.1</v>
      </c>
      <c r="L614" s="167">
        <v>0.0</v>
      </c>
      <c r="M614" s="168" t="s">
        <v>48</v>
      </c>
    </row>
    <row r="615">
      <c r="A615" s="161"/>
      <c r="B615" s="162"/>
      <c r="C615" s="163"/>
      <c r="D615" s="164"/>
      <c r="E615" s="165"/>
      <c r="F615" s="165" t="b">
        <v>0</v>
      </c>
      <c r="G615" s="165" t="b">
        <v>0</v>
      </c>
      <c r="H615" s="154" t="str">
        <f>'LLM Defaults'!$P$23</f>
        <v>None</v>
      </c>
      <c r="I615" s="166" t="s">
        <v>27</v>
      </c>
      <c r="J615" s="154" t="str">
        <f>'LLM Defaults'!$L$23</f>
        <v>gpt-4-turbo-preview</v>
      </c>
      <c r="K615" s="157">
        <v>0.1</v>
      </c>
      <c r="L615" s="167">
        <v>0.0</v>
      </c>
      <c r="M615" s="168" t="s">
        <v>48</v>
      </c>
    </row>
    <row r="616">
      <c r="A616" s="161"/>
      <c r="B616" s="162"/>
      <c r="C616" s="163"/>
      <c r="D616" s="164"/>
      <c r="E616" s="165"/>
      <c r="F616" s="165" t="b">
        <v>0</v>
      </c>
      <c r="G616" s="165" t="b">
        <v>0</v>
      </c>
      <c r="H616" s="154" t="str">
        <f>'LLM Defaults'!$P$23</f>
        <v>None</v>
      </c>
      <c r="I616" s="166" t="s">
        <v>27</v>
      </c>
      <c r="J616" s="154" t="str">
        <f>'LLM Defaults'!$L$23</f>
        <v>gpt-4-turbo-preview</v>
      </c>
      <c r="K616" s="157">
        <v>0.1</v>
      </c>
      <c r="L616" s="167">
        <v>0.0</v>
      </c>
      <c r="M616" s="168" t="s">
        <v>48</v>
      </c>
    </row>
    <row r="617">
      <c r="A617" s="161"/>
      <c r="B617" s="162"/>
      <c r="C617" s="163"/>
      <c r="D617" s="164"/>
      <c r="E617" s="165"/>
      <c r="F617" s="165" t="b">
        <v>0</v>
      </c>
      <c r="G617" s="165" t="b">
        <v>0</v>
      </c>
      <c r="H617" s="154" t="str">
        <f>'LLM Defaults'!$P$23</f>
        <v>None</v>
      </c>
      <c r="I617" s="166" t="s">
        <v>27</v>
      </c>
      <c r="J617" s="154" t="str">
        <f>'LLM Defaults'!$L$23</f>
        <v>gpt-4-turbo-preview</v>
      </c>
      <c r="K617" s="157">
        <v>0.1</v>
      </c>
      <c r="L617" s="167">
        <v>0.0</v>
      </c>
      <c r="M617" s="168" t="s">
        <v>48</v>
      </c>
    </row>
    <row r="618">
      <c r="A618" s="161"/>
      <c r="B618" s="162"/>
      <c r="C618" s="163"/>
      <c r="D618" s="164"/>
      <c r="E618" s="165"/>
      <c r="F618" s="165" t="b">
        <v>0</v>
      </c>
      <c r="G618" s="165" t="b">
        <v>0</v>
      </c>
      <c r="H618" s="154" t="str">
        <f>'LLM Defaults'!$P$23</f>
        <v>None</v>
      </c>
      <c r="I618" s="166" t="s">
        <v>27</v>
      </c>
      <c r="J618" s="154" t="str">
        <f>'LLM Defaults'!$L$23</f>
        <v>gpt-4-turbo-preview</v>
      </c>
      <c r="K618" s="157">
        <v>0.1</v>
      </c>
      <c r="L618" s="167">
        <v>0.0</v>
      </c>
      <c r="M618" s="168" t="s">
        <v>48</v>
      </c>
    </row>
    <row r="619">
      <c r="A619" s="161"/>
      <c r="B619" s="162"/>
      <c r="C619" s="163"/>
      <c r="D619" s="164"/>
      <c r="E619" s="165"/>
      <c r="F619" s="165" t="b">
        <v>0</v>
      </c>
      <c r="G619" s="165" t="b">
        <v>0</v>
      </c>
      <c r="H619" s="154" t="str">
        <f>'LLM Defaults'!$P$23</f>
        <v>None</v>
      </c>
      <c r="I619" s="166" t="s">
        <v>27</v>
      </c>
      <c r="J619" s="154" t="str">
        <f>'LLM Defaults'!$L$23</f>
        <v>gpt-4-turbo-preview</v>
      </c>
      <c r="K619" s="157">
        <v>0.1</v>
      </c>
      <c r="L619" s="167">
        <v>0.0</v>
      </c>
      <c r="M619" s="168" t="s">
        <v>48</v>
      </c>
    </row>
    <row r="620">
      <c r="A620" s="161"/>
      <c r="B620" s="162"/>
      <c r="C620" s="163"/>
      <c r="D620" s="164"/>
      <c r="E620" s="165"/>
      <c r="F620" s="165" t="b">
        <v>0</v>
      </c>
      <c r="G620" s="165" t="b">
        <v>0</v>
      </c>
      <c r="H620" s="154" t="str">
        <f>'LLM Defaults'!$P$23</f>
        <v>None</v>
      </c>
      <c r="I620" s="166" t="s">
        <v>27</v>
      </c>
      <c r="J620" s="154" t="str">
        <f>'LLM Defaults'!$L$23</f>
        <v>gpt-4-turbo-preview</v>
      </c>
      <c r="K620" s="157">
        <v>0.1</v>
      </c>
      <c r="L620" s="167">
        <v>0.0</v>
      </c>
      <c r="M620" s="168" t="s">
        <v>48</v>
      </c>
    </row>
    <row r="621">
      <c r="A621" s="161"/>
      <c r="B621" s="162"/>
      <c r="C621" s="163"/>
      <c r="D621" s="164"/>
      <c r="E621" s="165"/>
      <c r="F621" s="165" t="b">
        <v>0</v>
      </c>
      <c r="G621" s="165" t="b">
        <v>0</v>
      </c>
      <c r="H621" s="154" t="str">
        <f>'LLM Defaults'!$P$23</f>
        <v>None</v>
      </c>
      <c r="I621" s="166" t="s">
        <v>27</v>
      </c>
      <c r="J621" s="154" t="str">
        <f>'LLM Defaults'!$L$23</f>
        <v>gpt-4-turbo-preview</v>
      </c>
      <c r="K621" s="157">
        <v>0.1</v>
      </c>
      <c r="L621" s="167">
        <v>0.0</v>
      </c>
      <c r="M621" s="168" t="s">
        <v>48</v>
      </c>
    </row>
    <row r="622">
      <c r="A622" s="161"/>
      <c r="B622" s="162"/>
      <c r="C622" s="163"/>
      <c r="D622" s="164"/>
      <c r="E622" s="165"/>
      <c r="F622" s="165" t="b">
        <v>0</v>
      </c>
      <c r="G622" s="165" t="b">
        <v>0</v>
      </c>
      <c r="H622" s="154" t="str">
        <f>'LLM Defaults'!$P$23</f>
        <v>None</v>
      </c>
      <c r="I622" s="166" t="s">
        <v>27</v>
      </c>
      <c r="J622" s="154" t="str">
        <f>'LLM Defaults'!$L$23</f>
        <v>gpt-4-turbo-preview</v>
      </c>
      <c r="K622" s="157">
        <v>0.1</v>
      </c>
      <c r="L622" s="167">
        <v>0.0</v>
      </c>
      <c r="M622" s="168" t="s">
        <v>48</v>
      </c>
    </row>
    <row r="623">
      <c r="A623" s="161"/>
      <c r="B623" s="162"/>
      <c r="C623" s="163"/>
      <c r="D623" s="164"/>
      <c r="E623" s="165"/>
      <c r="F623" s="165" t="b">
        <v>0</v>
      </c>
      <c r="G623" s="165" t="b">
        <v>0</v>
      </c>
      <c r="H623" s="154" t="str">
        <f>'LLM Defaults'!$P$23</f>
        <v>None</v>
      </c>
      <c r="I623" s="166" t="s">
        <v>27</v>
      </c>
      <c r="J623" s="154" t="str">
        <f>'LLM Defaults'!$L$23</f>
        <v>gpt-4-turbo-preview</v>
      </c>
      <c r="K623" s="157">
        <v>0.1</v>
      </c>
      <c r="L623" s="167">
        <v>0.0</v>
      </c>
      <c r="M623" s="168" t="s">
        <v>48</v>
      </c>
    </row>
    <row r="624">
      <c r="A624" s="161"/>
      <c r="B624" s="162"/>
      <c r="C624" s="163"/>
      <c r="D624" s="164"/>
      <c r="E624" s="165"/>
      <c r="F624" s="165" t="b">
        <v>0</v>
      </c>
      <c r="G624" s="165" t="b">
        <v>0</v>
      </c>
      <c r="H624" s="154" t="str">
        <f>'LLM Defaults'!$P$23</f>
        <v>None</v>
      </c>
      <c r="I624" s="166" t="s">
        <v>27</v>
      </c>
      <c r="J624" s="154" t="str">
        <f>'LLM Defaults'!$L$23</f>
        <v>gpt-4-turbo-preview</v>
      </c>
      <c r="K624" s="157">
        <v>0.1</v>
      </c>
      <c r="L624" s="167">
        <v>0.0</v>
      </c>
      <c r="M624" s="168" t="s">
        <v>48</v>
      </c>
    </row>
    <row r="625">
      <c r="A625" s="161"/>
      <c r="B625" s="162"/>
      <c r="C625" s="163"/>
      <c r="D625" s="164"/>
      <c r="E625" s="165"/>
      <c r="F625" s="165" t="b">
        <v>0</v>
      </c>
      <c r="G625" s="165" t="b">
        <v>0</v>
      </c>
      <c r="H625" s="154" t="str">
        <f>'LLM Defaults'!$P$23</f>
        <v>None</v>
      </c>
      <c r="I625" s="166" t="s">
        <v>27</v>
      </c>
      <c r="J625" s="154" t="str">
        <f>'LLM Defaults'!$L$23</f>
        <v>gpt-4-turbo-preview</v>
      </c>
      <c r="K625" s="157">
        <v>0.1</v>
      </c>
      <c r="L625" s="167">
        <v>0.0</v>
      </c>
      <c r="M625" s="168" t="s">
        <v>48</v>
      </c>
    </row>
    <row r="626">
      <c r="A626" s="161"/>
      <c r="B626" s="162"/>
      <c r="C626" s="163"/>
      <c r="D626" s="164"/>
      <c r="E626" s="165"/>
      <c r="F626" s="165" t="b">
        <v>0</v>
      </c>
      <c r="G626" s="165" t="b">
        <v>0</v>
      </c>
      <c r="H626" s="154" t="str">
        <f>'LLM Defaults'!$P$23</f>
        <v>None</v>
      </c>
      <c r="I626" s="166" t="s">
        <v>27</v>
      </c>
      <c r="J626" s="154" t="str">
        <f>'LLM Defaults'!$L$23</f>
        <v>gpt-4-turbo-preview</v>
      </c>
      <c r="K626" s="157">
        <v>0.1</v>
      </c>
      <c r="L626" s="167">
        <v>0.0</v>
      </c>
      <c r="M626" s="168" t="s">
        <v>48</v>
      </c>
    </row>
    <row r="627">
      <c r="A627" s="161"/>
      <c r="B627" s="162"/>
      <c r="C627" s="163"/>
      <c r="D627" s="164"/>
      <c r="E627" s="165"/>
      <c r="F627" s="165" t="b">
        <v>0</v>
      </c>
      <c r="G627" s="165" t="b">
        <v>0</v>
      </c>
      <c r="H627" s="154" t="str">
        <f>'LLM Defaults'!$P$23</f>
        <v>None</v>
      </c>
      <c r="I627" s="166" t="s">
        <v>27</v>
      </c>
      <c r="J627" s="154" t="str">
        <f>'LLM Defaults'!$L$23</f>
        <v>gpt-4-turbo-preview</v>
      </c>
      <c r="K627" s="157">
        <v>0.1</v>
      </c>
      <c r="L627" s="167">
        <v>0.0</v>
      </c>
      <c r="M627" s="168" t="s">
        <v>48</v>
      </c>
    </row>
    <row r="628">
      <c r="A628" s="161"/>
      <c r="B628" s="162"/>
      <c r="C628" s="163"/>
      <c r="D628" s="164"/>
      <c r="E628" s="165"/>
      <c r="F628" s="165" t="b">
        <v>0</v>
      </c>
      <c r="G628" s="165" t="b">
        <v>0</v>
      </c>
      <c r="H628" s="154" t="str">
        <f>'LLM Defaults'!$P$23</f>
        <v>None</v>
      </c>
      <c r="I628" s="166" t="s">
        <v>27</v>
      </c>
      <c r="J628" s="154" t="str">
        <f>'LLM Defaults'!$L$23</f>
        <v>gpt-4-turbo-preview</v>
      </c>
      <c r="K628" s="157">
        <v>0.1</v>
      </c>
      <c r="L628" s="167">
        <v>0.0</v>
      </c>
      <c r="M628" s="168" t="s">
        <v>48</v>
      </c>
    </row>
    <row r="629">
      <c r="A629" s="161"/>
      <c r="B629" s="162"/>
      <c r="C629" s="163"/>
      <c r="D629" s="164"/>
      <c r="E629" s="165"/>
      <c r="F629" s="165" t="b">
        <v>0</v>
      </c>
      <c r="G629" s="165" t="b">
        <v>0</v>
      </c>
      <c r="H629" s="154" t="str">
        <f>'LLM Defaults'!$P$23</f>
        <v>None</v>
      </c>
      <c r="I629" s="166" t="s">
        <v>27</v>
      </c>
      <c r="J629" s="154" t="str">
        <f>'LLM Defaults'!$L$23</f>
        <v>gpt-4-turbo-preview</v>
      </c>
      <c r="K629" s="157">
        <v>0.1</v>
      </c>
      <c r="L629" s="167">
        <v>0.0</v>
      </c>
      <c r="M629" s="168" t="s">
        <v>48</v>
      </c>
    </row>
    <row r="630">
      <c r="A630" s="161"/>
      <c r="B630" s="162"/>
      <c r="C630" s="163"/>
      <c r="D630" s="164"/>
      <c r="E630" s="165"/>
      <c r="F630" s="165" t="b">
        <v>0</v>
      </c>
      <c r="G630" s="165" t="b">
        <v>0</v>
      </c>
      <c r="H630" s="154" t="str">
        <f>'LLM Defaults'!$P$23</f>
        <v>None</v>
      </c>
      <c r="I630" s="166" t="s">
        <v>27</v>
      </c>
      <c r="J630" s="154" t="str">
        <f>'LLM Defaults'!$L$23</f>
        <v>gpt-4-turbo-preview</v>
      </c>
      <c r="K630" s="157">
        <v>0.1</v>
      </c>
      <c r="L630" s="167">
        <v>0.0</v>
      </c>
      <c r="M630" s="168" t="s">
        <v>48</v>
      </c>
    </row>
    <row r="631">
      <c r="A631" s="161"/>
      <c r="B631" s="162"/>
      <c r="C631" s="163"/>
      <c r="D631" s="164"/>
      <c r="E631" s="165"/>
      <c r="F631" s="165" t="b">
        <v>0</v>
      </c>
      <c r="G631" s="165" t="b">
        <v>0</v>
      </c>
      <c r="H631" s="154" t="str">
        <f>'LLM Defaults'!$P$23</f>
        <v>None</v>
      </c>
      <c r="I631" s="166" t="s">
        <v>27</v>
      </c>
      <c r="J631" s="154" t="str">
        <f>'LLM Defaults'!$L$23</f>
        <v>gpt-4-turbo-preview</v>
      </c>
      <c r="K631" s="157">
        <v>0.1</v>
      </c>
      <c r="L631" s="167">
        <v>0.0</v>
      </c>
      <c r="M631" s="168" t="s">
        <v>48</v>
      </c>
    </row>
    <row r="632">
      <c r="A632" s="161"/>
      <c r="B632" s="162"/>
      <c r="C632" s="163"/>
      <c r="D632" s="164"/>
      <c r="E632" s="165"/>
      <c r="F632" s="165" t="b">
        <v>0</v>
      </c>
      <c r="G632" s="165" t="b">
        <v>0</v>
      </c>
      <c r="H632" s="154" t="str">
        <f>'LLM Defaults'!$P$23</f>
        <v>None</v>
      </c>
      <c r="I632" s="166" t="s">
        <v>27</v>
      </c>
      <c r="J632" s="154" t="str">
        <f>'LLM Defaults'!$L$23</f>
        <v>gpt-4-turbo-preview</v>
      </c>
      <c r="K632" s="157">
        <v>0.1</v>
      </c>
      <c r="L632" s="167">
        <v>0.0</v>
      </c>
      <c r="M632" s="168" t="s">
        <v>48</v>
      </c>
    </row>
    <row r="633">
      <c r="A633" s="161"/>
      <c r="B633" s="162"/>
      <c r="C633" s="163"/>
      <c r="D633" s="164"/>
      <c r="E633" s="165"/>
      <c r="F633" s="165" t="b">
        <v>0</v>
      </c>
      <c r="G633" s="165" t="b">
        <v>0</v>
      </c>
      <c r="H633" s="154" t="str">
        <f>'LLM Defaults'!$P$23</f>
        <v>None</v>
      </c>
      <c r="I633" s="166" t="s">
        <v>27</v>
      </c>
      <c r="J633" s="154" t="str">
        <f>'LLM Defaults'!$L$23</f>
        <v>gpt-4-turbo-preview</v>
      </c>
      <c r="K633" s="157">
        <v>0.1</v>
      </c>
      <c r="L633" s="167">
        <v>0.0</v>
      </c>
      <c r="M633" s="168" t="s">
        <v>48</v>
      </c>
    </row>
    <row r="634">
      <c r="A634" s="161"/>
      <c r="B634" s="162"/>
      <c r="C634" s="163"/>
      <c r="D634" s="164"/>
      <c r="E634" s="165"/>
      <c r="F634" s="165" t="b">
        <v>0</v>
      </c>
      <c r="G634" s="165" t="b">
        <v>0</v>
      </c>
      <c r="H634" s="154" t="str">
        <f>'LLM Defaults'!$P$23</f>
        <v>None</v>
      </c>
      <c r="I634" s="166" t="s">
        <v>27</v>
      </c>
      <c r="J634" s="154" t="str">
        <f>'LLM Defaults'!$L$23</f>
        <v>gpt-4-turbo-preview</v>
      </c>
      <c r="K634" s="157">
        <v>0.1</v>
      </c>
      <c r="L634" s="167">
        <v>0.0</v>
      </c>
      <c r="M634" s="168" t="s">
        <v>48</v>
      </c>
    </row>
    <row r="635">
      <c r="A635" s="161"/>
      <c r="B635" s="162"/>
      <c r="C635" s="163"/>
      <c r="D635" s="164"/>
      <c r="E635" s="165"/>
      <c r="F635" s="165" t="b">
        <v>0</v>
      </c>
      <c r="G635" s="165" t="b">
        <v>0</v>
      </c>
      <c r="H635" s="154" t="str">
        <f>'LLM Defaults'!$P$23</f>
        <v>None</v>
      </c>
      <c r="I635" s="166" t="s">
        <v>27</v>
      </c>
      <c r="J635" s="154" t="str">
        <f>'LLM Defaults'!$L$23</f>
        <v>gpt-4-turbo-preview</v>
      </c>
      <c r="K635" s="157">
        <v>0.1</v>
      </c>
      <c r="L635" s="167">
        <v>0.0</v>
      </c>
      <c r="M635" s="168" t="s">
        <v>48</v>
      </c>
    </row>
    <row r="636">
      <c r="A636" s="161"/>
      <c r="B636" s="162"/>
      <c r="C636" s="163"/>
      <c r="D636" s="164"/>
      <c r="E636" s="165"/>
      <c r="F636" s="165" t="b">
        <v>0</v>
      </c>
      <c r="G636" s="165" t="b">
        <v>0</v>
      </c>
      <c r="H636" s="154" t="str">
        <f>'LLM Defaults'!$P$23</f>
        <v>None</v>
      </c>
      <c r="I636" s="166" t="s">
        <v>27</v>
      </c>
      <c r="J636" s="154" t="str">
        <f>'LLM Defaults'!$L$23</f>
        <v>gpt-4-turbo-preview</v>
      </c>
      <c r="K636" s="157">
        <v>0.1</v>
      </c>
      <c r="L636" s="167">
        <v>0.0</v>
      </c>
      <c r="M636" s="168" t="s">
        <v>48</v>
      </c>
    </row>
    <row r="637">
      <c r="A637" s="161"/>
      <c r="B637" s="162"/>
      <c r="C637" s="163"/>
      <c r="D637" s="164"/>
      <c r="E637" s="165"/>
      <c r="F637" s="165" t="b">
        <v>0</v>
      </c>
      <c r="G637" s="165" t="b">
        <v>0</v>
      </c>
      <c r="H637" s="154" t="str">
        <f>'LLM Defaults'!$P$23</f>
        <v>None</v>
      </c>
      <c r="I637" s="166" t="s">
        <v>27</v>
      </c>
      <c r="J637" s="154" t="str">
        <f>'LLM Defaults'!$L$23</f>
        <v>gpt-4-turbo-preview</v>
      </c>
      <c r="K637" s="157">
        <v>0.1</v>
      </c>
      <c r="L637" s="167">
        <v>0.0</v>
      </c>
      <c r="M637" s="168" t="s">
        <v>48</v>
      </c>
    </row>
    <row r="638">
      <c r="A638" s="161"/>
      <c r="B638" s="162"/>
      <c r="C638" s="163"/>
      <c r="D638" s="164"/>
      <c r="E638" s="165"/>
      <c r="F638" s="165" t="b">
        <v>0</v>
      </c>
      <c r="G638" s="165" t="b">
        <v>0</v>
      </c>
      <c r="H638" s="154" t="str">
        <f>'LLM Defaults'!$P$23</f>
        <v>None</v>
      </c>
      <c r="I638" s="166" t="s">
        <v>27</v>
      </c>
      <c r="J638" s="154" t="str">
        <f>'LLM Defaults'!$L$23</f>
        <v>gpt-4-turbo-preview</v>
      </c>
      <c r="K638" s="157">
        <v>0.1</v>
      </c>
      <c r="L638" s="167">
        <v>0.0</v>
      </c>
      <c r="M638" s="168" t="s">
        <v>48</v>
      </c>
    </row>
    <row r="639">
      <c r="A639" s="161"/>
      <c r="B639" s="162"/>
      <c r="C639" s="163"/>
      <c r="D639" s="164"/>
      <c r="E639" s="165"/>
      <c r="F639" s="165" t="b">
        <v>0</v>
      </c>
      <c r="G639" s="165" t="b">
        <v>0</v>
      </c>
      <c r="H639" s="154" t="str">
        <f>'LLM Defaults'!$P$23</f>
        <v>None</v>
      </c>
      <c r="I639" s="166" t="s">
        <v>27</v>
      </c>
      <c r="J639" s="154" t="str">
        <f>'LLM Defaults'!$L$23</f>
        <v>gpt-4-turbo-preview</v>
      </c>
      <c r="K639" s="157">
        <v>0.1</v>
      </c>
      <c r="L639" s="167">
        <v>0.0</v>
      </c>
      <c r="M639" s="168" t="s">
        <v>48</v>
      </c>
    </row>
    <row r="640">
      <c r="A640" s="161"/>
      <c r="B640" s="162"/>
      <c r="C640" s="163"/>
      <c r="D640" s="164"/>
      <c r="E640" s="165"/>
      <c r="F640" s="165" t="b">
        <v>0</v>
      </c>
      <c r="G640" s="165" t="b">
        <v>0</v>
      </c>
      <c r="H640" s="154" t="str">
        <f>'LLM Defaults'!$P$23</f>
        <v>None</v>
      </c>
      <c r="I640" s="166" t="s">
        <v>27</v>
      </c>
      <c r="J640" s="154" t="str">
        <f>'LLM Defaults'!$L$23</f>
        <v>gpt-4-turbo-preview</v>
      </c>
      <c r="K640" s="157">
        <v>0.1</v>
      </c>
      <c r="L640" s="167">
        <v>0.0</v>
      </c>
      <c r="M640" s="168" t="s">
        <v>48</v>
      </c>
    </row>
    <row r="641">
      <c r="A641" s="161"/>
      <c r="B641" s="162"/>
      <c r="C641" s="163"/>
      <c r="D641" s="164"/>
      <c r="E641" s="165"/>
      <c r="F641" s="165" t="b">
        <v>0</v>
      </c>
      <c r="G641" s="165" t="b">
        <v>0</v>
      </c>
      <c r="H641" s="154" t="str">
        <f>'LLM Defaults'!$P$23</f>
        <v>None</v>
      </c>
      <c r="I641" s="166" t="s">
        <v>27</v>
      </c>
      <c r="J641" s="154" t="str">
        <f>'LLM Defaults'!$L$23</f>
        <v>gpt-4-turbo-preview</v>
      </c>
      <c r="K641" s="157">
        <v>0.1</v>
      </c>
      <c r="L641" s="167">
        <v>0.0</v>
      </c>
      <c r="M641" s="168" t="s">
        <v>48</v>
      </c>
    </row>
    <row r="642">
      <c r="A642" s="161"/>
      <c r="B642" s="162"/>
      <c r="C642" s="163"/>
      <c r="D642" s="164"/>
      <c r="E642" s="165"/>
      <c r="F642" s="165" t="b">
        <v>0</v>
      </c>
      <c r="G642" s="165" t="b">
        <v>0</v>
      </c>
      <c r="H642" s="154" t="str">
        <f>'LLM Defaults'!$P$23</f>
        <v>None</v>
      </c>
      <c r="I642" s="166" t="s">
        <v>27</v>
      </c>
      <c r="J642" s="154" t="str">
        <f>'LLM Defaults'!$L$23</f>
        <v>gpt-4-turbo-preview</v>
      </c>
      <c r="K642" s="157">
        <v>0.1</v>
      </c>
      <c r="L642" s="167">
        <v>0.0</v>
      </c>
      <c r="M642" s="168" t="s">
        <v>48</v>
      </c>
    </row>
    <row r="643">
      <c r="A643" s="161"/>
      <c r="B643" s="162"/>
      <c r="C643" s="163"/>
      <c r="D643" s="164"/>
      <c r="E643" s="165"/>
      <c r="F643" s="165" t="b">
        <v>0</v>
      </c>
      <c r="G643" s="165" t="b">
        <v>0</v>
      </c>
      <c r="H643" s="154" t="str">
        <f>'LLM Defaults'!$P$23</f>
        <v>None</v>
      </c>
      <c r="I643" s="166" t="s">
        <v>27</v>
      </c>
      <c r="J643" s="154" t="str">
        <f>'LLM Defaults'!$L$23</f>
        <v>gpt-4-turbo-preview</v>
      </c>
      <c r="K643" s="157">
        <v>0.1</v>
      </c>
      <c r="L643" s="167">
        <v>0.0</v>
      </c>
      <c r="M643" s="168" t="s">
        <v>48</v>
      </c>
    </row>
    <row r="644">
      <c r="A644" s="161"/>
      <c r="B644" s="162"/>
      <c r="C644" s="163"/>
      <c r="D644" s="164"/>
      <c r="E644" s="165"/>
      <c r="F644" s="165" t="b">
        <v>0</v>
      </c>
      <c r="G644" s="165" t="b">
        <v>0</v>
      </c>
      <c r="H644" s="154" t="str">
        <f>'LLM Defaults'!$P$23</f>
        <v>None</v>
      </c>
      <c r="I644" s="166" t="s">
        <v>27</v>
      </c>
      <c r="J644" s="154" t="str">
        <f>'LLM Defaults'!$L$23</f>
        <v>gpt-4-turbo-preview</v>
      </c>
      <c r="K644" s="157">
        <v>0.1</v>
      </c>
      <c r="L644" s="167">
        <v>0.0</v>
      </c>
      <c r="M644" s="168" t="s">
        <v>48</v>
      </c>
    </row>
    <row r="645">
      <c r="A645" s="161"/>
      <c r="B645" s="162"/>
      <c r="C645" s="163"/>
      <c r="D645" s="164"/>
      <c r="E645" s="165"/>
      <c r="F645" s="165" t="b">
        <v>0</v>
      </c>
      <c r="G645" s="165" t="b">
        <v>0</v>
      </c>
      <c r="H645" s="154" t="str">
        <f>'LLM Defaults'!$P$23</f>
        <v>None</v>
      </c>
      <c r="I645" s="166" t="s">
        <v>27</v>
      </c>
      <c r="J645" s="154" t="str">
        <f>'LLM Defaults'!$L$23</f>
        <v>gpt-4-turbo-preview</v>
      </c>
      <c r="K645" s="157">
        <v>0.1</v>
      </c>
      <c r="L645" s="167">
        <v>0.0</v>
      </c>
      <c r="M645" s="168" t="s">
        <v>48</v>
      </c>
    </row>
    <row r="646">
      <c r="A646" s="161"/>
      <c r="B646" s="162"/>
      <c r="C646" s="163"/>
      <c r="D646" s="164"/>
      <c r="E646" s="165"/>
      <c r="F646" s="165" t="b">
        <v>0</v>
      </c>
      <c r="G646" s="165" t="b">
        <v>0</v>
      </c>
      <c r="H646" s="154" t="str">
        <f>'LLM Defaults'!$P$23</f>
        <v>None</v>
      </c>
      <c r="I646" s="166" t="s">
        <v>27</v>
      </c>
      <c r="J646" s="154" t="str">
        <f>'LLM Defaults'!$L$23</f>
        <v>gpt-4-turbo-preview</v>
      </c>
      <c r="K646" s="157">
        <v>0.1</v>
      </c>
      <c r="L646" s="167">
        <v>0.0</v>
      </c>
      <c r="M646" s="168" t="s">
        <v>48</v>
      </c>
    </row>
    <row r="647">
      <c r="A647" s="161"/>
      <c r="B647" s="162"/>
      <c r="C647" s="163"/>
      <c r="D647" s="164"/>
      <c r="E647" s="165"/>
      <c r="F647" s="165" t="b">
        <v>0</v>
      </c>
      <c r="G647" s="165" t="b">
        <v>0</v>
      </c>
      <c r="H647" s="154" t="str">
        <f>'LLM Defaults'!$P$23</f>
        <v>None</v>
      </c>
      <c r="I647" s="166" t="s">
        <v>27</v>
      </c>
      <c r="J647" s="154" t="str">
        <f>'LLM Defaults'!$L$23</f>
        <v>gpt-4-turbo-preview</v>
      </c>
      <c r="K647" s="157">
        <v>0.1</v>
      </c>
      <c r="L647" s="167">
        <v>0.0</v>
      </c>
      <c r="M647" s="168" t="s">
        <v>48</v>
      </c>
    </row>
    <row r="648">
      <c r="A648" s="161"/>
      <c r="B648" s="162"/>
      <c r="C648" s="163"/>
      <c r="D648" s="164"/>
      <c r="E648" s="165"/>
      <c r="F648" s="165" t="b">
        <v>0</v>
      </c>
      <c r="G648" s="165" t="b">
        <v>0</v>
      </c>
      <c r="H648" s="154" t="str">
        <f>'LLM Defaults'!$P$23</f>
        <v>None</v>
      </c>
      <c r="I648" s="166" t="s">
        <v>27</v>
      </c>
      <c r="J648" s="154" t="str">
        <f>'LLM Defaults'!$L$23</f>
        <v>gpt-4-turbo-preview</v>
      </c>
      <c r="K648" s="157">
        <v>0.1</v>
      </c>
      <c r="L648" s="167">
        <v>0.0</v>
      </c>
      <c r="M648" s="168" t="s">
        <v>48</v>
      </c>
    </row>
    <row r="649">
      <c r="A649" s="161"/>
      <c r="B649" s="162"/>
      <c r="C649" s="163"/>
      <c r="D649" s="164"/>
      <c r="E649" s="165"/>
      <c r="F649" s="165" t="b">
        <v>0</v>
      </c>
      <c r="G649" s="165" t="b">
        <v>0</v>
      </c>
      <c r="H649" s="154" t="str">
        <f>'LLM Defaults'!$P$23</f>
        <v>None</v>
      </c>
      <c r="I649" s="166" t="s">
        <v>27</v>
      </c>
      <c r="J649" s="154" t="str">
        <f>'LLM Defaults'!$L$23</f>
        <v>gpt-4-turbo-preview</v>
      </c>
      <c r="K649" s="157">
        <v>0.1</v>
      </c>
      <c r="L649" s="167">
        <v>0.0</v>
      </c>
      <c r="M649" s="168" t="s">
        <v>48</v>
      </c>
    </row>
    <row r="650">
      <c r="A650" s="161"/>
      <c r="B650" s="162"/>
      <c r="C650" s="163"/>
      <c r="D650" s="164"/>
      <c r="E650" s="165"/>
      <c r="F650" s="165" t="b">
        <v>0</v>
      </c>
      <c r="G650" s="165" t="b">
        <v>0</v>
      </c>
      <c r="H650" s="154" t="str">
        <f>'LLM Defaults'!$P$23</f>
        <v>None</v>
      </c>
      <c r="I650" s="166" t="s">
        <v>27</v>
      </c>
      <c r="J650" s="154" t="str">
        <f>'LLM Defaults'!$L$23</f>
        <v>gpt-4-turbo-preview</v>
      </c>
      <c r="K650" s="157">
        <v>0.1</v>
      </c>
      <c r="L650" s="167">
        <v>0.0</v>
      </c>
      <c r="M650" s="168" t="s">
        <v>48</v>
      </c>
    </row>
    <row r="651">
      <c r="A651" s="161"/>
      <c r="B651" s="162"/>
      <c r="C651" s="163"/>
      <c r="D651" s="164"/>
      <c r="E651" s="165"/>
      <c r="F651" s="165" t="b">
        <v>0</v>
      </c>
      <c r="G651" s="165" t="b">
        <v>0</v>
      </c>
      <c r="H651" s="154" t="str">
        <f>'LLM Defaults'!$P$23</f>
        <v>None</v>
      </c>
      <c r="I651" s="166" t="s">
        <v>27</v>
      </c>
      <c r="J651" s="154" t="str">
        <f>'LLM Defaults'!$L$23</f>
        <v>gpt-4-turbo-preview</v>
      </c>
      <c r="K651" s="157">
        <v>0.1</v>
      </c>
      <c r="L651" s="167">
        <v>0.0</v>
      </c>
      <c r="M651" s="168" t="s">
        <v>48</v>
      </c>
    </row>
    <row r="652">
      <c r="A652" s="161"/>
      <c r="B652" s="162"/>
      <c r="C652" s="163"/>
      <c r="D652" s="164"/>
      <c r="E652" s="165"/>
      <c r="F652" s="165" t="b">
        <v>0</v>
      </c>
      <c r="G652" s="165" t="b">
        <v>0</v>
      </c>
      <c r="H652" s="154" t="str">
        <f>'LLM Defaults'!$P$23</f>
        <v>None</v>
      </c>
      <c r="I652" s="166" t="s">
        <v>27</v>
      </c>
      <c r="J652" s="154" t="str">
        <f>'LLM Defaults'!$L$23</f>
        <v>gpt-4-turbo-preview</v>
      </c>
      <c r="K652" s="157">
        <v>0.1</v>
      </c>
      <c r="L652" s="167">
        <v>0.0</v>
      </c>
      <c r="M652" s="168" t="s">
        <v>48</v>
      </c>
    </row>
    <row r="653">
      <c r="A653" s="161"/>
      <c r="B653" s="162"/>
      <c r="C653" s="163"/>
      <c r="D653" s="164"/>
      <c r="E653" s="165"/>
      <c r="F653" s="165" t="b">
        <v>0</v>
      </c>
      <c r="G653" s="165" t="b">
        <v>0</v>
      </c>
      <c r="H653" s="154" t="str">
        <f>'LLM Defaults'!$P$23</f>
        <v>None</v>
      </c>
      <c r="I653" s="166" t="s">
        <v>27</v>
      </c>
      <c r="J653" s="154" t="str">
        <f>'LLM Defaults'!$L$23</f>
        <v>gpt-4-turbo-preview</v>
      </c>
      <c r="K653" s="157">
        <v>0.1</v>
      </c>
      <c r="L653" s="167">
        <v>0.0</v>
      </c>
      <c r="M653" s="168" t="s">
        <v>48</v>
      </c>
    </row>
    <row r="654">
      <c r="A654" s="161"/>
      <c r="B654" s="162"/>
      <c r="C654" s="163"/>
      <c r="D654" s="164"/>
      <c r="E654" s="165"/>
      <c r="F654" s="165" t="b">
        <v>0</v>
      </c>
      <c r="G654" s="165" t="b">
        <v>0</v>
      </c>
      <c r="H654" s="154" t="str">
        <f>'LLM Defaults'!$P$23</f>
        <v>None</v>
      </c>
      <c r="I654" s="166" t="s">
        <v>27</v>
      </c>
      <c r="J654" s="154" t="str">
        <f>'LLM Defaults'!$L$23</f>
        <v>gpt-4-turbo-preview</v>
      </c>
      <c r="K654" s="157">
        <v>0.1</v>
      </c>
      <c r="L654" s="167">
        <v>0.0</v>
      </c>
      <c r="M654" s="168" t="s">
        <v>48</v>
      </c>
    </row>
    <row r="655">
      <c r="A655" s="161"/>
      <c r="B655" s="162"/>
      <c r="C655" s="163"/>
      <c r="D655" s="164"/>
      <c r="E655" s="165"/>
      <c r="F655" s="165" t="b">
        <v>0</v>
      </c>
      <c r="G655" s="165" t="b">
        <v>0</v>
      </c>
      <c r="H655" s="154" t="str">
        <f>'LLM Defaults'!$P$23</f>
        <v>None</v>
      </c>
      <c r="I655" s="166" t="s">
        <v>27</v>
      </c>
      <c r="J655" s="154" t="str">
        <f>'LLM Defaults'!$L$23</f>
        <v>gpt-4-turbo-preview</v>
      </c>
      <c r="K655" s="157">
        <v>0.1</v>
      </c>
      <c r="L655" s="167">
        <v>0.0</v>
      </c>
      <c r="M655" s="168" t="s">
        <v>48</v>
      </c>
    </row>
    <row r="656">
      <c r="A656" s="161"/>
      <c r="B656" s="162"/>
      <c r="C656" s="163"/>
      <c r="D656" s="164"/>
      <c r="E656" s="165"/>
      <c r="F656" s="165" t="b">
        <v>0</v>
      </c>
      <c r="G656" s="165" t="b">
        <v>0</v>
      </c>
      <c r="H656" s="154" t="str">
        <f>'LLM Defaults'!$P$23</f>
        <v>None</v>
      </c>
      <c r="I656" s="166" t="s">
        <v>27</v>
      </c>
      <c r="J656" s="154" t="str">
        <f>'LLM Defaults'!$L$23</f>
        <v>gpt-4-turbo-preview</v>
      </c>
      <c r="K656" s="157">
        <v>0.1</v>
      </c>
      <c r="L656" s="167">
        <v>0.0</v>
      </c>
      <c r="M656" s="168" t="s">
        <v>48</v>
      </c>
    </row>
    <row r="657">
      <c r="A657" s="161"/>
      <c r="B657" s="162"/>
      <c r="C657" s="163"/>
      <c r="D657" s="164"/>
      <c r="E657" s="165"/>
      <c r="F657" s="165" t="b">
        <v>0</v>
      </c>
      <c r="G657" s="165" t="b">
        <v>0</v>
      </c>
      <c r="H657" s="154" t="str">
        <f>'LLM Defaults'!$P$23</f>
        <v>None</v>
      </c>
      <c r="I657" s="166" t="s">
        <v>27</v>
      </c>
      <c r="J657" s="154" t="str">
        <f>'LLM Defaults'!$L$23</f>
        <v>gpt-4-turbo-preview</v>
      </c>
      <c r="K657" s="157">
        <v>0.1</v>
      </c>
      <c r="L657" s="167">
        <v>0.0</v>
      </c>
      <c r="M657" s="168" t="s">
        <v>48</v>
      </c>
    </row>
    <row r="658">
      <c r="A658" s="161"/>
      <c r="B658" s="162"/>
      <c r="C658" s="163"/>
      <c r="D658" s="164"/>
      <c r="E658" s="165"/>
      <c r="F658" s="165" t="b">
        <v>0</v>
      </c>
      <c r="G658" s="165" t="b">
        <v>0</v>
      </c>
      <c r="H658" s="154" t="str">
        <f>'LLM Defaults'!$P$23</f>
        <v>None</v>
      </c>
      <c r="I658" s="166" t="s">
        <v>27</v>
      </c>
      <c r="J658" s="154" t="str">
        <f>'LLM Defaults'!$L$23</f>
        <v>gpt-4-turbo-preview</v>
      </c>
      <c r="K658" s="157">
        <v>0.1</v>
      </c>
      <c r="L658" s="167">
        <v>0.0</v>
      </c>
      <c r="M658" s="168" t="s">
        <v>48</v>
      </c>
    </row>
    <row r="659">
      <c r="A659" s="161"/>
      <c r="B659" s="162"/>
      <c r="C659" s="163"/>
      <c r="D659" s="164"/>
      <c r="E659" s="165"/>
      <c r="F659" s="165" t="b">
        <v>0</v>
      </c>
      <c r="G659" s="165" t="b">
        <v>0</v>
      </c>
      <c r="H659" s="154" t="str">
        <f>'LLM Defaults'!$P$23</f>
        <v>None</v>
      </c>
      <c r="I659" s="166" t="s">
        <v>27</v>
      </c>
      <c r="J659" s="154" t="str">
        <f>'LLM Defaults'!$L$23</f>
        <v>gpt-4-turbo-preview</v>
      </c>
      <c r="K659" s="157">
        <v>0.1</v>
      </c>
      <c r="L659" s="167">
        <v>0.0</v>
      </c>
      <c r="M659" s="168" t="s">
        <v>48</v>
      </c>
    </row>
    <row r="660">
      <c r="A660" s="161"/>
      <c r="B660" s="162"/>
      <c r="C660" s="163"/>
      <c r="D660" s="164"/>
      <c r="E660" s="165"/>
      <c r="F660" s="165" t="b">
        <v>0</v>
      </c>
      <c r="G660" s="165" t="b">
        <v>0</v>
      </c>
      <c r="H660" s="154" t="str">
        <f>'LLM Defaults'!$P$23</f>
        <v>None</v>
      </c>
      <c r="I660" s="166" t="s">
        <v>27</v>
      </c>
      <c r="J660" s="154" t="str">
        <f>'LLM Defaults'!$L$23</f>
        <v>gpt-4-turbo-preview</v>
      </c>
      <c r="K660" s="157">
        <v>0.1</v>
      </c>
      <c r="L660" s="167">
        <v>0.0</v>
      </c>
      <c r="M660" s="168" t="s">
        <v>48</v>
      </c>
    </row>
    <row r="661">
      <c r="A661" s="161"/>
      <c r="B661" s="162"/>
      <c r="C661" s="163"/>
      <c r="D661" s="164"/>
      <c r="E661" s="165"/>
      <c r="F661" s="165" t="b">
        <v>0</v>
      </c>
      <c r="G661" s="165" t="b">
        <v>0</v>
      </c>
      <c r="H661" s="154" t="str">
        <f>'LLM Defaults'!$P$23</f>
        <v>None</v>
      </c>
      <c r="I661" s="166" t="s">
        <v>27</v>
      </c>
      <c r="J661" s="154" t="str">
        <f>'LLM Defaults'!$L$23</f>
        <v>gpt-4-turbo-preview</v>
      </c>
      <c r="K661" s="157">
        <v>0.1</v>
      </c>
      <c r="L661" s="167">
        <v>0.0</v>
      </c>
      <c r="M661" s="168" t="s">
        <v>48</v>
      </c>
    </row>
    <row r="662">
      <c r="A662" s="161"/>
      <c r="B662" s="162"/>
      <c r="C662" s="163"/>
      <c r="D662" s="164"/>
      <c r="E662" s="165"/>
      <c r="F662" s="165" t="b">
        <v>0</v>
      </c>
      <c r="G662" s="165" t="b">
        <v>0</v>
      </c>
      <c r="H662" s="154" t="str">
        <f>'LLM Defaults'!$P$23</f>
        <v>None</v>
      </c>
      <c r="I662" s="166" t="s">
        <v>27</v>
      </c>
      <c r="J662" s="154" t="str">
        <f>'LLM Defaults'!$L$23</f>
        <v>gpt-4-turbo-preview</v>
      </c>
      <c r="K662" s="157">
        <v>0.1</v>
      </c>
      <c r="L662" s="167">
        <v>0.0</v>
      </c>
      <c r="M662" s="168" t="s">
        <v>48</v>
      </c>
    </row>
    <row r="663">
      <c r="A663" s="161"/>
      <c r="B663" s="162"/>
      <c r="C663" s="163"/>
      <c r="D663" s="164"/>
      <c r="E663" s="165"/>
      <c r="F663" s="165" t="b">
        <v>0</v>
      </c>
      <c r="G663" s="165" t="b">
        <v>0</v>
      </c>
      <c r="H663" s="154" t="str">
        <f>'LLM Defaults'!$P$23</f>
        <v>None</v>
      </c>
      <c r="I663" s="166" t="s">
        <v>27</v>
      </c>
      <c r="J663" s="154" t="str">
        <f>'LLM Defaults'!$L$23</f>
        <v>gpt-4-turbo-preview</v>
      </c>
      <c r="K663" s="157">
        <v>0.1</v>
      </c>
      <c r="L663" s="167">
        <v>0.0</v>
      </c>
      <c r="M663" s="168" t="s">
        <v>48</v>
      </c>
    </row>
    <row r="664">
      <c r="A664" s="161"/>
      <c r="B664" s="162"/>
      <c r="C664" s="163"/>
      <c r="D664" s="164"/>
      <c r="E664" s="165"/>
      <c r="F664" s="165" t="b">
        <v>0</v>
      </c>
      <c r="G664" s="165" t="b">
        <v>0</v>
      </c>
      <c r="H664" s="154" t="str">
        <f>'LLM Defaults'!$P$23</f>
        <v>None</v>
      </c>
      <c r="I664" s="166" t="s">
        <v>27</v>
      </c>
      <c r="J664" s="154" t="str">
        <f>'LLM Defaults'!$L$23</f>
        <v>gpt-4-turbo-preview</v>
      </c>
      <c r="K664" s="157">
        <v>0.1</v>
      </c>
      <c r="L664" s="167">
        <v>0.0</v>
      </c>
      <c r="M664" s="168" t="s">
        <v>48</v>
      </c>
    </row>
    <row r="665">
      <c r="A665" s="161"/>
      <c r="B665" s="162"/>
      <c r="C665" s="163"/>
      <c r="D665" s="164"/>
      <c r="E665" s="165"/>
      <c r="F665" s="165" t="b">
        <v>0</v>
      </c>
      <c r="G665" s="165" t="b">
        <v>0</v>
      </c>
      <c r="H665" s="154" t="str">
        <f>'LLM Defaults'!$P$23</f>
        <v>None</v>
      </c>
      <c r="I665" s="166" t="s">
        <v>27</v>
      </c>
      <c r="J665" s="154" t="str">
        <f>'LLM Defaults'!$L$23</f>
        <v>gpt-4-turbo-preview</v>
      </c>
      <c r="K665" s="157">
        <v>0.1</v>
      </c>
      <c r="L665" s="167">
        <v>0.0</v>
      </c>
      <c r="M665" s="168" t="s">
        <v>48</v>
      </c>
    </row>
    <row r="666">
      <c r="A666" s="161"/>
      <c r="B666" s="162"/>
      <c r="C666" s="163"/>
      <c r="D666" s="164"/>
      <c r="E666" s="165"/>
      <c r="F666" s="165" t="b">
        <v>0</v>
      </c>
      <c r="G666" s="165" t="b">
        <v>0</v>
      </c>
      <c r="H666" s="154" t="str">
        <f>'LLM Defaults'!$P$23</f>
        <v>None</v>
      </c>
      <c r="I666" s="166" t="s">
        <v>27</v>
      </c>
      <c r="J666" s="154" t="str">
        <f>'LLM Defaults'!$L$23</f>
        <v>gpt-4-turbo-preview</v>
      </c>
      <c r="K666" s="157">
        <v>0.1</v>
      </c>
      <c r="L666" s="167">
        <v>0.0</v>
      </c>
      <c r="M666" s="168" t="s">
        <v>48</v>
      </c>
    </row>
    <row r="667">
      <c r="A667" s="161"/>
      <c r="B667" s="162"/>
      <c r="C667" s="163"/>
      <c r="D667" s="164"/>
      <c r="E667" s="165"/>
      <c r="F667" s="165" t="b">
        <v>0</v>
      </c>
      <c r="G667" s="165" t="b">
        <v>0</v>
      </c>
      <c r="H667" s="154" t="str">
        <f>'LLM Defaults'!$P$23</f>
        <v>None</v>
      </c>
      <c r="I667" s="166" t="s">
        <v>27</v>
      </c>
      <c r="J667" s="154" t="str">
        <f>'LLM Defaults'!$L$23</f>
        <v>gpt-4-turbo-preview</v>
      </c>
      <c r="K667" s="157">
        <v>0.1</v>
      </c>
      <c r="L667" s="167">
        <v>0.0</v>
      </c>
      <c r="M667" s="168" t="s">
        <v>48</v>
      </c>
    </row>
    <row r="668">
      <c r="A668" s="161"/>
      <c r="B668" s="162"/>
      <c r="C668" s="163"/>
      <c r="D668" s="164"/>
      <c r="E668" s="165"/>
      <c r="F668" s="165" t="b">
        <v>0</v>
      </c>
      <c r="G668" s="165" t="b">
        <v>0</v>
      </c>
      <c r="H668" s="154" t="str">
        <f>'LLM Defaults'!$P$23</f>
        <v>None</v>
      </c>
      <c r="I668" s="166" t="s">
        <v>27</v>
      </c>
      <c r="J668" s="154" t="str">
        <f>'LLM Defaults'!$L$23</f>
        <v>gpt-4-turbo-preview</v>
      </c>
      <c r="K668" s="157">
        <v>0.1</v>
      </c>
      <c r="L668" s="167">
        <v>0.0</v>
      </c>
      <c r="M668" s="168" t="s">
        <v>48</v>
      </c>
    </row>
    <row r="669">
      <c r="A669" s="161"/>
      <c r="B669" s="162"/>
      <c r="C669" s="163"/>
      <c r="D669" s="164"/>
      <c r="E669" s="165"/>
      <c r="F669" s="165" t="b">
        <v>0</v>
      </c>
      <c r="G669" s="165" t="b">
        <v>0</v>
      </c>
      <c r="H669" s="154" t="str">
        <f>'LLM Defaults'!$P$23</f>
        <v>None</v>
      </c>
      <c r="I669" s="166" t="s">
        <v>27</v>
      </c>
      <c r="J669" s="154" t="str">
        <f>'LLM Defaults'!$L$23</f>
        <v>gpt-4-turbo-preview</v>
      </c>
      <c r="K669" s="157">
        <v>0.1</v>
      </c>
      <c r="L669" s="167">
        <v>0.0</v>
      </c>
      <c r="M669" s="168" t="s">
        <v>48</v>
      </c>
    </row>
    <row r="670">
      <c r="A670" s="161"/>
      <c r="B670" s="162"/>
      <c r="C670" s="163"/>
      <c r="D670" s="164"/>
      <c r="E670" s="165"/>
      <c r="F670" s="165" t="b">
        <v>0</v>
      </c>
      <c r="G670" s="165" t="b">
        <v>0</v>
      </c>
      <c r="H670" s="154" t="str">
        <f>'LLM Defaults'!$P$23</f>
        <v>None</v>
      </c>
      <c r="I670" s="166" t="s">
        <v>27</v>
      </c>
      <c r="J670" s="154" t="str">
        <f>'LLM Defaults'!$L$23</f>
        <v>gpt-4-turbo-preview</v>
      </c>
      <c r="K670" s="157">
        <v>0.1</v>
      </c>
      <c r="L670" s="167">
        <v>0.0</v>
      </c>
      <c r="M670" s="168" t="s">
        <v>48</v>
      </c>
    </row>
    <row r="671">
      <c r="A671" s="161"/>
      <c r="B671" s="162"/>
      <c r="C671" s="163"/>
      <c r="D671" s="164"/>
      <c r="E671" s="165"/>
      <c r="F671" s="165" t="b">
        <v>0</v>
      </c>
      <c r="G671" s="165" t="b">
        <v>0</v>
      </c>
      <c r="H671" s="154" t="str">
        <f>'LLM Defaults'!$P$23</f>
        <v>None</v>
      </c>
      <c r="I671" s="166" t="s">
        <v>27</v>
      </c>
      <c r="J671" s="154" t="str">
        <f>'LLM Defaults'!$L$23</f>
        <v>gpt-4-turbo-preview</v>
      </c>
      <c r="K671" s="157">
        <v>0.1</v>
      </c>
      <c r="L671" s="167">
        <v>0.0</v>
      </c>
      <c r="M671" s="168" t="s">
        <v>48</v>
      </c>
    </row>
    <row r="672">
      <c r="A672" s="161"/>
      <c r="B672" s="162"/>
      <c r="C672" s="163"/>
      <c r="D672" s="164"/>
      <c r="E672" s="165"/>
      <c r="F672" s="165" t="b">
        <v>0</v>
      </c>
      <c r="G672" s="165" t="b">
        <v>0</v>
      </c>
      <c r="H672" s="154" t="str">
        <f>'LLM Defaults'!$P$23</f>
        <v>None</v>
      </c>
      <c r="I672" s="166" t="s">
        <v>27</v>
      </c>
      <c r="J672" s="154" t="str">
        <f>'LLM Defaults'!$L$23</f>
        <v>gpt-4-turbo-preview</v>
      </c>
      <c r="K672" s="157">
        <v>0.1</v>
      </c>
      <c r="L672" s="167">
        <v>0.0</v>
      </c>
      <c r="M672" s="168" t="s">
        <v>48</v>
      </c>
    </row>
    <row r="673">
      <c r="A673" s="161"/>
      <c r="B673" s="162"/>
      <c r="C673" s="163"/>
      <c r="D673" s="164"/>
      <c r="E673" s="165"/>
      <c r="F673" s="165" t="b">
        <v>0</v>
      </c>
      <c r="G673" s="165" t="b">
        <v>0</v>
      </c>
      <c r="H673" s="154" t="str">
        <f>'LLM Defaults'!$P$23</f>
        <v>None</v>
      </c>
      <c r="I673" s="166" t="s">
        <v>27</v>
      </c>
      <c r="J673" s="154" t="str">
        <f>'LLM Defaults'!$L$23</f>
        <v>gpt-4-turbo-preview</v>
      </c>
      <c r="K673" s="157">
        <v>0.1</v>
      </c>
      <c r="L673" s="167">
        <v>0.0</v>
      </c>
      <c r="M673" s="168" t="s">
        <v>48</v>
      </c>
    </row>
    <row r="674">
      <c r="A674" s="161"/>
      <c r="B674" s="162"/>
      <c r="C674" s="163"/>
      <c r="D674" s="164"/>
      <c r="E674" s="165"/>
      <c r="F674" s="165" t="b">
        <v>0</v>
      </c>
      <c r="G674" s="165" t="b">
        <v>0</v>
      </c>
      <c r="H674" s="154" t="str">
        <f>'LLM Defaults'!$P$23</f>
        <v>None</v>
      </c>
      <c r="I674" s="166" t="s">
        <v>27</v>
      </c>
      <c r="J674" s="154" t="str">
        <f>'LLM Defaults'!$L$23</f>
        <v>gpt-4-turbo-preview</v>
      </c>
      <c r="K674" s="157">
        <v>0.1</v>
      </c>
      <c r="L674" s="167">
        <v>0.0</v>
      </c>
      <c r="M674" s="168" t="s">
        <v>48</v>
      </c>
    </row>
    <row r="675">
      <c r="A675" s="161"/>
      <c r="B675" s="162"/>
      <c r="C675" s="163"/>
      <c r="D675" s="164"/>
      <c r="E675" s="165"/>
      <c r="F675" s="165" t="b">
        <v>0</v>
      </c>
      <c r="G675" s="165" t="b">
        <v>0</v>
      </c>
      <c r="H675" s="154" t="str">
        <f>'LLM Defaults'!$P$23</f>
        <v>None</v>
      </c>
      <c r="I675" s="166" t="s">
        <v>27</v>
      </c>
      <c r="J675" s="154" t="str">
        <f>'LLM Defaults'!$L$23</f>
        <v>gpt-4-turbo-preview</v>
      </c>
      <c r="K675" s="157">
        <v>0.1</v>
      </c>
      <c r="L675" s="167">
        <v>0.0</v>
      </c>
      <c r="M675" s="168" t="s">
        <v>48</v>
      </c>
    </row>
    <row r="676">
      <c r="A676" s="161"/>
      <c r="B676" s="162"/>
      <c r="C676" s="163"/>
      <c r="D676" s="164"/>
      <c r="E676" s="165"/>
      <c r="F676" s="165" t="b">
        <v>0</v>
      </c>
      <c r="G676" s="165" t="b">
        <v>0</v>
      </c>
      <c r="H676" s="154" t="str">
        <f>'LLM Defaults'!$P$23</f>
        <v>None</v>
      </c>
      <c r="I676" s="166" t="s">
        <v>27</v>
      </c>
      <c r="J676" s="154" t="str">
        <f>'LLM Defaults'!$L$23</f>
        <v>gpt-4-turbo-preview</v>
      </c>
      <c r="K676" s="157">
        <v>0.1</v>
      </c>
      <c r="L676" s="167">
        <v>0.0</v>
      </c>
      <c r="M676" s="168" t="s">
        <v>48</v>
      </c>
    </row>
    <row r="677">
      <c r="A677" s="161"/>
      <c r="B677" s="162"/>
      <c r="C677" s="163"/>
      <c r="D677" s="164"/>
      <c r="E677" s="165"/>
      <c r="F677" s="165" t="b">
        <v>0</v>
      </c>
      <c r="G677" s="165" t="b">
        <v>0</v>
      </c>
      <c r="H677" s="154" t="str">
        <f>'LLM Defaults'!$P$23</f>
        <v>None</v>
      </c>
      <c r="I677" s="166" t="s">
        <v>27</v>
      </c>
      <c r="J677" s="154" t="str">
        <f>'LLM Defaults'!$L$23</f>
        <v>gpt-4-turbo-preview</v>
      </c>
      <c r="K677" s="157">
        <v>0.1</v>
      </c>
      <c r="L677" s="167">
        <v>0.0</v>
      </c>
      <c r="M677" s="168" t="s">
        <v>48</v>
      </c>
    </row>
    <row r="678">
      <c r="A678" s="161"/>
      <c r="B678" s="162"/>
      <c r="C678" s="163"/>
      <c r="D678" s="164"/>
      <c r="E678" s="165"/>
      <c r="F678" s="165" t="b">
        <v>0</v>
      </c>
      <c r="G678" s="165" t="b">
        <v>0</v>
      </c>
      <c r="H678" s="154" t="str">
        <f>'LLM Defaults'!$P$23</f>
        <v>None</v>
      </c>
      <c r="I678" s="166" t="s">
        <v>27</v>
      </c>
      <c r="J678" s="154" t="str">
        <f>'LLM Defaults'!$L$23</f>
        <v>gpt-4-turbo-preview</v>
      </c>
      <c r="K678" s="157">
        <v>0.1</v>
      </c>
      <c r="L678" s="167">
        <v>0.0</v>
      </c>
      <c r="M678" s="168" t="s">
        <v>48</v>
      </c>
    </row>
    <row r="679">
      <c r="A679" s="161"/>
      <c r="B679" s="162"/>
      <c r="C679" s="163"/>
      <c r="D679" s="164"/>
      <c r="E679" s="165"/>
      <c r="F679" s="165" t="b">
        <v>0</v>
      </c>
      <c r="G679" s="165" t="b">
        <v>0</v>
      </c>
      <c r="H679" s="154" t="str">
        <f>'LLM Defaults'!$P$23</f>
        <v>None</v>
      </c>
      <c r="I679" s="166" t="s">
        <v>27</v>
      </c>
      <c r="J679" s="154" t="str">
        <f>'LLM Defaults'!$L$23</f>
        <v>gpt-4-turbo-preview</v>
      </c>
      <c r="K679" s="157">
        <v>0.1</v>
      </c>
      <c r="L679" s="167">
        <v>0.0</v>
      </c>
      <c r="M679" s="168" t="s">
        <v>48</v>
      </c>
    </row>
    <row r="680">
      <c r="A680" s="161"/>
      <c r="B680" s="162"/>
      <c r="C680" s="163"/>
      <c r="D680" s="164"/>
      <c r="E680" s="165"/>
      <c r="F680" s="165" t="b">
        <v>0</v>
      </c>
      <c r="G680" s="165" t="b">
        <v>0</v>
      </c>
      <c r="H680" s="154" t="str">
        <f>'LLM Defaults'!$P$23</f>
        <v>None</v>
      </c>
      <c r="I680" s="166" t="s">
        <v>27</v>
      </c>
      <c r="J680" s="154" t="str">
        <f>'LLM Defaults'!$L$23</f>
        <v>gpt-4-turbo-preview</v>
      </c>
      <c r="K680" s="157">
        <v>0.1</v>
      </c>
      <c r="L680" s="167">
        <v>0.0</v>
      </c>
      <c r="M680" s="168" t="s">
        <v>48</v>
      </c>
    </row>
    <row r="681">
      <c r="A681" s="161"/>
      <c r="B681" s="162"/>
      <c r="C681" s="163"/>
      <c r="D681" s="164"/>
      <c r="E681" s="165"/>
      <c r="F681" s="165" t="b">
        <v>0</v>
      </c>
      <c r="G681" s="165" t="b">
        <v>0</v>
      </c>
      <c r="H681" s="154" t="str">
        <f>'LLM Defaults'!$P$23</f>
        <v>None</v>
      </c>
      <c r="I681" s="166" t="s">
        <v>27</v>
      </c>
      <c r="J681" s="154" t="str">
        <f>'LLM Defaults'!$L$23</f>
        <v>gpt-4-turbo-preview</v>
      </c>
      <c r="K681" s="157">
        <v>0.1</v>
      </c>
      <c r="L681" s="167">
        <v>0.0</v>
      </c>
      <c r="M681" s="168" t="s">
        <v>48</v>
      </c>
    </row>
    <row r="682">
      <c r="A682" s="161"/>
      <c r="B682" s="162"/>
      <c r="C682" s="163"/>
      <c r="D682" s="164"/>
      <c r="E682" s="165"/>
      <c r="F682" s="165" t="b">
        <v>0</v>
      </c>
      <c r="G682" s="165" t="b">
        <v>0</v>
      </c>
      <c r="H682" s="154" t="str">
        <f>'LLM Defaults'!$P$23</f>
        <v>None</v>
      </c>
      <c r="I682" s="166" t="s">
        <v>27</v>
      </c>
      <c r="J682" s="154" t="str">
        <f>'LLM Defaults'!$L$23</f>
        <v>gpt-4-turbo-preview</v>
      </c>
      <c r="K682" s="157">
        <v>0.1</v>
      </c>
      <c r="L682" s="167">
        <v>0.0</v>
      </c>
      <c r="M682" s="168" t="s">
        <v>48</v>
      </c>
    </row>
    <row r="683">
      <c r="A683" s="161"/>
      <c r="B683" s="162"/>
      <c r="C683" s="163"/>
      <c r="D683" s="164"/>
      <c r="E683" s="165"/>
      <c r="F683" s="165" t="b">
        <v>0</v>
      </c>
      <c r="G683" s="165" t="b">
        <v>0</v>
      </c>
      <c r="H683" s="154" t="str">
        <f>'LLM Defaults'!$P$23</f>
        <v>None</v>
      </c>
      <c r="I683" s="166" t="s">
        <v>27</v>
      </c>
      <c r="J683" s="154" t="str">
        <f>'LLM Defaults'!$L$23</f>
        <v>gpt-4-turbo-preview</v>
      </c>
      <c r="K683" s="157">
        <v>0.1</v>
      </c>
      <c r="L683" s="167">
        <v>0.0</v>
      </c>
      <c r="M683" s="168" t="s">
        <v>48</v>
      </c>
    </row>
    <row r="684">
      <c r="A684" s="161"/>
      <c r="B684" s="162"/>
      <c r="C684" s="163"/>
      <c r="D684" s="164"/>
      <c r="E684" s="165"/>
      <c r="F684" s="165" t="b">
        <v>0</v>
      </c>
      <c r="G684" s="165" t="b">
        <v>0</v>
      </c>
      <c r="H684" s="154" t="str">
        <f>'LLM Defaults'!$P$23</f>
        <v>None</v>
      </c>
      <c r="I684" s="166" t="s">
        <v>27</v>
      </c>
      <c r="J684" s="154" t="str">
        <f>'LLM Defaults'!$L$23</f>
        <v>gpt-4-turbo-preview</v>
      </c>
      <c r="K684" s="157">
        <v>0.1</v>
      </c>
      <c r="L684" s="167">
        <v>0.0</v>
      </c>
      <c r="M684" s="168" t="s">
        <v>48</v>
      </c>
    </row>
    <row r="685">
      <c r="A685" s="161"/>
      <c r="B685" s="162"/>
      <c r="C685" s="163"/>
      <c r="D685" s="164"/>
      <c r="E685" s="165"/>
      <c r="F685" s="165" t="b">
        <v>0</v>
      </c>
      <c r="G685" s="165" t="b">
        <v>0</v>
      </c>
      <c r="H685" s="154" t="str">
        <f>'LLM Defaults'!$P$23</f>
        <v>None</v>
      </c>
      <c r="I685" s="166" t="s">
        <v>27</v>
      </c>
      <c r="J685" s="154" t="str">
        <f>'LLM Defaults'!$L$23</f>
        <v>gpt-4-turbo-preview</v>
      </c>
      <c r="K685" s="157">
        <v>0.1</v>
      </c>
      <c r="L685" s="167">
        <v>0.0</v>
      </c>
      <c r="M685" s="168" t="s">
        <v>48</v>
      </c>
    </row>
    <row r="686">
      <c r="A686" s="161"/>
      <c r="B686" s="162"/>
      <c r="C686" s="163"/>
      <c r="D686" s="164"/>
      <c r="E686" s="165"/>
      <c r="F686" s="165" t="b">
        <v>0</v>
      </c>
      <c r="G686" s="165" t="b">
        <v>0</v>
      </c>
      <c r="H686" s="154" t="str">
        <f>'LLM Defaults'!$P$23</f>
        <v>None</v>
      </c>
      <c r="I686" s="166" t="s">
        <v>27</v>
      </c>
      <c r="J686" s="154" t="str">
        <f>'LLM Defaults'!$L$23</f>
        <v>gpt-4-turbo-preview</v>
      </c>
      <c r="K686" s="157">
        <v>0.1</v>
      </c>
      <c r="L686" s="167">
        <v>0.0</v>
      </c>
      <c r="M686" s="168" t="s">
        <v>48</v>
      </c>
    </row>
    <row r="687">
      <c r="A687" s="161"/>
      <c r="B687" s="162"/>
      <c r="C687" s="163"/>
      <c r="D687" s="164"/>
      <c r="E687" s="165"/>
      <c r="F687" s="165" t="b">
        <v>0</v>
      </c>
      <c r="G687" s="165" t="b">
        <v>0</v>
      </c>
      <c r="H687" s="154" t="str">
        <f>'LLM Defaults'!$P$23</f>
        <v>None</v>
      </c>
      <c r="I687" s="166" t="s">
        <v>27</v>
      </c>
      <c r="J687" s="154" t="str">
        <f>'LLM Defaults'!$L$23</f>
        <v>gpt-4-turbo-preview</v>
      </c>
      <c r="K687" s="157">
        <v>0.1</v>
      </c>
      <c r="L687" s="167">
        <v>0.0</v>
      </c>
      <c r="M687" s="168" t="s">
        <v>48</v>
      </c>
    </row>
    <row r="688">
      <c r="A688" s="161"/>
      <c r="B688" s="162"/>
      <c r="C688" s="163"/>
      <c r="D688" s="164"/>
      <c r="E688" s="165"/>
      <c r="F688" s="165" t="b">
        <v>0</v>
      </c>
      <c r="G688" s="165" t="b">
        <v>0</v>
      </c>
      <c r="H688" s="154" t="str">
        <f>'LLM Defaults'!$P$23</f>
        <v>None</v>
      </c>
      <c r="I688" s="166" t="s">
        <v>27</v>
      </c>
      <c r="J688" s="154" t="str">
        <f>'LLM Defaults'!$L$23</f>
        <v>gpt-4-turbo-preview</v>
      </c>
      <c r="K688" s="157">
        <v>0.1</v>
      </c>
      <c r="L688" s="167">
        <v>0.0</v>
      </c>
      <c r="M688" s="168" t="s">
        <v>48</v>
      </c>
    </row>
    <row r="689">
      <c r="A689" s="161"/>
      <c r="B689" s="162"/>
      <c r="C689" s="163"/>
      <c r="D689" s="164"/>
      <c r="E689" s="165"/>
      <c r="F689" s="165" t="b">
        <v>0</v>
      </c>
      <c r="G689" s="165" t="b">
        <v>0</v>
      </c>
      <c r="H689" s="154" t="str">
        <f>'LLM Defaults'!$P$23</f>
        <v>None</v>
      </c>
      <c r="I689" s="166" t="s">
        <v>27</v>
      </c>
      <c r="J689" s="154" t="str">
        <f>'LLM Defaults'!$L$23</f>
        <v>gpt-4-turbo-preview</v>
      </c>
      <c r="K689" s="157">
        <v>0.1</v>
      </c>
      <c r="L689" s="167">
        <v>0.0</v>
      </c>
      <c r="M689" s="168" t="s">
        <v>48</v>
      </c>
    </row>
    <row r="690">
      <c r="A690" s="161"/>
      <c r="B690" s="162"/>
      <c r="C690" s="163"/>
      <c r="D690" s="164"/>
      <c r="E690" s="165"/>
      <c r="F690" s="165" t="b">
        <v>0</v>
      </c>
      <c r="G690" s="165" t="b">
        <v>0</v>
      </c>
      <c r="H690" s="154" t="str">
        <f>'LLM Defaults'!$P$23</f>
        <v>None</v>
      </c>
      <c r="I690" s="166" t="s">
        <v>27</v>
      </c>
      <c r="J690" s="154" t="str">
        <f>'LLM Defaults'!$L$23</f>
        <v>gpt-4-turbo-preview</v>
      </c>
      <c r="K690" s="157">
        <v>0.1</v>
      </c>
      <c r="L690" s="167">
        <v>0.0</v>
      </c>
      <c r="M690" s="168" t="s">
        <v>48</v>
      </c>
    </row>
    <row r="691">
      <c r="A691" s="161"/>
      <c r="B691" s="162"/>
      <c r="C691" s="163"/>
      <c r="D691" s="164"/>
      <c r="E691" s="165"/>
      <c r="F691" s="165" t="b">
        <v>0</v>
      </c>
      <c r="G691" s="165" t="b">
        <v>0</v>
      </c>
      <c r="H691" s="154" t="str">
        <f>'LLM Defaults'!$P$23</f>
        <v>None</v>
      </c>
      <c r="I691" s="166" t="s">
        <v>27</v>
      </c>
      <c r="J691" s="154" t="str">
        <f>'LLM Defaults'!$L$23</f>
        <v>gpt-4-turbo-preview</v>
      </c>
      <c r="K691" s="157">
        <v>0.1</v>
      </c>
      <c r="L691" s="167">
        <v>0.0</v>
      </c>
      <c r="M691" s="168" t="s">
        <v>48</v>
      </c>
    </row>
    <row r="692">
      <c r="A692" s="161"/>
      <c r="B692" s="162"/>
      <c r="C692" s="163"/>
      <c r="D692" s="164"/>
      <c r="E692" s="165"/>
      <c r="F692" s="165" t="b">
        <v>0</v>
      </c>
      <c r="G692" s="165" t="b">
        <v>0</v>
      </c>
      <c r="H692" s="154" t="str">
        <f>'LLM Defaults'!$P$23</f>
        <v>None</v>
      </c>
      <c r="I692" s="166" t="s">
        <v>27</v>
      </c>
      <c r="J692" s="154" t="str">
        <f>'LLM Defaults'!$L$23</f>
        <v>gpt-4-turbo-preview</v>
      </c>
      <c r="K692" s="157">
        <v>0.1</v>
      </c>
      <c r="L692" s="167">
        <v>0.0</v>
      </c>
      <c r="M692" s="168" t="s">
        <v>48</v>
      </c>
    </row>
    <row r="693">
      <c r="A693" s="161"/>
      <c r="B693" s="162"/>
      <c r="C693" s="163"/>
      <c r="D693" s="164"/>
      <c r="E693" s="165"/>
      <c r="F693" s="165" t="b">
        <v>0</v>
      </c>
      <c r="G693" s="165" t="b">
        <v>0</v>
      </c>
      <c r="H693" s="154" t="str">
        <f>'LLM Defaults'!$P$23</f>
        <v>None</v>
      </c>
      <c r="I693" s="166" t="s">
        <v>27</v>
      </c>
      <c r="J693" s="154" t="str">
        <f>'LLM Defaults'!$L$23</f>
        <v>gpt-4-turbo-preview</v>
      </c>
      <c r="K693" s="157">
        <v>0.1</v>
      </c>
      <c r="L693" s="167">
        <v>0.0</v>
      </c>
      <c r="M693" s="168" t="s">
        <v>48</v>
      </c>
    </row>
    <row r="694">
      <c r="A694" s="161"/>
      <c r="B694" s="162"/>
      <c r="C694" s="163"/>
      <c r="D694" s="164"/>
      <c r="E694" s="165"/>
      <c r="F694" s="165" t="b">
        <v>0</v>
      </c>
      <c r="G694" s="165" t="b">
        <v>0</v>
      </c>
      <c r="H694" s="154" t="str">
        <f>'LLM Defaults'!$P$23</f>
        <v>None</v>
      </c>
      <c r="I694" s="166" t="s">
        <v>27</v>
      </c>
      <c r="J694" s="154" t="str">
        <f>'LLM Defaults'!$L$23</f>
        <v>gpt-4-turbo-preview</v>
      </c>
      <c r="K694" s="157">
        <v>0.1</v>
      </c>
      <c r="L694" s="167">
        <v>0.0</v>
      </c>
      <c r="M694" s="168" t="s">
        <v>48</v>
      </c>
    </row>
    <row r="695">
      <c r="A695" s="161"/>
      <c r="B695" s="162"/>
      <c r="C695" s="163"/>
      <c r="D695" s="164"/>
      <c r="E695" s="165"/>
      <c r="F695" s="165" t="b">
        <v>0</v>
      </c>
      <c r="G695" s="165" t="b">
        <v>0</v>
      </c>
      <c r="H695" s="154" t="str">
        <f>'LLM Defaults'!$P$23</f>
        <v>None</v>
      </c>
      <c r="I695" s="166" t="s">
        <v>27</v>
      </c>
      <c r="J695" s="154" t="str">
        <f>'LLM Defaults'!$L$23</f>
        <v>gpt-4-turbo-preview</v>
      </c>
      <c r="K695" s="157">
        <v>0.1</v>
      </c>
      <c r="L695" s="167">
        <v>0.0</v>
      </c>
      <c r="M695" s="168" t="s">
        <v>48</v>
      </c>
    </row>
    <row r="696">
      <c r="A696" s="161"/>
      <c r="B696" s="162"/>
      <c r="C696" s="163"/>
      <c r="D696" s="164"/>
      <c r="E696" s="165"/>
      <c r="F696" s="165" t="b">
        <v>0</v>
      </c>
      <c r="G696" s="165" t="b">
        <v>0</v>
      </c>
      <c r="H696" s="154" t="str">
        <f>'LLM Defaults'!$P$23</f>
        <v>None</v>
      </c>
      <c r="I696" s="166" t="s">
        <v>27</v>
      </c>
      <c r="J696" s="154" t="str">
        <f>'LLM Defaults'!$L$23</f>
        <v>gpt-4-turbo-preview</v>
      </c>
      <c r="K696" s="157">
        <v>0.1</v>
      </c>
      <c r="L696" s="167">
        <v>0.0</v>
      </c>
      <c r="M696" s="168" t="s">
        <v>48</v>
      </c>
    </row>
    <row r="697">
      <c r="A697" s="161"/>
      <c r="B697" s="162"/>
      <c r="C697" s="163"/>
      <c r="D697" s="164"/>
      <c r="E697" s="165"/>
      <c r="F697" s="165" t="b">
        <v>0</v>
      </c>
      <c r="G697" s="165" t="b">
        <v>0</v>
      </c>
      <c r="H697" s="154" t="str">
        <f>'LLM Defaults'!$P$23</f>
        <v>None</v>
      </c>
      <c r="I697" s="166" t="s">
        <v>27</v>
      </c>
      <c r="J697" s="154" t="str">
        <f>'LLM Defaults'!$L$23</f>
        <v>gpt-4-turbo-preview</v>
      </c>
      <c r="K697" s="157">
        <v>0.1</v>
      </c>
      <c r="L697" s="167">
        <v>0.0</v>
      </c>
      <c r="M697" s="168" t="s">
        <v>48</v>
      </c>
    </row>
    <row r="698">
      <c r="A698" s="161"/>
      <c r="B698" s="162"/>
      <c r="C698" s="163"/>
      <c r="D698" s="164"/>
      <c r="E698" s="165"/>
      <c r="F698" s="165" t="b">
        <v>0</v>
      </c>
      <c r="G698" s="165" t="b">
        <v>0</v>
      </c>
      <c r="H698" s="154" t="str">
        <f>'LLM Defaults'!$P$23</f>
        <v>None</v>
      </c>
      <c r="I698" s="166" t="s">
        <v>27</v>
      </c>
      <c r="J698" s="154" t="str">
        <f>'LLM Defaults'!$L$23</f>
        <v>gpt-4-turbo-preview</v>
      </c>
      <c r="K698" s="157">
        <v>0.1</v>
      </c>
      <c r="L698" s="167">
        <v>0.0</v>
      </c>
      <c r="M698" s="168" t="s">
        <v>48</v>
      </c>
    </row>
    <row r="699">
      <c r="A699" s="161"/>
      <c r="B699" s="162"/>
      <c r="C699" s="163"/>
      <c r="D699" s="164"/>
      <c r="E699" s="165"/>
      <c r="F699" s="165" t="b">
        <v>0</v>
      </c>
      <c r="G699" s="165" t="b">
        <v>0</v>
      </c>
      <c r="H699" s="154" t="str">
        <f>'LLM Defaults'!$P$23</f>
        <v>None</v>
      </c>
      <c r="I699" s="166" t="s">
        <v>27</v>
      </c>
      <c r="J699" s="154" t="str">
        <f>'LLM Defaults'!$L$23</f>
        <v>gpt-4-turbo-preview</v>
      </c>
      <c r="K699" s="157">
        <v>0.1</v>
      </c>
      <c r="L699" s="167">
        <v>0.0</v>
      </c>
      <c r="M699" s="168" t="s">
        <v>48</v>
      </c>
    </row>
    <row r="700">
      <c r="A700" s="161"/>
      <c r="B700" s="162"/>
      <c r="C700" s="163"/>
      <c r="D700" s="164"/>
      <c r="E700" s="165"/>
      <c r="F700" s="165" t="b">
        <v>0</v>
      </c>
      <c r="G700" s="165" t="b">
        <v>0</v>
      </c>
      <c r="H700" s="154" t="str">
        <f>'LLM Defaults'!$P$23</f>
        <v>None</v>
      </c>
      <c r="I700" s="166" t="s">
        <v>27</v>
      </c>
      <c r="J700" s="154" t="str">
        <f>'LLM Defaults'!$L$23</f>
        <v>gpt-4-turbo-preview</v>
      </c>
      <c r="K700" s="157">
        <v>0.1</v>
      </c>
      <c r="L700" s="167">
        <v>0.0</v>
      </c>
      <c r="M700" s="168" t="s">
        <v>48</v>
      </c>
    </row>
    <row r="701">
      <c r="A701" s="161"/>
      <c r="B701" s="162"/>
      <c r="C701" s="163"/>
      <c r="D701" s="164"/>
      <c r="E701" s="165"/>
      <c r="F701" s="165" t="b">
        <v>0</v>
      </c>
      <c r="G701" s="165" t="b">
        <v>0</v>
      </c>
      <c r="H701" s="154" t="str">
        <f>'LLM Defaults'!$P$23</f>
        <v>None</v>
      </c>
      <c r="I701" s="166" t="s">
        <v>27</v>
      </c>
      <c r="J701" s="154" t="str">
        <f>'LLM Defaults'!$L$23</f>
        <v>gpt-4-turbo-preview</v>
      </c>
      <c r="K701" s="157">
        <v>0.1</v>
      </c>
      <c r="L701" s="167">
        <v>0.0</v>
      </c>
      <c r="M701" s="168" t="s">
        <v>48</v>
      </c>
    </row>
    <row r="702">
      <c r="A702" s="161"/>
      <c r="B702" s="162"/>
      <c r="C702" s="163"/>
      <c r="D702" s="164"/>
      <c r="E702" s="165"/>
      <c r="F702" s="165" t="b">
        <v>0</v>
      </c>
      <c r="G702" s="165" t="b">
        <v>0</v>
      </c>
      <c r="H702" s="154" t="str">
        <f>'LLM Defaults'!$P$23</f>
        <v>None</v>
      </c>
      <c r="I702" s="166" t="s">
        <v>27</v>
      </c>
      <c r="J702" s="154" t="str">
        <f>'LLM Defaults'!$L$23</f>
        <v>gpt-4-turbo-preview</v>
      </c>
      <c r="K702" s="157">
        <v>0.1</v>
      </c>
      <c r="L702" s="167">
        <v>0.0</v>
      </c>
      <c r="M702" s="168" t="s">
        <v>48</v>
      </c>
    </row>
    <row r="703">
      <c r="A703" s="161"/>
      <c r="B703" s="162"/>
      <c r="C703" s="163"/>
      <c r="D703" s="164"/>
      <c r="E703" s="165"/>
      <c r="F703" s="165" t="b">
        <v>0</v>
      </c>
      <c r="G703" s="165" t="b">
        <v>0</v>
      </c>
      <c r="H703" s="154" t="str">
        <f>'LLM Defaults'!$P$23</f>
        <v>None</v>
      </c>
      <c r="I703" s="166" t="s">
        <v>27</v>
      </c>
      <c r="J703" s="154" t="str">
        <f>'LLM Defaults'!$L$23</f>
        <v>gpt-4-turbo-preview</v>
      </c>
      <c r="K703" s="157">
        <v>0.1</v>
      </c>
      <c r="L703" s="167">
        <v>0.0</v>
      </c>
      <c r="M703" s="168" t="s">
        <v>48</v>
      </c>
    </row>
    <row r="704">
      <c r="A704" s="161"/>
      <c r="B704" s="162"/>
      <c r="C704" s="163"/>
      <c r="D704" s="164"/>
      <c r="E704" s="165"/>
      <c r="F704" s="165" t="b">
        <v>0</v>
      </c>
      <c r="G704" s="165" t="b">
        <v>0</v>
      </c>
      <c r="H704" s="154" t="str">
        <f>'LLM Defaults'!$P$23</f>
        <v>None</v>
      </c>
      <c r="I704" s="166" t="s">
        <v>27</v>
      </c>
      <c r="J704" s="154" t="str">
        <f>'LLM Defaults'!$L$23</f>
        <v>gpt-4-turbo-preview</v>
      </c>
      <c r="K704" s="157">
        <v>0.1</v>
      </c>
      <c r="L704" s="167">
        <v>0.0</v>
      </c>
      <c r="M704" s="168" t="s">
        <v>48</v>
      </c>
    </row>
    <row r="705">
      <c r="A705" s="161"/>
      <c r="B705" s="162"/>
      <c r="C705" s="163"/>
      <c r="D705" s="164"/>
      <c r="E705" s="165"/>
      <c r="F705" s="165" t="b">
        <v>0</v>
      </c>
      <c r="G705" s="165" t="b">
        <v>0</v>
      </c>
      <c r="H705" s="154" t="str">
        <f>'LLM Defaults'!$P$23</f>
        <v>None</v>
      </c>
      <c r="I705" s="166" t="s">
        <v>27</v>
      </c>
      <c r="J705" s="154" t="str">
        <f>'LLM Defaults'!$L$23</f>
        <v>gpt-4-turbo-preview</v>
      </c>
      <c r="K705" s="157">
        <v>0.1</v>
      </c>
      <c r="L705" s="167">
        <v>0.0</v>
      </c>
      <c r="M705" s="168" t="s">
        <v>48</v>
      </c>
    </row>
    <row r="706">
      <c r="A706" s="161"/>
      <c r="B706" s="162"/>
      <c r="C706" s="163"/>
      <c r="D706" s="164"/>
      <c r="E706" s="165"/>
      <c r="F706" s="165" t="b">
        <v>0</v>
      </c>
      <c r="G706" s="165" t="b">
        <v>0</v>
      </c>
      <c r="H706" s="154" t="str">
        <f>'LLM Defaults'!$P$23</f>
        <v>None</v>
      </c>
      <c r="I706" s="166" t="s">
        <v>27</v>
      </c>
      <c r="J706" s="154" t="str">
        <f>'LLM Defaults'!$L$23</f>
        <v>gpt-4-turbo-preview</v>
      </c>
      <c r="K706" s="157">
        <v>0.1</v>
      </c>
      <c r="L706" s="167">
        <v>0.0</v>
      </c>
      <c r="M706" s="168" t="s">
        <v>48</v>
      </c>
    </row>
    <row r="707">
      <c r="A707" s="161"/>
      <c r="B707" s="162"/>
      <c r="C707" s="163"/>
      <c r="D707" s="164"/>
      <c r="E707" s="165"/>
      <c r="F707" s="165" t="b">
        <v>0</v>
      </c>
      <c r="G707" s="165" t="b">
        <v>0</v>
      </c>
      <c r="H707" s="154" t="str">
        <f>'LLM Defaults'!$P$23</f>
        <v>None</v>
      </c>
      <c r="I707" s="166" t="s">
        <v>27</v>
      </c>
      <c r="J707" s="154" t="str">
        <f>'LLM Defaults'!$L$23</f>
        <v>gpt-4-turbo-preview</v>
      </c>
      <c r="K707" s="157">
        <v>0.1</v>
      </c>
      <c r="L707" s="167">
        <v>0.0</v>
      </c>
      <c r="M707" s="168" t="s">
        <v>48</v>
      </c>
    </row>
    <row r="708">
      <c r="A708" s="161"/>
      <c r="B708" s="162"/>
      <c r="C708" s="163"/>
      <c r="D708" s="164"/>
      <c r="E708" s="165"/>
      <c r="F708" s="165" t="b">
        <v>0</v>
      </c>
      <c r="G708" s="165" t="b">
        <v>0</v>
      </c>
      <c r="H708" s="154" t="str">
        <f>'LLM Defaults'!$P$23</f>
        <v>None</v>
      </c>
      <c r="I708" s="166" t="s">
        <v>27</v>
      </c>
      <c r="J708" s="154" t="str">
        <f>'LLM Defaults'!$L$23</f>
        <v>gpt-4-turbo-preview</v>
      </c>
      <c r="K708" s="157">
        <v>0.1</v>
      </c>
      <c r="L708" s="167">
        <v>0.0</v>
      </c>
      <c r="M708" s="168" t="s">
        <v>48</v>
      </c>
    </row>
    <row r="709">
      <c r="A709" s="161"/>
      <c r="B709" s="162"/>
      <c r="C709" s="163"/>
      <c r="D709" s="164"/>
      <c r="E709" s="165"/>
      <c r="F709" s="165" t="b">
        <v>0</v>
      </c>
      <c r="G709" s="165" t="b">
        <v>0</v>
      </c>
      <c r="H709" s="154" t="str">
        <f>'LLM Defaults'!$P$23</f>
        <v>None</v>
      </c>
      <c r="I709" s="166" t="s">
        <v>27</v>
      </c>
      <c r="J709" s="154" t="str">
        <f>'LLM Defaults'!$L$23</f>
        <v>gpt-4-turbo-preview</v>
      </c>
      <c r="K709" s="157">
        <v>0.1</v>
      </c>
      <c r="L709" s="167">
        <v>0.0</v>
      </c>
      <c r="M709" s="168" t="s">
        <v>48</v>
      </c>
    </row>
    <row r="710">
      <c r="A710" s="161"/>
      <c r="B710" s="162"/>
      <c r="C710" s="163"/>
      <c r="D710" s="164"/>
      <c r="E710" s="165"/>
      <c r="F710" s="165" t="b">
        <v>0</v>
      </c>
      <c r="G710" s="165" t="b">
        <v>0</v>
      </c>
      <c r="H710" s="154" t="str">
        <f>'LLM Defaults'!$P$23</f>
        <v>None</v>
      </c>
      <c r="I710" s="166" t="s">
        <v>27</v>
      </c>
      <c r="J710" s="154" t="str">
        <f>'LLM Defaults'!$L$23</f>
        <v>gpt-4-turbo-preview</v>
      </c>
      <c r="K710" s="157">
        <v>0.1</v>
      </c>
      <c r="L710" s="167">
        <v>0.0</v>
      </c>
      <c r="M710" s="168" t="s">
        <v>48</v>
      </c>
    </row>
    <row r="711">
      <c r="A711" s="161"/>
      <c r="B711" s="162"/>
      <c r="C711" s="163"/>
      <c r="D711" s="164"/>
      <c r="E711" s="165"/>
      <c r="F711" s="165" t="b">
        <v>0</v>
      </c>
      <c r="G711" s="165" t="b">
        <v>0</v>
      </c>
      <c r="H711" s="154" t="str">
        <f>'LLM Defaults'!$P$23</f>
        <v>None</v>
      </c>
      <c r="I711" s="166" t="s">
        <v>27</v>
      </c>
      <c r="J711" s="154" t="str">
        <f>'LLM Defaults'!$L$23</f>
        <v>gpt-4-turbo-preview</v>
      </c>
      <c r="K711" s="157">
        <v>0.1</v>
      </c>
      <c r="L711" s="167">
        <v>0.0</v>
      </c>
      <c r="M711" s="168" t="s">
        <v>48</v>
      </c>
    </row>
    <row r="712">
      <c r="A712" s="161"/>
      <c r="B712" s="162"/>
      <c r="C712" s="163"/>
      <c r="D712" s="164"/>
      <c r="E712" s="165"/>
      <c r="F712" s="165" t="b">
        <v>0</v>
      </c>
      <c r="G712" s="165" t="b">
        <v>0</v>
      </c>
      <c r="H712" s="154" t="str">
        <f>'LLM Defaults'!$P$23</f>
        <v>None</v>
      </c>
      <c r="I712" s="166" t="s">
        <v>27</v>
      </c>
      <c r="J712" s="154" t="str">
        <f>'LLM Defaults'!$L$23</f>
        <v>gpt-4-turbo-preview</v>
      </c>
      <c r="K712" s="157">
        <v>0.1</v>
      </c>
      <c r="L712" s="167">
        <v>0.0</v>
      </c>
      <c r="M712" s="168" t="s">
        <v>48</v>
      </c>
    </row>
    <row r="713">
      <c r="A713" s="161"/>
      <c r="B713" s="162"/>
      <c r="C713" s="163"/>
      <c r="D713" s="164"/>
      <c r="E713" s="165"/>
      <c r="F713" s="165" t="b">
        <v>0</v>
      </c>
      <c r="G713" s="165" t="b">
        <v>0</v>
      </c>
      <c r="H713" s="154" t="str">
        <f>'LLM Defaults'!$P$23</f>
        <v>None</v>
      </c>
      <c r="I713" s="166" t="s">
        <v>27</v>
      </c>
      <c r="J713" s="154" t="str">
        <f>'LLM Defaults'!$L$23</f>
        <v>gpt-4-turbo-preview</v>
      </c>
      <c r="K713" s="157">
        <v>0.1</v>
      </c>
      <c r="L713" s="167">
        <v>0.0</v>
      </c>
      <c r="M713" s="168" t="s">
        <v>48</v>
      </c>
    </row>
    <row r="714">
      <c r="A714" s="161"/>
      <c r="B714" s="162"/>
      <c r="C714" s="163"/>
      <c r="D714" s="164"/>
      <c r="E714" s="165"/>
      <c r="F714" s="165" t="b">
        <v>0</v>
      </c>
      <c r="G714" s="165" t="b">
        <v>0</v>
      </c>
      <c r="H714" s="154" t="str">
        <f>'LLM Defaults'!$P$23</f>
        <v>None</v>
      </c>
      <c r="I714" s="166" t="s">
        <v>27</v>
      </c>
      <c r="J714" s="154" t="str">
        <f>'LLM Defaults'!$L$23</f>
        <v>gpt-4-turbo-preview</v>
      </c>
      <c r="K714" s="157">
        <v>0.1</v>
      </c>
      <c r="L714" s="167">
        <v>0.0</v>
      </c>
      <c r="M714" s="168" t="s">
        <v>48</v>
      </c>
    </row>
    <row r="715">
      <c r="A715" s="161"/>
      <c r="B715" s="162"/>
      <c r="C715" s="163"/>
      <c r="D715" s="164"/>
      <c r="E715" s="165"/>
      <c r="F715" s="165" t="b">
        <v>0</v>
      </c>
      <c r="G715" s="165" t="b">
        <v>0</v>
      </c>
      <c r="H715" s="154" t="str">
        <f>'LLM Defaults'!$P$23</f>
        <v>None</v>
      </c>
      <c r="I715" s="166" t="s">
        <v>27</v>
      </c>
      <c r="J715" s="154" t="str">
        <f>'LLM Defaults'!$L$23</f>
        <v>gpt-4-turbo-preview</v>
      </c>
      <c r="K715" s="157">
        <v>0.1</v>
      </c>
      <c r="L715" s="167">
        <v>0.0</v>
      </c>
      <c r="M715" s="168" t="s">
        <v>48</v>
      </c>
    </row>
    <row r="716">
      <c r="A716" s="161"/>
      <c r="B716" s="162"/>
      <c r="C716" s="163"/>
      <c r="D716" s="164"/>
      <c r="E716" s="165"/>
      <c r="F716" s="165" t="b">
        <v>0</v>
      </c>
      <c r="G716" s="165" t="b">
        <v>0</v>
      </c>
      <c r="H716" s="154" t="str">
        <f>'LLM Defaults'!$P$23</f>
        <v>None</v>
      </c>
      <c r="I716" s="166" t="s">
        <v>27</v>
      </c>
      <c r="J716" s="154" t="str">
        <f>'LLM Defaults'!$L$23</f>
        <v>gpt-4-turbo-preview</v>
      </c>
      <c r="K716" s="157">
        <v>0.1</v>
      </c>
      <c r="L716" s="167">
        <v>0.0</v>
      </c>
      <c r="M716" s="168" t="s">
        <v>48</v>
      </c>
    </row>
    <row r="717">
      <c r="A717" s="161"/>
      <c r="B717" s="162"/>
      <c r="C717" s="163"/>
      <c r="D717" s="164"/>
      <c r="E717" s="165"/>
      <c r="F717" s="165" t="b">
        <v>0</v>
      </c>
      <c r="G717" s="165" t="b">
        <v>0</v>
      </c>
      <c r="H717" s="154" t="str">
        <f>'LLM Defaults'!$P$23</f>
        <v>None</v>
      </c>
      <c r="I717" s="166" t="s">
        <v>27</v>
      </c>
      <c r="J717" s="154" t="str">
        <f>'LLM Defaults'!$L$23</f>
        <v>gpt-4-turbo-preview</v>
      </c>
      <c r="K717" s="157">
        <v>0.1</v>
      </c>
      <c r="L717" s="167">
        <v>0.0</v>
      </c>
      <c r="M717" s="168" t="s">
        <v>48</v>
      </c>
    </row>
    <row r="718">
      <c r="A718" s="161"/>
      <c r="B718" s="162"/>
      <c r="C718" s="163"/>
      <c r="D718" s="164"/>
      <c r="E718" s="165"/>
      <c r="F718" s="165" t="b">
        <v>0</v>
      </c>
      <c r="G718" s="165" t="b">
        <v>0</v>
      </c>
      <c r="H718" s="154" t="str">
        <f>'LLM Defaults'!$P$23</f>
        <v>None</v>
      </c>
      <c r="I718" s="166" t="s">
        <v>27</v>
      </c>
      <c r="J718" s="154" t="str">
        <f>'LLM Defaults'!$L$23</f>
        <v>gpt-4-turbo-preview</v>
      </c>
      <c r="K718" s="157">
        <v>0.1</v>
      </c>
      <c r="L718" s="167">
        <v>0.0</v>
      </c>
      <c r="M718" s="168" t="s">
        <v>48</v>
      </c>
    </row>
    <row r="719">
      <c r="A719" s="161"/>
      <c r="B719" s="162"/>
      <c r="C719" s="163"/>
      <c r="D719" s="164"/>
      <c r="E719" s="165"/>
      <c r="F719" s="165" t="b">
        <v>0</v>
      </c>
      <c r="G719" s="165" t="b">
        <v>0</v>
      </c>
      <c r="H719" s="154" t="str">
        <f>'LLM Defaults'!$P$23</f>
        <v>None</v>
      </c>
      <c r="I719" s="166" t="s">
        <v>27</v>
      </c>
      <c r="J719" s="154" t="str">
        <f>'LLM Defaults'!$L$23</f>
        <v>gpt-4-turbo-preview</v>
      </c>
      <c r="K719" s="157">
        <v>0.1</v>
      </c>
      <c r="L719" s="167">
        <v>0.0</v>
      </c>
      <c r="M719" s="168" t="s">
        <v>48</v>
      </c>
    </row>
    <row r="720">
      <c r="A720" s="161"/>
      <c r="B720" s="162"/>
      <c r="C720" s="163"/>
      <c r="D720" s="164"/>
      <c r="E720" s="165"/>
      <c r="F720" s="165" t="b">
        <v>0</v>
      </c>
      <c r="G720" s="165" t="b">
        <v>0</v>
      </c>
      <c r="H720" s="154" t="str">
        <f>'LLM Defaults'!$P$23</f>
        <v>None</v>
      </c>
      <c r="I720" s="166" t="s">
        <v>27</v>
      </c>
      <c r="J720" s="154" t="str">
        <f>'LLM Defaults'!$L$23</f>
        <v>gpt-4-turbo-preview</v>
      </c>
      <c r="K720" s="157">
        <v>0.1</v>
      </c>
      <c r="L720" s="167">
        <v>0.0</v>
      </c>
      <c r="M720" s="168" t="s">
        <v>48</v>
      </c>
    </row>
    <row r="721">
      <c r="A721" s="161"/>
      <c r="B721" s="162"/>
      <c r="C721" s="163"/>
      <c r="D721" s="164"/>
      <c r="E721" s="165"/>
      <c r="F721" s="165" t="b">
        <v>0</v>
      </c>
      <c r="G721" s="165" t="b">
        <v>0</v>
      </c>
      <c r="H721" s="154" t="str">
        <f>'LLM Defaults'!$P$23</f>
        <v>None</v>
      </c>
      <c r="I721" s="166" t="s">
        <v>27</v>
      </c>
      <c r="J721" s="154" t="str">
        <f>'LLM Defaults'!$L$23</f>
        <v>gpt-4-turbo-preview</v>
      </c>
      <c r="K721" s="157">
        <v>0.1</v>
      </c>
      <c r="L721" s="167">
        <v>0.0</v>
      </c>
      <c r="M721" s="168" t="s">
        <v>48</v>
      </c>
    </row>
    <row r="722">
      <c r="A722" s="161"/>
      <c r="B722" s="162"/>
      <c r="C722" s="163"/>
      <c r="D722" s="164"/>
      <c r="E722" s="165"/>
      <c r="F722" s="165" t="b">
        <v>0</v>
      </c>
      <c r="G722" s="165" t="b">
        <v>0</v>
      </c>
      <c r="H722" s="154" t="str">
        <f>'LLM Defaults'!$P$23</f>
        <v>None</v>
      </c>
      <c r="I722" s="166" t="s">
        <v>27</v>
      </c>
      <c r="J722" s="154" t="str">
        <f>'LLM Defaults'!$L$23</f>
        <v>gpt-4-turbo-preview</v>
      </c>
      <c r="K722" s="157">
        <v>0.1</v>
      </c>
      <c r="L722" s="167">
        <v>0.0</v>
      </c>
      <c r="M722" s="168" t="s">
        <v>48</v>
      </c>
    </row>
    <row r="723">
      <c r="A723" s="161"/>
      <c r="B723" s="162"/>
      <c r="C723" s="163"/>
      <c r="D723" s="164"/>
      <c r="E723" s="165"/>
      <c r="F723" s="165" t="b">
        <v>0</v>
      </c>
      <c r="G723" s="165" t="b">
        <v>0</v>
      </c>
      <c r="H723" s="154" t="str">
        <f>'LLM Defaults'!$P$23</f>
        <v>None</v>
      </c>
      <c r="I723" s="166" t="s">
        <v>27</v>
      </c>
      <c r="J723" s="154" t="str">
        <f>'LLM Defaults'!$L$23</f>
        <v>gpt-4-turbo-preview</v>
      </c>
      <c r="K723" s="157">
        <v>0.1</v>
      </c>
      <c r="L723" s="167">
        <v>0.0</v>
      </c>
      <c r="M723" s="168" t="s">
        <v>48</v>
      </c>
    </row>
    <row r="724">
      <c r="A724" s="161"/>
      <c r="B724" s="162"/>
      <c r="C724" s="163"/>
      <c r="D724" s="164"/>
      <c r="E724" s="165"/>
      <c r="F724" s="165" t="b">
        <v>0</v>
      </c>
      <c r="G724" s="165" t="b">
        <v>0</v>
      </c>
      <c r="H724" s="154" t="str">
        <f>'LLM Defaults'!$P$23</f>
        <v>None</v>
      </c>
      <c r="I724" s="166" t="s">
        <v>27</v>
      </c>
      <c r="J724" s="154" t="str">
        <f>'LLM Defaults'!$L$23</f>
        <v>gpt-4-turbo-preview</v>
      </c>
      <c r="K724" s="157">
        <v>0.1</v>
      </c>
      <c r="L724" s="167">
        <v>0.0</v>
      </c>
      <c r="M724" s="168" t="s">
        <v>48</v>
      </c>
    </row>
    <row r="725">
      <c r="A725" s="161"/>
      <c r="B725" s="162"/>
      <c r="C725" s="163"/>
      <c r="D725" s="164"/>
      <c r="E725" s="165"/>
      <c r="F725" s="165" t="b">
        <v>0</v>
      </c>
      <c r="G725" s="165" t="b">
        <v>0</v>
      </c>
      <c r="H725" s="154" t="str">
        <f>'LLM Defaults'!$P$23</f>
        <v>None</v>
      </c>
      <c r="I725" s="166" t="s">
        <v>27</v>
      </c>
      <c r="J725" s="154" t="str">
        <f>'LLM Defaults'!$L$23</f>
        <v>gpt-4-turbo-preview</v>
      </c>
      <c r="K725" s="157">
        <v>0.1</v>
      </c>
      <c r="L725" s="167">
        <v>0.0</v>
      </c>
      <c r="M725" s="168" t="s">
        <v>48</v>
      </c>
    </row>
    <row r="726">
      <c r="A726" s="161"/>
      <c r="B726" s="162"/>
      <c r="C726" s="163"/>
      <c r="D726" s="164"/>
      <c r="E726" s="165"/>
      <c r="F726" s="165" t="b">
        <v>0</v>
      </c>
      <c r="G726" s="165" t="b">
        <v>0</v>
      </c>
      <c r="H726" s="154" t="str">
        <f>'LLM Defaults'!$P$23</f>
        <v>None</v>
      </c>
      <c r="I726" s="166" t="s">
        <v>27</v>
      </c>
      <c r="J726" s="154" t="str">
        <f>'LLM Defaults'!$L$23</f>
        <v>gpt-4-turbo-preview</v>
      </c>
      <c r="K726" s="157">
        <v>0.1</v>
      </c>
      <c r="L726" s="167">
        <v>0.0</v>
      </c>
      <c r="M726" s="168" t="s">
        <v>48</v>
      </c>
    </row>
    <row r="727">
      <c r="A727" s="161"/>
      <c r="B727" s="162"/>
      <c r="C727" s="163"/>
      <c r="D727" s="164"/>
      <c r="E727" s="165"/>
      <c r="F727" s="165" t="b">
        <v>0</v>
      </c>
      <c r="G727" s="165" t="b">
        <v>0</v>
      </c>
      <c r="H727" s="154" t="str">
        <f>'LLM Defaults'!$P$23</f>
        <v>None</v>
      </c>
      <c r="I727" s="166" t="s">
        <v>27</v>
      </c>
      <c r="J727" s="154" t="str">
        <f>'LLM Defaults'!$L$23</f>
        <v>gpt-4-turbo-preview</v>
      </c>
      <c r="K727" s="157">
        <v>0.1</v>
      </c>
      <c r="L727" s="167">
        <v>0.0</v>
      </c>
      <c r="M727" s="168" t="s">
        <v>48</v>
      </c>
    </row>
    <row r="728">
      <c r="A728" s="161"/>
      <c r="B728" s="162"/>
      <c r="C728" s="163"/>
      <c r="D728" s="164"/>
      <c r="E728" s="165"/>
      <c r="F728" s="165" t="b">
        <v>0</v>
      </c>
      <c r="G728" s="165" t="b">
        <v>0</v>
      </c>
      <c r="H728" s="154" t="str">
        <f>'LLM Defaults'!$P$23</f>
        <v>None</v>
      </c>
      <c r="I728" s="166" t="s">
        <v>27</v>
      </c>
      <c r="J728" s="154" t="str">
        <f>'LLM Defaults'!$L$23</f>
        <v>gpt-4-turbo-preview</v>
      </c>
      <c r="K728" s="157">
        <v>0.1</v>
      </c>
      <c r="L728" s="167">
        <v>0.0</v>
      </c>
      <c r="M728" s="168" t="s">
        <v>48</v>
      </c>
    </row>
    <row r="729">
      <c r="A729" s="161"/>
      <c r="B729" s="162"/>
      <c r="C729" s="163"/>
      <c r="D729" s="164"/>
      <c r="E729" s="165"/>
      <c r="F729" s="165" t="b">
        <v>0</v>
      </c>
      <c r="G729" s="165" t="b">
        <v>0</v>
      </c>
      <c r="H729" s="154" t="str">
        <f>'LLM Defaults'!$P$23</f>
        <v>None</v>
      </c>
      <c r="I729" s="166" t="s">
        <v>27</v>
      </c>
      <c r="J729" s="154" t="str">
        <f>'LLM Defaults'!$L$23</f>
        <v>gpt-4-turbo-preview</v>
      </c>
      <c r="K729" s="157">
        <v>0.1</v>
      </c>
      <c r="L729" s="167">
        <v>0.0</v>
      </c>
      <c r="M729" s="168" t="s">
        <v>48</v>
      </c>
    </row>
    <row r="730">
      <c r="A730" s="161"/>
      <c r="B730" s="162"/>
      <c r="C730" s="163"/>
      <c r="D730" s="164"/>
      <c r="E730" s="165"/>
      <c r="F730" s="165" t="b">
        <v>0</v>
      </c>
      <c r="G730" s="165" t="b">
        <v>0</v>
      </c>
      <c r="H730" s="154" t="str">
        <f>'LLM Defaults'!$P$23</f>
        <v>None</v>
      </c>
      <c r="I730" s="166" t="s">
        <v>27</v>
      </c>
      <c r="J730" s="154" t="str">
        <f>'LLM Defaults'!$L$23</f>
        <v>gpt-4-turbo-preview</v>
      </c>
      <c r="K730" s="157">
        <v>0.1</v>
      </c>
      <c r="L730" s="167">
        <v>0.0</v>
      </c>
      <c r="M730" s="168" t="s">
        <v>48</v>
      </c>
    </row>
    <row r="731">
      <c r="A731" s="161"/>
      <c r="B731" s="162"/>
      <c r="C731" s="163"/>
      <c r="D731" s="164"/>
      <c r="E731" s="165"/>
      <c r="F731" s="165" t="b">
        <v>0</v>
      </c>
      <c r="G731" s="165" t="b">
        <v>0</v>
      </c>
      <c r="H731" s="154" t="str">
        <f>'LLM Defaults'!$P$23</f>
        <v>None</v>
      </c>
      <c r="I731" s="166" t="s">
        <v>27</v>
      </c>
      <c r="J731" s="154" t="str">
        <f>'LLM Defaults'!$L$23</f>
        <v>gpt-4-turbo-preview</v>
      </c>
      <c r="K731" s="157">
        <v>0.1</v>
      </c>
      <c r="L731" s="167">
        <v>0.0</v>
      </c>
      <c r="M731" s="168" t="s">
        <v>48</v>
      </c>
    </row>
    <row r="732">
      <c r="A732" s="161"/>
      <c r="B732" s="162"/>
      <c r="C732" s="163"/>
      <c r="D732" s="164"/>
      <c r="E732" s="165"/>
      <c r="F732" s="165" t="b">
        <v>0</v>
      </c>
      <c r="G732" s="165" t="b">
        <v>0</v>
      </c>
      <c r="H732" s="154" t="str">
        <f>'LLM Defaults'!$P$23</f>
        <v>None</v>
      </c>
      <c r="I732" s="166" t="s">
        <v>27</v>
      </c>
      <c r="J732" s="154" t="str">
        <f>'LLM Defaults'!$L$23</f>
        <v>gpt-4-turbo-preview</v>
      </c>
      <c r="K732" s="157">
        <v>0.1</v>
      </c>
      <c r="L732" s="167">
        <v>0.0</v>
      </c>
      <c r="M732" s="168" t="s">
        <v>48</v>
      </c>
    </row>
    <row r="733">
      <c r="A733" s="161"/>
      <c r="B733" s="162"/>
      <c r="C733" s="163"/>
      <c r="D733" s="164"/>
      <c r="E733" s="165"/>
      <c r="F733" s="165" t="b">
        <v>0</v>
      </c>
      <c r="G733" s="165" t="b">
        <v>0</v>
      </c>
      <c r="H733" s="154" t="str">
        <f>'LLM Defaults'!$P$23</f>
        <v>None</v>
      </c>
      <c r="I733" s="166" t="s">
        <v>27</v>
      </c>
      <c r="J733" s="154" t="str">
        <f>'LLM Defaults'!$L$23</f>
        <v>gpt-4-turbo-preview</v>
      </c>
      <c r="K733" s="157">
        <v>0.1</v>
      </c>
      <c r="L733" s="167">
        <v>0.0</v>
      </c>
      <c r="M733" s="168" t="s">
        <v>48</v>
      </c>
    </row>
    <row r="734">
      <c r="A734" s="161"/>
      <c r="B734" s="162"/>
      <c r="C734" s="163"/>
      <c r="D734" s="164"/>
      <c r="E734" s="165"/>
      <c r="F734" s="165" t="b">
        <v>0</v>
      </c>
      <c r="G734" s="165" t="b">
        <v>0</v>
      </c>
      <c r="H734" s="154" t="str">
        <f>'LLM Defaults'!$P$23</f>
        <v>None</v>
      </c>
      <c r="I734" s="166" t="s">
        <v>27</v>
      </c>
      <c r="J734" s="154" t="str">
        <f>'LLM Defaults'!$L$23</f>
        <v>gpt-4-turbo-preview</v>
      </c>
      <c r="K734" s="157">
        <v>0.1</v>
      </c>
      <c r="L734" s="167">
        <v>0.0</v>
      </c>
      <c r="M734" s="168" t="s">
        <v>48</v>
      </c>
    </row>
    <row r="735">
      <c r="A735" s="161"/>
      <c r="B735" s="162"/>
      <c r="C735" s="163"/>
      <c r="D735" s="164"/>
      <c r="E735" s="165"/>
      <c r="F735" s="165" t="b">
        <v>0</v>
      </c>
      <c r="G735" s="165" t="b">
        <v>0</v>
      </c>
      <c r="H735" s="154" t="str">
        <f>'LLM Defaults'!$P$23</f>
        <v>None</v>
      </c>
      <c r="I735" s="166" t="s">
        <v>27</v>
      </c>
      <c r="J735" s="154" t="str">
        <f>'LLM Defaults'!$L$23</f>
        <v>gpt-4-turbo-preview</v>
      </c>
      <c r="K735" s="157">
        <v>0.1</v>
      </c>
      <c r="L735" s="167">
        <v>0.0</v>
      </c>
      <c r="M735" s="168" t="s">
        <v>48</v>
      </c>
    </row>
    <row r="736">
      <c r="A736" s="161"/>
      <c r="B736" s="162"/>
      <c r="C736" s="163"/>
      <c r="D736" s="164"/>
      <c r="E736" s="165"/>
      <c r="F736" s="165" t="b">
        <v>0</v>
      </c>
      <c r="G736" s="165" t="b">
        <v>0</v>
      </c>
      <c r="H736" s="154" t="str">
        <f>'LLM Defaults'!$P$23</f>
        <v>None</v>
      </c>
      <c r="I736" s="166" t="s">
        <v>27</v>
      </c>
      <c r="J736" s="154" t="str">
        <f>'LLM Defaults'!$L$23</f>
        <v>gpt-4-turbo-preview</v>
      </c>
      <c r="K736" s="157">
        <v>0.1</v>
      </c>
      <c r="L736" s="167">
        <v>0.0</v>
      </c>
      <c r="M736" s="168" t="s">
        <v>48</v>
      </c>
    </row>
    <row r="737">
      <c r="A737" s="161"/>
      <c r="B737" s="162"/>
      <c r="C737" s="163"/>
      <c r="D737" s="164"/>
      <c r="E737" s="165"/>
      <c r="F737" s="165" t="b">
        <v>0</v>
      </c>
      <c r="G737" s="165" t="b">
        <v>0</v>
      </c>
      <c r="H737" s="154" t="str">
        <f>'LLM Defaults'!$P$23</f>
        <v>None</v>
      </c>
      <c r="I737" s="166" t="s">
        <v>27</v>
      </c>
      <c r="J737" s="154" t="str">
        <f>'LLM Defaults'!$L$23</f>
        <v>gpt-4-turbo-preview</v>
      </c>
      <c r="K737" s="157">
        <v>0.1</v>
      </c>
      <c r="L737" s="167">
        <v>0.0</v>
      </c>
      <c r="M737" s="168" t="s">
        <v>48</v>
      </c>
    </row>
    <row r="738">
      <c r="A738" s="161"/>
      <c r="B738" s="162"/>
      <c r="C738" s="163"/>
      <c r="D738" s="164"/>
      <c r="E738" s="165"/>
      <c r="F738" s="165" t="b">
        <v>0</v>
      </c>
      <c r="G738" s="165" t="b">
        <v>0</v>
      </c>
      <c r="H738" s="154" t="str">
        <f>'LLM Defaults'!$P$23</f>
        <v>None</v>
      </c>
      <c r="I738" s="166" t="s">
        <v>27</v>
      </c>
      <c r="J738" s="154" t="str">
        <f>'LLM Defaults'!$L$23</f>
        <v>gpt-4-turbo-preview</v>
      </c>
      <c r="K738" s="157">
        <v>0.1</v>
      </c>
      <c r="L738" s="167">
        <v>0.0</v>
      </c>
      <c r="M738" s="168" t="s">
        <v>48</v>
      </c>
    </row>
    <row r="739">
      <c r="A739" s="161"/>
      <c r="B739" s="162"/>
      <c r="C739" s="163"/>
      <c r="D739" s="164"/>
      <c r="E739" s="165"/>
      <c r="F739" s="165" t="b">
        <v>0</v>
      </c>
      <c r="G739" s="165" t="b">
        <v>0</v>
      </c>
      <c r="H739" s="154" t="str">
        <f>'LLM Defaults'!$P$23</f>
        <v>None</v>
      </c>
      <c r="I739" s="166" t="s">
        <v>27</v>
      </c>
      <c r="J739" s="154" t="str">
        <f>'LLM Defaults'!$L$23</f>
        <v>gpt-4-turbo-preview</v>
      </c>
      <c r="K739" s="157">
        <v>0.1</v>
      </c>
      <c r="L739" s="167">
        <v>0.0</v>
      </c>
      <c r="M739" s="168" t="s">
        <v>48</v>
      </c>
    </row>
    <row r="740">
      <c r="A740" s="161"/>
      <c r="B740" s="162"/>
      <c r="C740" s="163"/>
      <c r="D740" s="164"/>
      <c r="E740" s="165"/>
      <c r="F740" s="165" t="b">
        <v>0</v>
      </c>
      <c r="G740" s="165" t="b">
        <v>0</v>
      </c>
      <c r="H740" s="154" t="str">
        <f>'LLM Defaults'!$P$23</f>
        <v>None</v>
      </c>
      <c r="I740" s="166" t="s">
        <v>27</v>
      </c>
      <c r="J740" s="154" t="str">
        <f>'LLM Defaults'!$L$23</f>
        <v>gpt-4-turbo-preview</v>
      </c>
      <c r="K740" s="157">
        <v>0.1</v>
      </c>
      <c r="L740" s="167">
        <v>0.0</v>
      </c>
      <c r="M740" s="168" t="s">
        <v>48</v>
      </c>
    </row>
    <row r="741">
      <c r="A741" s="161"/>
      <c r="B741" s="162"/>
      <c r="C741" s="163"/>
      <c r="D741" s="164"/>
      <c r="E741" s="165"/>
      <c r="F741" s="165" t="b">
        <v>0</v>
      </c>
      <c r="G741" s="165" t="b">
        <v>0</v>
      </c>
      <c r="H741" s="154" t="str">
        <f>'LLM Defaults'!$P$23</f>
        <v>None</v>
      </c>
      <c r="I741" s="166" t="s">
        <v>27</v>
      </c>
      <c r="J741" s="154" t="str">
        <f>'LLM Defaults'!$L$23</f>
        <v>gpt-4-turbo-preview</v>
      </c>
      <c r="K741" s="157">
        <v>0.1</v>
      </c>
      <c r="L741" s="167">
        <v>0.0</v>
      </c>
      <c r="M741" s="168" t="s">
        <v>48</v>
      </c>
    </row>
    <row r="742">
      <c r="A742" s="161"/>
      <c r="B742" s="162"/>
      <c r="C742" s="163"/>
      <c r="D742" s="164"/>
      <c r="E742" s="165"/>
      <c r="F742" s="165" t="b">
        <v>0</v>
      </c>
      <c r="G742" s="165" t="b">
        <v>0</v>
      </c>
      <c r="H742" s="154" t="str">
        <f>'LLM Defaults'!$P$23</f>
        <v>None</v>
      </c>
      <c r="I742" s="166" t="s">
        <v>27</v>
      </c>
      <c r="J742" s="154" t="str">
        <f>'LLM Defaults'!$L$23</f>
        <v>gpt-4-turbo-preview</v>
      </c>
      <c r="K742" s="157">
        <v>0.1</v>
      </c>
      <c r="L742" s="167">
        <v>0.0</v>
      </c>
      <c r="M742" s="168" t="s">
        <v>48</v>
      </c>
    </row>
    <row r="743">
      <c r="A743" s="161"/>
      <c r="B743" s="162"/>
      <c r="C743" s="163"/>
      <c r="D743" s="164"/>
      <c r="E743" s="165"/>
      <c r="F743" s="165" t="b">
        <v>0</v>
      </c>
      <c r="G743" s="165" t="b">
        <v>0</v>
      </c>
      <c r="H743" s="154" t="str">
        <f>'LLM Defaults'!$P$23</f>
        <v>None</v>
      </c>
      <c r="I743" s="166" t="s">
        <v>27</v>
      </c>
      <c r="J743" s="154" t="str">
        <f>'LLM Defaults'!$L$23</f>
        <v>gpt-4-turbo-preview</v>
      </c>
      <c r="K743" s="157">
        <v>0.1</v>
      </c>
      <c r="L743" s="167">
        <v>0.0</v>
      </c>
      <c r="M743" s="168" t="s">
        <v>48</v>
      </c>
    </row>
    <row r="744">
      <c r="A744" s="161"/>
      <c r="B744" s="162"/>
      <c r="C744" s="163"/>
      <c r="D744" s="164"/>
      <c r="E744" s="165"/>
      <c r="F744" s="165" t="b">
        <v>0</v>
      </c>
      <c r="G744" s="165" t="b">
        <v>0</v>
      </c>
      <c r="H744" s="154" t="str">
        <f>'LLM Defaults'!$P$23</f>
        <v>None</v>
      </c>
      <c r="I744" s="166" t="s">
        <v>27</v>
      </c>
      <c r="J744" s="154" t="str">
        <f>'LLM Defaults'!$L$23</f>
        <v>gpt-4-turbo-preview</v>
      </c>
      <c r="K744" s="157">
        <v>0.1</v>
      </c>
      <c r="L744" s="167">
        <v>0.0</v>
      </c>
      <c r="M744" s="168" t="s">
        <v>48</v>
      </c>
    </row>
    <row r="745">
      <c r="A745" s="161"/>
      <c r="B745" s="162"/>
      <c r="C745" s="163"/>
      <c r="D745" s="164"/>
      <c r="E745" s="165"/>
      <c r="F745" s="165" t="b">
        <v>0</v>
      </c>
      <c r="G745" s="165" t="b">
        <v>0</v>
      </c>
      <c r="H745" s="154" t="str">
        <f>'LLM Defaults'!$P$23</f>
        <v>None</v>
      </c>
      <c r="I745" s="166" t="s">
        <v>27</v>
      </c>
      <c r="J745" s="154" t="str">
        <f>'LLM Defaults'!$L$23</f>
        <v>gpt-4-turbo-preview</v>
      </c>
      <c r="K745" s="157">
        <v>0.1</v>
      </c>
      <c r="L745" s="167">
        <v>0.0</v>
      </c>
      <c r="M745" s="168" t="s">
        <v>48</v>
      </c>
    </row>
    <row r="746">
      <c r="A746" s="161"/>
      <c r="B746" s="162"/>
      <c r="C746" s="163"/>
      <c r="D746" s="164"/>
      <c r="E746" s="165"/>
      <c r="F746" s="165" t="b">
        <v>0</v>
      </c>
      <c r="G746" s="165" t="b">
        <v>0</v>
      </c>
      <c r="H746" s="154" t="str">
        <f>'LLM Defaults'!$P$23</f>
        <v>None</v>
      </c>
      <c r="I746" s="166" t="s">
        <v>27</v>
      </c>
      <c r="J746" s="154" t="str">
        <f>'LLM Defaults'!$L$23</f>
        <v>gpt-4-turbo-preview</v>
      </c>
      <c r="K746" s="157">
        <v>0.1</v>
      </c>
      <c r="L746" s="167">
        <v>0.0</v>
      </c>
      <c r="M746" s="168" t="s">
        <v>48</v>
      </c>
    </row>
    <row r="747">
      <c r="A747" s="161"/>
      <c r="B747" s="162"/>
      <c r="C747" s="163"/>
      <c r="D747" s="164"/>
      <c r="E747" s="165"/>
      <c r="F747" s="165" t="b">
        <v>0</v>
      </c>
      <c r="G747" s="165" t="b">
        <v>0</v>
      </c>
      <c r="H747" s="154" t="str">
        <f>'LLM Defaults'!$P$23</f>
        <v>None</v>
      </c>
      <c r="I747" s="166" t="s">
        <v>27</v>
      </c>
      <c r="J747" s="154" t="str">
        <f>'LLM Defaults'!$L$23</f>
        <v>gpt-4-turbo-preview</v>
      </c>
      <c r="K747" s="157">
        <v>0.1</v>
      </c>
      <c r="L747" s="167">
        <v>0.0</v>
      </c>
      <c r="M747" s="168" t="s">
        <v>48</v>
      </c>
    </row>
    <row r="748">
      <c r="A748" s="161"/>
      <c r="B748" s="162"/>
      <c r="C748" s="163"/>
      <c r="D748" s="164"/>
      <c r="E748" s="165"/>
      <c r="F748" s="165" t="b">
        <v>0</v>
      </c>
      <c r="G748" s="165" t="b">
        <v>0</v>
      </c>
      <c r="H748" s="154" t="str">
        <f>'LLM Defaults'!$P$23</f>
        <v>None</v>
      </c>
      <c r="I748" s="166" t="s">
        <v>27</v>
      </c>
      <c r="J748" s="154" t="str">
        <f>'LLM Defaults'!$L$23</f>
        <v>gpt-4-turbo-preview</v>
      </c>
      <c r="K748" s="157">
        <v>0.1</v>
      </c>
      <c r="L748" s="167">
        <v>0.0</v>
      </c>
      <c r="M748" s="168" t="s">
        <v>48</v>
      </c>
    </row>
    <row r="749">
      <c r="A749" s="161"/>
      <c r="B749" s="162"/>
      <c r="C749" s="163"/>
      <c r="D749" s="164"/>
      <c r="E749" s="165"/>
      <c r="F749" s="165" t="b">
        <v>0</v>
      </c>
      <c r="G749" s="165" t="b">
        <v>0</v>
      </c>
      <c r="H749" s="154" t="str">
        <f>'LLM Defaults'!$P$23</f>
        <v>None</v>
      </c>
      <c r="I749" s="166" t="s">
        <v>27</v>
      </c>
      <c r="J749" s="154" t="str">
        <f>'LLM Defaults'!$L$23</f>
        <v>gpt-4-turbo-preview</v>
      </c>
      <c r="K749" s="157">
        <v>0.1</v>
      </c>
      <c r="L749" s="167">
        <v>0.0</v>
      </c>
      <c r="M749" s="168" t="s">
        <v>48</v>
      </c>
    </row>
    <row r="750">
      <c r="A750" s="161"/>
      <c r="B750" s="162"/>
      <c r="C750" s="163"/>
      <c r="D750" s="164"/>
      <c r="E750" s="165"/>
      <c r="F750" s="165" t="b">
        <v>0</v>
      </c>
      <c r="G750" s="165" t="b">
        <v>0</v>
      </c>
      <c r="H750" s="154" t="str">
        <f>'LLM Defaults'!$P$23</f>
        <v>None</v>
      </c>
      <c r="I750" s="166" t="s">
        <v>27</v>
      </c>
      <c r="J750" s="154" t="str">
        <f>'LLM Defaults'!$L$23</f>
        <v>gpt-4-turbo-preview</v>
      </c>
      <c r="K750" s="157">
        <v>0.1</v>
      </c>
      <c r="L750" s="167">
        <v>0.0</v>
      </c>
      <c r="M750" s="168" t="s">
        <v>48</v>
      </c>
    </row>
    <row r="751">
      <c r="A751" s="161"/>
      <c r="B751" s="162"/>
      <c r="C751" s="163"/>
      <c r="D751" s="164"/>
      <c r="E751" s="165"/>
      <c r="F751" s="165" t="b">
        <v>0</v>
      </c>
      <c r="G751" s="165" t="b">
        <v>0</v>
      </c>
      <c r="H751" s="154" t="str">
        <f>'LLM Defaults'!$P$23</f>
        <v>None</v>
      </c>
      <c r="I751" s="166" t="s">
        <v>27</v>
      </c>
      <c r="J751" s="154" t="str">
        <f>'LLM Defaults'!$L$23</f>
        <v>gpt-4-turbo-preview</v>
      </c>
      <c r="K751" s="157">
        <v>0.1</v>
      </c>
      <c r="L751" s="167">
        <v>0.0</v>
      </c>
      <c r="M751" s="168" t="s">
        <v>48</v>
      </c>
    </row>
    <row r="752">
      <c r="A752" s="161"/>
      <c r="B752" s="162"/>
      <c r="C752" s="163"/>
      <c r="D752" s="164"/>
      <c r="E752" s="165"/>
      <c r="F752" s="165" t="b">
        <v>0</v>
      </c>
      <c r="G752" s="165" t="b">
        <v>0</v>
      </c>
      <c r="H752" s="154" t="str">
        <f>'LLM Defaults'!$P$23</f>
        <v>None</v>
      </c>
      <c r="I752" s="166" t="s">
        <v>27</v>
      </c>
      <c r="J752" s="154" t="str">
        <f>'LLM Defaults'!$L$23</f>
        <v>gpt-4-turbo-preview</v>
      </c>
      <c r="K752" s="157">
        <v>0.1</v>
      </c>
      <c r="L752" s="167">
        <v>0.0</v>
      </c>
      <c r="M752" s="168" t="s">
        <v>48</v>
      </c>
    </row>
    <row r="753">
      <c r="A753" s="161"/>
      <c r="B753" s="162"/>
      <c r="C753" s="163"/>
      <c r="D753" s="164"/>
      <c r="E753" s="165"/>
      <c r="F753" s="165" t="b">
        <v>0</v>
      </c>
      <c r="G753" s="165" t="b">
        <v>0</v>
      </c>
      <c r="H753" s="154" t="str">
        <f>'LLM Defaults'!$P$23</f>
        <v>None</v>
      </c>
      <c r="I753" s="166" t="s">
        <v>27</v>
      </c>
      <c r="J753" s="154" t="str">
        <f>'LLM Defaults'!$L$23</f>
        <v>gpt-4-turbo-preview</v>
      </c>
      <c r="K753" s="157">
        <v>0.1</v>
      </c>
      <c r="L753" s="167">
        <v>0.0</v>
      </c>
      <c r="M753" s="168" t="s">
        <v>48</v>
      </c>
    </row>
    <row r="754">
      <c r="A754" s="161"/>
      <c r="B754" s="162"/>
      <c r="C754" s="163"/>
      <c r="D754" s="164"/>
      <c r="E754" s="165"/>
      <c r="F754" s="165" t="b">
        <v>0</v>
      </c>
      <c r="G754" s="165" t="b">
        <v>0</v>
      </c>
      <c r="H754" s="154" t="str">
        <f>'LLM Defaults'!$P$23</f>
        <v>None</v>
      </c>
      <c r="I754" s="166" t="s">
        <v>27</v>
      </c>
      <c r="J754" s="154" t="str">
        <f>'LLM Defaults'!$L$23</f>
        <v>gpt-4-turbo-preview</v>
      </c>
      <c r="K754" s="157">
        <v>0.1</v>
      </c>
      <c r="L754" s="167">
        <v>0.0</v>
      </c>
      <c r="M754" s="168" t="s">
        <v>48</v>
      </c>
    </row>
    <row r="755">
      <c r="A755" s="161"/>
      <c r="B755" s="162"/>
      <c r="C755" s="163"/>
      <c r="D755" s="164"/>
      <c r="E755" s="165"/>
      <c r="F755" s="165" t="b">
        <v>0</v>
      </c>
      <c r="G755" s="165" t="b">
        <v>0</v>
      </c>
      <c r="H755" s="154" t="str">
        <f>'LLM Defaults'!$P$23</f>
        <v>None</v>
      </c>
      <c r="I755" s="166" t="s">
        <v>27</v>
      </c>
      <c r="J755" s="154" t="str">
        <f>'LLM Defaults'!$L$23</f>
        <v>gpt-4-turbo-preview</v>
      </c>
      <c r="K755" s="157">
        <v>0.1</v>
      </c>
      <c r="L755" s="167">
        <v>0.0</v>
      </c>
      <c r="M755" s="168" t="s">
        <v>48</v>
      </c>
    </row>
    <row r="756">
      <c r="A756" s="161"/>
      <c r="B756" s="162"/>
      <c r="C756" s="163"/>
      <c r="D756" s="164"/>
      <c r="E756" s="165"/>
      <c r="F756" s="165" t="b">
        <v>0</v>
      </c>
      <c r="G756" s="165" t="b">
        <v>0</v>
      </c>
      <c r="H756" s="154" t="str">
        <f>'LLM Defaults'!$P$23</f>
        <v>None</v>
      </c>
      <c r="I756" s="166" t="s">
        <v>27</v>
      </c>
      <c r="J756" s="154" t="str">
        <f>'LLM Defaults'!$L$23</f>
        <v>gpt-4-turbo-preview</v>
      </c>
      <c r="K756" s="157">
        <v>0.1</v>
      </c>
      <c r="L756" s="167">
        <v>0.0</v>
      </c>
      <c r="M756" s="168" t="s">
        <v>48</v>
      </c>
    </row>
    <row r="757">
      <c r="A757" s="161"/>
      <c r="B757" s="162"/>
      <c r="C757" s="163"/>
      <c r="D757" s="164"/>
      <c r="E757" s="165"/>
      <c r="F757" s="165" t="b">
        <v>0</v>
      </c>
      <c r="G757" s="165" t="b">
        <v>0</v>
      </c>
      <c r="H757" s="154" t="str">
        <f>'LLM Defaults'!$P$23</f>
        <v>None</v>
      </c>
      <c r="I757" s="166" t="s">
        <v>27</v>
      </c>
      <c r="J757" s="154" t="str">
        <f>'LLM Defaults'!$L$23</f>
        <v>gpt-4-turbo-preview</v>
      </c>
      <c r="K757" s="157">
        <v>0.1</v>
      </c>
      <c r="L757" s="167">
        <v>0.0</v>
      </c>
      <c r="M757" s="168" t="s">
        <v>48</v>
      </c>
    </row>
    <row r="758">
      <c r="A758" s="161"/>
      <c r="B758" s="162"/>
      <c r="C758" s="163"/>
      <c r="D758" s="164"/>
      <c r="E758" s="165"/>
      <c r="F758" s="165" t="b">
        <v>0</v>
      </c>
      <c r="G758" s="165" t="b">
        <v>0</v>
      </c>
      <c r="H758" s="154" t="str">
        <f>'LLM Defaults'!$P$23</f>
        <v>None</v>
      </c>
      <c r="I758" s="166" t="s">
        <v>27</v>
      </c>
      <c r="J758" s="154" t="str">
        <f>'LLM Defaults'!$L$23</f>
        <v>gpt-4-turbo-preview</v>
      </c>
      <c r="K758" s="157">
        <v>0.1</v>
      </c>
      <c r="L758" s="167">
        <v>0.0</v>
      </c>
      <c r="M758" s="168" t="s">
        <v>48</v>
      </c>
    </row>
    <row r="759">
      <c r="A759" s="161"/>
      <c r="B759" s="162"/>
      <c r="C759" s="163"/>
      <c r="D759" s="164"/>
      <c r="E759" s="165"/>
      <c r="F759" s="165" t="b">
        <v>0</v>
      </c>
      <c r="G759" s="165" t="b">
        <v>0</v>
      </c>
      <c r="H759" s="154" t="str">
        <f>'LLM Defaults'!$P$23</f>
        <v>None</v>
      </c>
      <c r="I759" s="166" t="s">
        <v>27</v>
      </c>
      <c r="J759" s="154" t="str">
        <f>'LLM Defaults'!$L$23</f>
        <v>gpt-4-turbo-preview</v>
      </c>
      <c r="K759" s="157">
        <v>0.1</v>
      </c>
      <c r="L759" s="167">
        <v>0.0</v>
      </c>
      <c r="M759" s="168" t="s">
        <v>48</v>
      </c>
    </row>
    <row r="760">
      <c r="A760" s="161"/>
      <c r="B760" s="162"/>
      <c r="C760" s="163"/>
      <c r="D760" s="164"/>
      <c r="E760" s="165"/>
      <c r="F760" s="165" t="b">
        <v>0</v>
      </c>
      <c r="G760" s="165" t="b">
        <v>0</v>
      </c>
      <c r="H760" s="154" t="str">
        <f>'LLM Defaults'!$P$23</f>
        <v>None</v>
      </c>
      <c r="I760" s="166" t="s">
        <v>27</v>
      </c>
      <c r="J760" s="154" t="str">
        <f>'LLM Defaults'!$L$23</f>
        <v>gpt-4-turbo-preview</v>
      </c>
      <c r="K760" s="157">
        <v>0.1</v>
      </c>
      <c r="L760" s="167">
        <v>0.0</v>
      </c>
      <c r="M760" s="168" t="s">
        <v>48</v>
      </c>
    </row>
    <row r="761">
      <c r="A761" s="161"/>
      <c r="B761" s="162"/>
      <c r="C761" s="163"/>
      <c r="D761" s="164"/>
      <c r="E761" s="165"/>
      <c r="F761" s="165" t="b">
        <v>0</v>
      </c>
      <c r="G761" s="165" t="b">
        <v>0</v>
      </c>
      <c r="H761" s="154" t="str">
        <f>'LLM Defaults'!$P$23</f>
        <v>None</v>
      </c>
      <c r="I761" s="166" t="s">
        <v>27</v>
      </c>
      <c r="J761" s="154" t="str">
        <f>'LLM Defaults'!$L$23</f>
        <v>gpt-4-turbo-preview</v>
      </c>
      <c r="K761" s="157">
        <v>0.1</v>
      </c>
      <c r="L761" s="167">
        <v>0.0</v>
      </c>
      <c r="M761" s="168" t="s">
        <v>48</v>
      </c>
    </row>
    <row r="762">
      <c r="A762" s="161"/>
      <c r="B762" s="162"/>
      <c r="C762" s="163"/>
      <c r="D762" s="164"/>
      <c r="E762" s="165"/>
      <c r="F762" s="165" t="b">
        <v>0</v>
      </c>
      <c r="G762" s="165" t="b">
        <v>0</v>
      </c>
      <c r="H762" s="154" t="str">
        <f>'LLM Defaults'!$P$23</f>
        <v>None</v>
      </c>
      <c r="I762" s="166" t="s">
        <v>27</v>
      </c>
      <c r="J762" s="154" t="str">
        <f>'LLM Defaults'!$L$23</f>
        <v>gpt-4-turbo-preview</v>
      </c>
      <c r="K762" s="157">
        <v>0.1</v>
      </c>
      <c r="L762" s="167">
        <v>0.0</v>
      </c>
      <c r="M762" s="168" t="s">
        <v>48</v>
      </c>
    </row>
    <row r="763">
      <c r="A763" s="161"/>
      <c r="B763" s="162"/>
      <c r="C763" s="163"/>
      <c r="D763" s="164"/>
      <c r="E763" s="165"/>
      <c r="F763" s="165" t="b">
        <v>0</v>
      </c>
      <c r="G763" s="165" t="b">
        <v>0</v>
      </c>
      <c r="H763" s="154" t="str">
        <f>'LLM Defaults'!$P$23</f>
        <v>None</v>
      </c>
      <c r="I763" s="166" t="s">
        <v>27</v>
      </c>
      <c r="J763" s="154" t="str">
        <f>'LLM Defaults'!$L$23</f>
        <v>gpt-4-turbo-preview</v>
      </c>
      <c r="K763" s="157">
        <v>0.1</v>
      </c>
      <c r="L763" s="167">
        <v>0.0</v>
      </c>
      <c r="M763" s="168" t="s">
        <v>48</v>
      </c>
    </row>
    <row r="764">
      <c r="A764" s="161"/>
      <c r="B764" s="162"/>
      <c r="C764" s="163"/>
      <c r="D764" s="164"/>
      <c r="E764" s="165"/>
      <c r="F764" s="165" t="b">
        <v>0</v>
      </c>
      <c r="G764" s="165" t="b">
        <v>0</v>
      </c>
      <c r="H764" s="154" t="str">
        <f>'LLM Defaults'!$P$23</f>
        <v>None</v>
      </c>
      <c r="I764" s="166" t="s">
        <v>27</v>
      </c>
      <c r="J764" s="154" t="str">
        <f>'LLM Defaults'!$L$23</f>
        <v>gpt-4-turbo-preview</v>
      </c>
      <c r="K764" s="157">
        <v>0.1</v>
      </c>
      <c r="L764" s="167">
        <v>0.0</v>
      </c>
      <c r="M764" s="168" t="s">
        <v>48</v>
      </c>
    </row>
    <row r="765">
      <c r="A765" s="161"/>
      <c r="B765" s="162"/>
      <c r="C765" s="163"/>
      <c r="D765" s="164"/>
      <c r="E765" s="165"/>
      <c r="F765" s="165" t="b">
        <v>0</v>
      </c>
      <c r="G765" s="165" t="b">
        <v>0</v>
      </c>
      <c r="H765" s="154" t="str">
        <f>'LLM Defaults'!$P$23</f>
        <v>None</v>
      </c>
      <c r="I765" s="166" t="s">
        <v>27</v>
      </c>
      <c r="J765" s="154" t="str">
        <f>'LLM Defaults'!$L$23</f>
        <v>gpt-4-turbo-preview</v>
      </c>
      <c r="K765" s="157">
        <v>0.1</v>
      </c>
      <c r="L765" s="167">
        <v>0.0</v>
      </c>
      <c r="M765" s="168" t="s">
        <v>48</v>
      </c>
    </row>
    <row r="766">
      <c r="A766" s="161"/>
      <c r="B766" s="162"/>
      <c r="C766" s="163"/>
      <c r="D766" s="164"/>
      <c r="E766" s="165"/>
      <c r="F766" s="165" t="b">
        <v>0</v>
      </c>
      <c r="G766" s="165" t="b">
        <v>0</v>
      </c>
      <c r="H766" s="154" t="str">
        <f>'LLM Defaults'!$P$23</f>
        <v>None</v>
      </c>
      <c r="I766" s="166" t="s">
        <v>27</v>
      </c>
      <c r="J766" s="154" t="str">
        <f>'LLM Defaults'!$L$23</f>
        <v>gpt-4-turbo-preview</v>
      </c>
      <c r="K766" s="157">
        <v>0.1</v>
      </c>
      <c r="L766" s="167">
        <v>0.0</v>
      </c>
      <c r="M766" s="168" t="s">
        <v>48</v>
      </c>
    </row>
    <row r="767">
      <c r="A767" s="161"/>
      <c r="B767" s="162"/>
      <c r="C767" s="163"/>
      <c r="D767" s="164"/>
      <c r="E767" s="165"/>
      <c r="F767" s="165" t="b">
        <v>0</v>
      </c>
      <c r="G767" s="165" t="b">
        <v>0</v>
      </c>
      <c r="H767" s="154" t="str">
        <f>'LLM Defaults'!$P$23</f>
        <v>None</v>
      </c>
      <c r="I767" s="166" t="s">
        <v>27</v>
      </c>
      <c r="J767" s="154" t="str">
        <f>'LLM Defaults'!$L$23</f>
        <v>gpt-4-turbo-preview</v>
      </c>
      <c r="K767" s="157">
        <v>0.1</v>
      </c>
      <c r="L767" s="167">
        <v>0.0</v>
      </c>
      <c r="M767" s="168" t="s">
        <v>48</v>
      </c>
    </row>
    <row r="768">
      <c r="A768" s="161"/>
      <c r="B768" s="162"/>
      <c r="C768" s="163"/>
      <c r="D768" s="164"/>
      <c r="E768" s="165"/>
      <c r="F768" s="165" t="b">
        <v>0</v>
      </c>
      <c r="G768" s="165" t="b">
        <v>0</v>
      </c>
      <c r="H768" s="154" t="str">
        <f>'LLM Defaults'!$P$23</f>
        <v>None</v>
      </c>
      <c r="I768" s="166" t="s">
        <v>27</v>
      </c>
      <c r="J768" s="154" t="str">
        <f>'LLM Defaults'!$L$23</f>
        <v>gpt-4-turbo-preview</v>
      </c>
      <c r="K768" s="157">
        <v>0.1</v>
      </c>
      <c r="L768" s="167">
        <v>0.0</v>
      </c>
      <c r="M768" s="168" t="s">
        <v>48</v>
      </c>
    </row>
    <row r="769">
      <c r="A769" s="161"/>
      <c r="B769" s="162"/>
      <c r="C769" s="163"/>
      <c r="D769" s="164"/>
      <c r="E769" s="165"/>
      <c r="F769" s="165" t="b">
        <v>0</v>
      </c>
      <c r="G769" s="165" t="b">
        <v>0</v>
      </c>
      <c r="H769" s="154" t="str">
        <f>'LLM Defaults'!$P$23</f>
        <v>None</v>
      </c>
      <c r="I769" s="166" t="s">
        <v>27</v>
      </c>
      <c r="J769" s="154" t="str">
        <f>'LLM Defaults'!$L$23</f>
        <v>gpt-4-turbo-preview</v>
      </c>
      <c r="K769" s="157">
        <v>0.1</v>
      </c>
      <c r="L769" s="167">
        <v>0.0</v>
      </c>
      <c r="M769" s="168" t="s">
        <v>48</v>
      </c>
    </row>
    <row r="770">
      <c r="A770" s="161"/>
      <c r="B770" s="162"/>
      <c r="C770" s="163"/>
      <c r="D770" s="164"/>
      <c r="E770" s="165"/>
      <c r="F770" s="165" t="b">
        <v>0</v>
      </c>
      <c r="G770" s="165" t="b">
        <v>0</v>
      </c>
      <c r="H770" s="154" t="str">
        <f>'LLM Defaults'!$P$23</f>
        <v>None</v>
      </c>
      <c r="I770" s="166" t="s">
        <v>27</v>
      </c>
      <c r="J770" s="154" t="str">
        <f>'LLM Defaults'!$L$23</f>
        <v>gpt-4-turbo-preview</v>
      </c>
      <c r="K770" s="157">
        <v>0.1</v>
      </c>
      <c r="L770" s="167">
        <v>0.0</v>
      </c>
      <c r="M770" s="168" t="s">
        <v>48</v>
      </c>
    </row>
    <row r="771">
      <c r="A771" s="161"/>
      <c r="B771" s="162"/>
      <c r="C771" s="163"/>
      <c r="D771" s="164"/>
      <c r="E771" s="165"/>
      <c r="F771" s="165" t="b">
        <v>0</v>
      </c>
      <c r="G771" s="165" t="b">
        <v>0</v>
      </c>
      <c r="H771" s="154" t="str">
        <f>'LLM Defaults'!$P$23</f>
        <v>None</v>
      </c>
      <c r="I771" s="166" t="s">
        <v>27</v>
      </c>
      <c r="J771" s="154" t="str">
        <f>'LLM Defaults'!$L$23</f>
        <v>gpt-4-turbo-preview</v>
      </c>
      <c r="K771" s="157">
        <v>0.1</v>
      </c>
      <c r="L771" s="167">
        <v>0.0</v>
      </c>
      <c r="M771" s="168" t="s">
        <v>48</v>
      </c>
    </row>
    <row r="772">
      <c r="A772" s="161"/>
      <c r="B772" s="162"/>
      <c r="C772" s="163"/>
      <c r="D772" s="164"/>
      <c r="E772" s="165"/>
      <c r="F772" s="165" t="b">
        <v>0</v>
      </c>
      <c r="G772" s="165" t="b">
        <v>0</v>
      </c>
      <c r="H772" s="154" t="str">
        <f>'LLM Defaults'!$P$23</f>
        <v>None</v>
      </c>
      <c r="I772" s="166" t="s">
        <v>27</v>
      </c>
      <c r="J772" s="154" t="str">
        <f>'LLM Defaults'!$L$23</f>
        <v>gpt-4-turbo-preview</v>
      </c>
      <c r="K772" s="157">
        <v>0.1</v>
      </c>
      <c r="L772" s="167">
        <v>0.0</v>
      </c>
      <c r="M772" s="168" t="s">
        <v>48</v>
      </c>
    </row>
    <row r="773">
      <c r="A773" s="161"/>
      <c r="B773" s="162"/>
      <c r="C773" s="163"/>
      <c r="D773" s="164"/>
      <c r="E773" s="165"/>
      <c r="F773" s="165" t="b">
        <v>0</v>
      </c>
      <c r="G773" s="165" t="b">
        <v>0</v>
      </c>
      <c r="H773" s="154" t="str">
        <f>'LLM Defaults'!$P$23</f>
        <v>None</v>
      </c>
      <c r="I773" s="166" t="s">
        <v>27</v>
      </c>
      <c r="J773" s="154" t="str">
        <f>'LLM Defaults'!$L$23</f>
        <v>gpt-4-turbo-preview</v>
      </c>
      <c r="K773" s="157">
        <v>0.1</v>
      </c>
      <c r="L773" s="167">
        <v>0.0</v>
      </c>
      <c r="M773" s="168" t="s">
        <v>48</v>
      </c>
    </row>
    <row r="774">
      <c r="A774" s="161"/>
      <c r="B774" s="162"/>
      <c r="C774" s="163"/>
      <c r="D774" s="164"/>
      <c r="E774" s="165"/>
      <c r="F774" s="165" t="b">
        <v>0</v>
      </c>
      <c r="G774" s="165" t="b">
        <v>0</v>
      </c>
      <c r="H774" s="154" t="str">
        <f>'LLM Defaults'!$P$23</f>
        <v>None</v>
      </c>
      <c r="I774" s="166" t="s">
        <v>27</v>
      </c>
      <c r="J774" s="154" t="str">
        <f>'LLM Defaults'!$L$23</f>
        <v>gpt-4-turbo-preview</v>
      </c>
      <c r="K774" s="157">
        <v>0.1</v>
      </c>
      <c r="L774" s="167">
        <v>0.0</v>
      </c>
      <c r="M774" s="168" t="s">
        <v>48</v>
      </c>
    </row>
    <row r="775">
      <c r="A775" s="161"/>
      <c r="B775" s="162"/>
      <c r="C775" s="163"/>
      <c r="D775" s="164"/>
      <c r="E775" s="165"/>
      <c r="F775" s="165" t="b">
        <v>0</v>
      </c>
      <c r="G775" s="165" t="b">
        <v>0</v>
      </c>
      <c r="H775" s="154" t="str">
        <f>'LLM Defaults'!$P$23</f>
        <v>None</v>
      </c>
      <c r="I775" s="166" t="s">
        <v>27</v>
      </c>
      <c r="J775" s="154" t="str">
        <f>'LLM Defaults'!$L$23</f>
        <v>gpt-4-turbo-preview</v>
      </c>
      <c r="K775" s="157">
        <v>0.1</v>
      </c>
      <c r="L775" s="167">
        <v>0.0</v>
      </c>
      <c r="M775" s="168" t="s">
        <v>48</v>
      </c>
    </row>
    <row r="776">
      <c r="A776" s="161"/>
      <c r="B776" s="162"/>
      <c r="C776" s="163"/>
      <c r="D776" s="164"/>
      <c r="E776" s="165"/>
      <c r="F776" s="165" t="b">
        <v>0</v>
      </c>
      <c r="G776" s="165" t="b">
        <v>0</v>
      </c>
      <c r="H776" s="154" t="str">
        <f>'LLM Defaults'!$P$23</f>
        <v>None</v>
      </c>
      <c r="I776" s="166" t="s">
        <v>27</v>
      </c>
      <c r="J776" s="154" t="str">
        <f>'LLM Defaults'!$L$23</f>
        <v>gpt-4-turbo-preview</v>
      </c>
      <c r="K776" s="157">
        <v>0.1</v>
      </c>
      <c r="L776" s="167">
        <v>0.0</v>
      </c>
      <c r="M776" s="168" t="s">
        <v>48</v>
      </c>
    </row>
    <row r="777">
      <c r="A777" s="161"/>
      <c r="B777" s="162"/>
      <c r="C777" s="163"/>
      <c r="D777" s="164"/>
      <c r="E777" s="165"/>
      <c r="F777" s="165" t="b">
        <v>0</v>
      </c>
      <c r="G777" s="165" t="b">
        <v>0</v>
      </c>
      <c r="H777" s="154" t="str">
        <f>'LLM Defaults'!$P$23</f>
        <v>None</v>
      </c>
      <c r="I777" s="166" t="s">
        <v>27</v>
      </c>
      <c r="J777" s="154" t="str">
        <f>'LLM Defaults'!$L$23</f>
        <v>gpt-4-turbo-preview</v>
      </c>
      <c r="K777" s="157">
        <v>0.1</v>
      </c>
      <c r="L777" s="167">
        <v>0.0</v>
      </c>
      <c r="M777" s="168" t="s">
        <v>48</v>
      </c>
    </row>
    <row r="778">
      <c r="A778" s="161"/>
      <c r="B778" s="162"/>
      <c r="C778" s="163"/>
      <c r="D778" s="164"/>
      <c r="E778" s="165"/>
      <c r="F778" s="165" t="b">
        <v>0</v>
      </c>
      <c r="G778" s="165" t="b">
        <v>0</v>
      </c>
      <c r="H778" s="154" t="str">
        <f>'LLM Defaults'!$P$23</f>
        <v>None</v>
      </c>
      <c r="I778" s="166" t="s">
        <v>27</v>
      </c>
      <c r="J778" s="154" t="str">
        <f>'LLM Defaults'!$L$23</f>
        <v>gpt-4-turbo-preview</v>
      </c>
      <c r="K778" s="157">
        <v>0.1</v>
      </c>
      <c r="L778" s="167">
        <v>0.0</v>
      </c>
      <c r="M778" s="168" t="s">
        <v>48</v>
      </c>
    </row>
    <row r="779">
      <c r="A779" s="161"/>
      <c r="B779" s="162"/>
      <c r="C779" s="163"/>
      <c r="D779" s="164"/>
      <c r="E779" s="165"/>
      <c r="F779" s="165" t="b">
        <v>0</v>
      </c>
      <c r="G779" s="165" t="b">
        <v>0</v>
      </c>
      <c r="H779" s="154" t="str">
        <f>'LLM Defaults'!$P$23</f>
        <v>None</v>
      </c>
      <c r="I779" s="166" t="s">
        <v>27</v>
      </c>
      <c r="J779" s="154" t="str">
        <f>'LLM Defaults'!$L$23</f>
        <v>gpt-4-turbo-preview</v>
      </c>
      <c r="K779" s="157">
        <v>0.1</v>
      </c>
      <c r="L779" s="167">
        <v>0.0</v>
      </c>
      <c r="M779" s="168" t="s">
        <v>48</v>
      </c>
    </row>
    <row r="780">
      <c r="A780" s="161"/>
      <c r="B780" s="162"/>
      <c r="C780" s="163"/>
      <c r="D780" s="164"/>
      <c r="E780" s="165"/>
      <c r="F780" s="165" t="b">
        <v>0</v>
      </c>
      <c r="G780" s="165" t="b">
        <v>0</v>
      </c>
      <c r="H780" s="154" t="str">
        <f>'LLM Defaults'!$P$23</f>
        <v>None</v>
      </c>
      <c r="I780" s="166" t="s">
        <v>27</v>
      </c>
      <c r="J780" s="154" t="str">
        <f>'LLM Defaults'!$L$23</f>
        <v>gpt-4-turbo-preview</v>
      </c>
      <c r="K780" s="157">
        <v>0.1</v>
      </c>
      <c r="L780" s="167">
        <v>0.0</v>
      </c>
      <c r="M780" s="168" t="s">
        <v>48</v>
      </c>
    </row>
    <row r="781">
      <c r="A781" s="161"/>
      <c r="B781" s="162"/>
      <c r="C781" s="163"/>
      <c r="D781" s="164"/>
      <c r="E781" s="165"/>
      <c r="F781" s="165" t="b">
        <v>0</v>
      </c>
      <c r="G781" s="165" t="b">
        <v>0</v>
      </c>
      <c r="H781" s="154" t="str">
        <f>'LLM Defaults'!$P$23</f>
        <v>None</v>
      </c>
      <c r="I781" s="166" t="s">
        <v>27</v>
      </c>
      <c r="J781" s="154" t="str">
        <f>'LLM Defaults'!$L$23</f>
        <v>gpt-4-turbo-preview</v>
      </c>
      <c r="K781" s="157">
        <v>0.1</v>
      </c>
      <c r="L781" s="167">
        <v>0.0</v>
      </c>
      <c r="M781" s="168" t="s">
        <v>48</v>
      </c>
    </row>
    <row r="782">
      <c r="A782" s="161"/>
      <c r="B782" s="162"/>
      <c r="C782" s="163"/>
      <c r="D782" s="164"/>
      <c r="E782" s="165"/>
      <c r="F782" s="165" t="b">
        <v>0</v>
      </c>
      <c r="G782" s="165" t="b">
        <v>0</v>
      </c>
      <c r="H782" s="154" t="str">
        <f>'LLM Defaults'!$P$23</f>
        <v>None</v>
      </c>
      <c r="I782" s="166" t="s">
        <v>27</v>
      </c>
      <c r="J782" s="154" t="str">
        <f>'LLM Defaults'!$L$23</f>
        <v>gpt-4-turbo-preview</v>
      </c>
      <c r="K782" s="157">
        <v>0.1</v>
      </c>
      <c r="L782" s="167">
        <v>0.0</v>
      </c>
      <c r="M782" s="168" t="s">
        <v>48</v>
      </c>
    </row>
    <row r="783">
      <c r="A783" s="161"/>
      <c r="B783" s="162"/>
      <c r="C783" s="163"/>
      <c r="D783" s="164"/>
      <c r="E783" s="165"/>
      <c r="F783" s="165" t="b">
        <v>0</v>
      </c>
      <c r="G783" s="165" t="b">
        <v>0</v>
      </c>
      <c r="H783" s="154" t="str">
        <f>'LLM Defaults'!$P$23</f>
        <v>None</v>
      </c>
      <c r="I783" s="166" t="s">
        <v>27</v>
      </c>
      <c r="J783" s="154" t="str">
        <f>'LLM Defaults'!$L$23</f>
        <v>gpt-4-turbo-preview</v>
      </c>
      <c r="K783" s="157">
        <v>0.1</v>
      </c>
      <c r="L783" s="167">
        <v>0.0</v>
      </c>
      <c r="M783" s="168" t="s">
        <v>48</v>
      </c>
    </row>
    <row r="784">
      <c r="A784" s="161"/>
      <c r="B784" s="162"/>
      <c r="C784" s="163"/>
      <c r="D784" s="164"/>
      <c r="E784" s="165"/>
      <c r="F784" s="165" t="b">
        <v>0</v>
      </c>
      <c r="G784" s="165" t="b">
        <v>0</v>
      </c>
      <c r="H784" s="154" t="str">
        <f>'LLM Defaults'!$P$23</f>
        <v>None</v>
      </c>
      <c r="I784" s="166" t="s">
        <v>27</v>
      </c>
      <c r="J784" s="154" t="str">
        <f>'LLM Defaults'!$L$23</f>
        <v>gpt-4-turbo-preview</v>
      </c>
      <c r="K784" s="157">
        <v>0.1</v>
      </c>
      <c r="L784" s="167">
        <v>0.0</v>
      </c>
      <c r="M784" s="168" t="s">
        <v>48</v>
      </c>
    </row>
    <row r="785">
      <c r="A785" s="161"/>
      <c r="B785" s="162"/>
      <c r="C785" s="163"/>
      <c r="D785" s="164"/>
      <c r="E785" s="165"/>
      <c r="F785" s="165" t="b">
        <v>0</v>
      </c>
      <c r="G785" s="165" t="b">
        <v>0</v>
      </c>
      <c r="H785" s="154" t="str">
        <f>'LLM Defaults'!$P$23</f>
        <v>None</v>
      </c>
      <c r="I785" s="166" t="s">
        <v>27</v>
      </c>
      <c r="J785" s="154" t="str">
        <f>'LLM Defaults'!$L$23</f>
        <v>gpt-4-turbo-preview</v>
      </c>
      <c r="K785" s="157">
        <v>0.1</v>
      </c>
      <c r="L785" s="167">
        <v>0.0</v>
      </c>
      <c r="M785" s="168" t="s">
        <v>48</v>
      </c>
    </row>
    <row r="786">
      <c r="A786" s="161"/>
      <c r="B786" s="162"/>
      <c r="C786" s="163"/>
      <c r="D786" s="164"/>
      <c r="E786" s="165"/>
      <c r="F786" s="165" t="b">
        <v>0</v>
      </c>
      <c r="G786" s="165" t="b">
        <v>0</v>
      </c>
      <c r="H786" s="154" t="str">
        <f>'LLM Defaults'!$P$23</f>
        <v>None</v>
      </c>
      <c r="I786" s="166" t="s">
        <v>27</v>
      </c>
      <c r="J786" s="154" t="str">
        <f>'LLM Defaults'!$L$23</f>
        <v>gpt-4-turbo-preview</v>
      </c>
      <c r="K786" s="157">
        <v>0.1</v>
      </c>
      <c r="L786" s="167">
        <v>0.0</v>
      </c>
      <c r="M786" s="168" t="s">
        <v>48</v>
      </c>
    </row>
    <row r="787">
      <c r="A787" s="161"/>
      <c r="B787" s="162"/>
      <c r="C787" s="163"/>
      <c r="D787" s="164"/>
      <c r="E787" s="165"/>
      <c r="F787" s="165" t="b">
        <v>0</v>
      </c>
      <c r="G787" s="165" t="b">
        <v>0</v>
      </c>
      <c r="H787" s="154" t="str">
        <f>'LLM Defaults'!$P$23</f>
        <v>None</v>
      </c>
      <c r="I787" s="166" t="s">
        <v>27</v>
      </c>
      <c r="J787" s="154" t="str">
        <f>'LLM Defaults'!$L$23</f>
        <v>gpt-4-turbo-preview</v>
      </c>
      <c r="K787" s="157">
        <v>0.1</v>
      </c>
      <c r="L787" s="167">
        <v>0.0</v>
      </c>
      <c r="M787" s="168" t="s">
        <v>48</v>
      </c>
    </row>
    <row r="788">
      <c r="A788" s="161"/>
      <c r="B788" s="162"/>
      <c r="C788" s="163"/>
      <c r="D788" s="164"/>
      <c r="E788" s="165"/>
      <c r="F788" s="165" t="b">
        <v>0</v>
      </c>
      <c r="G788" s="165" t="b">
        <v>0</v>
      </c>
      <c r="H788" s="154" t="str">
        <f>'LLM Defaults'!$P$23</f>
        <v>None</v>
      </c>
      <c r="I788" s="166" t="s">
        <v>27</v>
      </c>
      <c r="J788" s="154" t="str">
        <f>'LLM Defaults'!$L$23</f>
        <v>gpt-4-turbo-preview</v>
      </c>
      <c r="K788" s="157">
        <v>0.1</v>
      </c>
      <c r="L788" s="167">
        <v>0.0</v>
      </c>
      <c r="M788" s="168" t="s">
        <v>48</v>
      </c>
    </row>
    <row r="789">
      <c r="A789" s="161"/>
      <c r="B789" s="162"/>
      <c r="C789" s="163"/>
      <c r="D789" s="164"/>
      <c r="E789" s="165"/>
      <c r="F789" s="165" t="b">
        <v>0</v>
      </c>
      <c r="G789" s="165" t="b">
        <v>0</v>
      </c>
      <c r="H789" s="154" t="str">
        <f>'LLM Defaults'!$P$23</f>
        <v>None</v>
      </c>
      <c r="I789" s="166" t="s">
        <v>27</v>
      </c>
      <c r="J789" s="154" t="str">
        <f>'LLM Defaults'!$L$23</f>
        <v>gpt-4-turbo-preview</v>
      </c>
      <c r="K789" s="157">
        <v>0.1</v>
      </c>
      <c r="L789" s="167">
        <v>0.0</v>
      </c>
      <c r="M789" s="168" t="s">
        <v>48</v>
      </c>
    </row>
    <row r="790">
      <c r="A790" s="161"/>
      <c r="B790" s="162"/>
      <c r="C790" s="163"/>
      <c r="D790" s="164"/>
      <c r="E790" s="165"/>
      <c r="F790" s="165" t="b">
        <v>0</v>
      </c>
      <c r="G790" s="165" t="b">
        <v>0</v>
      </c>
      <c r="H790" s="154" t="str">
        <f>'LLM Defaults'!$P$23</f>
        <v>None</v>
      </c>
      <c r="I790" s="166" t="s">
        <v>27</v>
      </c>
      <c r="J790" s="154" t="str">
        <f>'LLM Defaults'!$L$23</f>
        <v>gpt-4-turbo-preview</v>
      </c>
      <c r="K790" s="157">
        <v>0.1</v>
      </c>
      <c r="L790" s="167">
        <v>0.0</v>
      </c>
      <c r="M790" s="168" t="s">
        <v>48</v>
      </c>
    </row>
    <row r="791">
      <c r="A791" s="161"/>
      <c r="B791" s="162"/>
      <c r="C791" s="163"/>
      <c r="D791" s="164"/>
      <c r="E791" s="165"/>
      <c r="F791" s="165" t="b">
        <v>0</v>
      </c>
      <c r="G791" s="165" t="b">
        <v>0</v>
      </c>
      <c r="H791" s="154" t="str">
        <f>'LLM Defaults'!$P$23</f>
        <v>None</v>
      </c>
      <c r="I791" s="166" t="s">
        <v>27</v>
      </c>
      <c r="J791" s="154" t="str">
        <f>'LLM Defaults'!$L$23</f>
        <v>gpt-4-turbo-preview</v>
      </c>
      <c r="K791" s="157">
        <v>0.1</v>
      </c>
      <c r="L791" s="167">
        <v>0.0</v>
      </c>
      <c r="M791" s="168" t="s">
        <v>48</v>
      </c>
    </row>
    <row r="792">
      <c r="A792" s="161"/>
      <c r="B792" s="162"/>
      <c r="C792" s="163"/>
      <c r="D792" s="164"/>
      <c r="E792" s="165"/>
      <c r="F792" s="165" t="b">
        <v>0</v>
      </c>
      <c r="G792" s="165" t="b">
        <v>0</v>
      </c>
      <c r="H792" s="154" t="str">
        <f>'LLM Defaults'!$P$23</f>
        <v>None</v>
      </c>
      <c r="I792" s="166" t="s">
        <v>27</v>
      </c>
      <c r="J792" s="154" t="str">
        <f>'LLM Defaults'!$L$23</f>
        <v>gpt-4-turbo-preview</v>
      </c>
      <c r="K792" s="157">
        <v>0.1</v>
      </c>
      <c r="L792" s="167">
        <v>0.0</v>
      </c>
      <c r="M792" s="168" t="s">
        <v>48</v>
      </c>
    </row>
    <row r="793">
      <c r="A793" s="161"/>
      <c r="B793" s="162"/>
      <c r="C793" s="163"/>
      <c r="D793" s="164"/>
      <c r="E793" s="165"/>
      <c r="F793" s="165" t="b">
        <v>0</v>
      </c>
      <c r="G793" s="165" t="b">
        <v>0</v>
      </c>
      <c r="H793" s="154" t="str">
        <f>'LLM Defaults'!$P$23</f>
        <v>None</v>
      </c>
      <c r="I793" s="166" t="s">
        <v>27</v>
      </c>
      <c r="J793" s="154" t="str">
        <f>'LLM Defaults'!$L$23</f>
        <v>gpt-4-turbo-preview</v>
      </c>
      <c r="K793" s="157">
        <v>0.1</v>
      </c>
      <c r="L793" s="167">
        <v>0.0</v>
      </c>
      <c r="M793" s="168" t="s">
        <v>48</v>
      </c>
    </row>
    <row r="794">
      <c r="A794" s="161"/>
      <c r="B794" s="162"/>
      <c r="C794" s="163"/>
      <c r="D794" s="164"/>
      <c r="E794" s="165"/>
      <c r="F794" s="165" t="b">
        <v>0</v>
      </c>
      <c r="G794" s="165" t="b">
        <v>0</v>
      </c>
      <c r="H794" s="154" t="str">
        <f>'LLM Defaults'!$P$23</f>
        <v>None</v>
      </c>
      <c r="I794" s="166" t="s">
        <v>27</v>
      </c>
      <c r="J794" s="154" t="str">
        <f>'LLM Defaults'!$L$23</f>
        <v>gpt-4-turbo-preview</v>
      </c>
      <c r="K794" s="157">
        <v>0.1</v>
      </c>
      <c r="L794" s="167">
        <v>0.0</v>
      </c>
      <c r="M794" s="168" t="s">
        <v>48</v>
      </c>
    </row>
    <row r="795">
      <c r="A795" s="161"/>
      <c r="B795" s="162"/>
      <c r="C795" s="163"/>
      <c r="D795" s="164"/>
      <c r="E795" s="165"/>
      <c r="F795" s="165" t="b">
        <v>0</v>
      </c>
      <c r="G795" s="165" t="b">
        <v>0</v>
      </c>
      <c r="H795" s="154" t="str">
        <f>'LLM Defaults'!$P$23</f>
        <v>None</v>
      </c>
      <c r="I795" s="166" t="s">
        <v>27</v>
      </c>
      <c r="J795" s="154" t="str">
        <f>'LLM Defaults'!$L$23</f>
        <v>gpt-4-turbo-preview</v>
      </c>
      <c r="K795" s="157">
        <v>0.1</v>
      </c>
      <c r="L795" s="167">
        <v>0.0</v>
      </c>
      <c r="M795" s="168" t="s">
        <v>48</v>
      </c>
    </row>
    <row r="796">
      <c r="A796" s="161"/>
      <c r="B796" s="162"/>
      <c r="C796" s="163"/>
      <c r="D796" s="164"/>
      <c r="E796" s="165"/>
      <c r="F796" s="165" t="b">
        <v>0</v>
      </c>
      <c r="G796" s="165" t="b">
        <v>0</v>
      </c>
      <c r="H796" s="154" t="str">
        <f>'LLM Defaults'!$P$23</f>
        <v>None</v>
      </c>
      <c r="I796" s="166" t="s">
        <v>27</v>
      </c>
      <c r="J796" s="154" t="str">
        <f>'LLM Defaults'!$L$23</f>
        <v>gpt-4-turbo-preview</v>
      </c>
      <c r="K796" s="157">
        <v>0.1</v>
      </c>
      <c r="L796" s="167">
        <v>0.0</v>
      </c>
      <c r="M796" s="168" t="s">
        <v>48</v>
      </c>
    </row>
    <row r="797">
      <c r="A797" s="161"/>
      <c r="B797" s="162"/>
      <c r="C797" s="163"/>
      <c r="D797" s="164"/>
      <c r="E797" s="165"/>
      <c r="F797" s="165" t="b">
        <v>0</v>
      </c>
      <c r="G797" s="165" t="b">
        <v>0</v>
      </c>
      <c r="H797" s="154" t="str">
        <f>'LLM Defaults'!$P$23</f>
        <v>None</v>
      </c>
      <c r="I797" s="166" t="s">
        <v>27</v>
      </c>
      <c r="J797" s="154" t="str">
        <f>'LLM Defaults'!$L$23</f>
        <v>gpt-4-turbo-preview</v>
      </c>
      <c r="K797" s="157">
        <v>0.1</v>
      </c>
      <c r="L797" s="167">
        <v>0.0</v>
      </c>
      <c r="M797" s="168" t="s">
        <v>48</v>
      </c>
    </row>
    <row r="798">
      <c r="A798" s="161"/>
      <c r="B798" s="162"/>
      <c r="C798" s="163"/>
      <c r="D798" s="164"/>
      <c r="E798" s="165"/>
      <c r="F798" s="165" t="b">
        <v>0</v>
      </c>
      <c r="G798" s="165" t="b">
        <v>0</v>
      </c>
      <c r="H798" s="154" t="str">
        <f>'LLM Defaults'!$P$23</f>
        <v>None</v>
      </c>
      <c r="I798" s="166" t="s">
        <v>27</v>
      </c>
      <c r="J798" s="154" t="str">
        <f>'LLM Defaults'!$L$23</f>
        <v>gpt-4-turbo-preview</v>
      </c>
      <c r="K798" s="157">
        <v>0.1</v>
      </c>
      <c r="L798" s="167">
        <v>0.0</v>
      </c>
      <c r="M798" s="168" t="s">
        <v>48</v>
      </c>
    </row>
    <row r="799">
      <c r="A799" s="161"/>
      <c r="B799" s="162"/>
      <c r="C799" s="163"/>
      <c r="D799" s="164"/>
      <c r="E799" s="165"/>
      <c r="F799" s="165" t="b">
        <v>0</v>
      </c>
      <c r="G799" s="165" t="b">
        <v>0</v>
      </c>
      <c r="H799" s="154" t="str">
        <f>'LLM Defaults'!$P$23</f>
        <v>None</v>
      </c>
      <c r="I799" s="166" t="s">
        <v>27</v>
      </c>
      <c r="J799" s="154" t="str">
        <f>'LLM Defaults'!$L$23</f>
        <v>gpt-4-turbo-preview</v>
      </c>
      <c r="K799" s="157">
        <v>0.1</v>
      </c>
      <c r="L799" s="167">
        <v>0.0</v>
      </c>
      <c r="M799" s="168" t="s">
        <v>48</v>
      </c>
    </row>
    <row r="800">
      <c r="A800" s="161"/>
      <c r="B800" s="162"/>
      <c r="C800" s="163"/>
      <c r="D800" s="164"/>
      <c r="E800" s="165"/>
      <c r="F800" s="165" t="b">
        <v>0</v>
      </c>
      <c r="G800" s="165" t="b">
        <v>0</v>
      </c>
      <c r="H800" s="154" t="str">
        <f>'LLM Defaults'!$P$23</f>
        <v>None</v>
      </c>
      <c r="I800" s="166" t="s">
        <v>27</v>
      </c>
      <c r="J800" s="154" t="str">
        <f>'LLM Defaults'!$L$23</f>
        <v>gpt-4-turbo-preview</v>
      </c>
      <c r="K800" s="157">
        <v>0.1</v>
      </c>
      <c r="L800" s="167">
        <v>0.0</v>
      </c>
      <c r="M800" s="168" t="s">
        <v>48</v>
      </c>
    </row>
    <row r="801">
      <c r="A801" s="161"/>
      <c r="B801" s="162"/>
      <c r="C801" s="163"/>
      <c r="D801" s="164"/>
      <c r="E801" s="165"/>
      <c r="F801" s="165" t="b">
        <v>0</v>
      </c>
      <c r="G801" s="165" t="b">
        <v>0</v>
      </c>
      <c r="H801" s="154" t="str">
        <f>'LLM Defaults'!$P$23</f>
        <v>None</v>
      </c>
      <c r="I801" s="166" t="s">
        <v>27</v>
      </c>
      <c r="J801" s="154" t="str">
        <f>'LLM Defaults'!$L$23</f>
        <v>gpt-4-turbo-preview</v>
      </c>
      <c r="K801" s="157">
        <v>0.1</v>
      </c>
      <c r="L801" s="167">
        <v>0.0</v>
      </c>
      <c r="M801" s="168" t="s">
        <v>48</v>
      </c>
    </row>
    <row r="802">
      <c r="A802" s="161"/>
      <c r="B802" s="162"/>
      <c r="C802" s="163"/>
      <c r="D802" s="164"/>
      <c r="E802" s="165"/>
      <c r="F802" s="165" t="b">
        <v>0</v>
      </c>
      <c r="G802" s="165" t="b">
        <v>0</v>
      </c>
      <c r="H802" s="154" t="str">
        <f>'LLM Defaults'!$P$23</f>
        <v>None</v>
      </c>
      <c r="I802" s="166" t="s">
        <v>27</v>
      </c>
      <c r="J802" s="154" t="str">
        <f>'LLM Defaults'!$L$23</f>
        <v>gpt-4-turbo-preview</v>
      </c>
      <c r="K802" s="157">
        <v>0.1</v>
      </c>
      <c r="L802" s="167">
        <v>0.0</v>
      </c>
      <c r="M802" s="168" t="s">
        <v>48</v>
      </c>
    </row>
    <row r="803">
      <c r="A803" s="161"/>
      <c r="B803" s="162"/>
      <c r="C803" s="163"/>
      <c r="D803" s="164"/>
      <c r="E803" s="165"/>
      <c r="F803" s="165" t="b">
        <v>0</v>
      </c>
      <c r="G803" s="165" t="b">
        <v>0</v>
      </c>
      <c r="H803" s="154" t="str">
        <f>'LLM Defaults'!$P$23</f>
        <v>None</v>
      </c>
      <c r="I803" s="166" t="s">
        <v>27</v>
      </c>
      <c r="J803" s="154" t="str">
        <f>'LLM Defaults'!$L$23</f>
        <v>gpt-4-turbo-preview</v>
      </c>
      <c r="K803" s="157">
        <v>0.1</v>
      </c>
      <c r="L803" s="167">
        <v>0.0</v>
      </c>
      <c r="M803" s="168" t="s">
        <v>48</v>
      </c>
    </row>
    <row r="804">
      <c r="A804" s="161"/>
      <c r="B804" s="162"/>
      <c r="C804" s="163"/>
      <c r="D804" s="164"/>
      <c r="E804" s="165"/>
      <c r="F804" s="165" t="b">
        <v>0</v>
      </c>
      <c r="G804" s="165" t="b">
        <v>0</v>
      </c>
      <c r="H804" s="154" t="str">
        <f>'LLM Defaults'!$P$23</f>
        <v>None</v>
      </c>
      <c r="I804" s="166" t="s">
        <v>27</v>
      </c>
      <c r="J804" s="154" t="str">
        <f>'LLM Defaults'!$L$23</f>
        <v>gpt-4-turbo-preview</v>
      </c>
      <c r="K804" s="157">
        <v>0.1</v>
      </c>
      <c r="L804" s="167">
        <v>0.0</v>
      </c>
      <c r="M804" s="168" t="s">
        <v>48</v>
      </c>
    </row>
    <row r="805">
      <c r="A805" s="161"/>
      <c r="B805" s="162"/>
      <c r="C805" s="163"/>
      <c r="D805" s="164"/>
      <c r="E805" s="165"/>
      <c r="F805" s="165" t="b">
        <v>0</v>
      </c>
      <c r="G805" s="165" t="b">
        <v>0</v>
      </c>
      <c r="H805" s="154" t="str">
        <f>'LLM Defaults'!$P$23</f>
        <v>None</v>
      </c>
      <c r="I805" s="166" t="s">
        <v>27</v>
      </c>
      <c r="J805" s="154" t="str">
        <f>'LLM Defaults'!$L$23</f>
        <v>gpt-4-turbo-preview</v>
      </c>
      <c r="K805" s="157">
        <v>0.1</v>
      </c>
      <c r="L805" s="167">
        <v>0.0</v>
      </c>
      <c r="M805" s="168" t="s">
        <v>48</v>
      </c>
    </row>
    <row r="806">
      <c r="A806" s="161"/>
      <c r="B806" s="162"/>
      <c r="C806" s="163"/>
      <c r="D806" s="164"/>
      <c r="E806" s="165"/>
      <c r="F806" s="165" t="b">
        <v>0</v>
      </c>
      <c r="G806" s="165" t="b">
        <v>0</v>
      </c>
      <c r="H806" s="154" t="str">
        <f>'LLM Defaults'!$P$23</f>
        <v>None</v>
      </c>
      <c r="I806" s="166" t="s">
        <v>27</v>
      </c>
      <c r="J806" s="154" t="str">
        <f>'LLM Defaults'!$L$23</f>
        <v>gpt-4-turbo-preview</v>
      </c>
      <c r="K806" s="157">
        <v>0.1</v>
      </c>
      <c r="L806" s="167">
        <v>0.0</v>
      </c>
      <c r="M806" s="168" t="s">
        <v>48</v>
      </c>
    </row>
    <row r="807">
      <c r="A807" s="161"/>
      <c r="B807" s="162"/>
      <c r="C807" s="163"/>
      <c r="D807" s="164"/>
      <c r="E807" s="165"/>
      <c r="F807" s="165" t="b">
        <v>0</v>
      </c>
      <c r="G807" s="165" t="b">
        <v>0</v>
      </c>
      <c r="H807" s="154" t="str">
        <f>'LLM Defaults'!$P$23</f>
        <v>None</v>
      </c>
      <c r="I807" s="166" t="s">
        <v>27</v>
      </c>
      <c r="J807" s="154" t="str">
        <f>'LLM Defaults'!$L$23</f>
        <v>gpt-4-turbo-preview</v>
      </c>
      <c r="K807" s="157">
        <v>0.1</v>
      </c>
      <c r="L807" s="167">
        <v>0.0</v>
      </c>
      <c r="M807" s="168" t="s">
        <v>48</v>
      </c>
    </row>
    <row r="808">
      <c r="A808" s="161"/>
      <c r="B808" s="162"/>
      <c r="C808" s="163"/>
      <c r="D808" s="164"/>
      <c r="E808" s="165"/>
      <c r="F808" s="165" t="b">
        <v>0</v>
      </c>
      <c r="G808" s="165" t="b">
        <v>0</v>
      </c>
      <c r="H808" s="154" t="str">
        <f>'LLM Defaults'!$P$23</f>
        <v>None</v>
      </c>
      <c r="I808" s="166" t="s">
        <v>27</v>
      </c>
      <c r="J808" s="154" t="str">
        <f>'LLM Defaults'!$L$23</f>
        <v>gpt-4-turbo-preview</v>
      </c>
      <c r="K808" s="157">
        <v>0.1</v>
      </c>
      <c r="L808" s="167">
        <v>0.0</v>
      </c>
      <c r="M808" s="168" t="s">
        <v>48</v>
      </c>
    </row>
    <row r="809">
      <c r="A809" s="161"/>
      <c r="B809" s="162"/>
      <c r="C809" s="163"/>
      <c r="D809" s="164"/>
      <c r="E809" s="165"/>
      <c r="F809" s="165" t="b">
        <v>0</v>
      </c>
      <c r="G809" s="165" t="b">
        <v>0</v>
      </c>
      <c r="H809" s="154" t="str">
        <f>'LLM Defaults'!$P$23</f>
        <v>None</v>
      </c>
      <c r="I809" s="166" t="s">
        <v>27</v>
      </c>
      <c r="J809" s="154" t="str">
        <f>'LLM Defaults'!$L$23</f>
        <v>gpt-4-turbo-preview</v>
      </c>
      <c r="K809" s="157">
        <v>0.1</v>
      </c>
      <c r="L809" s="167">
        <v>0.0</v>
      </c>
      <c r="M809" s="168" t="s">
        <v>48</v>
      </c>
    </row>
    <row r="810">
      <c r="A810" s="161"/>
      <c r="B810" s="162"/>
      <c r="C810" s="163"/>
      <c r="D810" s="164"/>
      <c r="E810" s="165"/>
      <c r="F810" s="165" t="b">
        <v>0</v>
      </c>
      <c r="G810" s="165" t="b">
        <v>0</v>
      </c>
      <c r="H810" s="154" t="str">
        <f>'LLM Defaults'!$P$23</f>
        <v>None</v>
      </c>
      <c r="I810" s="166" t="s">
        <v>27</v>
      </c>
      <c r="J810" s="154" t="str">
        <f>'LLM Defaults'!$L$23</f>
        <v>gpt-4-turbo-preview</v>
      </c>
      <c r="K810" s="157">
        <v>0.1</v>
      </c>
      <c r="L810" s="167">
        <v>0.0</v>
      </c>
      <c r="M810" s="168" t="s">
        <v>48</v>
      </c>
    </row>
    <row r="811">
      <c r="A811" s="161"/>
      <c r="B811" s="162"/>
      <c r="C811" s="163"/>
      <c r="D811" s="164"/>
      <c r="E811" s="165"/>
      <c r="F811" s="165" t="b">
        <v>0</v>
      </c>
      <c r="G811" s="165" t="b">
        <v>0</v>
      </c>
      <c r="H811" s="154" t="str">
        <f>'LLM Defaults'!$P$23</f>
        <v>None</v>
      </c>
      <c r="I811" s="166" t="s">
        <v>27</v>
      </c>
      <c r="J811" s="154" t="str">
        <f>'LLM Defaults'!$L$23</f>
        <v>gpt-4-turbo-preview</v>
      </c>
      <c r="K811" s="157">
        <v>0.1</v>
      </c>
      <c r="L811" s="167">
        <v>0.0</v>
      </c>
      <c r="M811" s="168" t="s">
        <v>48</v>
      </c>
    </row>
    <row r="812">
      <c r="A812" s="161"/>
      <c r="B812" s="162"/>
      <c r="C812" s="163"/>
      <c r="D812" s="164"/>
      <c r="E812" s="165"/>
      <c r="F812" s="165" t="b">
        <v>0</v>
      </c>
      <c r="G812" s="165" t="b">
        <v>0</v>
      </c>
      <c r="H812" s="154" t="str">
        <f>'LLM Defaults'!$P$23</f>
        <v>None</v>
      </c>
      <c r="I812" s="166" t="s">
        <v>27</v>
      </c>
      <c r="J812" s="154" t="str">
        <f>'LLM Defaults'!$L$23</f>
        <v>gpt-4-turbo-preview</v>
      </c>
      <c r="K812" s="157">
        <v>0.1</v>
      </c>
      <c r="L812" s="167">
        <v>0.0</v>
      </c>
      <c r="M812" s="168" t="s">
        <v>48</v>
      </c>
    </row>
    <row r="813">
      <c r="A813" s="161"/>
      <c r="B813" s="162"/>
      <c r="C813" s="163"/>
      <c r="D813" s="164"/>
      <c r="E813" s="165"/>
      <c r="F813" s="165" t="b">
        <v>0</v>
      </c>
      <c r="G813" s="165" t="b">
        <v>0</v>
      </c>
      <c r="H813" s="154" t="str">
        <f>'LLM Defaults'!$P$23</f>
        <v>None</v>
      </c>
      <c r="I813" s="166" t="s">
        <v>27</v>
      </c>
      <c r="J813" s="154" t="str">
        <f>'LLM Defaults'!$L$23</f>
        <v>gpt-4-turbo-preview</v>
      </c>
      <c r="K813" s="157">
        <v>0.1</v>
      </c>
      <c r="L813" s="167">
        <v>0.0</v>
      </c>
      <c r="M813" s="168" t="s">
        <v>48</v>
      </c>
    </row>
    <row r="814">
      <c r="A814" s="161"/>
      <c r="B814" s="162"/>
      <c r="C814" s="163"/>
      <c r="D814" s="164"/>
      <c r="E814" s="165"/>
      <c r="F814" s="165" t="b">
        <v>0</v>
      </c>
      <c r="G814" s="165" t="b">
        <v>0</v>
      </c>
      <c r="H814" s="154" t="str">
        <f>'LLM Defaults'!$P$23</f>
        <v>None</v>
      </c>
      <c r="I814" s="166" t="s">
        <v>27</v>
      </c>
      <c r="J814" s="154" t="str">
        <f>'LLM Defaults'!$L$23</f>
        <v>gpt-4-turbo-preview</v>
      </c>
      <c r="K814" s="157">
        <v>0.1</v>
      </c>
      <c r="L814" s="167">
        <v>0.0</v>
      </c>
      <c r="M814" s="168" t="s">
        <v>48</v>
      </c>
    </row>
    <row r="815">
      <c r="A815" s="161"/>
      <c r="B815" s="162"/>
      <c r="C815" s="163"/>
      <c r="D815" s="164"/>
      <c r="E815" s="165"/>
      <c r="F815" s="165" t="b">
        <v>0</v>
      </c>
      <c r="G815" s="165" t="b">
        <v>0</v>
      </c>
      <c r="H815" s="154" t="str">
        <f>'LLM Defaults'!$P$23</f>
        <v>None</v>
      </c>
      <c r="I815" s="166" t="s">
        <v>27</v>
      </c>
      <c r="J815" s="154" t="str">
        <f>'LLM Defaults'!$L$23</f>
        <v>gpt-4-turbo-preview</v>
      </c>
      <c r="K815" s="157">
        <v>0.1</v>
      </c>
      <c r="L815" s="167">
        <v>0.0</v>
      </c>
      <c r="M815" s="168" t="s">
        <v>48</v>
      </c>
    </row>
    <row r="816">
      <c r="A816" s="161"/>
      <c r="B816" s="162"/>
      <c r="C816" s="163"/>
      <c r="D816" s="164"/>
      <c r="E816" s="165"/>
      <c r="F816" s="165" t="b">
        <v>0</v>
      </c>
      <c r="G816" s="165" t="b">
        <v>0</v>
      </c>
      <c r="H816" s="154" t="str">
        <f>'LLM Defaults'!$P$23</f>
        <v>None</v>
      </c>
      <c r="I816" s="166" t="s">
        <v>27</v>
      </c>
      <c r="J816" s="154" t="str">
        <f>'LLM Defaults'!$L$23</f>
        <v>gpt-4-turbo-preview</v>
      </c>
      <c r="K816" s="157">
        <v>0.1</v>
      </c>
      <c r="L816" s="167">
        <v>0.0</v>
      </c>
      <c r="M816" s="168" t="s">
        <v>48</v>
      </c>
    </row>
    <row r="817">
      <c r="A817" s="161"/>
      <c r="B817" s="162"/>
      <c r="C817" s="163"/>
      <c r="D817" s="164"/>
      <c r="E817" s="165"/>
      <c r="F817" s="165" t="b">
        <v>0</v>
      </c>
      <c r="G817" s="165" t="b">
        <v>0</v>
      </c>
      <c r="H817" s="154" t="str">
        <f>'LLM Defaults'!$P$23</f>
        <v>None</v>
      </c>
      <c r="I817" s="166" t="s">
        <v>27</v>
      </c>
      <c r="J817" s="154" t="str">
        <f>'LLM Defaults'!$L$23</f>
        <v>gpt-4-turbo-preview</v>
      </c>
      <c r="K817" s="157">
        <v>0.1</v>
      </c>
      <c r="L817" s="167">
        <v>0.0</v>
      </c>
      <c r="M817" s="168" t="s">
        <v>48</v>
      </c>
    </row>
    <row r="818">
      <c r="A818" s="161"/>
      <c r="B818" s="162"/>
      <c r="C818" s="163"/>
      <c r="D818" s="164"/>
      <c r="E818" s="165"/>
      <c r="F818" s="165" t="b">
        <v>0</v>
      </c>
      <c r="G818" s="165" t="b">
        <v>0</v>
      </c>
      <c r="H818" s="154" t="str">
        <f>'LLM Defaults'!$P$23</f>
        <v>None</v>
      </c>
      <c r="I818" s="166" t="s">
        <v>27</v>
      </c>
      <c r="J818" s="154" t="str">
        <f>'LLM Defaults'!$L$23</f>
        <v>gpt-4-turbo-preview</v>
      </c>
      <c r="K818" s="157">
        <v>0.1</v>
      </c>
      <c r="L818" s="167">
        <v>0.0</v>
      </c>
      <c r="M818" s="168" t="s">
        <v>48</v>
      </c>
    </row>
    <row r="819">
      <c r="A819" s="161"/>
      <c r="B819" s="162"/>
      <c r="C819" s="163"/>
      <c r="D819" s="164"/>
      <c r="E819" s="165"/>
      <c r="F819" s="165" t="b">
        <v>0</v>
      </c>
      <c r="G819" s="165" t="b">
        <v>0</v>
      </c>
      <c r="H819" s="154" t="str">
        <f>'LLM Defaults'!$P$23</f>
        <v>None</v>
      </c>
      <c r="I819" s="166" t="s">
        <v>27</v>
      </c>
      <c r="J819" s="154" t="str">
        <f>'LLM Defaults'!$L$23</f>
        <v>gpt-4-turbo-preview</v>
      </c>
      <c r="K819" s="157">
        <v>0.1</v>
      </c>
      <c r="L819" s="167">
        <v>0.0</v>
      </c>
      <c r="M819" s="168" t="s">
        <v>48</v>
      </c>
    </row>
    <row r="820">
      <c r="A820" s="161"/>
      <c r="B820" s="162"/>
      <c r="C820" s="163"/>
      <c r="D820" s="164"/>
      <c r="E820" s="165"/>
      <c r="F820" s="165" t="b">
        <v>0</v>
      </c>
      <c r="G820" s="165" t="b">
        <v>0</v>
      </c>
      <c r="H820" s="154" t="str">
        <f>'LLM Defaults'!$P$23</f>
        <v>None</v>
      </c>
      <c r="I820" s="166" t="s">
        <v>27</v>
      </c>
      <c r="J820" s="154" t="str">
        <f>'LLM Defaults'!$L$23</f>
        <v>gpt-4-turbo-preview</v>
      </c>
      <c r="K820" s="157">
        <v>0.1</v>
      </c>
      <c r="L820" s="167">
        <v>0.0</v>
      </c>
      <c r="M820" s="168" t="s">
        <v>48</v>
      </c>
    </row>
    <row r="821">
      <c r="A821" s="161"/>
      <c r="B821" s="162"/>
      <c r="C821" s="163"/>
      <c r="D821" s="164"/>
      <c r="E821" s="165"/>
      <c r="F821" s="165" t="b">
        <v>0</v>
      </c>
      <c r="G821" s="165" t="b">
        <v>0</v>
      </c>
      <c r="H821" s="154" t="str">
        <f>'LLM Defaults'!$P$23</f>
        <v>None</v>
      </c>
      <c r="I821" s="166" t="s">
        <v>27</v>
      </c>
      <c r="J821" s="154" t="str">
        <f>'LLM Defaults'!$L$23</f>
        <v>gpt-4-turbo-preview</v>
      </c>
      <c r="K821" s="157">
        <v>0.1</v>
      </c>
      <c r="L821" s="167">
        <v>0.0</v>
      </c>
      <c r="M821" s="168" t="s">
        <v>48</v>
      </c>
    </row>
    <row r="822">
      <c r="A822" s="161"/>
      <c r="B822" s="162"/>
      <c r="C822" s="163"/>
      <c r="D822" s="164"/>
      <c r="E822" s="165"/>
      <c r="F822" s="165" t="b">
        <v>0</v>
      </c>
      <c r="G822" s="165" t="b">
        <v>0</v>
      </c>
      <c r="H822" s="154" t="str">
        <f>'LLM Defaults'!$P$23</f>
        <v>None</v>
      </c>
      <c r="I822" s="166" t="s">
        <v>27</v>
      </c>
      <c r="J822" s="154" t="str">
        <f>'LLM Defaults'!$L$23</f>
        <v>gpt-4-turbo-preview</v>
      </c>
      <c r="K822" s="157">
        <v>0.1</v>
      </c>
      <c r="L822" s="167">
        <v>0.0</v>
      </c>
      <c r="M822" s="168" t="s">
        <v>48</v>
      </c>
    </row>
    <row r="823">
      <c r="A823" s="161"/>
      <c r="B823" s="162"/>
      <c r="C823" s="163"/>
      <c r="D823" s="164"/>
      <c r="E823" s="165"/>
      <c r="F823" s="165" t="b">
        <v>0</v>
      </c>
      <c r="G823" s="165" t="b">
        <v>0</v>
      </c>
      <c r="H823" s="154" t="str">
        <f>'LLM Defaults'!$P$23</f>
        <v>None</v>
      </c>
      <c r="I823" s="166" t="s">
        <v>27</v>
      </c>
      <c r="J823" s="154" t="str">
        <f>'LLM Defaults'!$L$23</f>
        <v>gpt-4-turbo-preview</v>
      </c>
      <c r="K823" s="157">
        <v>0.1</v>
      </c>
      <c r="L823" s="167">
        <v>0.0</v>
      </c>
      <c r="M823" s="168" t="s">
        <v>48</v>
      </c>
    </row>
    <row r="824">
      <c r="A824" s="161"/>
      <c r="B824" s="162"/>
      <c r="C824" s="163"/>
      <c r="D824" s="164"/>
      <c r="E824" s="165"/>
      <c r="F824" s="165" t="b">
        <v>0</v>
      </c>
      <c r="G824" s="165" t="b">
        <v>0</v>
      </c>
      <c r="H824" s="154" t="str">
        <f>'LLM Defaults'!$P$23</f>
        <v>None</v>
      </c>
      <c r="I824" s="166" t="s">
        <v>27</v>
      </c>
      <c r="J824" s="154" t="str">
        <f>'LLM Defaults'!$L$23</f>
        <v>gpt-4-turbo-preview</v>
      </c>
      <c r="K824" s="157">
        <v>0.1</v>
      </c>
      <c r="L824" s="167">
        <v>0.0</v>
      </c>
      <c r="M824" s="168" t="s">
        <v>48</v>
      </c>
    </row>
    <row r="825">
      <c r="A825" s="161"/>
      <c r="B825" s="162"/>
      <c r="C825" s="163"/>
      <c r="D825" s="164"/>
      <c r="E825" s="165"/>
      <c r="F825" s="165" t="b">
        <v>0</v>
      </c>
      <c r="G825" s="165" t="b">
        <v>0</v>
      </c>
      <c r="H825" s="154" t="str">
        <f>'LLM Defaults'!$P$23</f>
        <v>None</v>
      </c>
      <c r="I825" s="166" t="s">
        <v>27</v>
      </c>
      <c r="J825" s="154" t="str">
        <f>'LLM Defaults'!$L$23</f>
        <v>gpt-4-turbo-preview</v>
      </c>
      <c r="K825" s="157">
        <v>0.1</v>
      </c>
      <c r="L825" s="167">
        <v>0.0</v>
      </c>
      <c r="M825" s="168" t="s">
        <v>48</v>
      </c>
    </row>
    <row r="826">
      <c r="A826" s="161"/>
      <c r="B826" s="162"/>
      <c r="C826" s="163"/>
      <c r="D826" s="164"/>
      <c r="E826" s="165"/>
      <c r="F826" s="165" t="b">
        <v>0</v>
      </c>
      <c r="G826" s="165" t="b">
        <v>0</v>
      </c>
      <c r="H826" s="154" t="str">
        <f>'LLM Defaults'!$P$23</f>
        <v>None</v>
      </c>
      <c r="I826" s="166" t="s">
        <v>27</v>
      </c>
      <c r="J826" s="154" t="str">
        <f>'LLM Defaults'!$L$23</f>
        <v>gpt-4-turbo-preview</v>
      </c>
      <c r="K826" s="157">
        <v>0.1</v>
      </c>
      <c r="L826" s="167">
        <v>0.0</v>
      </c>
      <c r="M826" s="168" t="s">
        <v>48</v>
      </c>
    </row>
    <row r="827">
      <c r="A827" s="161"/>
      <c r="B827" s="162"/>
      <c r="C827" s="163"/>
      <c r="D827" s="164"/>
      <c r="E827" s="165"/>
      <c r="F827" s="165" t="b">
        <v>0</v>
      </c>
      <c r="G827" s="165" t="b">
        <v>0</v>
      </c>
      <c r="H827" s="154" t="str">
        <f>'LLM Defaults'!$P$23</f>
        <v>None</v>
      </c>
      <c r="I827" s="166" t="s">
        <v>27</v>
      </c>
      <c r="J827" s="154" t="str">
        <f>'LLM Defaults'!$L$23</f>
        <v>gpt-4-turbo-preview</v>
      </c>
      <c r="K827" s="157">
        <v>0.1</v>
      </c>
      <c r="L827" s="167">
        <v>0.0</v>
      </c>
      <c r="M827" s="168" t="s">
        <v>48</v>
      </c>
    </row>
    <row r="828">
      <c r="A828" s="161"/>
      <c r="B828" s="162"/>
      <c r="C828" s="163"/>
      <c r="D828" s="164"/>
      <c r="E828" s="165"/>
      <c r="F828" s="165" t="b">
        <v>0</v>
      </c>
      <c r="G828" s="165" t="b">
        <v>0</v>
      </c>
      <c r="H828" s="154" t="str">
        <f>'LLM Defaults'!$P$23</f>
        <v>None</v>
      </c>
      <c r="I828" s="166" t="s">
        <v>27</v>
      </c>
      <c r="J828" s="154" t="str">
        <f>'LLM Defaults'!$L$23</f>
        <v>gpt-4-turbo-preview</v>
      </c>
      <c r="K828" s="157">
        <v>0.1</v>
      </c>
      <c r="L828" s="167">
        <v>0.0</v>
      </c>
      <c r="M828" s="168" t="s">
        <v>48</v>
      </c>
    </row>
    <row r="829">
      <c r="A829" s="161"/>
      <c r="B829" s="162"/>
      <c r="C829" s="163"/>
      <c r="D829" s="164"/>
      <c r="E829" s="165"/>
      <c r="F829" s="165" t="b">
        <v>0</v>
      </c>
      <c r="G829" s="165" t="b">
        <v>0</v>
      </c>
      <c r="H829" s="154" t="str">
        <f>'LLM Defaults'!$P$23</f>
        <v>None</v>
      </c>
      <c r="I829" s="166" t="s">
        <v>27</v>
      </c>
      <c r="J829" s="154" t="str">
        <f>'LLM Defaults'!$L$23</f>
        <v>gpt-4-turbo-preview</v>
      </c>
      <c r="K829" s="157">
        <v>0.1</v>
      </c>
      <c r="L829" s="167">
        <v>0.0</v>
      </c>
      <c r="M829" s="168" t="s">
        <v>48</v>
      </c>
    </row>
    <row r="830">
      <c r="A830" s="161"/>
      <c r="B830" s="162"/>
      <c r="C830" s="163"/>
      <c r="D830" s="164"/>
      <c r="E830" s="165"/>
      <c r="F830" s="165" t="b">
        <v>0</v>
      </c>
      <c r="G830" s="165" t="b">
        <v>0</v>
      </c>
      <c r="H830" s="154" t="str">
        <f>'LLM Defaults'!$P$23</f>
        <v>None</v>
      </c>
      <c r="I830" s="166" t="s">
        <v>27</v>
      </c>
      <c r="J830" s="154" t="str">
        <f>'LLM Defaults'!$L$23</f>
        <v>gpt-4-turbo-preview</v>
      </c>
      <c r="K830" s="157">
        <v>0.1</v>
      </c>
      <c r="L830" s="167">
        <v>0.0</v>
      </c>
      <c r="M830" s="168" t="s">
        <v>48</v>
      </c>
    </row>
    <row r="831">
      <c r="A831" s="161"/>
      <c r="B831" s="162"/>
      <c r="C831" s="163"/>
      <c r="D831" s="164"/>
      <c r="E831" s="165"/>
      <c r="F831" s="165" t="b">
        <v>0</v>
      </c>
      <c r="G831" s="165" t="b">
        <v>0</v>
      </c>
      <c r="H831" s="154" t="str">
        <f>'LLM Defaults'!$P$23</f>
        <v>None</v>
      </c>
      <c r="I831" s="166" t="s">
        <v>27</v>
      </c>
      <c r="J831" s="154" t="str">
        <f>'LLM Defaults'!$L$23</f>
        <v>gpt-4-turbo-preview</v>
      </c>
      <c r="K831" s="157">
        <v>0.1</v>
      </c>
      <c r="L831" s="167">
        <v>0.0</v>
      </c>
      <c r="M831" s="168" t="s">
        <v>48</v>
      </c>
    </row>
    <row r="832">
      <c r="A832" s="161"/>
      <c r="B832" s="162"/>
      <c r="C832" s="163"/>
      <c r="D832" s="164"/>
      <c r="E832" s="165"/>
      <c r="F832" s="165" t="b">
        <v>0</v>
      </c>
      <c r="G832" s="165" t="b">
        <v>0</v>
      </c>
      <c r="H832" s="154" t="str">
        <f>'LLM Defaults'!$P$23</f>
        <v>None</v>
      </c>
      <c r="I832" s="166" t="s">
        <v>27</v>
      </c>
      <c r="J832" s="154" t="str">
        <f>'LLM Defaults'!$L$23</f>
        <v>gpt-4-turbo-preview</v>
      </c>
      <c r="K832" s="157">
        <v>0.1</v>
      </c>
      <c r="L832" s="167">
        <v>0.0</v>
      </c>
      <c r="M832" s="168" t="s">
        <v>48</v>
      </c>
    </row>
    <row r="833">
      <c r="A833" s="161"/>
      <c r="B833" s="162"/>
      <c r="C833" s="163"/>
      <c r="D833" s="164"/>
      <c r="E833" s="165"/>
      <c r="F833" s="165" t="b">
        <v>0</v>
      </c>
      <c r="G833" s="165" t="b">
        <v>0</v>
      </c>
      <c r="H833" s="154" t="str">
        <f>'LLM Defaults'!$P$23</f>
        <v>None</v>
      </c>
      <c r="I833" s="166" t="s">
        <v>27</v>
      </c>
      <c r="J833" s="154" t="str">
        <f>'LLM Defaults'!$L$23</f>
        <v>gpt-4-turbo-preview</v>
      </c>
      <c r="K833" s="157">
        <v>0.1</v>
      </c>
      <c r="L833" s="167">
        <v>0.0</v>
      </c>
      <c r="M833" s="168" t="s">
        <v>48</v>
      </c>
    </row>
    <row r="834">
      <c r="A834" s="161"/>
      <c r="B834" s="162"/>
      <c r="C834" s="163"/>
      <c r="D834" s="164"/>
      <c r="E834" s="165"/>
      <c r="F834" s="165" t="b">
        <v>0</v>
      </c>
      <c r="G834" s="165" t="b">
        <v>0</v>
      </c>
      <c r="H834" s="154" t="str">
        <f>'LLM Defaults'!$P$23</f>
        <v>None</v>
      </c>
      <c r="I834" s="166" t="s">
        <v>27</v>
      </c>
      <c r="J834" s="154" t="str">
        <f>'LLM Defaults'!$L$23</f>
        <v>gpt-4-turbo-preview</v>
      </c>
      <c r="K834" s="157">
        <v>0.1</v>
      </c>
      <c r="L834" s="167">
        <v>0.0</v>
      </c>
      <c r="M834" s="168" t="s">
        <v>48</v>
      </c>
    </row>
    <row r="835">
      <c r="A835" s="161"/>
      <c r="B835" s="162"/>
      <c r="C835" s="163"/>
      <c r="D835" s="164"/>
      <c r="E835" s="165"/>
      <c r="F835" s="165" t="b">
        <v>0</v>
      </c>
      <c r="G835" s="165" t="b">
        <v>0</v>
      </c>
      <c r="H835" s="154" t="str">
        <f>'LLM Defaults'!$P$23</f>
        <v>None</v>
      </c>
      <c r="I835" s="166" t="s">
        <v>27</v>
      </c>
      <c r="J835" s="154" t="str">
        <f>'LLM Defaults'!$L$23</f>
        <v>gpt-4-turbo-preview</v>
      </c>
      <c r="K835" s="157">
        <v>0.1</v>
      </c>
      <c r="L835" s="167">
        <v>0.0</v>
      </c>
      <c r="M835" s="168" t="s">
        <v>48</v>
      </c>
    </row>
    <row r="836">
      <c r="A836" s="161"/>
      <c r="B836" s="162"/>
      <c r="C836" s="163"/>
      <c r="D836" s="164"/>
      <c r="E836" s="165"/>
      <c r="F836" s="165" t="b">
        <v>0</v>
      </c>
      <c r="G836" s="165" t="b">
        <v>0</v>
      </c>
      <c r="H836" s="154" t="str">
        <f>'LLM Defaults'!$P$23</f>
        <v>None</v>
      </c>
      <c r="I836" s="166" t="s">
        <v>27</v>
      </c>
      <c r="J836" s="154" t="str">
        <f>'LLM Defaults'!$L$23</f>
        <v>gpt-4-turbo-preview</v>
      </c>
      <c r="K836" s="157">
        <v>0.1</v>
      </c>
      <c r="L836" s="167">
        <v>0.0</v>
      </c>
      <c r="M836" s="168" t="s">
        <v>48</v>
      </c>
    </row>
    <row r="837">
      <c r="A837" s="161"/>
      <c r="B837" s="162"/>
      <c r="C837" s="163"/>
      <c r="D837" s="164"/>
      <c r="E837" s="165"/>
      <c r="F837" s="165" t="b">
        <v>0</v>
      </c>
      <c r="G837" s="165" t="b">
        <v>0</v>
      </c>
      <c r="H837" s="154" t="str">
        <f>'LLM Defaults'!$P$23</f>
        <v>None</v>
      </c>
      <c r="I837" s="166" t="s">
        <v>27</v>
      </c>
      <c r="J837" s="154" t="str">
        <f>'LLM Defaults'!$L$23</f>
        <v>gpt-4-turbo-preview</v>
      </c>
      <c r="K837" s="157">
        <v>0.1</v>
      </c>
      <c r="L837" s="167">
        <v>0.0</v>
      </c>
      <c r="M837" s="168" t="s">
        <v>48</v>
      </c>
    </row>
    <row r="838">
      <c r="A838" s="161"/>
      <c r="B838" s="162"/>
      <c r="C838" s="163"/>
      <c r="D838" s="164"/>
      <c r="E838" s="165"/>
      <c r="F838" s="165" t="b">
        <v>0</v>
      </c>
      <c r="G838" s="165" t="b">
        <v>0</v>
      </c>
      <c r="H838" s="154" t="str">
        <f>'LLM Defaults'!$P$23</f>
        <v>None</v>
      </c>
      <c r="I838" s="166" t="s">
        <v>27</v>
      </c>
      <c r="J838" s="154" t="str">
        <f>'LLM Defaults'!$L$23</f>
        <v>gpt-4-turbo-preview</v>
      </c>
      <c r="K838" s="157">
        <v>0.1</v>
      </c>
      <c r="L838" s="167">
        <v>0.0</v>
      </c>
      <c r="M838" s="168" t="s">
        <v>48</v>
      </c>
    </row>
    <row r="839">
      <c r="A839" s="161"/>
      <c r="B839" s="162"/>
      <c r="C839" s="163"/>
      <c r="D839" s="164"/>
      <c r="E839" s="165"/>
      <c r="F839" s="165" t="b">
        <v>0</v>
      </c>
      <c r="G839" s="165" t="b">
        <v>0</v>
      </c>
      <c r="H839" s="154" t="str">
        <f>'LLM Defaults'!$P$23</f>
        <v>None</v>
      </c>
      <c r="I839" s="166" t="s">
        <v>27</v>
      </c>
      <c r="J839" s="154" t="str">
        <f>'LLM Defaults'!$L$23</f>
        <v>gpt-4-turbo-preview</v>
      </c>
      <c r="K839" s="157">
        <v>0.1</v>
      </c>
      <c r="L839" s="167">
        <v>0.0</v>
      </c>
      <c r="M839" s="168" t="s">
        <v>48</v>
      </c>
    </row>
    <row r="840">
      <c r="A840" s="161"/>
      <c r="B840" s="162"/>
      <c r="C840" s="163"/>
      <c r="D840" s="164"/>
      <c r="E840" s="165"/>
      <c r="F840" s="165" t="b">
        <v>0</v>
      </c>
      <c r="G840" s="165" t="b">
        <v>0</v>
      </c>
      <c r="H840" s="154" t="str">
        <f>'LLM Defaults'!$P$23</f>
        <v>None</v>
      </c>
      <c r="I840" s="166" t="s">
        <v>27</v>
      </c>
      <c r="J840" s="154" t="str">
        <f>'LLM Defaults'!$L$23</f>
        <v>gpt-4-turbo-preview</v>
      </c>
      <c r="K840" s="157">
        <v>0.1</v>
      </c>
      <c r="L840" s="167">
        <v>0.0</v>
      </c>
      <c r="M840" s="168" t="s">
        <v>48</v>
      </c>
    </row>
    <row r="841">
      <c r="A841" s="161"/>
      <c r="B841" s="162"/>
      <c r="C841" s="163"/>
      <c r="D841" s="164"/>
      <c r="E841" s="165"/>
      <c r="F841" s="165" t="b">
        <v>0</v>
      </c>
      <c r="G841" s="165" t="b">
        <v>0</v>
      </c>
      <c r="H841" s="154" t="str">
        <f>'LLM Defaults'!$P$23</f>
        <v>None</v>
      </c>
      <c r="I841" s="166" t="s">
        <v>27</v>
      </c>
      <c r="J841" s="154" t="str">
        <f>'LLM Defaults'!$L$23</f>
        <v>gpt-4-turbo-preview</v>
      </c>
      <c r="K841" s="157">
        <v>0.1</v>
      </c>
      <c r="L841" s="167">
        <v>0.0</v>
      </c>
      <c r="M841" s="168" t="s">
        <v>48</v>
      </c>
    </row>
    <row r="842">
      <c r="A842" s="161"/>
      <c r="B842" s="162"/>
      <c r="C842" s="163"/>
      <c r="D842" s="164"/>
      <c r="E842" s="165"/>
      <c r="F842" s="165" t="b">
        <v>0</v>
      </c>
      <c r="G842" s="165" t="b">
        <v>0</v>
      </c>
      <c r="H842" s="154" t="str">
        <f>'LLM Defaults'!$P$23</f>
        <v>None</v>
      </c>
      <c r="I842" s="166" t="s">
        <v>27</v>
      </c>
      <c r="J842" s="154" t="str">
        <f>'LLM Defaults'!$L$23</f>
        <v>gpt-4-turbo-preview</v>
      </c>
      <c r="K842" s="157">
        <v>0.1</v>
      </c>
      <c r="L842" s="167">
        <v>0.0</v>
      </c>
      <c r="M842" s="168" t="s">
        <v>48</v>
      </c>
    </row>
    <row r="843">
      <c r="A843" s="161"/>
      <c r="B843" s="162"/>
      <c r="C843" s="163"/>
      <c r="D843" s="164"/>
      <c r="E843" s="165"/>
      <c r="F843" s="165" t="b">
        <v>0</v>
      </c>
      <c r="G843" s="165" t="b">
        <v>0</v>
      </c>
      <c r="H843" s="154" t="str">
        <f>'LLM Defaults'!$P$23</f>
        <v>None</v>
      </c>
      <c r="I843" s="166" t="s">
        <v>27</v>
      </c>
      <c r="J843" s="154" t="str">
        <f>'LLM Defaults'!$L$23</f>
        <v>gpt-4-turbo-preview</v>
      </c>
      <c r="K843" s="157">
        <v>0.1</v>
      </c>
      <c r="L843" s="167">
        <v>0.0</v>
      </c>
      <c r="M843" s="168" t="s">
        <v>48</v>
      </c>
    </row>
    <row r="844">
      <c r="A844" s="161"/>
      <c r="B844" s="162"/>
      <c r="C844" s="163"/>
      <c r="D844" s="164"/>
      <c r="E844" s="165"/>
      <c r="F844" s="165" t="b">
        <v>0</v>
      </c>
      <c r="G844" s="165" t="b">
        <v>0</v>
      </c>
      <c r="H844" s="154" t="str">
        <f>'LLM Defaults'!$P$23</f>
        <v>None</v>
      </c>
      <c r="I844" s="166" t="s">
        <v>27</v>
      </c>
      <c r="J844" s="154" t="str">
        <f>'LLM Defaults'!$L$23</f>
        <v>gpt-4-turbo-preview</v>
      </c>
      <c r="K844" s="157">
        <v>0.1</v>
      </c>
      <c r="L844" s="167">
        <v>0.0</v>
      </c>
      <c r="M844" s="168" t="s">
        <v>48</v>
      </c>
    </row>
    <row r="845">
      <c r="A845" s="161"/>
      <c r="B845" s="162"/>
      <c r="C845" s="163"/>
      <c r="D845" s="164"/>
      <c r="E845" s="165"/>
      <c r="F845" s="165" t="b">
        <v>0</v>
      </c>
      <c r="G845" s="165" t="b">
        <v>0</v>
      </c>
      <c r="H845" s="154" t="str">
        <f>'LLM Defaults'!$P$23</f>
        <v>None</v>
      </c>
      <c r="I845" s="166" t="s">
        <v>27</v>
      </c>
      <c r="J845" s="154" t="str">
        <f>'LLM Defaults'!$L$23</f>
        <v>gpt-4-turbo-preview</v>
      </c>
      <c r="K845" s="157">
        <v>0.1</v>
      </c>
      <c r="L845" s="167">
        <v>0.0</v>
      </c>
      <c r="M845" s="168" t="s">
        <v>48</v>
      </c>
    </row>
    <row r="846">
      <c r="A846" s="161"/>
      <c r="B846" s="162"/>
      <c r="C846" s="163"/>
      <c r="D846" s="164"/>
      <c r="E846" s="165"/>
      <c r="F846" s="165" t="b">
        <v>0</v>
      </c>
      <c r="G846" s="165" t="b">
        <v>0</v>
      </c>
      <c r="H846" s="154" t="str">
        <f>'LLM Defaults'!$P$23</f>
        <v>None</v>
      </c>
      <c r="I846" s="166" t="s">
        <v>27</v>
      </c>
      <c r="J846" s="154" t="str">
        <f>'LLM Defaults'!$L$23</f>
        <v>gpt-4-turbo-preview</v>
      </c>
      <c r="K846" s="157">
        <v>0.1</v>
      </c>
      <c r="L846" s="167">
        <v>0.0</v>
      </c>
      <c r="M846" s="168" t="s">
        <v>48</v>
      </c>
    </row>
    <row r="847">
      <c r="A847" s="161"/>
      <c r="B847" s="162"/>
      <c r="C847" s="163"/>
      <c r="D847" s="164"/>
      <c r="E847" s="165"/>
      <c r="F847" s="165" t="b">
        <v>0</v>
      </c>
      <c r="G847" s="165" t="b">
        <v>0</v>
      </c>
      <c r="H847" s="154" t="str">
        <f>'LLM Defaults'!$P$23</f>
        <v>None</v>
      </c>
      <c r="I847" s="166" t="s">
        <v>27</v>
      </c>
      <c r="J847" s="154" t="str">
        <f>'LLM Defaults'!$L$23</f>
        <v>gpt-4-turbo-preview</v>
      </c>
      <c r="K847" s="157">
        <v>0.1</v>
      </c>
      <c r="L847" s="167">
        <v>0.0</v>
      </c>
      <c r="M847" s="168" t="s">
        <v>48</v>
      </c>
    </row>
    <row r="848">
      <c r="A848" s="161"/>
      <c r="B848" s="162"/>
      <c r="C848" s="163"/>
      <c r="D848" s="164"/>
      <c r="E848" s="165"/>
      <c r="F848" s="165" t="b">
        <v>0</v>
      </c>
      <c r="G848" s="165" t="b">
        <v>0</v>
      </c>
      <c r="H848" s="154" t="str">
        <f>'LLM Defaults'!$P$23</f>
        <v>None</v>
      </c>
      <c r="I848" s="166" t="s">
        <v>27</v>
      </c>
      <c r="J848" s="154" t="str">
        <f>'LLM Defaults'!$L$23</f>
        <v>gpt-4-turbo-preview</v>
      </c>
      <c r="K848" s="157">
        <v>0.1</v>
      </c>
      <c r="L848" s="167">
        <v>0.0</v>
      </c>
      <c r="M848" s="168" t="s">
        <v>48</v>
      </c>
    </row>
    <row r="849">
      <c r="A849" s="161"/>
      <c r="B849" s="162"/>
      <c r="C849" s="163"/>
      <c r="D849" s="164"/>
      <c r="E849" s="165"/>
      <c r="F849" s="165" t="b">
        <v>0</v>
      </c>
      <c r="G849" s="165" t="b">
        <v>0</v>
      </c>
      <c r="H849" s="154" t="str">
        <f>'LLM Defaults'!$P$23</f>
        <v>None</v>
      </c>
      <c r="I849" s="166" t="s">
        <v>27</v>
      </c>
      <c r="J849" s="154" t="str">
        <f>'LLM Defaults'!$L$23</f>
        <v>gpt-4-turbo-preview</v>
      </c>
      <c r="K849" s="157">
        <v>0.1</v>
      </c>
      <c r="L849" s="167">
        <v>0.0</v>
      </c>
      <c r="M849" s="168" t="s">
        <v>48</v>
      </c>
    </row>
    <row r="850">
      <c r="A850" s="161"/>
      <c r="B850" s="162"/>
      <c r="C850" s="163"/>
      <c r="D850" s="164"/>
      <c r="E850" s="165"/>
      <c r="F850" s="165" t="b">
        <v>0</v>
      </c>
      <c r="G850" s="165" t="b">
        <v>0</v>
      </c>
      <c r="H850" s="154" t="str">
        <f>'LLM Defaults'!$P$23</f>
        <v>None</v>
      </c>
      <c r="I850" s="166" t="s">
        <v>27</v>
      </c>
      <c r="J850" s="154" t="str">
        <f>'LLM Defaults'!$L$23</f>
        <v>gpt-4-turbo-preview</v>
      </c>
      <c r="K850" s="157">
        <v>0.1</v>
      </c>
      <c r="L850" s="167">
        <v>0.0</v>
      </c>
      <c r="M850" s="168" t="s">
        <v>48</v>
      </c>
    </row>
    <row r="851">
      <c r="A851" s="161"/>
      <c r="B851" s="162"/>
      <c r="C851" s="163"/>
      <c r="D851" s="164"/>
      <c r="E851" s="165"/>
      <c r="F851" s="165" t="b">
        <v>0</v>
      </c>
      <c r="G851" s="165" t="b">
        <v>0</v>
      </c>
      <c r="H851" s="154" t="str">
        <f>'LLM Defaults'!$P$23</f>
        <v>None</v>
      </c>
      <c r="I851" s="166" t="s">
        <v>27</v>
      </c>
      <c r="J851" s="154" t="str">
        <f>'LLM Defaults'!$L$23</f>
        <v>gpt-4-turbo-preview</v>
      </c>
      <c r="K851" s="157">
        <v>0.1</v>
      </c>
      <c r="L851" s="167">
        <v>0.0</v>
      </c>
      <c r="M851" s="168" t="s">
        <v>48</v>
      </c>
    </row>
    <row r="852">
      <c r="A852" s="161"/>
      <c r="B852" s="162"/>
      <c r="C852" s="163"/>
      <c r="D852" s="164"/>
      <c r="E852" s="165"/>
      <c r="F852" s="165" t="b">
        <v>0</v>
      </c>
      <c r="G852" s="165" t="b">
        <v>0</v>
      </c>
      <c r="H852" s="154" t="str">
        <f>'LLM Defaults'!$P$23</f>
        <v>None</v>
      </c>
      <c r="I852" s="166" t="s">
        <v>27</v>
      </c>
      <c r="J852" s="154" t="str">
        <f>'LLM Defaults'!$L$23</f>
        <v>gpt-4-turbo-preview</v>
      </c>
      <c r="K852" s="157">
        <v>0.1</v>
      </c>
      <c r="L852" s="167">
        <v>0.0</v>
      </c>
      <c r="M852" s="168" t="s">
        <v>48</v>
      </c>
    </row>
    <row r="853">
      <c r="A853" s="161"/>
      <c r="B853" s="162"/>
      <c r="C853" s="163"/>
      <c r="D853" s="164"/>
      <c r="E853" s="165"/>
      <c r="F853" s="165" t="b">
        <v>0</v>
      </c>
      <c r="G853" s="165" t="b">
        <v>0</v>
      </c>
      <c r="H853" s="154" t="str">
        <f>'LLM Defaults'!$P$23</f>
        <v>None</v>
      </c>
      <c r="I853" s="166" t="s">
        <v>27</v>
      </c>
      <c r="J853" s="154" t="str">
        <f>'LLM Defaults'!$L$23</f>
        <v>gpt-4-turbo-preview</v>
      </c>
      <c r="K853" s="157">
        <v>0.1</v>
      </c>
      <c r="L853" s="167">
        <v>0.0</v>
      </c>
      <c r="M853" s="168" t="s">
        <v>48</v>
      </c>
    </row>
    <row r="854">
      <c r="A854" s="161"/>
      <c r="B854" s="162"/>
      <c r="C854" s="163"/>
      <c r="D854" s="164"/>
      <c r="E854" s="165"/>
      <c r="F854" s="165" t="b">
        <v>0</v>
      </c>
      <c r="G854" s="165" t="b">
        <v>0</v>
      </c>
      <c r="H854" s="154" t="str">
        <f>'LLM Defaults'!$P$23</f>
        <v>None</v>
      </c>
      <c r="I854" s="166" t="s">
        <v>27</v>
      </c>
      <c r="J854" s="154" t="str">
        <f>'LLM Defaults'!$L$23</f>
        <v>gpt-4-turbo-preview</v>
      </c>
      <c r="K854" s="157">
        <v>0.1</v>
      </c>
      <c r="L854" s="167">
        <v>0.0</v>
      </c>
      <c r="M854" s="168" t="s">
        <v>48</v>
      </c>
    </row>
    <row r="855">
      <c r="A855" s="161"/>
      <c r="B855" s="162"/>
      <c r="C855" s="163"/>
      <c r="D855" s="164"/>
      <c r="E855" s="165"/>
      <c r="F855" s="165" t="b">
        <v>0</v>
      </c>
      <c r="G855" s="165" t="b">
        <v>0</v>
      </c>
      <c r="H855" s="154" t="str">
        <f>'LLM Defaults'!$P$23</f>
        <v>None</v>
      </c>
      <c r="I855" s="166" t="s">
        <v>27</v>
      </c>
      <c r="J855" s="154" t="str">
        <f>'LLM Defaults'!$L$23</f>
        <v>gpt-4-turbo-preview</v>
      </c>
      <c r="K855" s="157">
        <v>0.1</v>
      </c>
      <c r="L855" s="167">
        <v>0.0</v>
      </c>
      <c r="M855" s="168" t="s">
        <v>48</v>
      </c>
    </row>
    <row r="856">
      <c r="A856" s="161"/>
      <c r="B856" s="162"/>
      <c r="C856" s="163"/>
      <c r="D856" s="164"/>
      <c r="E856" s="165"/>
      <c r="F856" s="165" t="b">
        <v>0</v>
      </c>
      <c r="G856" s="165" t="b">
        <v>0</v>
      </c>
      <c r="H856" s="154" t="str">
        <f>'LLM Defaults'!$P$23</f>
        <v>None</v>
      </c>
      <c r="I856" s="166" t="s">
        <v>27</v>
      </c>
      <c r="J856" s="154" t="str">
        <f>'LLM Defaults'!$L$23</f>
        <v>gpt-4-turbo-preview</v>
      </c>
      <c r="K856" s="157">
        <v>0.1</v>
      </c>
      <c r="L856" s="167">
        <v>0.0</v>
      </c>
      <c r="M856" s="168" t="s">
        <v>48</v>
      </c>
    </row>
    <row r="857">
      <c r="A857" s="161"/>
      <c r="B857" s="162"/>
      <c r="C857" s="163"/>
      <c r="D857" s="164"/>
      <c r="E857" s="165"/>
      <c r="F857" s="165" t="b">
        <v>0</v>
      </c>
      <c r="G857" s="165" t="b">
        <v>0</v>
      </c>
      <c r="H857" s="154" t="str">
        <f>'LLM Defaults'!$P$23</f>
        <v>None</v>
      </c>
      <c r="I857" s="166" t="s">
        <v>27</v>
      </c>
      <c r="J857" s="154" t="str">
        <f>'LLM Defaults'!$L$23</f>
        <v>gpt-4-turbo-preview</v>
      </c>
      <c r="K857" s="157">
        <v>0.1</v>
      </c>
      <c r="L857" s="167">
        <v>0.0</v>
      </c>
      <c r="M857" s="168" t="s">
        <v>48</v>
      </c>
    </row>
    <row r="858">
      <c r="A858" s="161"/>
      <c r="B858" s="162"/>
      <c r="C858" s="163"/>
      <c r="D858" s="164"/>
      <c r="E858" s="165"/>
      <c r="F858" s="165" t="b">
        <v>0</v>
      </c>
      <c r="G858" s="165" t="b">
        <v>0</v>
      </c>
      <c r="H858" s="154" t="str">
        <f>'LLM Defaults'!$P$23</f>
        <v>None</v>
      </c>
      <c r="I858" s="166" t="s">
        <v>27</v>
      </c>
      <c r="J858" s="154" t="str">
        <f>'LLM Defaults'!$L$23</f>
        <v>gpt-4-turbo-preview</v>
      </c>
      <c r="K858" s="157">
        <v>0.1</v>
      </c>
      <c r="L858" s="167">
        <v>0.0</v>
      </c>
      <c r="M858" s="168" t="s">
        <v>48</v>
      </c>
    </row>
    <row r="859">
      <c r="A859" s="161"/>
      <c r="B859" s="162"/>
      <c r="C859" s="163"/>
      <c r="D859" s="164"/>
      <c r="E859" s="165"/>
      <c r="F859" s="165" t="b">
        <v>0</v>
      </c>
      <c r="G859" s="165" t="b">
        <v>0</v>
      </c>
      <c r="H859" s="154" t="str">
        <f>'LLM Defaults'!$P$23</f>
        <v>None</v>
      </c>
      <c r="I859" s="166" t="s">
        <v>27</v>
      </c>
      <c r="J859" s="154" t="str">
        <f>'LLM Defaults'!$L$23</f>
        <v>gpt-4-turbo-preview</v>
      </c>
      <c r="K859" s="157">
        <v>0.1</v>
      </c>
      <c r="L859" s="167">
        <v>0.0</v>
      </c>
      <c r="M859" s="168" t="s">
        <v>48</v>
      </c>
    </row>
    <row r="860">
      <c r="A860" s="161"/>
      <c r="B860" s="162"/>
      <c r="C860" s="163"/>
      <c r="D860" s="164"/>
      <c r="E860" s="165"/>
      <c r="F860" s="165" t="b">
        <v>0</v>
      </c>
      <c r="G860" s="165" t="b">
        <v>0</v>
      </c>
      <c r="H860" s="154" t="str">
        <f>'LLM Defaults'!$P$23</f>
        <v>None</v>
      </c>
      <c r="I860" s="166" t="s">
        <v>27</v>
      </c>
      <c r="J860" s="154" t="str">
        <f>'LLM Defaults'!$L$23</f>
        <v>gpt-4-turbo-preview</v>
      </c>
      <c r="K860" s="157">
        <v>0.1</v>
      </c>
      <c r="L860" s="167">
        <v>0.0</v>
      </c>
      <c r="M860" s="168" t="s">
        <v>48</v>
      </c>
    </row>
    <row r="861">
      <c r="A861" s="161"/>
      <c r="B861" s="162"/>
      <c r="C861" s="163"/>
      <c r="D861" s="164"/>
      <c r="E861" s="165"/>
      <c r="F861" s="165" t="b">
        <v>0</v>
      </c>
      <c r="G861" s="165" t="b">
        <v>0</v>
      </c>
      <c r="H861" s="154" t="str">
        <f>'LLM Defaults'!$P$23</f>
        <v>None</v>
      </c>
      <c r="I861" s="166" t="s">
        <v>27</v>
      </c>
      <c r="J861" s="154" t="str">
        <f>'LLM Defaults'!$L$23</f>
        <v>gpt-4-turbo-preview</v>
      </c>
      <c r="K861" s="157">
        <v>0.1</v>
      </c>
      <c r="L861" s="167">
        <v>0.0</v>
      </c>
      <c r="M861" s="168" t="s">
        <v>48</v>
      </c>
    </row>
    <row r="862">
      <c r="A862" s="161"/>
      <c r="B862" s="162"/>
      <c r="C862" s="163"/>
      <c r="D862" s="164"/>
      <c r="E862" s="165"/>
      <c r="F862" s="165" t="b">
        <v>0</v>
      </c>
      <c r="G862" s="165" t="b">
        <v>0</v>
      </c>
      <c r="H862" s="154" t="str">
        <f>'LLM Defaults'!$P$23</f>
        <v>None</v>
      </c>
      <c r="I862" s="166" t="s">
        <v>27</v>
      </c>
      <c r="J862" s="154" t="str">
        <f>'LLM Defaults'!$L$23</f>
        <v>gpt-4-turbo-preview</v>
      </c>
      <c r="K862" s="157">
        <v>0.1</v>
      </c>
      <c r="L862" s="167">
        <v>0.0</v>
      </c>
      <c r="M862" s="168" t="s">
        <v>48</v>
      </c>
    </row>
    <row r="863">
      <c r="A863" s="161"/>
      <c r="B863" s="162"/>
      <c r="C863" s="163"/>
      <c r="D863" s="164"/>
      <c r="E863" s="165"/>
      <c r="F863" s="165" t="b">
        <v>0</v>
      </c>
      <c r="G863" s="165" t="b">
        <v>0</v>
      </c>
      <c r="H863" s="154" t="str">
        <f>'LLM Defaults'!$P$23</f>
        <v>None</v>
      </c>
      <c r="I863" s="166" t="s">
        <v>27</v>
      </c>
      <c r="J863" s="154" t="str">
        <f>'LLM Defaults'!$L$23</f>
        <v>gpt-4-turbo-preview</v>
      </c>
      <c r="K863" s="157">
        <v>0.1</v>
      </c>
      <c r="L863" s="167">
        <v>0.0</v>
      </c>
      <c r="M863" s="168" t="s">
        <v>48</v>
      </c>
    </row>
    <row r="864">
      <c r="A864" s="161"/>
      <c r="B864" s="162"/>
      <c r="C864" s="163"/>
      <c r="D864" s="164"/>
      <c r="E864" s="165"/>
      <c r="F864" s="165" t="b">
        <v>0</v>
      </c>
      <c r="G864" s="165" t="b">
        <v>0</v>
      </c>
      <c r="H864" s="154" t="str">
        <f>'LLM Defaults'!$P$23</f>
        <v>None</v>
      </c>
      <c r="I864" s="166" t="s">
        <v>27</v>
      </c>
      <c r="J864" s="154" t="str">
        <f>'LLM Defaults'!$L$23</f>
        <v>gpt-4-turbo-preview</v>
      </c>
      <c r="K864" s="157">
        <v>0.1</v>
      </c>
      <c r="L864" s="167">
        <v>0.0</v>
      </c>
      <c r="M864" s="168" t="s">
        <v>48</v>
      </c>
    </row>
    <row r="865">
      <c r="A865" s="161"/>
      <c r="B865" s="162"/>
      <c r="C865" s="163"/>
      <c r="D865" s="164"/>
      <c r="E865" s="165"/>
      <c r="F865" s="165" t="b">
        <v>0</v>
      </c>
      <c r="G865" s="165" t="b">
        <v>0</v>
      </c>
      <c r="H865" s="154" t="str">
        <f>'LLM Defaults'!$P$23</f>
        <v>None</v>
      </c>
      <c r="I865" s="166" t="s">
        <v>27</v>
      </c>
      <c r="J865" s="154" t="str">
        <f>'LLM Defaults'!$L$23</f>
        <v>gpt-4-turbo-preview</v>
      </c>
      <c r="K865" s="157">
        <v>0.1</v>
      </c>
      <c r="L865" s="167">
        <v>0.0</v>
      </c>
      <c r="M865" s="168" t="s">
        <v>48</v>
      </c>
    </row>
    <row r="866">
      <c r="A866" s="161"/>
      <c r="B866" s="162"/>
      <c r="C866" s="163"/>
      <c r="D866" s="164"/>
      <c r="E866" s="165"/>
      <c r="F866" s="165" t="b">
        <v>0</v>
      </c>
      <c r="G866" s="165" t="b">
        <v>0</v>
      </c>
      <c r="H866" s="154" t="str">
        <f>'LLM Defaults'!$P$23</f>
        <v>None</v>
      </c>
      <c r="I866" s="166" t="s">
        <v>27</v>
      </c>
      <c r="J866" s="154" t="str">
        <f>'LLM Defaults'!$L$23</f>
        <v>gpt-4-turbo-preview</v>
      </c>
      <c r="K866" s="157">
        <v>0.1</v>
      </c>
      <c r="L866" s="167">
        <v>0.0</v>
      </c>
      <c r="M866" s="168" t="s">
        <v>48</v>
      </c>
    </row>
    <row r="867">
      <c r="A867" s="161"/>
      <c r="B867" s="162"/>
      <c r="C867" s="163"/>
      <c r="D867" s="164"/>
      <c r="E867" s="165"/>
      <c r="F867" s="165" t="b">
        <v>0</v>
      </c>
      <c r="G867" s="165" t="b">
        <v>0</v>
      </c>
      <c r="H867" s="154" t="str">
        <f>'LLM Defaults'!$P$23</f>
        <v>None</v>
      </c>
      <c r="I867" s="166" t="s">
        <v>27</v>
      </c>
      <c r="J867" s="154" t="str">
        <f>'LLM Defaults'!$L$23</f>
        <v>gpt-4-turbo-preview</v>
      </c>
      <c r="K867" s="157">
        <v>0.1</v>
      </c>
      <c r="L867" s="167">
        <v>0.0</v>
      </c>
      <c r="M867" s="168" t="s">
        <v>48</v>
      </c>
    </row>
    <row r="868">
      <c r="A868" s="161"/>
      <c r="B868" s="162"/>
      <c r="C868" s="163"/>
      <c r="D868" s="164"/>
      <c r="E868" s="165"/>
      <c r="F868" s="165" t="b">
        <v>0</v>
      </c>
      <c r="G868" s="165" t="b">
        <v>0</v>
      </c>
      <c r="H868" s="154" t="str">
        <f>'LLM Defaults'!$P$23</f>
        <v>None</v>
      </c>
      <c r="I868" s="166" t="s">
        <v>27</v>
      </c>
      <c r="J868" s="154" t="str">
        <f>'LLM Defaults'!$L$23</f>
        <v>gpt-4-turbo-preview</v>
      </c>
      <c r="K868" s="157">
        <v>0.1</v>
      </c>
      <c r="L868" s="167">
        <v>0.0</v>
      </c>
      <c r="M868" s="168" t="s">
        <v>48</v>
      </c>
    </row>
    <row r="869">
      <c r="A869" s="161"/>
      <c r="B869" s="162"/>
      <c r="C869" s="163"/>
      <c r="D869" s="164"/>
      <c r="E869" s="165"/>
      <c r="F869" s="165" t="b">
        <v>0</v>
      </c>
      <c r="G869" s="165" t="b">
        <v>0</v>
      </c>
      <c r="H869" s="154" t="str">
        <f>'LLM Defaults'!$P$23</f>
        <v>None</v>
      </c>
      <c r="I869" s="166" t="s">
        <v>27</v>
      </c>
      <c r="J869" s="154" t="str">
        <f>'LLM Defaults'!$L$23</f>
        <v>gpt-4-turbo-preview</v>
      </c>
      <c r="K869" s="157">
        <v>0.1</v>
      </c>
      <c r="L869" s="167">
        <v>0.0</v>
      </c>
      <c r="M869" s="168" t="s">
        <v>48</v>
      </c>
    </row>
    <row r="870">
      <c r="A870" s="161"/>
      <c r="B870" s="162"/>
      <c r="C870" s="163"/>
      <c r="D870" s="164"/>
      <c r="E870" s="165"/>
      <c r="F870" s="165" t="b">
        <v>0</v>
      </c>
      <c r="G870" s="165" t="b">
        <v>0</v>
      </c>
      <c r="H870" s="154" t="str">
        <f>'LLM Defaults'!$P$23</f>
        <v>None</v>
      </c>
      <c r="I870" s="166" t="s">
        <v>27</v>
      </c>
      <c r="J870" s="154" t="str">
        <f>'LLM Defaults'!$L$23</f>
        <v>gpt-4-turbo-preview</v>
      </c>
      <c r="K870" s="157">
        <v>0.1</v>
      </c>
      <c r="L870" s="167">
        <v>0.0</v>
      </c>
      <c r="M870" s="168" t="s">
        <v>48</v>
      </c>
    </row>
    <row r="871">
      <c r="A871" s="161"/>
      <c r="B871" s="162"/>
      <c r="C871" s="163"/>
      <c r="D871" s="164"/>
      <c r="E871" s="165"/>
      <c r="F871" s="165" t="b">
        <v>0</v>
      </c>
      <c r="G871" s="165" t="b">
        <v>0</v>
      </c>
      <c r="H871" s="154" t="str">
        <f>'LLM Defaults'!$P$23</f>
        <v>None</v>
      </c>
      <c r="I871" s="166" t="s">
        <v>27</v>
      </c>
      <c r="J871" s="154" t="str">
        <f>'LLM Defaults'!$L$23</f>
        <v>gpt-4-turbo-preview</v>
      </c>
      <c r="K871" s="157">
        <v>0.1</v>
      </c>
      <c r="L871" s="167">
        <v>0.0</v>
      </c>
      <c r="M871" s="168" t="s">
        <v>48</v>
      </c>
    </row>
    <row r="872">
      <c r="A872" s="161"/>
      <c r="B872" s="162"/>
      <c r="C872" s="163"/>
      <c r="D872" s="164"/>
      <c r="E872" s="165"/>
      <c r="F872" s="165" t="b">
        <v>0</v>
      </c>
      <c r="G872" s="165" t="b">
        <v>0</v>
      </c>
      <c r="H872" s="154" t="str">
        <f>'LLM Defaults'!$P$23</f>
        <v>None</v>
      </c>
      <c r="I872" s="166" t="s">
        <v>27</v>
      </c>
      <c r="J872" s="154" t="str">
        <f>'LLM Defaults'!$L$23</f>
        <v>gpt-4-turbo-preview</v>
      </c>
      <c r="K872" s="157">
        <v>0.1</v>
      </c>
      <c r="L872" s="167">
        <v>0.0</v>
      </c>
      <c r="M872" s="168" t="s">
        <v>48</v>
      </c>
    </row>
    <row r="873">
      <c r="A873" s="161"/>
      <c r="B873" s="162"/>
      <c r="C873" s="163"/>
      <c r="D873" s="164"/>
      <c r="E873" s="165"/>
      <c r="F873" s="165" t="b">
        <v>0</v>
      </c>
      <c r="G873" s="165" t="b">
        <v>0</v>
      </c>
      <c r="H873" s="154" t="str">
        <f>'LLM Defaults'!$P$23</f>
        <v>None</v>
      </c>
      <c r="I873" s="166" t="s">
        <v>27</v>
      </c>
      <c r="J873" s="154" t="str">
        <f>'LLM Defaults'!$L$23</f>
        <v>gpt-4-turbo-preview</v>
      </c>
      <c r="K873" s="157">
        <v>0.1</v>
      </c>
      <c r="L873" s="167">
        <v>0.0</v>
      </c>
      <c r="M873" s="168" t="s">
        <v>48</v>
      </c>
    </row>
    <row r="874">
      <c r="A874" s="161"/>
      <c r="B874" s="162"/>
      <c r="C874" s="163"/>
      <c r="D874" s="164"/>
      <c r="E874" s="165"/>
      <c r="F874" s="165" t="b">
        <v>0</v>
      </c>
      <c r="G874" s="165" t="b">
        <v>0</v>
      </c>
      <c r="H874" s="154" t="str">
        <f>'LLM Defaults'!$P$23</f>
        <v>None</v>
      </c>
      <c r="I874" s="166" t="s">
        <v>27</v>
      </c>
      <c r="J874" s="154" t="str">
        <f>'LLM Defaults'!$L$23</f>
        <v>gpt-4-turbo-preview</v>
      </c>
      <c r="K874" s="157">
        <v>0.1</v>
      </c>
      <c r="L874" s="167">
        <v>0.0</v>
      </c>
      <c r="M874" s="168" t="s">
        <v>48</v>
      </c>
    </row>
    <row r="875">
      <c r="A875" s="161"/>
      <c r="B875" s="162"/>
      <c r="C875" s="163"/>
      <c r="D875" s="164"/>
      <c r="E875" s="165"/>
      <c r="F875" s="165" t="b">
        <v>0</v>
      </c>
      <c r="G875" s="165" t="b">
        <v>0</v>
      </c>
      <c r="H875" s="154" t="str">
        <f>'LLM Defaults'!$P$23</f>
        <v>None</v>
      </c>
      <c r="I875" s="166" t="s">
        <v>27</v>
      </c>
      <c r="J875" s="154" t="str">
        <f>'LLM Defaults'!$L$23</f>
        <v>gpt-4-turbo-preview</v>
      </c>
      <c r="K875" s="157">
        <v>0.1</v>
      </c>
      <c r="L875" s="167">
        <v>0.0</v>
      </c>
      <c r="M875" s="168" t="s">
        <v>48</v>
      </c>
    </row>
    <row r="876">
      <c r="A876" s="161"/>
      <c r="B876" s="162"/>
      <c r="C876" s="163"/>
      <c r="D876" s="164"/>
      <c r="E876" s="165"/>
      <c r="F876" s="165" t="b">
        <v>0</v>
      </c>
      <c r="G876" s="165" t="b">
        <v>0</v>
      </c>
      <c r="H876" s="154" t="str">
        <f>'LLM Defaults'!$P$23</f>
        <v>None</v>
      </c>
      <c r="I876" s="166" t="s">
        <v>27</v>
      </c>
      <c r="J876" s="154" t="str">
        <f>'LLM Defaults'!$L$23</f>
        <v>gpt-4-turbo-preview</v>
      </c>
      <c r="K876" s="157">
        <v>0.1</v>
      </c>
      <c r="L876" s="167">
        <v>0.0</v>
      </c>
      <c r="M876" s="168" t="s">
        <v>48</v>
      </c>
    </row>
    <row r="877">
      <c r="A877" s="161"/>
      <c r="B877" s="162"/>
      <c r="C877" s="163"/>
      <c r="D877" s="164"/>
      <c r="E877" s="165"/>
      <c r="F877" s="165" t="b">
        <v>0</v>
      </c>
      <c r="G877" s="165" t="b">
        <v>0</v>
      </c>
      <c r="H877" s="154" t="str">
        <f>'LLM Defaults'!$P$23</f>
        <v>None</v>
      </c>
      <c r="I877" s="166" t="s">
        <v>27</v>
      </c>
      <c r="J877" s="154" t="str">
        <f>'LLM Defaults'!$L$23</f>
        <v>gpt-4-turbo-preview</v>
      </c>
      <c r="K877" s="157">
        <v>0.1</v>
      </c>
      <c r="L877" s="167">
        <v>0.0</v>
      </c>
      <c r="M877" s="168" t="s">
        <v>48</v>
      </c>
    </row>
    <row r="878">
      <c r="A878" s="161"/>
      <c r="B878" s="162"/>
      <c r="C878" s="163"/>
      <c r="D878" s="164"/>
      <c r="E878" s="165"/>
      <c r="F878" s="165" t="b">
        <v>0</v>
      </c>
      <c r="G878" s="165" t="b">
        <v>0</v>
      </c>
      <c r="H878" s="154" t="str">
        <f>'LLM Defaults'!$P$23</f>
        <v>None</v>
      </c>
      <c r="I878" s="166" t="s">
        <v>27</v>
      </c>
      <c r="J878" s="154" t="str">
        <f>'LLM Defaults'!$L$23</f>
        <v>gpt-4-turbo-preview</v>
      </c>
      <c r="K878" s="157">
        <v>0.1</v>
      </c>
      <c r="L878" s="167">
        <v>0.0</v>
      </c>
      <c r="M878" s="168" t="s">
        <v>48</v>
      </c>
    </row>
    <row r="879">
      <c r="A879" s="161"/>
      <c r="B879" s="162"/>
      <c r="C879" s="163"/>
      <c r="D879" s="164"/>
      <c r="E879" s="165"/>
      <c r="F879" s="165" t="b">
        <v>0</v>
      </c>
      <c r="G879" s="165" t="b">
        <v>0</v>
      </c>
      <c r="H879" s="154" t="str">
        <f>'LLM Defaults'!$P$23</f>
        <v>None</v>
      </c>
      <c r="I879" s="166" t="s">
        <v>27</v>
      </c>
      <c r="J879" s="154" t="str">
        <f>'LLM Defaults'!$L$23</f>
        <v>gpt-4-turbo-preview</v>
      </c>
      <c r="K879" s="157">
        <v>0.1</v>
      </c>
      <c r="L879" s="167">
        <v>0.0</v>
      </c>
      <c r="M879" s="168" t="s">
        <v>48</v>
      </c>
    </row>
    <row r="880">
      <c r="A880" s="161"/>
      <c r="B880" s="162"/>
      <c r="C880" s="163"/>
      <c r="D880" s="164"/>
      <c r="E880" s="165"/>
      <c r="F880" s="165" t="b">
        <v>0</v>
      </c>
      <c r="G880" s="165" t="b">
        <v>0</v>
      </c>
      <c r="H880" s="154" t="str">
        <f>'LLM Defaults'!$P$23</f>
        <v>None</v>
      </c>
      <c r="I880" s="166" t="s">
        <v>27</v>
      </c>
      <c r="J880" s="154" t="str">
        <f>'LLM Defaults'!$L$23</f>
        <v>gpt-4-turbo-preview</v>
      </c>
      <c r="K880" s="157">
        <v>0.1</v>
      </c>
      <c r="L880" s="167">
        <v>0.0</v>
      </c>
      <c r="M880" s="168" t="s">
        <v>48</v>
      </c>
    </row>
    <row r="881">
      <c r="A881" s="161"/>
      <c r="B881" s="162"/>
      <c r="C881" s="163"/>
      <c r="D881" s="164"/>
      <c r="E881" s="165"/>
      <c r="F881" s="165" t="b">
        <v>0</v>
      </c>
      <c r="G881" s="165" t="b">
        <v>0</v>
      </c>
      <c r="H881" s="154" t="str">
        <f>'LLM Defaults'!$P$23</f>
        <v>None</v>
      </c>
      <c r="I881" s="166" t="s">
        <v>27</v>
      </c>
      <c r="J881" s="154" t="str">
        <f>'LLM Defaults'!$L$23</f>
        <v>gpt-4-turbo-preview</v>
      </c>
      <c r="K881" s="157">
        <v>0.1</v>
      </c>
      <c r="L881" s="167">
        <v>0.0</v>
      </c>
      <c r="M881" s="168" t="s">
        <v>48</v>
      </c>
    </row>
    <row r="882">
      <c r="A882" s="161"/>
      <c r="B882" s="162"/>
      <c r="C882" s="163"/>
      <c r="D882" s="164"/>
      <c r="E882" s="165"/>
      <c r="F882" s="165" t="b">
        <v>0</v>
      </c>
      <c r="G882" s="165" t="b">
        <v>0</v>
      </c>
      <c r="H882" s="154" t="str">
        <f>'LLM Defaults'!$P$23</f>
        <v>None</v>
      </c>
      <c r="I882" s="166" t="s">
        <v>27</v>
      </c>
      <c r="J882" s="154" t="str">
        <f>'LLM Defaults'!$L$23</f>
        <v>gpt-4-turbo-preview</v>
      </c>
      <c r="K882" s="157">
        <v>0.1</v>
      </c>
      <c r="L882" s="167">
        <v>0.0</v>
      </c>
      <c r="M882" s="168" t="s">
        <v>48</v>
      </c>
    </row>
    <row r="883">
      <c r="A883" s="161"/>
      <c r="B883" s="162"/>
      <c r="C883" s="163"/>
      <c r="D883" s="164"/>
      <c r="E883" s="165"/>
      <c r="F883" s="165" t="b">
        <v>0</v>
      </c>
      <c r="G883" s="165" t="b">
        <v>0</v>
      </c>
      <c r="H883" s="154" t="str">
        <f>'LLM Defaults'!$P$23</f>
        <v>None</v>
      </c>
      <c r="I883" s="166" t="s">
        <v>27</v>
      </c>
      <c r="J883" s="154" t="str">
        <f>'LLM Defaults'!$L$23</f>
        <v>gpt-4-turbo-preview</v>
      </c>
      <c r="K883" s="157">
        <v>0.1</v>
      </c>
      <c r="L883" s="167">
        <v>0.0</v>
      </c>
      <c r="M883" s="168" t="s">
        <v>48</v>
      </c>
    </row>
    <row r="884">
      <c r="A884" s="161"/>
      <c r="B884" s="162"/>
      <c r="C884" s="163"/>
      <c r="D884" s="164"/>
      <c r="E884" s="165"/>
      <c r="F884" s="165" t="b">
        <v>0</v>
      </c>
      <c r="G884" s="165" t="b">
        <v>0</v>
      </c>
      <c r="H884" s="154" t="str">
        <f>'LLM Defaults'!$P$23</f>
        <v>None</v>
      </c>
      <c r="I884" s="166" t="s">
        <v>27</v>
      </c>
      <c r="J884" s="154" t="str">
        <f>'LLM Defaults'!$L$23</f>
        <v>gpt-4-turbo-preview</v>
      </c>
      <c r="K884" s="157">
        <v>0.1</v>
      </c>
      <c r="L884" s="167">
        <v>0.0</v>
      </c>
      <c r="M884" s="168" t="s">
        <v>48</v>
      </c>
    </row>
    <row r="885">
      <c r="A885" s="161"/>
      <c r="B885" s="162"/>
      <c r="C885" s="163"/>
      <c r="D885" s="164"/>
      <c r="E885" s="165"/>
      <c r="F885" s="165" t="b">
        <v>0</v>
      </c>
      <c r="G885" s="165" t="b">
        <v>0</v>
      </c>
      <c r="H885" s="154" t="str">
        <f>'LLM Defaults'!$P$23</f>
        <v>None</v>
      </c>
      <c r="I885" s="166" t="s">
        <v>27</v>
      </c>
      <c r="J885" s="154" t="str">
        <f>'LLM Defaults'!$L$23</f>
        <v>gpt-4-turbo-preview</v>
      </c>
      <c r="K885" s="157">
        <v>0.1</v>
      </c>
      <c r="L885" s="167">
        <v>0.0</v>
      </c>
      <c r="M885" s="168" t="s">
        <v>48</v>
      </c>
    </row>
    <row r="886">
      <c r="A886" s="161"/>
      <c r="B886" s="162"/>
      <c r="C886" s="163"/>
      <c r="D886" s="164"/>
      <c r="E886" s="165"/>
      <c r="F886" s="165" t="b">
        <v>0</v>
      </c>
      <c r="G886" s="165" t="b">
        <v>0</v>
      </c>
      <c r="H886" s="154" t="str">
        <f>'LLM Defaults'!$P$23</f>
        <v>None</v>
      </c>
      <c r="I886" s="166" t="s">
        <v>27</v>
      </c>
      <c r="J886" s="154" t="str">
        <f>'LLM Defaults'!$L$23</f>
        <v>gpt-4-turbo-preview</v>
      </c>
      <c r="K886" s="157">
        <v>0.1</v>
      </c>
      <c r="L886" s="167">
        <v>0.0</v>
      </c>
      <c r="M886" s="168" t="s">
        <v>48</v>
      </c>
    </row>
    <row r="887">
      <c r="A887" s="161"/>
      <c r="B887" s="162"/>
      <c r="C887" s="163"/>
      <c r="D887" s="164"/>
      <c r="E887" s="165"/>
      <c r="F887" s="165" t="b">
        <v>0</v>
      </c>
      <c r="G887" s="165" t="b">
        <v>0</v>
      </c>
      <c r="H887" s="154" t="str">
        <f>'LLM Defaults'!$P$23</f>
        <v>None</v>
      </c>
      <c r="I887" s="166" t="s">
        <v>27</v>
      </c>
      <c r="J887" s="154" t="str">
        <f>'LLM Defaults'!$L$23</f>
        <v>gpt-4-turbo-preview</v>
      </c>
      <c r="K887" s="157">
        <v>0.1</v>
      </c>
      <c r="L887" s="167">
        <v>0.0</v>
      </c>
      <c r="M887" s="168" t="s">
        <v>48</v>
      </c>
    </row>
    <row r="888">
      <c r="A888" s="161"/>
      <c r="B888" s="162"/>
      <c r="C888" s="163"/>
      <c r="D888" s="164"/>
      <c r="E888" s="165"/>
      <c r="F888" s="165" t="b">
        <v>0</v>
      </c>
      <c r="G888" s="165" t="b">
        <v>0</v>
      </c>
      <c r="H888" s="154" t="str">
        <f>'LLM Defaults'!$P$23</f>
        <v>None</v>
      </c>
      <c r="I888" s="166" t="s">
        <v>27</v>
      </c>
      <c r="J888" s="154" t="str">
        <f>'LLM Defaults'!$L$23</f>
        <v>gpt-4-turbo-preview</v>
      </c>
      <c r="K888" s="157">
        <v>0.1</v>
      </c>
      <c r="L888" s="167">
        <v>0.0</v>
      </c>
      <c r="M888" s="168" t="s">
        <v>48</v>
      </c>
    </row>
    <row r="889">
      <c r="A889" s="161"/>
      <c r="B889" s="162"/>
      <c r="C889" s="163"/>
      <c r="D889" s="164"/>
      <c r="E889" s="165"/>
      <c r="F889" s="165" t="b">
        <v>0</v>
      </c>
      <c r="G889" s="165" t="b">
        <v>0</v>
      </c>
      <c r="H889" s="154" t="str">
        <f>'LLM Defaults'!$P$23</f>
        <v>None</v>
      </c>
      <c r="I889" s="166" t="s">
        <v>27</v>
      </c>
      <c r="J889" s="154" t="str">
        <f>'LLM Defaults'!$L$23</f>
        <v>gpt-4-turbo-preview</v>
      </c>
      <c r="K889" s="157">
        <v>0.1</v>
      </c>
      <c r="L889" s="167">
        <v>0.0</v>
      </c>
      <c r="M889" s="168" t="s">
        <v>48</v>
      </c>
    </row>
    <row r="890">
      <c r="A890" s="161"/>
      <c r="B890" s="162"/>
      <c r="C890" s="163"/>
      <c r="D890" s="164"/>
      <c r="E890" s="165"/>
      <c r="F890" s="165" t="b">
        <v>0</v>
      </c>
      <c r="G890" s="165" t="b">
        <v>0</v>
      </c>
      <c r="H890" s="154" t="str">
        <f>'LLM Defaults'!$P$23</f>
        <v>None</v>
      </c>
      <c r="I890" s="166" t="s">
        <v>27</v>
      </c>
      <c r="J890" s="154" t="str">
        <f>'LLM Defaults'!$L$23</f>
        <v>gpt-4-turbo-preview</v>
      </c>
      <c r="K890" s="157">
        <v>0.1</v>
      </c>
      <c r="L890" s="167">
        <v>0.0</v>
      </c>
      <c r="M890" s="168" t="s">
        <v>48</v>
      </c>
    </row>
    <row r="891">
      <c r="A891" s="161"/>
      <c r="B891" s="162"/>
      <c r="C891" s="163"/>
      <c r="D891" s="164"/>
      <c r="E891" s="165"/>
      <c r="F891" s="165" t="b">
        <v>0</v>
      </c>
      <c r="G891" s="165" t="b">
        <v>0</v>
      </c>
      <c r="H891" s="154" t="str">
        <f>'LLM Defaults'!$P$23</f>
        <v>None</v>
      </c>
      <c r="I891" s="166" t="s">
        <v>27</v>
      </c>
      <c r="J891" s="154" t="str">
        <f>'LLM Defaults'!$L$23</f>
        <v>gpt-4-turbo-preview</v>
      </c>
      <c r="K891" s="157">
        <v>0.1</v>
      </c>
      <c r="L891" s="167">
        <v>0.0</v>
      </c>
      <c r="M891" s="168" t="s">
        <v>48</v>
      </c>
    </row>
    <row r="892">
      <c r="A892" s="161"/>
      <c r="B892" s="162"/>
      <c r="C892" s="163"/>
      <c r="D892" s="164"/>
      <c r="E892" s="165"/>
      <c r="F892" s="165" t="b">
        <v>0</v>
      </c>
      <c r="G892" s="165" t="b">
        <v>0</v>
      </c>
      <c r="H892" s="154" t="str">
        <f>'LLM Defaults'!$P$23</f>
        <v>None</v>
      </c>
      <c r="I892" s="166" t="s">
        <v>27</v>
      </c>
      <c r="J892" s="154" t="str">
        <f>'LLM Defaults'!$L$23</f>
        <v>gpt-4-turbo-preview</v>
      </c>
      <c r="K892" s="157">
        <v>0.1</v>
      </c>
      <c r="L892" s="167">
        <v>0.0</v>
      </c>
      <c r="M892" s="168" t="s">
        <v>48</v>
      </c>
    </row>
    <row r="893">
      <c r="A893" s="161"/>
      <c r="B893" s="162"/>
      <c r="C893" s="163"/>
      <c r="D893" s="164"/>
      <c r="E893" s="165"/>
      <c r="F893" s="165" t="b">
        <v>0</v>
      </c>
      <c r="G893" s="165" t="b">
        <v>0</v>
      </c>
      <c r="H893" s="154" t="str">
        <f>'LLM Defaults'!$P$23</f>
        <v>None</v>
      </c>
      <c r="I893" s="166" t="s">
        <v>27</v>
      </c>
      <c r="J893" s="154" t="str">
        <f>'LLM Defaults'!$L$23</f>
        <v>gpt-4-turbo-preview</v>
      </c>
      <c r="K893" s="157">
        <v>0.1</v>
      </c>
      <c r="L893" s="167">
        <v>0.0</v>
      </c>
      <c r="M893" s="168" t="s">
        <v>48</v>
      </c>
    </row>
    <row r="894">
      <c r="A894" s="161"/>
      <c r="B894" s="162"/>
      <c r="C894" s="163"/>
      <c r="D894" s="164"/>
      <c r="E894" s="165"/>
      <c r="F894" s="165" t="b">
        <v>0</v>
      </c>
      <c r="G894" s="165" t="b">
        <v>0</v>
      </c>
      <c r="H894" s="154" t="str">
        <f>'LLM Defaults'!$P$23</f>
        <v>None</v>
      </c>
      <c r="I894" s="166" t="s">
        <v>27</v>
      </c>
      <c r="J894" s="154" t="str">
        <f>'LLM Defaults'!$L$23</f>
        <v>gpt-4-turbo-preview</v>
      </c>
      <c r="K894" s="157">
        <v>0.1</v>
      </c>
      <c r="L894" s="167">
        <v>0.0</v>
      </c>
      <c r="M894" s="168" t="s">
        <v>48</v>
      </c>
    </row>
    <row r="895">
      <c r="A895" s="161"/>
      <c r="B895" s="162"/>
      <c r="C895" s="163"/>
      <c r="D895" s="164"/>
      <c r="E895" s="165"/>
      <c r="F895" s="165" t="b">
        <v>0</v>
      </c>
      <c r="G895" s="165" t="b">
        <v>0</v>
      </c>
      <c r="H895" s="154" t="str">
        <f>'LLM Defaults'!$P$23</f>
        <v>None</v>
      </c>
      <c r="I895" s="166" t="s">
        <v>27</v>
      </c>
      <c r="J895" s="154" t="str">
        <f>'LLM Defaults'!$L$23</f>
        <v>gpt-4-turbo-preview</v>
      </c>
      <c r="K895" s="157">
        <v>0.1</v>
      </c>
      <c r="L895" s="167">
        <v>0.0</v>
      </c>
      <c r="M895" s="168" t="s">
        <v>48</v>
      </c>
    </row>
    <row r="896">
      <c r="A896" s="161"/>
      <c r="B896" s="162"/>
      <c r="C896" s="163"/>
      <c r="D896" s="164"/>
      <c r="E896" s="165"/>
      <c r="F896" s="165" t="b">
        <v>0</v>
      </c>
      <c r="G896" s="165" t="b">
        <v>0</v>
      </c>
      <c r="H896" s="154" t="str">
        <f>'LLM Defaults'!$P$23</f>
        <v>None</v>
      </c>
      <c r="I896" s="166" t="s">
        <v>27</v>
      </c>
      <c r="J896" s="154" t="str">
        <f>'LLM Defaults'!$L$23</f>
        <v>gpt-4-turbo-preview</v>
      </c>
      <c r="K896" s="157">
        <v>0.1</v>
      </c>
      <c r="L896" s="167">
        <v>0.0</v>
      </c>
      <c r="M896" s="168" t="s">
        <v>48</v>
      </c>
    </row>
    <row r="897">
      <c r="A897" s="161"/>
      <c r="B897" s="162"/>
      <c r="C897" s="163"/>
      <c r="D897" s="164"/>
      <c r="E897" s="165"/>
      <c r="F897" s="165" t="b">
        <v>0</v>
      </c>
      <c r="G897" s="165" t="b">
        <v>0</v>
      </c>
      <c r="H897" s="154" t="str">
        <f>'LLM Defaults'!$P$23</f>
        <v>None</v>
      </c>
      <c r="I897" s="166" t="s">
        <v>27</v>
      </c>
      <c r="J897" s="154" t="str">
        <f>'LLM Defaults'!$L$23</f>
        <v>gpt-4-turbo-preview</v>
      </c>
      <c r="K897" s="157">
        <v>0.1</v>
      </c>
      <c r="L897" s="167">
        <v>0.0</v>
      </c>
      <c r="M897" s="168" t="s">
        <v>48</v>
      </c>
    </row>
    <row r="898">
      <c r="A898" s="161"/>
      <c r="B898" s="162"/>
      <c r="C898" s="163"/>
      <c r="D898" s="164"/>
      <c r="E898" s="165"/>
      <c r="F898" s="165" t="b">
        <v>0</v>
      </c>
      <c r="G898" s="165" t="b">
        <v>0</v>
      </c>
      <c r="H898" s="154" t="str">
        <f>'LLM Defaults'!$P$23</f>
        <v>None</v>
      </c>
      <c r="I898" s="166" t="s">
        <v>27</v>
      </c>
      <c r="J898" s="154" t="str">
        <f>'LLM Defaults'!$L$23</f>
        <v>gpt-4-turbo-preview</v>
      </c>
      <c r="K898" s="157">
        <v>0.1</v>
      </c>
      <c r="L898" s="167">
        <v>0.0</v>
      </c>
      <c r="M898" s="168" t="s">
        <v>48</v>
      </c>
    </row>
    <row r="899">
      <c r="A899" s="161"/>
      <c r="B899" s="162"/>
      <c r="C899" s="163"/>
      <c r="D899" s="164"/>
      <c r="E899" s="165"/>
      <c r="F899" s="165" t="b">
        <v>0</v>
      </c>
      <c r="G899" s="165" t="b">
        <v>0</v>
      </c>
      <c r="H899" s="154" t="str">
        <f>'LLM Defaults'!$P$23</f>
        <v>None</v>
      </c>
      <c r="I899" s="166" t="s">
        <v>27</v>
      </c>
      <c r="J899" s="154" t="str">
        <f>'LLM Defaults'!$L$23</f>
        <v>gpt-4-turbo-preview</v>
      </c>
      <c r="K899" s="157">
        <v>0.1</v>
      </c>
      <c r="L899" s="167">
        <v>0.0</v>
      </c>
      <c r="M899" s="168" t="s">
        <v>48</v>
      </c>
    </row>
    <row r="900">
      <c r="A900" s="161"/>
      <c r="B900" s="162"/>
      <c r="C900" s="163"/>
      <c r="D900" s="164"/>
      <c r="E900" s="165"/>
      <c r="F900" s="165" t="b">
        <v>0</v>
      </c>
      <c r="G900" s="165" t="b">
        <v>0</v>
      </c>
      <c r="H900" s="154" t="str">
        <f>'LLM Defaults'!$P$23</f>
        <v>None</v>
      </c>
      <c r="I900" s="166" t="s">
        <v>27</v>
      </c>
      <c r="J900" s="154" t="str">
        <f>'LLM Defaults'!$L$23</f>
        <v>gpt-4-turbo-preview</v>
      </c>
      <c r="K900" s="157">
        <v>0.1</v>
      </c>
      <c r="L900" s="167">
        <v>0.0</v>
      </c>
      <c r="M900" s="168" t="s">
        <v>48</v>
      </c>
    </row>
    <row r="901">
      <c r="A901" s="161"/>
      <c r="B901" s="162"/>
      <c r="C901" s="163"/>
      <c r="D901" s="164"/>
      <c r="E901" s="165"/>
      <c r="F901" s="165" t="b">
        <v>0</v>
      </c>
      <c r="G901" s="165" t="b">
        <v>0</v>
      </c>
      <c r="H901" s="154" t="str">
        <f>'LLM Defaults'!$P$23</f>
        <v>None</v>
      </c>
      <c r="I901" s="166" t="s">
        <v>27</v>
      </c>
      <c r="J901" s="154" t="str">
        <f>'LLM Defaults'!$L$23</f>
        <v>gpt-4-turbo-preview</v>
      </c>
      <c r="K901" s="157">
        <v>0.1</v>
      </c>
      <c r="L901" s="167">
        <v>0.0</v>
      </c>
      <c r="M901" s="168" t="s">
        <v>48</v>
      </c>
    </row>
    <row r="902">
      <c r="A902" s="161"/>
      <c r="B902" s="162"/>
      <c r="C902" s="163"/>
      <c r="D902" s="164"/>
      <c r="E902" s="165"/>
      <c r="F902" s="165" t="b">
        <v>0</v>
      </c>
      <c r="G902" s="165" t="b">
        <v>0</v>
      </c>
      <c r="H902" s="154" t="str">
        <f>'LLM Defaults'!$P$23</f>
        <v>None</v>
      </c>
      <c r="I902" s="166" t="s">
        <v>27</v>
      </c>
      <c r="J902" s="154" t="str">
        <f>'LLM Defaults'!$L$23</f>
        <v>gpt-4-turbo-preview</v>
      </c>
      <c r="K902" s="157">
        <v>0.1</v>
      </c>
      <c r="L902" s="167">
        <v>0.0</v>
      </c>
      <c r="M902" s="168" t="s">
        <v>48</v>
      </c>
    </row>
    <row r="903">
      <c r="A903" s="161"/>
      <c r="B903" s="162"/>
      <c r="C903" s="163"/>
      <c r="D903" s="164"/>
      <c r="E903" s="165"/>
      <c r="F903" s="165" t="b">
        <v>0</v>
      </c>
      <c r="G903" s="165" t="b">
        <v>0</v>
      </c>
      <c r="H903" s="154" t="str">
        <f>'LLM Defaults'!$P$23</f>
        <v>None</v>
      </c>
      <c r="I903" s="166" t="s">
        <v>27</v>
      </c>
      <c r="J903" s="154" t="str">
        <f>'LLM Defaults'!$L$23</f>
        <v>gpt-4-turbo-preview</v>
      </c>
      <c r="K903" s="157">
        <v>0.1</v>
      </c>
      <c r="L903" s="167">
        <v>0.0</v>
      </c>
      <c r="M903" s="168" t="s">
        <v>48</v>
      </c>
    </row>
    <row r="904">
      <c r="A904" s="161"/>
      <c r="B904" s="162"/>
      <c r="C904" s="163"/>
      <c r="D904" s="164"/>
      <c r="E904" s="165"/>
      <c r="F904" s="165" t="b">
        <v>0</v>
      </c>
      <c r="G904" s="165" t="b">
        <v>0</v>
      </c>
      <c r="H904" s="154" t="str">
        <f>'LLM Defaults'!$P$23</f>
        <v>None</v>
      </c>
      <c r="I904" s="166" t="s">
        <v>27</v>
      </c>
      <c r="J904" s="154" t="str">
        <f>'LLM Defaults'!$L$23</f>
        <v>gpt-4-turbo-preview</v>
      </c>
      <c r="K904" s="157">
        <v>0.1</v>
      </c>
      <c r="L904" s="167">
        <v>0.0</v>
      </c>
      <c r="M904" s="168" t="s">
        <v>48</v>
      </c>
    </row>
    <row r="905">
      <c r="A905" s="161"/>
      <c r="B905" s="162"/>
      <c r="C905" s="163"/>
      <c r="D905" s="164"/>
      <c r="E905" s="165"/>
      <c r="F905" s="165" t="b">
        <v>0</v>
      </c>
      <c r="G905" s="165" t="b">
        <v>0</v>
      </c>
      <c r="H905" s="154" t="str">
        <f>'LLM Defaults'!$P$23</f>
        <v>None</v>
      </c>
      <c r="I905" s="166" t="s">
        <v>27</v>
      </c>
      <c r="J905" s="154" t="str">
        <f>'LLM Defaults'!$L$23</f>
        <v>gpt-4-turbo-preview</v>
      </c>
      <c r="K905" s="157">
        <v>0.1</v>
      </c>
      <c r="L905" s="167">
        <v>0.0</v>
      </c>
      <c r="M905" s="168" t="s">
        <v>48</v>
      </c>
    </row>
    <row r="906">
      <c r="A906" s="161"/>
      <c r="B906" s="162"/>
      <c r="C906" s="163"/>
      <c r="D906" s="164"/>
      <c r="E906" s="165"/>
      <c r="F906" s="165" t="b">
        <v>0</v>
      </c>
      <c r="G906" s="165" t="b">
        <v>0</v>
      </c>
      <c r="H906" s="154" t="str">
        <f>'LLM Defaults'!$P$23</f>
        <v>None</v>
      </c>
      <c r="I906" s="166" t="s">
        <v>27</v>
      </c>
      <c r="J906" s="154" t="str">
        <f>'LLM Defaults'!$L$23</f>
        <v>gpt-4-turbo-preview</v>
      </c>
      <c r="K906" s="157">
        <v>0.1</v>
      </c>
      <c r="L906" s="167">
        <v>0.0</v>
      </c>
      <c r="M906" s="168" t="s">
        <v>48</v>
      </c>
    </row>
    <row r="907">
      <c r="A907" s="161"/>
      <c r="B907" s="162"/>
      <c r="C907" s="163"/>
      <c r="D907" s="164"/>
      <c r="E907" s="165"/>
      <c r="F907" s="165" t="b">
        <v>0</v>
      </c>
      <c r="G907" s="165" t="b">
        <v>0</v>
      </c>
      <c r="H907" s="154" t="str">
        <f>'LLM Defaults'!$P$23</f>
        <v>None</v>
      </c>
      <c r="I907" s="166" t="s">
        <v>27</v>
      </c>
      <c r="J907" s="154" t="str">
        <f>'LLM Defaults'!$L$23</f>
        <v>gpt-4-turbo-preview</v>
      </c>
      <c r="K907" s="157">
        <v>0.1</v>
      </c>
      <c r="L907" s="167">
        <v>0.0</v>
      </c>
      <c r="M907" s="168" t="s">
        <v>48</v>
      </c>
    </row>
    <row r="908">
      <c r="A908" s="161"/>
      <c r="B908" s="162"/>
      <c r="C908" s="163"/>
      <c r="D908" s="164"/>
      <c r="E908" s="165"/>
      <c r="F908" s="165" t="b">
        <v>0</v>
      </c>
      <c r="G908" s="165" t="b">
        <v>0</v>
      </c>
      <c r="H908" s="154" t="str">
        <f>'LLM Defaults'!$P$23</f>
        <v>None</v>
      </c>
      <c r="I908" s="166" t="s">
        <v>27</v>
      </c>
      <c r="J908" s="154" t="str">
        <f>'LLM Defaults'!$L$23</f>
        <v>gpt-4-turbo-preview</v>
      </c>
      <c r="K908" s="157">
        <v>0.1</v>
      </c>
      <c r="L908" s="167">
        <v>0.0</v>
      </c>
      <c r="M908" s="168" t="s">
        <v>48</v>
      </c>
    </row>
    <row r="909">
      <c r="A909" s="161"/>
      <c r="B909" s="162"/>
      <c r="C909" s="163"/>
      <c r="D909" s="164"/>
      <c r="E909" s="165"/>
      <c r="F909" s="165" t="b">
        <v>0</v>
      </c>
      <c r="G909" s="165" t="b">
        <v>0</v>
      </c>
      <c r="H909" s="154" t="str">
        <f>'LLM Defaults'!$P$23</f>
        <v>None</v>
      </c>
      <c r="I909" s="166" t="s">
        <v>27</v>
      </c>
      <c r="J909" s="154" t="str">
        <f>'LLM Defaults'!$L$23</f>
        <v>gpt-4-turbo-preview</v>
      </c>
      <c r="K909" s="157">
        <v>0.1</v>
      </c>
      <c r="L909" s="167">
        <v>0.0</v>
      </c>
      <c r="M909" s="168" t="s">
        <v>48</v>
      </c>
    </row>
    <row r="910">
      <c r="A910" s="161"/>
      <c r="B910" s="162"/>
      <c r="C910" s="163"/>
      <c r="D910" s="164"/>
      <c r="E910" s="165"/>
      <c r="F910" s="165" t="b">
        <v>0</v>
      </c>
      <c r="G910" s="165" t="b">
        <v>0</v>
      </c>
      <c r="H910" s="154" t="str">
        <f>'LLM Defaults'!$P$23</f>
        <v>None</v>
      </c>
      <c r="I910" s="166" t="s">
        <v>27</v>
      </c>
      <c r="J910" s="154" t="str">
        <f>'LLM Defaults'!$L$23</f>
        <v>gpt-4-turbo-preview</v>
      </c>
      <c r="K910" s="157">
        <v>0.1</v>
      </c>
      <c r="L910" s="167">
        <v>0.0</v>
      </c>
      <c r="M910" s="168" t="s">
        <v>48</v>
      </c>
    </row>
    <row r="911">
      <c r="A911" s="161"/>
      <c r="B911" s="162"/>
      <c r="C911" s="163"/>
      <c r="D911" s="164"/>
      <c r="E911" s="165"/>
      <c r="F911" s="165" t="b">
        <v>0</v>
      </c>
      <c r="G911" s="165" t="b">
        <v>0</v>
      </c>
      <c r="H911" s="154" t="str">
        <f>'LLM Defaults'!$P$23</f>
        <v>None</v>
      </c>
      <c r="I911" s="166" t="s">
        <v>27</v>
      </c>
      <c r="J911" s="154" t="str">
        <f>'LLM Defaults'!$L$23</f>
        <v>gpt-4-turbo-preview</v>
      </c>
      <c r="K911" s="157">
        <v>0.1</v>
      </c>
      <c r="L911" s="167">
        <v>0.0</v>
      </c>
      <c r="M911" s="168" t="s">
        <v>48</v>
      </c>
    </row>
    <row r="912">
      <c r="A912" s="161"/>
      <c r="B912" s="162"/>
      <c r="C912" s="163"/>
      <c r="D912" s="164"/>
      <c r="E912" s="165"/>
      <c r="F912" s="165" t="b">
        <v>0</v>
      </c>
      <c r="G912" s="165" t="b">
        <v>0</v>
      </c>
      <c r="H912" s="154" t="str">
        <f>'LLM Defaults'!$P$23</f>
        <v>None</v>
      </c>
      <c r="I912" s="166" t="s">
        <v>27</v>
      </c>
      <c r="J912" s="154" t="str">
        <f>'LLM Defaults'!$L$23</f>
        <v>gpt-4-turbo-preview</v>
      </c>
      <c r="K912" s="157">
        <v>0.1</v>
      </c>
      <c r="L912" s="167">
        <v>0.0</v>
      </c>
      <c r="M912" s="168" t="s">
        <v>48</v>
      </c>
    </row>
    <row r="913">
      <c r="A913" s="161"/>
      <c r="B913" s="162"/>
      <c r="C913" s="163"/>
      <c r="D913" s="164"/>
      <c r="E913" s="165"/>
      <c r="F913" s="165" t="b">
        <v>0</v>
      </c>
      <c r="G913" s="165" t="b">
        <v>0</v>
      </c>
      <c r="H913" s="154" t="str">
        <f>'LLM Defaults'!$P$23</f>
        <v>None</v>
      </c>
      <c r="I913" s="166" t="s">
        <v>27</v>
      </c>
      <c r="J913" s="154" t="str">
        <f>'LLM Defaults'!$L$23</f>
        <v>gpt-4-turbo-preview</v>
      </c>
      <c r="K913" s="157">
        <v>0.1</v>
      </c>
      <c r="L913" s="167">
        <v>0.0</v>
      </c>
      <c r="M913" s="168" t="s">
        <v>48</v>
      </c>
    </row>
    <row r="914">
      <c r="A914" s="161"/>
      <c r="B914" s="162"/>
      <c r="C914" s="163"/>
      <c r="D914" s="164"/>
      <c r="E914" s="165"/>
      <c r="F914" s="165" t="b">
        <v>0</v>
      </c>
      <c r="G914" s="165" t="b">
        <v>0</v>
      </c>
      <c r="H914" s="154" t="str">
        <f>'LLM Defaults'!$P$23</f>
        <v>None</v>
      </c>
      <c r="I914" s="166" t="s">
        <v>27</v>
      </c>
      <c r="J914" s="154" t="str">
        <f>'LLM Defaults'!$L$23</f>
        <v>gpt-4-turbo-preview</v>
      </c>
      <c r="K914" s="157">
        <v>0.1</v>
      </c>
      <c r="L914" s="167">
        <v>0.0</v>
      </c>
      <c r="M914" s="168" t="s">
        <v>48</v>
      </c>
    </row>
    <row r="915">
      <c r="A915" s="161"/>
      <c r="B915" s="162"/>
      <c r="C915" s="163"/>
      <c r="D915" s="164"/>
      <c r="E915" s="165"/>
      <c r="F915" s="165" t="b">
        <v>0</v>
      </c>
      <c r="G915" s="165" t="b">
        <v>0</v>
      </c>
      <c r="H915" s="154" t="str">
        <f>'LLM Defaults'!$P$23</f>
        <v>None</v>
      </c>
      <c r="I915" s="166" t="s">
        <v>27</v>
      </c>
      <c r="J915" s="154" t="str">
        <f>'LLM Defaults'!$L$23</f>
        <v>gpt-4-turbo-preview</v>
      </c>
      <c r="K915" s="157">
        <v>0.1</v>
      </c>
      <c r="L915" s="167">
        <v>0.0</v>
      </c>
      <c r="M915" s="168" t="s">
        <v>48</v>
      </c>
    </row>
    <row r="916">
      <c r="A916" s="161"/>
      <c r="B916" s="162"/>
      <c r="C916" s="163"/>
      <c r="D916" s="164"/>
      <c r="E916" s="165"/>
      <c r="F916" s="165" t="b">
        <v>0</v>
      </c>
      <c r="G916" s="165" t="b">
        <v>0</v>
      </c>
      <c r="H916" s="154" t="str">
        <f>'LLM Defaults'!$P$23</f>
        <v>None</v>
      </c>
      <c r="I916" s="166" t="s">
        <v>27</v>
      </c>
      <c r="J916" s="154" t="str">
        <f>'LLM Defaults'!$L$23</f>
        <v>gpt-4-turbo-preview</v>
      </c>
      <c r="K916" s="157">
        <v>0.1</v>
      </c>
      <c r="L916" s="167">
        <v>0.0</v>
      </c>
      <c r="M916" s="168" t="s">
        <v>48</v>
      </c>
    </row>
    <row r="917">
      <c r="A917" s="161"/>
      <c r="B917" s="162"/>
      <c r="C917" s="163"/>
      <c r="D917" s="164"/>
      <c r="E917" s="165"/>
      <c r="F917" s="165" t="b">
        <v>0</v>
      </c>
      <c r="G917" s="165" t="b">
        <v>0</v>
      </c>
      <c r="H917" s="154" t="str">
        <f>'LLM Defaults'!$P$23</f>
        <v>None</v>
      </c>
      <c r="I917" s="166" t="s">
        <v>27</v>
      </c>
      <c r="J917" s="154" t="str">
        <f>'LLM Defaults'!$L$23</f>
        <v>gpt-4-turbo-preview</v>
      </c>
      <c r="K917" s="157">
        <v>0.1</v>
      </c>
      <c r="L917" s="167">
        <v>0.0</v>
      </c>
      <c r="M917" s="168" t="s">
        <v>48</v>
      </c>
    </row>
    <row r="918">
      <c r="A918" s="161"/>
      <c r="B918" s="162"/>
      <c r="C918" s="163"/>
      <c r="D918" s="164"/>
      <c r="E918" s="165"/>
      <c r="F918" s="165" t="b">
        <v>0</v>
      </c>
      <c r="G918" s="165" t="b">
        <v>0</v>
      </c>
      <c r="H918" s="154" t="str">
        <f>'LLM Defaults'!$P$23</f>
        <v>None</v>
      </c>
      <c r="I918" s="166" t="s">
        <v>27</v>
      </c>
      <c r="J918" s="154" t="str">
        <f>'LLM Defaults'!$L$23</f>
        <v>gpt-4-turbo-preview</v>
      </c>
      <c r="K918" s="157">
        <v>0.1</v>
      </c>
      <c r="L918" s="167">
        <v>0.0</v>
      </c>
      <c r="M918" s="168" t="s">
        <v>48</v>
      </c>
    </row>
    <row r="919">
      <c r="A919" s="161"/>
      <c r="B919" s="162"/>
      <c r="C919" s="163"/>
      <c r="D919" s="164"/>
      <c r="E919" s="165"/>
      <c r="F919" s="165" t="b">
        <v>0</v>
      </c>
      <c r="G919" s="165" t="b">
        <v>0</v>
      </c>
      <c r="H919" s="154" t="str">
        <f>'LLM Defaults'!$P$23</f>
        <v>None</v>
      </c>
      <c r="I919" s="166" t="s">
        <v>27</v>
      </c>
      <c r="J919" s="154" t="str">
        <f>'LLM Defaults'!$L$23</f>
        <v>gpt-4-turbo-preview</v>
      </c>
      <c r="K919" s="157">
        <v>0.1</v>
      </c>
      <c r="L919" s="167">
        <v>0.0</v>
      </c>
      <c r="M919" s="168" t="s">
        <v>48</v>
      </c>
    </row>
    <row r="920">
      <c r="A920" s="161"/>
      <c r="B920" s="162"/>
      <c r="C920" s="163"/>
      <c r="D920" s="164"/>
      <c r="E920" s="165"/>
      <c r="F920" s="165" t="b">
        <v>0</v>
      </c>
      <c r="G920" s="165" t="b">
        <v>0</v>
      </c>
      <c r="H920" s="154" t="str">
        <f>'LLM Defaults'!$P$23</f>
        <v>None</v>
      </c>
      <c r="I920" s="166" t="s">
        <v>27</v>
      </c>
      <c r="J920" s="154" t="str">
        <f>'LLM Defaults'!$L$23</f>
        <v>gpt-4-turbo-preview</v>
      </c>
      <c r="K920" s="157">
        <v>0.1</v>
      </c>
      <c r="L920" s="167">
        <v>0.0</v>
      </c>
      <c r="M920" s="168" t="s">
        <v>48</v>
      </c>
    </row>
    <row r="921">
      <c r="A921" s="161"/>
      <c r="B921" s="162"/>
      <c r="C921" s="163"/>
      <c r="D921" s="164"/>
      <c r="E921" s="165"/>
      <c r="F921" s="165" t="b">
        <v>0</v>
      </c>
      <c r="G921" s="165" t="b">
        <v>0</v>
      </c>
      <c r="H921" s="154" t="str">
        <f>'LLM Defaults'!$P$23</f>
        <v>None</v>
      </c>
      <c r="I921" s="166" t="s">
        <v>27</v>
      </c>
      <c r="J921" s="154" t="str">
        <f>'LLM Defaults'!$L$23</f>
        <v>gpt-4-turbo-preview</v>
      </c>
      <c r="K921" s="157">
        <v>0.1</v>
      </c>
      <c r="L921" s="167">
        <v>0.0</v>
      </c>
      <c r="M921" s="168" t="s">
        <v>48</v>
      </c>
    </row>
    <row r="922">
      <c r="A922" s="161"/>
      <c r="B922" s="162"/>
      <c r="C922" s="163"/>
      <c r="D922" s="164"/>
      <c r="E922" s="165"/>
      <c r="F922" s="165" t="b">
        <v>0</v>
      </c>
      <c r="G922" s="165" t="b">
        <v>0</v>
      </c>
      <c r="H922" s="154" t="str">
        <f>'LLM Defaults'!$P$23</f>
        <v>None</v>
      </c>
      <c r="I922" s="166" t="s">
        <v>27</v>
      </c>
      <c r="J922" s="154" t="str">
        <f>'LLM Defaults'!$L$23</f>
        <v>gpt-4-turbo-preview</v>
      </c>
      <c r="K922" s="157">
        <v>0.1</v>
      </c>
      <c r="L922" s="167">
        <v>0.0</v>
      </c>
      <c r="M922" s="168" t="s">
        <v>48</v>
      </c>
    </row>
    <row r="923">
      <c r="A923" s="161"/>
      <c r="B923" s="162"/>
      <c r="C923" s="163"/>
      <c r="D923" s="164"/>
      <c r="E923" s="165"/>
      <c r="F923" s="165" t="b">
        <v>0</v>
      </c>
      <c r="G923" s="165" t="b">
        <v>0</v>
      </c>
      <c r="H923" s="154" t="str">
        <f>'LLM Defaults'!$P$23</f>
        <v>None</v>
      </c>
      <c r="I923" s="166" t="s">
        <v>27</v>
      </c>
      <c r="J923" s="154" t="str">
        <f>'LLM Defaults'!$L$23</f>
        <v>gpt-4-turbo-preview</v>
      </c>
      <c r="K923" s="157">
        <v>0.1</v>
      </c>
      <c r="L923" s="167">
        <v>0.0</v>
      </c>
      <c r="M923" s="168" t="s">
        <v>48</v>
      </c>
    </row>
    <row r="924">
      <c r="A924" s="161"/>
      <c r="B924" s="162"/>
      <c r="C924" s="163"/>
      <c r="D924" s="164"/>
      <c r="E924" s="165"/>
      <c r="F924" s="165" t="b">
        <v>0</v>
      </c>
      <c r="G924" s="165" t="b">
        <v>0</v>
      </c>
      <c r="H924" s="154" t="str">
        <f>'LLM Defaults'!$P$23</f>
        <v>None</v>
      </c>
      <c r="I924" s="166" t="s">
        <v>27</v>
      </c>
      <c r="J924" s="154" t="str">
        <f>'LLM Defaults'!$L$23</f>
        <v>gpt-4-turbo-preview</v>
      </c>
      <c r="K924" s="157">
        <v>0.1</v>
      </c>
      <c r="L924" s="167">
        <v>0.0</v>
      </c>
      <c r="M924" s="168" t="s">
        <v>48</v>
      </c>
    </row>
    <row r="925">
      <c r="A925" s="161"/>
      <c r="B925" s="162"/>
      <c r="C925" s="163"/>
      <c r="D925" s="164"/>
      <c r="E925" s="165"/>
      <c r="F925" s="165" t="b">
        <v>0</v>
      </c>
      <c r="G925" s="165" t="b">
        <v>0</v>
      </c>
      <c r="H925" s="154" t="str">
        <f>'LLM Defaults'!$P$23</f>
        <v>None</v>
      </c>
      <c r="I925" s="166" t="s">
        <v>27</v>
      </c>
      <c r="J925" s="154" t="str">
        <f>'LLM Defaults'!$L$23</f>
        <v>gpt-4-turbo-preview</v>
      </c>
      <c r="K925" s="157">
        <v>0.1</v>
      </c>
      <c r="L925" s="167">
        <v>0.0</v>
      </c>
      <c r="M925" s="168" t="s">
        <v>48</v>
      </c>
    </row>
    <row r="926">
      <c r="A926" s="161"/>
      <c r="B926" s="162"/>
      <c r="C926" s="163"/>
      <c r="D926" s="164"/>
      <c r="E926" s="165"/>
      <c r="F926" s="165" t="b">
        <v>0</v>
      </c>
      <c r="G926" s="165" t="b">
        <v>0</v>
      </c>
      <c r="H926" s="154" t="str">
        <f>'LLM Defaults'!$P$23</f>
        <v>None</v>
      </c>
      <c r="I926" s="166" t="s">
        <v>27</v>
      </c>
      <c r="J926" s="154" t="str">
        <f>'LLM Defaults'!$L$23</f>
        <v>gpt-4-turbo-preview</v>
      </c>
      <c r="K926" s="157">
        <v>0.1</v>
      </c>
      <c r="L926" s="167">
        <v>0.0</v>
      </c>
      <c r="M926" s="168" t="s">
        <v>48</v>
      </c>
    </row>
    <row r="927">
      <c r="A927" s="161"/>
      <c r="B927" s="162"/>
      <c r="C927" s="163"/>
      <c r="D927" s="164"/>
      <c r="E927" s="165"/>
      <c r="F927" s="165" t="b">
        <v>0</v>
      </c>
      <c r="G927" s="165" t="b">
        <v>0</v>
      </c>
      <c r="H927" s="154" t="str">
        <f>'LLM Defaults'!$P$23</f>
        <v>None</v>
      </c>
      <c r="I927" s="166" t="s">
        <v>27</v>
      </c>
      <c r="J927" s="154" t="str">
        <f>'LLM Defaults'!$L$23</f>
        <v>gpt-4-turbo-preview</v>
      </c>
      <c r="K927" s="157">
        <v>0.1</v>
      </c>
      <c r="L927" s="167">
        <v>0.0</v>
      </c>
      <c r="M927" s="168" t="s">
        <v>48</v>
      </c>
    </row>
    <row r="928">
      <c r="A928" s="161"/>
      <c r="B928" s="162"/>
      <c r="C928" s="163"/>
      <c r="D928" s="164"/>
      <c r="E928" s="165"/>
      <c r="F928" s="165" t="b">
        <v>0</v>
      </c>
      <c r="G928" s="165" t="b">
        <v>0</v>
      </c>
      <c r="H928" s="154" t="str">
        <f>'LLM Defaults'!$P$23</f>
        <v>None</v>
      </c>
      <c r="I928" s="166" t="s">
        <v>27</v>
      </c>
      <c r="J928" s="154" t="str">
        <f>'LLM Defaults'!$L$23</f>
        <v>gpt-4-turbo-preview</v>
      </c>
      <c r="K928" s="157">
        <v>0.1</v>
      </c>
      <c r="L928" s="167">
        <v>0.0</v>
      </c>
      <c r="M928" s="168" t="s">
        <v>48</v>
      </c>
    </row>
    <row r="929">
      <c r="A929" s="161"/>
      <c r="B929" s="162"/>
      <c r="C929" s="163"/>
      <c r="D929" s="164"/>
      <c r="E929" s="165"/>
      <c r="F929" s="165" t="b">
        <v>0</v>
      </c>
      <c r="G929" s="165" t="b">
        <v>0</v>
      </c>
      <c r="H929" s="154" t="str">
        <f>'LLM Defaults'!$P$23</f>
        <v>None</v>
      </c>
      <c r="I929" s="166" t="s">
        <v>27</v>
      </c>
      <c r="J929" s="154" t="str">
        <f>'LLM Defaults'!$L$23</f>
        <v>gpt-4-turbo-preview</v>
      </c>
      <c r="K929" s="157">
        <v>0.1</v>
      </c>
      <c r="L929" s="167">
        <v>0.0</v>
      </c>
      <c r="M929" s="168" t="s">
        <v>48</v>
      </c>
    </row>
    <row r="930">
      <c r="A930" s="161"/>
      <c r="B930" s="162"/>
      <c r="C930" s="163"/>
      <c r="D930" s="164"/>
      <c r="E930" s="165"/>
      <c r="F930" s="165" t="b">
        <v>0</v>
      </c>
      <c r="G930" s="165" t="b">
        <v>0</v>
      </c>
      <c r="H930" s="154" t="str">
        <f>'LLM Defaults'!$P$23</f>
        <v>None</v>
      </c>
      <c r="I930" s="166" t="s">
        <v>27</v>
      </c>
      <c r="J930" s="154" t="str">
        <f>'LLM Defaults'!$L$23</f>
        <v>gpt-4-turbo-preview</v>
      </c>
      <c r="K930" s="157">
        <v>0.1</v>
      </c>
      <c r="L930" s="167">
        <v>0.0</v>
      </c>
      <c r="M930" s="168" t="s">
        <v>48</v>
      </c>
    </row>
    <row r="931">
      <c r="A931" s="161"/>
      <c r="B931" s="162"/>
      <c r="C931" s="163"/>
      <c r="D931" s="164"/>
      <c r="E931" s="165"/>
      <c r="F931" s="165" t="b">
        <v>0</v>
      </c>
      <c r="G931" s="165" t="b">
        <v>0</v>
      </c>
      <c r="H931" s="154" t="str">
        <f>'LLM Defaults'!$P$23</f>
        <v>None</v>
      </c>
      <c r="I931" s="166" t="s">
        <v>27</v>
      </c>
      <c r="J931" s="154" t="str">
        <f>'LLM Defaults'!$L$23</f>
        <v>gpt-4-turbo-preview</v>
      </c>
      <c r="K931" s="157">
        <v>0.1</v>
      </c>
      <c r="L931" s="167">
        <v>0.0</v>
      </c>
      <c r="M931" s="168" t="s">
        <v>48</v>
      </c>
    </row>
    <row r="932">
      <c r="A932" s="161"/>
      <c r="B932" s="162"/>
      <c r="C932" s="163"/>
      <c r="D932" s="164"/>
      <c r="E932" s="165"/>
      <c r="F932" s="165" t="b">
        <v>0</v>
      </c>
      <c r="G932" s="165" t="b">
        <v>0</v>
      </c>
      <c r="H932" s="154" t="str">
        <f>'LLM Defaults'!$P$23</f>
        <v>None</v>
      </c>
      <c r="I932" s="166" t="s">
        <v>27</v>
      </c>
      <c r="J932" s="154" t="str">
        <f>'LLM Defaults'!$L$23</f>
        <v>gpt-4-turbo-preview</v>
      </c>
      <c r="K932" s="157">
        <v>0.1</v>
      </c>
      <c r="L932" s="167">
        <v>0.0</v>
      </c>
      <c r="M932" s="168" t="s">
        <v>48</v>
      </c>
    </row>
    <row r="933">
      <c r="A933" s="161"/>
      <c r="B933" s="162"/>
      <c r="C933" s="163"/>
      <c r="D933" s="164"/>
      <c r="E933" s="165"/>
      <c r="F933" s="165" t="b">
        <v>0</v>
      </c>
      <c r="G933" s="165" t="b">
        <v>0</v>
      </c>
      <c r="H933" s="154" t="str">
        <f>'LLM Defaults'!$P$23</f>
        <v>None</v>
      </c>
      <c r="I933" s="166" t="s">
        <v>27</v>
      </c>
      <c r="J933" s="154" t="str">
        <f>'LLM Defaults'!$L$23</f>
        <v>gpt-4-turbo-preview</v>
      </c>
      <c r="K933" s="157">
        <v>0.1</v>
      </c>
      <c r="L933" s="167">
        <v>0.0</v>
      </c>
      <c r="M933" s="168" t="s">
        <v>48</v>
      </c>
    </row>
    <row r="934">
      <c r="A934" s="161"/>
      <c r="B934" s="162"/>
      <c r="C934" s="163"/>
      <c r="D934" s="164"/>
      <c r="E934" s="165"/>
      <c r="F934" s="165" t="b">
        <v>0</v>
      </c>
      <c r="G934" s="165" t="b">
        <v>0</v>
      </c>
      <c r="H934" s="154" t="str">
        <f>'LLM Defaults'!$P$23</f>
        <v>None</v>
      </c>
      <c r="I934" s="166" t="s">
        <v>27</v>
      </c>
      <c r="J934" s="154" t="str">
        <f>'LLM Defaults'!$L$23</f>
        <v>gpt-4-turbo-preview</v>
      </c>
      <c r="K934" s="157">
        <v>0.1</v>
      </c>
      <c r="L934" s="167">
        <v>0.0</v>
      </c>
      <c r="M934" s="168" t="s">
        <v>48</v>
      </c>
    </row>
    <row r="935">
      <c r="A935" s="161"/>
      <c r="B935" s="162"/>
      <c r="C935" s="163"/>
      <c r="D935" s="164"/>
      <c r="E935" s="165"/>
      <c r="F935" s="165" t="b">
        <v>0</v>
      </c>
      <c r="G935" s="165" t="b">
        <v>0</v>
      </c>
      <c r="H935" s="154" t="str">
        <f>'LLM Defaults'!$P$23</f>
        <v>None</v>
      </c>
      <c r="I935" s="166" t="s">
        <v>27</v>
      </c>
      <c r="J935" s="154" t="str">
        <f>'LLM Defaults'!$L$23</f>
        <v>gpt-4-turbo-preview</v>
      </c>
      <c r="K935" s="157">
        <v>0.1</v>
      </c>
      <c r="L935" s="167">
        <v>0.0</v>
      </c>
      <c r="M935" s="168" t="s">
        <v>48</v>
      </c>
    </row>
    <row r="936">
      <c r="A936" s="161"/>
      <c r="B936" s="162"/>
      <c r="C936" s="163"/>
      <c r="D936" s="164"/>
      <c r="E936" s="165"/>
      <c r="F936" s="165" t="b">
        <v>0</v>
      </c>
      <c r="G936" s="165" t="b">
        <v>0</v>
      </c>
      <c r="H936" s="154" t="str">
        <f>'LLM Defaults'!$P$23</f>
        <v>None</v>
      </c>
      <c r="I936" s="166" t="s">
        <v>27</v>
      </c>
      <c r="J936" s="154" t="str">
        <f>'LLM Defaults'!$L$23</f>
        <v>gpt-4-turbo-preview</v>
      </c>
      <c r="K936" s="157">
        <v>0.1</v>
      </c>
      <c r="L936" s="167">
        <v>0.0</v>
      </c>
      <c r="M936" s="168" t="s">
        <v>48</v>
      </c>
    </row>
    <row r="937">
      <c r="A937" s="161"/>
      <c r="B937" s="162"/>
      <c r="C937" s="163"/>
      <c r="D937" s="164"/>
      <c r="E937" s="165"/>
      <c r="F937" s="165" t="b">
        <v>0</v>
      </c>
      <c r="G937" s="165" t="b">
        <v>0</v>
      </c>
      <c r="H937" s="154" t="str">
        <f>'LLM Defaults'!$P$23</f>
        <v>None</v>
      </c>
      <c r="I937" s="166" t="s">
        <v>27</v>
      </c>
      <c r="J937" s="154" t="str">
        <f>'LLM Defaults'!$L$23</f>
        <v>gpt-4-turbo-preview</v>
      </c>
      <c r="K937" s="157">
        <v>0.1</v>
      </c>
      <c r="L937" s="167">
        <v>0.0</v>
      </c>
      <c r="M937" s="168" t="s">
        <v>48</v>
      </c>
    </row>
    <row r="938">
      <c r="A938" s="161"/>
      <c r="B938" s="162"/>
      <c r="C938" s="163"/>
      <c r="D938" s="164"/>
      <c r="E938" s="165"/>
      <c r="F938" s="165" t="b">
        <v>0</v>
      </c>
      <c r="G938" s="165" t="b">
        <v>0</v>
      </c>
      <c r="H938" s="154" t="str">
        <f>'LLM Defaults'!$P$23</f>
        <v>None</v>
      </c>
      <c r="I938" s="166" t="s">
        <v>27</v>
      </c>
      <c r="J938" s="154" t="str">
        <f>'LLM Defaults'!$L$23</f>
        <v>gpt-4-turbo-preview</v>
      </c>
      <c r="K938" s="157">
        <v>0.1</v>
      </c>
      <c r="L938" s="167">
        <v>0.0</v>
      </c>
      <c r="M938" s="168" t="s">
        <v>48</v>
      </c>
    </row>
    <row r="939">
      <c r="A939" s="161"/>
      <c r="B939" s="162"/>
      <c r="C939" s="163"/>
      <c r="D939" s="164"/>
      <c r="E939" s="165"/>
      <c r="F939" s="165" t="b">
        <v>0</v>
      </c>
      <c r="G939" s="165" t="b">
        <v>0</v>
      </c>
      <c r="H939" s="154" t="str">
        <f>'LLM Defaults'!$P$23</f>
        <v>None</v>
      </c>
      <c r="I939" s="166" t="s">
        <v>27</v>
      </c>
      <c r="J939" s="154" t="str">
        <f>'LLM Defaults'!$L$23</f>
        <v>gpt-4-turbo-preview</v>
      </c>
      <c r="K939" s="157">
        <v>0.1</v>
      </c>
      <c r="L939" s="167">
        <v>0.0</v>
      </c>
      <c r="M939" s="168" t="s">
        <v>48</v>
      </c>
    </row>
    <row r="940">
      <c r="A940" s="161"/>
      <c r="B940" s="162"/>
      <c r="C940" s="163"/>
      <c r="D940" s="164"/>
      <c r="E940" s="165"/>
      <c r="F940" s="165" t="b">
        <v>0</v>
      </c>
      <c r="G940" s="165" t="b">
        <v>0</v>
      </c>
      <c r="H940" s="154" t="str">
        <f>'LLM Defaults'!$P$23</f>
        <v>None</v>
      </c>
      <c r="I940" s="166" t="s">
        <v>27</v>
      </c>
      <c r="J940" s="154" t="str">
        <f>'LLM Defaults'!$L$23</f>
        <v>gpt-4-turbo-preview</v>
      </c>
      <c r="K940" s="157">
        <v>0.1</v>
      </c>
      <c r="L940" s="167">
        <v>0.0</v>
      </c>
      <c r="M940" s="168" t="s">
        <v>48</v>
      </c>
    </row>
    <row r="941">
      <c r="A941" s="161"/>
      <c r="B941" s="162"/>
      <c r="C941" s="163"/>
      <c r="D941" s="164"/>
      <c r="E941" s="165"/>
      <c r="F941" s="165" t="b">
        <v>0</v>
      </c>
      <c r="G941" s="165" t="b">
        <v>0</v>
      </c>
      <c r="H941" s="154" t="str">
        <f>'LLM Defaults'!$P$23</f>
        <v>None</v>
      </c>
      <c r="I941" s="166" t="s">
        <v>27</v>
      </c>
      <c r="J941" s="154" t="str">
        <f>'LLM Defaults'!$L$23</f>
        <v>gpt-4-turbo-preview</v>
      </c>
      <c r="K941" s="157">
        <v>0.1</v>
      </c>
      <c r="L941" s="167">
        <v>0.0</v>
      </c>
      <c r="M941" s="168" t="s">
        <v>48</v>
      </c>
    </row>
    <row r="942">
      <c r="A942" s="161"/>
      <c r="B942" s="162"/>
      <c r="C942" s="163"/>
      <c r="D942" s="164"/>
      <c r="E942" s="165"/>
      <c r="F942" s="165" t="b">
        <v>0</v>
      </c>
      <c r="G942" s="165" t="b">
        <v>0</v>
      </c>
      <c r="H942" s="154" t="str">
        <f>'LLM Defaults'!$P$23</f>
        <v>None</v>
      </c>
      <c r="I942" s="166" t="s">
        <v>27</v>
      </c>
      <c r="J942" s="154" t="str">
        <f>'LLM Defaults'!$L$23</f>
        <v>gpt-4-turbo-preview</v>
      </c>
      <c r="K942" s="157">
        <v>0.1</v>
      </c>
      <c r="L942" s="167">
        <v>0.0</v>
      </c>
      <c r="M942" s="168" t="s">
        <v>48</v>
      </c>
    </row>
    <row r="943">
      <c r="A943" s="161"/>
      <c r="B943" s="162"/>
      <c r="C943" s="163"/>
      <c r="D943" s="164"/>
      <c r="E943" s="165"/>
      <c r="F943" s="165" t="b">
        <v>0</v>
      </c>
      <c r="G943" s="165" t="b">
        <v>0</v>
      </c>
      <c r="H943" s="154" t="str">
        <f>'LLM Defaults'!$P$23</f>
        <v>None</v>
      </c>
      <c r="I943" s="166" t="s">
        <v>27</v>
      </c>
      <c r="J943" s="154" t="str">
        <f>'LLM Defaults'!$L$23</f>
        <v>gpt-4-turbo-preview</v>
      </c>
      <c r="K943" s="157">
        <v>0.1</v>
      </c>
      <c r="L943" s="167">
        <v>0.0</v>
      </c>
      <c r="M943" s="168" t="s">
        <v>48</v>
      </c>
    </row>
    <row r="944">
      <c r="A944" s="161"/>
      <c r="B944" s="162"/>
      <c r="C944" s="163"/>
      <c r="D944" s="164"/>
      <c r="E944" s="165"/>
      <c r="F944" s="165" t="b">
        <v>0</v>
      </c>
      <c r="G944" s="165" t="b">
        <v>0</v>
      </c>
      <c r="H944" s="154" t="str">
        <f>'LLM Defaults'!$P$23</f>
        <v>None</v>
      </c>
      <c r="I944" s="166" t="s">
        <v>27</v>
      </c>
      <c r="J944" s="154" t="str">
        <f>'LLM Defaults'!$L$23</f>
        <v>gpt-4-turbo-preview</v>
      </c>
      <c r="K944" s="157">
        <v>0.1</v>
      </c>
      <c r="L944" s="167">
        <v>0.0</v>
      </c>
      <c r="M944" s="168" t="s">
        <v>48</v>
      </c>
    </row>
    <row r="945">
      <c r="A945" s="161"/>
      <c r="B945" s="162"/>
      <c r="C945" s="163"/>
      <c r="D945" s="164"/>
      <c r="E945" s="165"/>
      <c r="F945" s="165" t="b">
        <v>0</v>
      </c>
      <c r="G945" s="165" t="b">
        <v>0</v>
      </c>
      <c r="H945" s="154" t="str">
        <f>'LLM Defaults'!$P$23</f>
        <v>None</v>
      </c>
      <c r="I945" s="166" t="s">
        <v>27</v>
      </c>
      <c r="J945" s="154" t="str">
        <f>'LLM Defaults'!$L$23</f>
        <v>gpt-4-turbo-preview</v>
      </c>
      <c r="K945" s="157">
        <v>0.1</v>
      </c>
      <c r="L945" s="167">
        <v>0.0</v>
      </c>
      <c r="M945" s="168" t="s">
        <v>48</v>
      </c>
    </row>
    <row r="946">
      <c r="A946" s="161"/>
      <c r="B946" s="162"/>
      <c r="C946" s="163"/>
      <c r="D946" s="164"/>
      <c r="E946" s="165"/>
      <c r="F946" s="165" t="b">
        <v>0</v>
      </c>
      <c r="G946" s="165" t="b">
        <v>0</v>
      </c>
      <c r="H946" s="154" t="str">
        <f>'LLM Defaults'!$P$23</f>
        <v>None</v>
      </c>
      <c r="I946" s="166" t="s">
        <v>27</v>
      </c>
      <c r="J946" s="154" t="str">
        <f>'LLM Defaults'!$L$23</f>
        <v>gpt-4-turbo-preview</v>
      </c>
      <c r="K946" s="157">
        <v>0.1</v>
      </c>
      <c r="L946" s="167">
        <v>0.0</v>
      </c>
      <c r="M946" s="168" t="s">
        <v>48</v>
      </c>
    </row>
    <row r="947">
      <c r="A947" s="161"/>
      <c r="B947" s="162"/>
      <c r="C947" s="163"/>
      <c r="D947" s="164"/>
      <c r="E947" s="165"/>
      <c r="F947" s="165" t="b">
        <v>0</v>
      </c>
      <c r="G947" s="165" t="b">
        <v>0</v>
      </c>
      <c r="H947" s="154" t="str">
        <f>'LLM Defaults'!$P$23</f>
        <v>None</v>
      </c>
      <c r="I947" s="166" t="s">
        <v>27</v>
      </c>
      <c r="J947" s="154" t="str">
        <f>'LLM Defaults'!$L$23</f>
        <v>gpt-4-turbo-preview</v>
      </c>
      <c r="K947" s="157">
        <v>0.1</v>
      </c>
      <c r="L947" s="167">
        <v>0.0</v>
      </c>
      <c r="M947" s="168" t="s">
        <v>48</v>
      </c>
    </row>
    <row r="948">
      <c r="A948" s="161"/>
      <c r="B948" s="162"/>
      <c r="C948" s="163"/>
      <c r="D948" s="164"/>
      <c r="E948" s="165"/>
      <c r="F948" s="165" t="b">
        <v>0</v>
      </c>
      <c r="G948" s="165" t="b">
        <v>0</v>
      </c>
      <c r="H948" s="154" t="str">
        <f>'LLM Defaults'!$P$23</f>
        <v>None</v>
      </c>
      <c r="I948" s="166" t="s">
        <v>27</v>
      </c>
      <c r="J948" s="154" t="str">
        <f>'LLM Defaults'!$L$23</f>
        <v>gpt-4-turbo-preview</v>
      </c>
      <c r="K948" s="157">
        <v>0.1</v>
      </c>
      <c r="L948" s="167">
        <v>0.0</v>
      </c>
      <c r="M948" s="168" t="s">
        <v>48</v>
      </c>
    </row>
    <row r="949">
      <c r="A949" s="161"/>
      <c r="B949" s="162"/>
      <c r="C949" s="163"/>
      <c r="D949" s="164"/>
      <c r="E949" s="165"/>
      <c r="F949" s="165" t="b">
        <v>0</v>
      </c>
      <c r="G949" s="165" t="b">
        <v>0</v>
      </c>
      <c r="H949" s="154" t="str">
        <f>'LLM Defaults'!$P$23</f>
        <v>None</v>
      </c>
      <c r="I949" s="166" t="s">
        <v>27</v>
      </c>
      <c r="J949" s="154" t="str">
        <f>'LLM Defaults'!$L$23</f>
        <v>gpt-4-turbo-preview</v>
      </c>
      <c r="K949" s="157">
        <v>0.1</v>
      </c>
      <c r="L949" s="167">
        <v>0.0</v>
      </c>
      <c r="M949" s="168" t="s">
        <v>48</v>
      </c>
    </row>
    <row r="950">
      <c r="A950" s="161"/>
      <c r="B950" s="162"/>
      <c r="C950" s="163"/>
      <c r="D950" s="164"/>
      <c r="E950" s="165"/>
      <c r="F950" s="165" t="b">
        <v>0</v>
      </c>
      <c r="G950" s="165" t="b">
        <v>0</v>
      </c>
      <c r="H950" s="154" t="str">
        <f>'LLM Defaults'!$P$23</f>
        <v>None</v>
      </c>
      <c r="I950" s="166" t="s">
        <v>27</v>
      </c>
      <c r="J950" s="154" t="str">
        <f>'LLM Defaults'!$L$23</f>
        <v>gpt-4-turbo-preview</v>
      </c>
      <c r="K950" s="157">
        <v>0.1</v>
      </c>
      <c r="L950" s="167">
        <v>0.0</v>
      </c>
      <c r="M950" s="168" t="s">
        <v>48</v>
      </c>
    </row>
    <row r="951">
      <c r="A951" s="161"/>
      <c r="B951" s="162"/>
      <c r="C951" s="163"/>
      <c r="D951" s="164"/>
      <c r="E951" s="165"/>
      <c r="F951" s="165" t="b">
        <v>0</v>
      </c>
      <c r="G951" s="165" t="b">
        <v>0</v>
      </c>
      <c r="H951" s="154" t="str">
        <f>'LLM Defaults'!$P$23</f>
        <v>None</v>
      </c>
      <c r="I951" s="166" t="s">
        <v>27</v>
      </c>
      <c r="J951" s="154" t="str">
        <f>'LLM Defaults'!$L$23</f>
        <v>gpt-4-turbo-preview</v>
      </c>
      <c r="K951" s="157">
        <v>0.1</v>
      </c>
      <c r="L951" s="167">
        <v>0.0</v>
      </c>
      <c r="M951" s="168" t="s">
        <v>48</v>
      </c>
    </row>
    <row r="952">
      <c r="A952" s="161"/>
      <c r="B952" s="162"/>
      <c r="C952" s="163"/>
      <c r="D952" s="164"/>
      <c r="E952" s="165"/>
      <c r="F952" s="165" t="b">
        <v>0</v>
      </c>
      <c r="G952" s="165" t="b">
        <v>0</v>
      </c>
      <c r="H952" s="154" t="str">
        <f>'LLM Defaults'!$P$23</f>
        <v>None</v>
      </c>
      <c r="I952" s="166" t="s">
        <v>27</v>
      </c>
      <c r="J952" s="154" t="str">
        <f>'LLM Defaults'!$L$23</f>
        <v>gpt-4-turbo-preview</v>
      </c>
      <c r="K952" s="157">
        <v>0.1</v>
      </c>
      <c r="L952" s="167">
        <v>0.0</v>
      </c>
      <c r="M952" s="168" t="s">
        <v>48</v>
      </c>
    </row>
    <row r="953">
      <c r="A953" s="161"/>
      <c r="B953" s="162"/>
      <c r="C953" s="163"/>
      <c r="D953" s="164"/>
      <c r="E953" s="165"/>
      <c r="F953" s="165" t="b">
        <v>0</v>
      </c>
      <c r="G953" s="165" t="b">
        <v>0</v>
      </c>
      <c r="H953" s="154" t="str">
        <f>'LLM Defaults'!$P$23</f>
        <v>None</v>
      </c>
      <c r="I953" s="166" t="s">
        <v>27</v>
      </c>
      <c r="J953" s="154" t="str">
        <f>'LLM Defaults'!$L$23</f>
        <v>gpt-4-turbo-preview</v>
      </c>
      <c r="K953" s="157">
        <v>0.1</v>
      </c>
      <c r="L953" s="167">
        <v>0.0</v>
      </c>
      <c r="M953" s="168" t="s">
        <v>48</v>
      </c>
    </row>
    <row r="954">
      <c r="A954" s="161"/>
      <c r="B954" s="162"/>
      <c r="C954" s="163"/>
      <c r="D954" s="164"/>
      <c r="E954" s="165"/>
      <c r="F954" s="165" t="b">
        <v>0</v>
      </c>
      <c r="G954" s="165" t="b">
        <v>0</v>
      </c>
      <c r="H954" s="154" t="str">
        <f>'LLM Defaults'!$P$23</f>
        <v>None</v>
      </c>
      <c r="I954" s="166" t="s">
        <v>27</v>
      </c>
      <c r="J954" s="154" t="str">
        <f>'LLM Defaults'!$L$23</f>
        <v>gpt-4-turbo-preview</v>
      </c>
      <c r="K954" s="157">
        <v>0.1</v>
      </c>
      <c r="L954" s="167">
        <v>0.0</v>
      </c>
      <c r="M954" s="168" t="s">
        <v>48</v>
      </c>
    </row>
    <row r="955">
      <c r="A955" s="161"/>
      <c r="B955" s="162"/>
      <c r="C955" s="163"/>
      <c r="D955" s="164"/>
      <c r="E955" s="165"/>
      <c r="F955" s="165" t="b">
        <v>0</v>
      </c>
      <c r="G955" s="165" t="b">
        <v>0</v>
      </c>
      <c r="H955" s="154" t="str">
        <f>'LLM Defaults'!$P$23</f>
        <v>None</v>
      </c>
      <c r="I955" s="166" t="s">
        <v>27</v>
      </c>
      <c r="J955" s="154" t="str">
        <f>'LLM Defaults'!$L$23</f>
        <v>gpt-4-turbo-preview</v>
      </c>
      <c r="K955" s="157">
        <v>0.1</v>
      </c>
      <c r="L955" s="167">
        <v>0.0</v>
      </c>
      <c r="M955" s="168" t="s">
        <v>48</v>
      </c>
    </row>
    <row r="956">
      <c r="A956" s="161"/>
      <c r="B956" s="162"/>
      <c r="C956" s="163"/>
      <c r="D956" s="164"/>
      <c r="E956" s="165"/>
      <c r="F956" s="165" t="b">
        <v>0</v>
      </c>
      <c r="G956" s="165" t="b">
        <v>0</v>
      </c>
      <c r="H956" s="154" t="str">
        <f>'LLM Defaults'!$P$23</f>
        <v>None</v>
      </c>
      <c r="I956" s="166" t="s">
        <v>27</v>
      </c>
      <c r="J956" s="154" t="str">
        <f>'LLM Defaults'!$L$23</f>
        <v>gpt-4-turbo-preview</v>
      </c>
      <c r="K956" s="157">
        <v>0.1</v>
      </c>
      <c r="L956" s="167">
        <v>0.0</v>
      </c>
      <c r="M956" s="168" t="s">
        <v>48</v>
      </c>
    </row>
    <row r="957">
      <c r="A957" s="161"/>
      <c r="B957" s="162"/>
      <c r="C957" s="163"/>
      <c r="D957" s="164"/>
      <c r="E957" s="165"/>
      <c r="F957" s="165" t="b">
        <v>0</v>
      </c>
      <c r="G957" s="165" t="b">
        <v>0</v>
      </c>
      <c r="H957" s="154" t="str">
        <f>'LLM Defaults'!$P$23</f>
        <v>None</v>
      </c>
      <c r="I957" s="166" t="s">
        <v>27</v>
      </c>
      <c r="J957" s="154" t="str">
        <f>'LLM Defaults'!$L$23</f>
        <v>gpt-4-turbo-preview</v>
      </c>
      <c r="K957" s="157">
        <v>0.1</v>
      </c>
      <c r="L957" s="167">
        <v>0.0</v>
      </c>
      <c r="M957" s="168" t="s">
        <v>48</v>
      </c>
    </row>
    <row r="958">
      <c r="A958" s="161"/>
      <c r="B958" s="162"/>
      <c r="C958" s="163"/>
      <c r="D958" s="164"/>
      <c r="E958" s="165"/>
      <c r="F958" s="165" t="b">
        <v>0</v>
      </c>
      <c r="G958" s="165" t="b">
        <v>0</v>
      </c>
      <c r="H958" s="154" t="str">
        <f>'LLM Defaults'!$P$23</f>
        <v>None</v>
      </c>
      <c r="I958" s="166" t="s">
        <v>27</v>
      </c>
      <c r="J958" s="154" t="str">
        <f>'LLM Defaults'!$L$23</f>
        <v>gpt-4-turbo-preview</v>
      </c>
      <c r="K958" s="157">
        <v>0.1</v>
      </c>
      <c r="L958" s="167">
        <v>0.0</v>
      </c>
      <c r="M958" s="168" t="s">
        <v>48</v>
      </c>
    </row>
    <row r="959">
      <c r="A959" s="161"/>
      <c r="B959" s="162"/>
      <c r="C959" s="163"/>
      <c r="D959" s="164"/>
      <c r="E959" s="165"/>
      <c r="F959" s="165" t="b">
        <v>0</v>
      </c>
      <c r="G959" s="165" t="b">
        <v>0</v>
      </c>
      <c r="H959" s="154" t="str">
        <f>'LLM Defaults'!$P$23</f>
        <v>None</v>
      </c>
      <c r="I959" s="166" t="s">
        <v>27</v>
      </c>
      <c r="J959" s="154" t="str">
        <f>'LLM Defaults'!$L$23</f>
        <v>gpt-4-turbo-preview</v>
      </c>
      <c r="K959" s="157">
        <v>0.1</v>
      </c>
      <c r="L959" s="167">
        <v>0.0</v>
      </c>
      <c r="M959" s="168" t="s">
        <v>48</v>
      </c>
    </row>
    <row r="960">
      <c r="A960" s="161"/>
      <c r="B960" s="162"/>
      <c r="C960" s="163"/>
      <c r="D960" s="164"/>
      <c r="E960" s="165"/>
      <c r="F960" s="165" t="b">
        <v>0</v>
      </c>
      <c r="G960" s="165" t="b">
        <v>0</v>
      </c>
      <c r="H960" s="154" t="str">
        <f>'LLM Defaults'!$P$23</f>
        <v>None</v>
      </c>
      <c r="I960" s="166" t="s">
        <v>27</v>
      </c>
      <c r="J960" s="154" t="str">
        <f>'LLM Defaults'!$L$23</f>
        <v>gpt-4-turbo-preview</v>
      </c>
      <c r="K960" s="157">
        <v>0.1</v>
      </c>
      <c r="L960" s="167">
        <v>0.0</v>
      </c>
      <c r="M960" s="168" t="s">
        <v>48</v>
      </c>
    </row>
    <row r="961">
      <c r="A961" s="161"/>
      <c r="B961" s="162"/>
      <c r="C961" s="163"/>
      <c r="D961" s="164"/>
      <c r="E961" s="165"/>
      <c r="F961" s="165" t="b">
        <v>0</v>
      </c>
      <c r="G961" s="165" t="b">
        <v>0</v>
      </c>
      <c r="H961" s="154" t="str">
        <f>'LLM Defaults'!$P$23</f>
        <v>None</v>
      </c>
      <c r="I961" s="166" t="s">
        <v>27</v>
      </c>
      <c r="J961" s="154" t="str">
        <f>'LLM Defaults'!$L$23</f>
        <v>gpt-4-turbo-preview</v>
      </c>
      <c r="K961" s="157">
        <v>0.1</v>
      </c>
      <c r="L961" s="167">
        <v>0.0</v>
      </c>
      <c r="M961" s="168" t="s">
        <v>48</v>
      </c>
    </row>
    <row r="962">
      <c r="A962" s="161"/>
      <c r="B962" s="162"/>
      <c r="C962" s="163"/>
      <c r="D962" s="164"/>
      <c r="E962" s="165"/>
      <c r="F962" s="165" t="b">
        <v>0</v>
      </c>
      <c r="G962" s="165" t="b">
        <v>0</v>
      </c>
      <c r="H962" s="154" t="str">
        <f>'LLM Defaults'!$P$23</f>
        <v>None</v>
      </c>
      <c r="I962" s="166" t="s">
        <v>27</v>
      </c>
      <c r="J962" s="154" t="str">
        <f>'LLM Defaults'!$L$23</f>
        <v>gpt-4-turbo-preview</v>
      </c>
      <c r="K962" s="157">
        <v>0.1</v>
      </c>
      <c r="L962" s="167">
        <v>0.0</v>
      </c>
      <c r="M962" s="168" t="s">
        <v>48</v>
      </c>
    </row>
    <row r="963">
      <c r="A963" s="161"/>
      <c r="B963" s="162"/>
      <c r="C963" s="163"/>
      <c r="D963" s="164"/>
      <c r="E963" s="165"/>
      <c r="F963" s="165" t="b">
        <v>0</v>
      </c>
      <c r="G963" s="165" t="b">
        <v>0</v>
      </c>
      <c r="H963" s="154" t="str">
        <f>'LLM Defaults'!$P$23</f>
        <v>None</v>
      </c>
      <c r="I963" s="166" t="s">
        <v>27</v>
      </c>
      <c r="J963" s="154" t="str">
        <f>'LLM Defaults'!$L$23</f>
        <v>gpt-4-turbo-preview</v>
      </c>
      <c r="K963" s="157">
        <v>0.1</v>
      </c>
      <c r="L963" s="167">
        <v>0.0</v>
      </c>
      <c r="M963" s="168" t="s">
        <v>48</v>
      </c>
    </row>
    <row r="964">
      <c r="A964" s="161"/>
      <c r="B964" s="162"/>
      <c r="C964" s="163"/>
      <c r="D964" s="164"/>
      <c r="E964" s="165"/>
      <c r="F964" s="165" t="b">
        <v>0</v>
      </c>
      <c r="G964" s="165" t="b">
        <v>0</v>
      </c>
      <c r="H964" s="154" t="str">
        <f>'LLM Defaults'!$P$23</f>
        <v>None</v>
      </c>
      <c r="I964" s="166" t="s">
        <v>27</v>
      </c>
      <c r="J964" s="154" t="str">
        <f>'LLM Defaults'!$L$23</f>
        <v>gpt-4-turbo-preview</v>
      </c>
      <c r="K964" s="157">
        <v>0.1</v>
      </c>
      <c r="L964" s="167">
        <v>0.0</v>
      </c>
      <c r="M964" s="168" t="s">
        <v>48</v>
      </c>
    </row>
    <row r="965">
      <c r="A965" s="161"/>
      <c r="B965" s="162"/>
      <c r="C965" s="163"/>
      <c r="D965" s="164"/>
      <c r="E965" s="165"/>
      <c r="F965" s="165" t="b">
        <v>0</v>
      </c>
      <c r="G965" s="165" t="b">
        <v>0</v>
      </c>
      <c r="H965" s="154" t="str">
        <f>'LLM Defaults'!$P$23</f>
        <v>None</v>
      </c>
      <c r="I965" s="166" t="s">
        <v>27</v>
      </c>
      <c r="J965" s="154" t="str">
        <f>'LLM Defaults'!$L$23</f>
        <v>gpt-4-turbo-preview</v>
      </c>
      <c r="K965" s="157">
        <v>0.1</v>
      </c>
      <c r="L965" s="167">
        <v>0.0</v>
      </c>
      <c r="M965" s="168" t="s">
        <v>48</v>
      </c>
    </row>
    <row r="966">
      <c r="A966" s="161"/>
      <c r="B966" s="162"/>
      <c r="C966" s="163"/>
      <c r="D966" s="164"/>
      <c r="E966" s="165"/>
      <c r="F966" s="165" t="b">
        <v>0</v>
      </c>
      <c r="G966" s="165" t="b">
        <v>0</v>
      </c>
      <c r="H966" s="154" t="str">
        <f>'LLM Defaults'!$P$23</f>
        <v>None</v>
      </c>
      <c r="I966" s="166" t="s">
        <v>27</v>
      </c>
      <c r="J966" s="154" t="str">
        <f>'LLM Defaults'!$L$23</f>
        <v>gpt-4-turbo-preview</v>
      </c>
      <c r="K966" s="157">
        <v>0.1</v>
      </c>
      <c r="L966" s="167">
        <v>0.0</v>
      </c>
      <c r="M966" s="168" t="s">
        <v>48</v>
      </c>
    </row>
    <row r="967">
      <c r="A967" s="161"/>
      <c r="B967" s="162"/>
      <c r="C967" s="163"/>
      <c r="D967" s="164"/>
      <c r="E967" s="165"/>
      <c r="F967" s="165" t="b">
        <v>0</v>
      </c>
      <c r="G967" s="165" t="b">
        <v>0</v>
      </c>
      <c r="H967" s="154" t="str">
        <f>'LLM Defaults'!$P$23</f>
        <v>None</v>
      </c>
      <c r="I967" s="166" t="s">
        <v>27</v>
      </c>
      <c r="J967" s="154" t="str">
        <f>'LLM Defaults'!$L$23</f>
        <v>gpt-4-turbo-preview</v>
      </c>
      <c r="K967" s="157">
        <v>0.1</v>
      </c>
      <c r="L967" s="167">
        <v>0.0</v>
      </c>
      <c r="M967" s="168" t="s">
        <v>48</v>
      </c>
    </row>
    <row r="968">
      <c r="A968" s="161"/>
      <c r="B968" s="162"/>
      <c r="C968" s="163"/>
      <c r="D968" s="164"/>
      <c r="E968" s="165"/>
      <c r="F968" s="165" t="b">
        <v>0</v>
      </c>
      <c r="G968" s="165" t="b">
        <v>0</v>
      </c>
      <c r="H968" s="154" t="str">
        <f>'LLM Defaults'!$P$23</f>
        <v>None</v>
      </c>
      <c r="I968" s="166" t="s">
        <v>27</v>
      </c>
      <c r="J968" s="154" t="str">
        <f>'LLM Defaults'!$L$23</f>
        <v>gpt-4-turbo-preview</v>
      </c>
      <c r="K968" s="157">
        <v>0.1</v>
      </c>
      <c r="L968" s="167">
        <v>0.0</v>
      </c>
      <c r="M968" s="168" t="s">
        <v>48</v>
      </c>
    </row>
    <row r="969">
      <c r="A969" s="161"/>
      <c r="B969" s="162"/>
      <c r="C969" s="163"/>
      <c r="D969" s="164"/>
      <c r="E969" s="165"/>
      <c r="F969" s="165" t="b">
        <v>0</v>
      </c>
      <c r="G969" s="165" t="b">
        <v>0</v>
      </c>
      <c r="H969" s="154" t="str">
        <f>'LLM Defaults'!$P$23</f>
        <v>None</v>
      </c>
      <c r="I969" s="166" t="s">
        <v>27</v>
      </c>
      <c r="J969" s="154" t="str">
        <f>'LLM Defaults'!$L$23</f>
        <v>gpt-4-turbo-preview</v>
      </c>
      <c r="K969" s="157">
        <v>0.1</v>
      </c>
      <c r="L969" s="167">
        <v>0.0</v>
      </c>
      <c r="M969" s="168" t="s">
        <v>48</v>
      </c>
    </row>
    <row r="970">
      <c r="A970" s="161"/>
      <c r="B970" s="162"/>
      <c r="C970" s="163"/>
      <c r="D970" s="164"/>
      <c r="E970" s="165"/>
      <c r="F970" s="165" t="b">
        <v>0</v>
      </c>
      <c r="G970" s="165" t="b">
        <v>0</v>
      </c>
      <c r="H970" s="154" t="str">
        <f>'LLM Defaults'!$P$23</f>
        <v>None</v>
      </c>
      <c r="I970" s="166" t="s">
        <v>27</v>
      </c>
      <c r="J970" s="154" t="str">
        <f>'LLM Defaults'!$L$23</f>
        <v>gpt-4-turbo-preview</v>
      </c>
      <c r="K970" s="157">
        <v>0.1</v>
      </c>
      <c r="L970" s="167">
        <v>0.0</v>
      </c>
      <c r="M970" s="168" t="s">
        <v>48</v>
      </c>
    </row>
    <row r="971">
      <c r="A971" s="161"/>
      <c r="B971" s="162"/>
      <c r="C971" s="163"/>
      <c r="D971" s="164"/>
      <c r="E971" s="165"/>
      <c r="F971" s="165" t="b">
        <v>0</v>
      </c>
      <c r="G971" s="165" t="b">
        <v>0</v>
      </c>
      <c r="H971" s="154" t="str">
        <f>'LLM Defaults'!$P$23</f>
        <v>None</v>
      </c>
      <c r="I971" s="166" t="s">
        <v>27</v>
      </c>
      <c r="J971" s="154" t="str">
        <f>'LLM Defaults'!$L$23</f>
        <v>gpt-4-turbo-preview</v>
      </c>
      <c r="K971" s="157">
        <v>0.1</v>
      </c>
      <c r="L971" s="167">
        <v>0.0</v>
      </c>
      <c r="M971" s="168" t="s">
        <v>48</v>
      </c>
    </row>
    <row r="972">
      <c r="A972" s="161"/>
      <c r="B972" s="162"/>
      <c r="C972" s="163"/>
      <c r="D972" s="164"/>
      <c r="E972" s="165"/>
      <c r="F972" s="165" t="b">
        <v>0</v>
      </c>
      <c r="G972" s="165" t="b">
        <v>0</v>
      </c>
      <c r="H972" s="154" t="str">
        <f>'LLM Defaults'!$P$23</f>
        <v>None</v>
      </c>
      <c r="I972" s="166" t="s">
        <v>27</v>
      </c>
      <c r="J972" s="154" t="str">
        <f>'LLM Defaults'!$L$23</f>
        <v>gpt-4-turbo-preview</v>
      </c>
      <c r="K972" s="157">
        <v>0.1</v>
      </c>
      <c r="L972" s="167">
        <v>0.0</v>
      </c>
      <c r="M972" s="168" t="s">
        <v>48</v>
      </c>
    </row>
    <row r="973">
      <c r="A973" s="161"/>
      <c r="B973" s="162"/>
      <c r="C973" s="163"/>
      <c r="D973" s="164"/>
      <c r="E973" s="165"/>
      <c r="F973" s="165" t="b">
        <v>0</v>
      </c>
      <c r="G973" s="165" t="b">
        <v>0</v>
      </c>
      <c r="H973" s="154" t="str">
        <f>'LLM Defaults'!$P$23</f>
        <v>None</v>
      </c>
      <c r="I973" s="166" t="s">
        <v>27</v>
      </c>
      <c r="J973" s="154" t="str">
        <f>'LLM Defaults'!$L$23</f>
        <v>gpt-4-turbo-preview</v>
      </c>
      <c r="K973" s="157">
        <v>0.1</v>
      </c>
      <c r="L973" s="167">
        <v>0.0</v>
      </c>
      <c r="M973" s="168" t="s">
        <v>48</v>
      </c>
    </row>
    <row r="974">
      <c r="A974" s="161"/>
      <c r="B974" s="162"/>
      <c r="C974" s="163"/>
      <c r="D974" s="164"/>
      <c r="E974" s="165"/>
      <c r="F974" s="165" t="b">
        <v>0</v>
      </c>
      <c r="G974" s="165" t="b">
        <v>0</v>
      </c>
      <c r="H974" s="154" t="str">
        <f>'LLM Defaults'!$P$23</f>
        <v>None</v>
      </c>
      <c r="I974" s="166" t="s">
        <v>27</v>
      </c>
      <c r="J974" s="154" t="str">
        <f>'LLM Defaults'!$L$23</f>
        <v>gpt-4-turbo-preview</v>
      </c>
      <c r="K974" s="157">
        <v>0.1</v>
      </c>
      <c r="L974" s="167">
        <v>0.0</v>
      </c>
      <c r="M974" s="168" t="s">
        <v>48</v>
      </c>
    </row>
    <row r="975">
      <c r="A975" s="161"/>
      <c r="B975" s="162"/>
      <c r="C975" s="163"/>
      <c r="D975" s="164"/>
      <c r="E975" s="165"/>
      <c r="F975" s="165" t="b">
        <v>0</v>
      </c>
      <c r="G975" s="165" t="b">
        <v>0</v>
      </c>
      <c r="H975" s="154" t="str">
        <f>'LLM Defaults'!$P$23</f>
        <v>None</v>
      </c>
      <c r="I975" s="166" t="s">
        <v>27</v>
      </c>
      <c r="J975" s="154" t="str">
        <f>'LLM Defaults'!$L$23</f>
        <v>gpt-4-turbo-preview</v>
      </c>
      <c r="K975" s="157">
        <v>0.1</v>
      </c>
      <c r="L975" s="167">
        <v>0.0</v>
      </c>
      <c r="M975" s="168" t="s">
        <v>48</v>
      </c>
    </row>
    <row r="976">
      <c r="A976" s="161"/>
      <c r="B976" s="162"/>
      <c r="C976" s="163"/>
      <c r="D976" s="164"/>
      <c r="E976" s="165"/>
      <c r="F976" s="165" t="b">
        <v>0</v>
      </c>
      <c r="G976" s="165" t="b">
        <v>0</v>
      </c>
      <c r="H976" s="154" t="str">
        <f>'LLM Defaults'!$P$23</f>
        <v>None</v>
      </c>
      <c r="I976" s="166" t="s">
        <v>27</v>
      </c>
      <c r="J976" s="154" t="str">
        <f>'LLM Defaults'!$L$23</f>
        <v>gpt-4-turbo-preview</v>
      </c>
      <c r="K976" s="157">
        <v>0.1</v>
      </c>
      <c r="L976" s="167">
        <v>0.0</v>
      </c>
      <c r="M976" s="168" t="s">
        <v>48</v>
      </c>
    </row>
    <row r="977">
      <c r="A977" s="161"/>
      <c r="B977" s="162"/>
      <c r="C977" s="163"/>
      <c r="D977" s="164"/>
      <c r="E977" s="165"/>
      <c r="F977" s="165" t="b">
        <v>0</v>
      </c>
      <c r="G977" s="165" t="b">
        <v>0</v>
      </c>
      <c r="H977" s="154" t="str">
        <f>'LLM Defaults'!$P$23</f>
        <v>None</v>
      </c>
      <c r="I977" s="166" t="s">
        <v>27</v>
      </c>
      <c r="J977" s="154" t="str">
        <f>'LLM Defaults'!$L$23</f>
        <v>gpt-4-turbo-preview</v>
      </c>
      <c r="K977" s="157">
        <v>0.1</v>
      </c>
      <c r="L977" s="167">
        <v>0.0</v>
      </c>
      <c r="M977" s="168" t="s">
        <v>48</v>
      </c>
    </row>
    <row r="978">
      <c r="A978" s="161"/>
      <c r="B978" s="162"/>
      <c r="C978" s="163"/>
      <c r="D978" s="164"/>
      <c r="E978" s="165"/>
      <c r="F978" s="165" t="b">
        <v>0</v>
      </c>
      <c r="G978" s="165" t="b">
        <v>0</v>
      </c>
      <c r="H978" s="154" t="str">
        <f>'LLM Defaults'!$P$23</f>
        <v>None</v>
      </c>
      <c r="I978" s="166" t="s">
        <v>27</v>
      </c>
      <c r="J978" s="154" t="str">
        <f>'LLM Defaults'!$L$23</f>
        <v>gpt-4-turbo-preview</v>
      </c>
      <c r="K978" s="157">
        <v>0.1</v>
      </c>
      <c r="L978" s="167">
        <v>0.0</v>
      </c>
      <c r="M978" s="168" t="s">
        <v>48</v>
      </c>
    </row>
    <row r="979">
      <c r="A979" s="161"/>
      <c r="B979" s="162"/>
      <c r="C979" s="163"/>
      <c r="D979" s="164"/>
      <c r="E979" s="165"/>
      <c r="F979" s="165" t="b">
        <v>0</v>
      </c>
      <c r="G979" s="165" t="b">
        <v>0</v>
      </c>
      <c r="H979" s="154" t="str">
        <f>'LLM Defaults'!$P$23</f>
        <v>None</v>
      </c>
      <c r="I979" s="166" t="s">
        <v>27</v>
      </c>
      <c r="J979" s="154" t="str">
        <f>'LLM Defaults'!$L$23</f>
        <v>gpt-4-turbo-preview</v>
      </c>
      <c r="K979" s="157">
        <v>0.1</v>
      </c>
      <c r="L979" s="167">
        <v>0.0</v>
      </c>
      <c r="M979" s="168" t="s">
        <v>48</v>
      </c>
    </row>
    <row r="980">
      <c r="A980" s="161"/>
      <c r="B980" s="162"/>
      <c r="C980" s="163"/>
      <c r="D980" s="164"/>
      <c r="E980" s="165"/>
      <c r="F980" s="165" t="b">
        <v>0</v>
      </c>
      <c r="G980" s="165" t="b">
        <v>0</v>
      </c>
      <c r="H980" s="154" t="str">
        <f>'LLM Defaults'!$P$23</f>
        <v>None</v>
      </c>
      <c r="I980" s="166" t="s">
        <v>27</v>
      </c>
      <c r="J980" s="154" t="str">
        <f>'LLM Defaults'!$L$23</f>
        <v>gpt-4-turbo-preview</v>
      </c>
      <c r="K980" s="157">
        <v>0.1</v>
      </c>
      <c r="L980" s="167">
        <v>0.0</v>
      </c>
      <c r="M980" s="168" t="s">
        <v>48</v>
      </c>
    </row>
    <row r="981">
      <c r="A981" s="161"/>
      <c r="B981" s="162"/>
      <c r="C981" s="163"/>
      <c r="D981" s="164"/>
      <c r="E981" s="165"/>
      <c r="F981" s="165" t="b">
        <v>0</v>
      </c>
      <c r="G981" s="165" t="b">
        <v>0</v>
      </c>
      <c r="H981" s="154" t="str">
        <f>'LLM Defaults'!$P$23</f>
        <v>None</v>
      </c>
      <c r="I981" s="166" t="s">
        <v>27</v>
      </c>
      <c r="J981" s="154" t="str">
        <f>'LLM Defaults'!$L$23</f>
        <v>gpt-4-turbo-preview</v>
      </c>
      <c r="K981" s="157">
        <v>0.1</v>
      </c>
      <c r="L981" s="167">
        <v>0.0</v>
      </c>
      <c r="M981" s="168" t="s">
        <v>48</v>
      </c>
    </row>
    <row r="982">
      <c r="A982" s="161"/>
      <c r="B982" s="162"/>
      <c r="C982" s="163"/>
      <c r="D982" s="164"/>
      <c r="E982" s="165"/>
      <c r="F982" s="165" t="b">
        <v>0</v>
      </c>
      <c r="G982" s="165" t="b">
        <v>0</v>
      </c>
      <c r="H982" s="154" t="str">
        <f>'LLM Defaults'!$P$23</f>
        <v>None</v>
      </c>
      <c r="I982" s="166" t="s">
        <v>27</v>
      </c>
      <c r="J982" s="154" t="str">
        <f>'LLM Defaults'!$L$23</f>
        <v>gpt-4-turbo-preview</v>
      </c>
      <c r="K982" s="157">
        <v>0.1</v>
      </c>
      <c r="L982" s="167">
        <v>0.0</v>
      </c>
      <c r="M982" s="168" t="s">
        <v>48</v>
      </c>
    </row>
    <row r="983">
      <c r="A983" s="161"/>
      <c r="B983" s="162"/>
      <c r="C983" s="163"/>
      <c r="D983" s="164"/>
      <c r="E983" s="165"/>
      <c r="F983" s="165" t="b">
        <v>0</v>
      </c>
      <c r="G983" s="165" t="b">
        <v>0</v>
      </c>
      <c r="H983" s="154" t="str">
        <f>'LLM Defaults'!$P$23</f>
        <v>None</v>
      </c>
      <c r="I983" s="166" t="s">
        <v>27</v>
      </c>
      <c r="J983" s="154" t="str">
        <f>'LLM Defaults'!$L$23</f>
        <v>gpt-4-turbo-preview</v>
      </c>
      <c r="K983" s="157">
        <v>0.1</v>
      </c>
      <c r="L983" s="167">
        <v>0.0</v>
      </c>
      <c r="M983" s="168" t="s">
        <v>48</v>
      </c>
    </row>
    <row r="984">
      <c r="A984" s="161"/>
      <c r="B984" s="162"/>
      <c r="C984" s="163"/>
      <c r="D984" s="164"/>
      <c r="E984" s="165"/>
      <c r="F984" s="165" t="b">
        <v>0</v>
      </c>
      <c r="G984" s="165" t="b">
        <v>0</v>
      </c>
      <c r="H984" s="154" t="str">
        <f>'LLM Defaults'!$P$23</f>
        <v>None</v>
      </c>
      <c r="I984" s="166" t="s">
        <v>27</v>
      </c>
      <c r="J984" s="154" t="str">
        <f>'LLM Defaults'!$L$23</f>
        <v>gpt-4-turbo-preview</v>
      </c>
      <c r="K984" s="157">
        <v>0.1</v>
      </c>
      <c r="L984" s="167">
        <v>0.0</v>
      </c>
      <c r="M984" s="168" t="s">
        <v>48</v>
      </c>
    </row>
    <row r="985">
      <c r="A985" s="161"/>
      <c r="B985" s="162"/>
      <c r="C985" s="163"/>
      <c r="D985" s="164"/>
      <c r="E985" s="165"/>
      <c r="F985" s="165" t="b">
        <v>0</v>
      </c>
      <c r="G985" s="165" t="b">
        <v>0</v>
      </c>
      <c r="H985" s="154" t="str">
        <f>'LLM Defaults'!$P$23</f>
        <v>None</v>
      </c>
      <c r="I985" s="166" t="s">
        <v>27</v>
      </c>
      <c r="J985" s="154" t="str">
        <f>'LLM Defaults'!$L$23</f>
        <v>gpt-4-turbo-preview</v>
      </c>
      <c r="K985" s="157">
        <v>0.1</v>
      </c>
      <c r="L985" s="167">
        <v>0.0</v>
      </c>
      <c r="M985" s="168" t="s">
        <v>48</v>
      </c>
    </row>
    <row r="986">
      <c r="A986" s="161"/>
      <c r="B986" s="162"/>
      <c r="C986" s="163"/>
      <c r="D986" s="164"/>
      <c r="E986" s="165"/>
      <c r="F986" s="165" t="b">
        <v>0</v>
      </c>
      <c r="G986" s="165" t="b">
        <v>0</v>
      </c>
      <c r="H986" s="154" t="str">
        <f>'LLM Defaults'!$P$23</f>
        <v>None</v>
      </c>
      <c r="I986" s="166" t="s">
        <v>27</v>
      </c>
      <c r="J986" s="154" t="str">
        <f>'LLM Defaults'!$L$23</f>
        <v>gpt-4-turbo-preview</v>
      </c>
      <c r="K986" s="157">
        <v>0.1</v>
      </c>
      <c r="L986" s="167">
        <v>0.0</v>
      </c>
      <c r="M986" s="168" t="s">
        <v>48</v>
      </c>
    </row>
    <row r="987">
      <c r="A987" s="161"/>
      <c r="B987" s="162"/>
      <c r="C987" s="163"/>
      <c r="D987" s="164"/>
      <c r="E987" s="165"/>
      <c r="F987" s="165" t="b">
        <v>0</v>
      </c>
      <c r="G987" s="165" t="b">
        <v>0</v>
      </c>
      <c r="H987" s="154" t="str">
        <f>'LLM Defaults'!$P$23</f>
        <v>None</v>
      </c>
      <c r="I987" s="166" t="s">
        <v>27</v>
      </c>
      <c r="J987" s="154" t="str">
        <f>'LLM Defaults'!$L$23</f>
        <v>gpt-4-turbo-preview</v>
      </c>
      <c r="K987" s="157">
        <v>0.1</v>
      </c>
      <c r="L987" s="167">
        <v>0.0</v>
      </c>
      <c r="M987" s="168" t="s">
        <v>48</v>
      </c>
    </row>
    <row r="988">
      <c r="A988" s="161"/>
      <c r="B988" s="162"/>
      <c r="C988" s="163"/>
      <c r="D988" s="164"/>
      <c r="E988" s="165"/>
      <c r="F988" s="165" t="b">
        <v>0</v>
      </c>
      <c r="G988" s="165" t="b">
        <v>0</v>
      </c>
      <c r="H988" s="154" t="str">
        <f>'LLM Defaults'!$P$23</f>
        <v>None</v>
      </c>
      <c r="I988" s="166" t="s">
        <v>27</v>
      </c>
      <c r="J988" s="154" t="str">
        <f>'LLM Defaults'!$L$23</f>
        <v>gpt-4-turbo-preview</v>
      </c>
      <c r="K988" s="157">
        <v>0.1</v>
      </c>
      <c r="L988" s="167">
        <v>0.0</v>
      </c>
      <c r="M988" s="168" t="s">
        <v>48</v>
      </c>
    </row>
    <row r="989">
      <c r="A989" s="161"/>
      <c r="B989" s="162"/>
      <c r="C989" s="163"/>
      <c r="D989" s="164"/>
      <c r="E989" s="165"/>
      <c r="F989" s="165" t="b">
        <v>0</v>
      </c>
      <c r="G989" s="165" t="b">
        <v>0</v>
      </c>
      <c r="H989" s="154" t="str">
        <f>'LLM Defaults'!$P$23</f>
        <v>None</v>
      </c>
      <c r="I989" s="166" t="s">
        <v>27</v>
      </c>
      <c r="J989" s="154" t="str">
        <f>'LLM Defaults'!$L$23</f>
        <v>gpt-4-turbo-preview</v>
      </c>
      <c r="K989" s="157">
        <v>0.1</v>
      </c>
      <c r="L989" s="167">
        <v>0.0</v>
      </c>
      <c r="M989" s="168" t="s">
        <v>48</v>
      </c>
    </row>
    <row r="990">
      <c r="A990" s="161"/>
      <c r="B990" s="162"/>
      <c r="C990" s="163"/>
      <c r="D990" s="164"/>
      <c r="E990" s="165"/>
      <c r="F990" s="165" t="b">
        <v>0</v>
      </c>
      <c r="G990" s="165" t="b">
        <v>0</v>
      </c>
      <c r="H990" s="154" t="str">
        <f>'LLM Defaults'!$P$23</f>
        <v>None</v>
      </c>
      <c r="I990" s="166" t="s">
        <v>27</v>
      </c>
      <c r="J990" s="154" t="str">
        <f>'LLM Defaults'!$L$23</f>
        <v>gpt-4-turbo-preview</v>
      </c>
      <c r="K990" s="157">
        <v>0.1</v>
      </c>
      <c r="L990" s="167">
        <v>0.0</v>
      </c>
      <c r="M990" s="168" t="s">
        <v>48</v>
      </c>
    </row>
    <row r="991">
      <c r="A991" s="161"/>
      <c r="B991" s="162"/>
      <c r="C991" s="163"/>
      <c r="D991" s="164"/>
      <c r="E991" s="165"/>
      <c r="F991" s="165" t="b">
        <v>0</v>
      </c>
      <c r="G991" s="165" t="b">
        <v>0</v>
      </c>
      <c r="H991" s="154" t="str">
        <f>'LLM Defaults'!$P$23</f>
        <v>None</v>
      </c>
      <c r="I991" s="166" t="s">
        <v>27</v>
      </c>
      <c r="J991" s="154" t="str">
        <f>'LLM Defaults'!$L$23</f>
        <v>gpt-4-turbo-preview</v>
      </c>
      <c r="K991" s="157">
        <v>0.1</v>
      </c>
      <c r="L991" s="167">
        <v>0.0</v>
      </c>
      <c r="M991" s="168" t="s">
        <v>48</v>
      </c>
    </row>
    <row r="992">
      <c r="A992" s="161"/>
      <c r="B992" s="162"/>
      <c r="C992" s="163"/>
      <c r="D992" s="164"/>
      <c r="E992" s="165"/>
      <c r="F992" s="165" t="b">
        <v>0</v>
      </c>
      <c r="G992" s="165" t="b">
        <v>0</v>
      </c>
      <c r="H992" s="154" t="str">
        <f>'LLM Defaults'!$P$23</f>
        <v>None</v>
      </c>
      <c r="I992" s="166" t="s">
        <v>27</v>
      </c>
      <c r="J992" s="154" t="str">
        <f>'LLM Defaults'!$L$23</f>
        <v>gpt-4-turbo-preview</v>
      </c>
      <c r="K992" s="157">
        <v>0.1</v>
      </c>
      <c r="L992" s="167">
        <v>0.0</v>
      </c>
      <c r="M992" s="168" t="s">
        <v>48</v>
      </c>
    </row>
    <row r="993">
      <c r="A993" s="161"/>
      <c r="B993" s="162"/>
      <c r="C993" s="163"/>
      <c r="D993" s="164"/>
      <c r="E993" s="165"/>
      <c r="F993" s="165" t="b">
        <v>0</v>
      </c>
      <c r="G993" s="165" t="b">
        <v>0</v>
      </c>
      <c r="H993" s="154" t="str">
        <f>'LLM Defaults'!$P$23</f>
        <v>None</v>
      </c>
      <c r="I993" s="166" t="s">
        <v>27</v>
      </c>
      <c r="J993" s="154" t="str">
        <f>'LLM Defaults'!$L$23</f>
        <v>gpt-4-turbo-preview</v>
      </c>
      <c r="K993" s="157">
        <v>0.1</v>
      </c>
      <c r="L993" s="167">
        <v>0.0</v>
      </c>
      <c r="M993" s="168" t="s">
        <v>48</v>
      </c>
    </row>
    <row r="994">
      <c r="A994" s="161"/>
      <c r="B994" s="162"/>
      <c r="C994" s="163"/>
      <c r="D994" s="164"/>
      <c r="E994" s="165"/>
      <c r="F994" s="165" t="b">
        <v>0</v>
      </c>
      <c r="G994" s="165" t="b">
        <v>0</v>
      </c>
      <c r="H994" s="154" t="str">
        <f>'LLM Defaults'!$P$23</f>
        <v>None</v>
      </c>
      <c r="I994" s="166" t="s">
        <v>27</v>
      </c>
      <c r="J994" s="154" t="str">
        <f>'LLM Defaults'!$L$23</f>
        <v>gpt-4-turbo-preview</v>
      </c>
      <c r="K994" s="157">
        <v>0.1</v>
      </c>
      <c r="L994" s="167">
        <v>0.0</v>
      </c>
      <c r="M994" s="168" t="s">
        <v>48</v>
      </c>
    </row>
    <row r="995">
      <c r="A995" s="161"/>
      <c r="B995" s="162"/>
      <c r="C995" s="163"/>
      <c r="D995" s="164"/>
      <c r="E995" s="165"/>
      <c r="F995" s="165" t="b">
        <v>0</v>
      </c>
      <c r="G995" s="165" t="b">
        <v>0</v>
      </c>
      <c r="H995" s="154" t="str">
        <f>'LLM Defaults'!$P$23</f>
        <v>None</v>
      </c>
      <c r="I995" s="166" t="s">
        <v>27</v>
      </c>
      <c r="J995" s="154" t="str">
        <f>'LLM Defaults'!$L$23</f>
        <v>gpt-4-turbo-preview</v>
      </c>
      <c r="K995" s="157">
        <v>0.1</v>
      </c>
      <c r="L995" s="167">
        <v>0.0</v>
      </c>
      <c r="M995" s="168" t="s">
        <v>48</v>
      </c>
    </row>
    <row r="996">
      <c r="A996" s="161"/>
      <c r="B996" s="162"/>
      <c r="C996" s="163"/>
      <c r="D996" s="164"/>
      <c r="E996" s="165"/>
      <c r="F996" s="165" t="b">
        <v>0</v>
      </c>
      <c r="G996" s="165" t="b">
        <v>0</v>
      </c>
      <c r="H996" s="154" t="str">
        <f>'LLM Defaults'!$P$23</f>
        <v>None</v>
      </c>
      <c r="I996" s="166" t="s">
        <v>27</v>
      </c>
      <c r="J996" s="154" t="str">
        <f>'LLM Defaults'!$L$23</f>
        <v>gpt-4-turbo-preview</v>
      </c>
      <c r="K996" s="157">
        <v>0.1</v>
      </c>
      <c r="L996" s="167">
        <v>0.0</v>
      </c>
      <c r="M996" s="168" t="s">
        <v>48</v>
      </c>
    </row>
    <row r="997">
      <c r="A997" s="161"/>
      <c r="B997" s="162"/>
      <c r="C997" s="163"/>
      <c r="D997" s="164"/>
      <c r="E997" s="165"/>
      <c r="F997" s="165" t="b">
        <v>0</v>
      </c>
      <c r="G997" s="165" t="b">
        <v>0</v>
      </c>
      <c r="H997" s="154" t="str">
        <f>'LLM Defaults'!$P$23</f>
        <v>None</v>
      </c>
      <c r="I997" s="166" t="s">
        <v>27</v>
      </c>
      <c r="J997" s="154" t="str">
        <f>'LLM Defaults'!$L$23</f>
        <v>gpt-4-turbo-preview</v>
      </c>
      <c r="K997" s="157">
        <v>0.1</v>
      </c>
      <c r="L997" s="167">
        <v>0.0</v>
      </c>
      <c r="M997" s="168" t="s">
        <v>48</v>
      </c>
    </row>
    <row r="998">
      <c r="A998" s="161"/>
      <c r="B998" s="162"/>
      <c r="C998" s="163"/>
      <c r="D998" s="164"/>
      <c r="E998" s="165"/>
      <c r="F998" s="165" t="b">
        <v>0</v>
      </c>
      <c r="G998" s="165" t="b">
        <v>0</v>
      </c>
      <c r="H998" s="154" t="str">
        <f>'LLM Defaults'!$P$23</f>
        <v>None</v>
      </c>
      <c r="I998" s="166" t="s">
        <v>27</v>
      </c>
      <c r="J998" s="154" t="str">
        <f>'LLM Defaults'!$L$23</f>
        <v>gpt-4-turbo-preview</v>
      </c>
      <c r="K998" s="157">
        <v>0.1</v>
      </c>
      <c r="L998" s="167">
        <v>0.0</v>
      </c>
      <c r="M998" s="168" t="s">
        <v>48</v>
      </c>
    </row>
    <row r="999">
      <c r="A999" s="161"/>
      <c r="B999" s="162"/>
      <c r="C999" s="163"/>
      <c r="D999" s="164"/>
      <c r="E999" s="165"/>
      <c r="F999" s="165" t="b">
        <v>0</v>
      </c>
      <c r="G999" s="165" t="b">
        <v>0</v>
      </c>
      <c r="H999" s="154" t="str">
        <f>'LLM Defaults'!$P$23</f>
        <v>None</v>
      </c>
      <c r="I999" s="166" t="s">
        <v>27</v>
      </c>
      <c r="J999" s="154" t="str">
        <f>'LLM Defaults'!$L$23</f>
        <v>gpt-4-turbo-preview</v>
      </c>
      <c r="K999" s="157">
        <v>0.1</v>
      </c>
      <c r="L999" s="167">
        <v>0.0</v>
      </c>
      <c r="M999" s="168" t="s">
        <v>48</v>
      </c>
    </row>
    <row r="1000">
      <c r="A1000" s="161"/>
      <c r="B1000" s="162"/>
      <c r="C1000" s="163"/>
      <c r="D1000" s="164"/>
      <c r="E1000" s="165"/>
      <c r="F1000" s="165" t="b">
        <v>0</v>
      </c>
      <c r="G1000" s="165" t="b">
        <v>0</v>
      </c>
      <c r="H1000" s="154" t="str">
        <f>'LLM Defaults'!$P$23</f>
        <v>None</v>
      </c>
      <c r="I1000" s="166" t="s">
        <v>27</v>
      </c>
      <c r="J1000" s="154" t="str">
        <f>'LLM Defaults'!$L$23</f>
        <v>gpt-4-turbo-preview</v>
      </c>
      <c r="K1000" s="157">
        <v>0.1</v>
      </c>
      <c r="L1000" s="167">
        <v>0.0</v>
      </c>
      <c r="M1000" s="168" t="s">
        <v>48</v>
      </c>
    </row>
    <row r="1001">
      <c r="A1001" s="161"/>
      <c r="B1001" s="162"/>
      <c r="C1001" s="163"/>
      <c r="D1001" s="164"/>
      <c r="E1001" s="165"/>
      <c r="F1001" s="165" t="b">
        <v>0</v>
      </c>
      <c r="G1001" s="165" t="b">
        <v>0</v>
      </c>
      <c r="H1001" s="154" t="str">
        <f>'LLM Defaults'!$P$23</f>
        <v>None</v>
      </c>
      <c r="I1001" s="166" t="s">
        <v>27</v>
      </c>
      <c r="J1001" s="154" t="str">
        <f>'LLM Defaults'!$L$23</f>
        <v>gpt-4-turbo-preview</v>
      </c>
      <c r="K1001" s="157">
        <v>0.1</v>
      </c>
      <c r="L1001" s="167">
        <v>0.0</v>
      </c>
      <c r="M1001" s="168" t="s">
        <v>48</v>
      </c>
    </row>
  </sheetData>
  <autoFilter ref="$A$1:$A$1001"/>
  <conditionalFormatting sqref="F1:G1001">
    <cfRule type="expression" dxfId="6" priority="1">
      <formula>ISBLANK($B1)</formula>
    </cfRule>
  </conditionalFormatting>
  <conditionalFormatting sqref="F2:G1001">
    <cfRule type="cellIs" dxfId="7" priority="2" operator="equal">
      <formula>"TRUE"</formula>
    </cfRule>
  </conditionalFormatting>
  <conditionalFormatting sqref="F1:G1001">
    <cfRule type="expression" dxfId="8" priority="3">
      <formula>AND(NOT(ISBLANK($B1)), ISBLANK(F1))</formula>
    </cfRule>
  </conditionalFormatting>
  <conditionalFormatting sqref="B1:M1001">
    <cfRule type="expression" dxfId="9" priority="4">
      <formula> AND(NOT(ISBLANK($B1)), ISBLANK(B1))</formula>
    </cfRule>
  </conditionalFormatting>
  <conditionalFormatting sqref="H1:M1001">
    <cfRule type="expression" dxfId="6" priority="5">
      <formula>ISBLANK($B1)</formula>
    </cfRule>
  </conditionalFormatting>
  <conditionalFormatting sqref="H1:H1001 J1:J1001">
    <cfRule type="expression" dxfId="10" priority="6">
      <formula>ISFORMULA(H1)</formula>
    </cfRule>
  </conditionalFormatting>
  <conditionalFormatting sqref="H2:H1001 J2:J1001">
    <cfRule type="expression" dxfId="11" priority="7">
      <formula>NOT(ISFORMULA(H2))</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75"/>
    <col customWidth="1" min="2" max="2" width="18.13"/>
    <col customWidth="1" min="3" max="3" width="18.25"/>
    <col customWidth="1" min="4" max="4" width="76.38"/>
    <col customWidth="1" min="5" max="5" width="20.88"/>
    <col customWidth="1" min="6" max="9" width="3.63"/>
    <col customWidth="1" min="10" max="10" width="25.0"/>
    <col customWidth="1" min="11" max="11" width="3.63"/>
    <col customWidth="1" min="12" max="12" width="25.0"/>
    <col customWidth="1" min="13" max="13" width="8.38"/>
    <col customWidth="1" min="14" max="14" width="9.88"/>
  </cols>
  <sheetData>
    <row r="1" ht="48.0" customHeight="1">
      <c r="A1" s="172" t="s">
        <v>28</v>
      </c>
      <c r="B1" s="173" t="s">
        <v>61</v>
      </c>
      <c r="C1" s="172" t="s">
        <v>62</v>
      </c>
      <c r="D1" s="172" t="s">
        <v>63</v>
      </c>
      <c r="E1" s="172" t="s">
        <v>64</v>
      </c>
      <c r="F1" s="174" t="s">
        <v>65</v>
      </c>
      <c r="G1" s="174" t="s">
        <v>33</v>
      </c>
      <c r="H1" s="174" t="s">
        <v>34</v>
      </c>
      <c r="I1" s="174" t="s">
        <v>66</v>
      </c>
      <c r="J1" s="175" t="s">
        <v>67</v>
      </c>
      <c r="K1" s="176" t="s">
        <v>68</v>
      </c>
      <c r="L1" s="175" t="s">
        <v>69</v>
      </c>
      <c r="M1" s="175" t="s">
        <v>70</v>
      </c>
      <c r="N1" s="175" t="s">
        <v>71</v>
      </c>
    </row>
    <row r="2" ht="48.0" customHeight="1">
      <c r="A2" s="177"/>
      <c r="B2" s="178" t="s">
        <v>72</v>
      </c>
      <c r="C2" s="179" t="s">
        <v>73</v>
      </c>
      <c r="D2" s="179" t="s">
        <v>74</v>
      </c>
      <c r="E2" s="170" t="s">
        <v>75</v>
      </c>
      <c r="F2" s="180" t="b">
        <v>1</v>
      </c>
      <c r="G2" s="180" t="b">
        <v>1</v>
      </c>
      <c r="H2" s="180" t="b">
        <v>1</v>
      </c>
      <c r="I2" s="170">
        <v>15.0</v>
      </c>
      <c r="J2" s="170" t="str">
        <f>IFERROR(__xludf.DUMMYFUNCTION("QUERY(Models!A:I, ""SELECT A WHERE I = TRUE AND G = FALSE LIMIT 1"", 0)"),"gpt-4-turbo-preview")</f>
        <v>gpt-4-turbo-preview</v>
      </c>
      <c r="K2" s="170">
        <v>0.0</v>
      </c>
      <c r="L2" s="170" t="str">
        <f>IFERROR(__xludf.DUMMYFUNCTION("QUERY(Models!A:I, ""SELECT A WHERE I = TRUE AND G = FALSE LIMIT 1"", 0)"),"gpt-4-turbo-preview")</f>
        <v>gpt-4-turbo-preview</v>
      </c>
      <c r="M2" s="181" t="str">
        <f t="array" ref="M2:M1003">IF(ISBLANK(J2:J1003), "", VLOOKUP(J2:J1003, Models!A:D, 4, FALSE))
</f>
        <v>openai</v>
      </c>
      <c r="N2" s="182" t="str">
        <f t="array" ref="N2:N1003">IF(ISBLANK(L2:L1003), "", VLOOKUP(L2:L1003, Models!A:D, 4, FALSE))
</f>
        <v>openai</v>
      </c>
    </row>
    <row r="3" ht="48.0" customHeight="1">
      <c r="A3" s="177"/>
      <c r="B3" s="178" t="s">
        <v>76</v>
      </c>
      <c r="C3" s="179" t="s">
        <v>77</v>
      </c>
      <c r="D3" s="179" t="s">
        <v>78</v>
      </c>
      <c r="E3" s="179" t="s">
        <v>79</v>
      </c>
      <c r="F3" s="180" t="b">
        <v>0</v>
      </c>
      <c r="G3" s="180" t="b">
        <v>1</v>
      </c>
      <c r="H3" s="180" t="b">
        <v>1</v>
      </c>
      <c r="I3" s="170">
        <v>15.0</v>
      </c>
      <c r="J3" s="170" t="str">
        <f>IFERROR(__xludf.DUMMYFUNCTION("QUERY(Models!A:I, ""SELECT A WHERE I = TRUE AND G = FALSE LIMIT 1"", 0)"),"gpt-4-turbo-preview")</f>
        <v>gpt-4-turbo-preview</v>
      </c>
      <c r="K3" s="170">
        <v>0.0</v>
      </c>
      <c r="L3" s="170" t="str">
        <f>IFERROR(__xludf.DUMMYFUNCTION("QUERY(Models!A:I, ""SELECT A WHERE I = TRUE AND G = FALSE LIMIT 1"", 0)"),"gpt-4-turbo-preview")</f>
        <v>gpt-4-turbo-preview</v>
      </c>
      <c r="M3" s="181" t="s">
        <v>48</v>
      </c>
      <c r="N3" s="181" t="s">
        <v>48</v>
      </c>
    </row>
    <row r="4" ht="48.0" customHeight="1">
      <c r="A4" s="177"/>
      <c r="B4" s="178" t="s">
        <v>80</v>
      </c>
      <c r="C4" s="179" t="s">
        <v>81</v>
      </c>
      <c r="D4" s="179" t="s">
        <v>82</v>
      </c>
      <c r="E4" s="170" t="s">
        <v>83</v>
      </c>
      <c r="F4" s="180" t="b">
        <v>0</v>
      </c>
      <c r="G4" s="180" t="b">
        <v>1</v>
      </c>
      <c r="H4" s="180" t="b">
        <v>1</v>
      </c>
      <c r="I4" s="170">
        <v>15.0</v>
      </c>
      <c r="J4" s="170" t="str">
        <f>IFERROR(__xludf.DUMMYFUNCTION("QUERY(Models!A:I, ""SELECT A WHERE I = TRUE AND G = FALSE LIMIT 1"", 0)"),"gpt-4-turbo-preview")</f>
        <v>gpt-4-turbo-preview</v>
      </c>
      <c r="K4" s="170">
        <v>0.0</v>
      </c>
      <c r="L4" s="170" t="str">
        <f>IFERROR(__xludf.DUMMYFUNCTION("QUERY(Models!A:I, ""SELECT A WHERE I = TRUE AND G = FALSE LIMIT 1"", 0)"),"gpt-4-turbo-preview")</f>
        <v>gpt-4-turbo-preview</v>
      </c>
      <c r="M4" s="181" t="s">
        <v>48</v>
      </c>
      <c r="N4" s="181" t="s">
        <v>48</v>
      </c>
    </row>
    <row r="5" ht="48.0" customHeight="1">
      <c r="A5" s="183"/>
      <c r="B5" s="184" t="s">
        <v>84</v>
      </c>
      <c r="C5" s="185" t="s">
        <v>85</v>
      </c>
      <c r="D5" s="185" t="s">
        <v>86</v>
      </c>
      <c r="E5" s="186" t="s">
        <v>87</v>
      </c>
      <c r="F5" s="180" t="b">
        <v>0</v>
      </c>
      <c r="G5" s="180" t="b">
        <v>1</v>
      </c>
      <c r="H5" s="180" t="b">
        <v>1</v>
      </c>
      <c r="I5" s="187">
        <v>15.0</v>
      </c>
      <c r="J5" s="170" t="str">
        <f>IFERROR(__xludf.DUMMYFUNCTION("QUERY(Models!A:I, ""SELECT A WHERE I = TRUE AND G = FALSE LIMIT 1"", 0)"),"gpt-4-turbo-preview")</f>
        <v>gpt-4-turbo-preview</v>
      </c>
      <c r="K5" s="170">
        <v>0.8</v>
      </c>
      <c r="L5" s="170" t="str">
        <f>IFERROR(__xludf.DUMMYFUNCTION("QUERY(Models!A:I, ""SELECT A WHERE I = TRUE AND G = FALSE LIMIT 1"", 0)"),"gpt-4-turbo-preview")</f>
        <v>gpt-4-turbo-preview</v>
      </c>
      <c r="M5" s="181" t="s">
        <v>48</v>
      </c>
      <c r="N5" s="181" t="s">
        <v>48</v>
      </c>
    </row>
    <row r="6" ht="48.0" customHeight="1">
      <c r="A6" s="183"/>
      <c r="B6" s="184" t="s">
        <v>88</v>
      </c>
      <c r="C6" s="185" t="s">
        <v>89</v>
      </c>
      <c r="D6" s="185" t="s">
        <v>90</v>
      </c>
      <c r="E6" s="186" t="s">
        <v>91</v>
      </c>
      <c r="F6" s="180" t="b">
        <v>0</v>
      </c>
      <c r="G6" s="180" t="b">
        <v>1</v>
      </c>
      <c r="H6" s="180" t="b">
        <v>1</v>
      </c>
      <c r="I6" s="187">
        <v>15.0</v>
      </c>
      <c r="J6" s="170" t="str">
        <f>IFERROR(__xludf.DUMMYFUNCTION("QUERY(Models!A:I, ""SELECT A WHERE I = TRUE AND G = FALSE LIMIT 1"", 0)"),"gpt-4-turbo-preview")</f>
        <v>gpt-4-turbo-preview</v>
      </c>
      <c r="K6" s="170">
        <v>0.8</v>
      </c>
      <c r="L6" s="170" t="str">
        <f>IFERROR(__xludf.DUMMYFUNCTION("QUERY(Models!A:I, ""SELECT A WHERE I = TRUE AND G = FALSE LIMIT 1"", 0)"),"gpt-4-turbo-preview")</f>
        <v>gpt-4-turbo-preview</v>
      </c>
      <c r="M6" s="181" t="s">
        <v>48</v>
      </c>
      <c r="N6" s="181" t="s">
        <v>48</v>
      </c>
    </row>
    <row r="7" ht="48.0" customHeight="1">
      <c r="A7" s="177"/>
      <c r="B7" s="188" t="s">
        <v>92</v>
      </c>
      <c r="C7" s="179" t="s">
        <v>93</v>
      </c>
      <c r="D7" s="179" t="s">
        <v>94</v>
      </c>
      <c r="E7" s="170" t="s">
        <v>95</v>
      </c>
      <c r="F7" s="180" t="b">
        <v>0</v>
      </c>
      <c r="G7" s="180" t="b">
        <v>1</v>
      </c>
      <c r="H7" s="180" t="b">
        <v>1</v>
      </c>
      <c r="I7" s="170">
        <v>15.0</v>
      </c>
      <c r="J7" s="170" t="str">
        <f>IFERROR(__xludf.DUMMYFUNCTION("QUERY(Models!A:I, ""SELECT A WHERE I = TRUE AND G = FALSE LIMIT 1"", 0)"),"gpt-4-turbo-preview")</f>
        <v>gpt-4-turbo-preview</v>
      </c>
      <c r="K7" s="170">
        <v>0.0</v>
      </c>
      <c r="L7" s="170" t="str">
        <f>IFERROR(__xludf.DUMMYFUNCTION("QUERY(Models!A:I, ""SELECT A WHERE I = TRUE AND G = FALSE LIMIT 1"", 0)"),"gpt-4-turbo-preview")</f>
        <v>gpt-4-turbo-preview</v>
      </c>
      <c r="M7" s="181" t="s">
        <v>48</v>
      </c>
      <c r="N7" s="181" t="s">
        <v>48</v>
      </c>
    </row>
    <row r="8" ht="48.0" customHeight="1">
      <c r="A8" s="189"/>
      <c r="B8" s="178" t="s">
        <v>55</v>
      </c>
      <c r="C8" s="179" t="s">
        <v>96</v>
      </c>
      <c r="D8" s="179" t="s">
        <v>97</v>
      </c>
      <c r="E8" s="170" t="s">
        <v>98</v>
      </c>
      <c r="F8" s="180" t="b">
        <v>1</v>
      </c>
      <c r="G8" s="180" t="b">
        <v>1</v>
      </c>
      <c r="H8" s="180" t="b">
        <v>1</v>
      </c>
      <c r="I8" s="170">
        <v>15.0</v>
      </c>
      <c r="J8" s="170" t="str">
        <f>IFERROR(__xludf.DUMMYFUNCTION("QUERY(Models!A:I, ""SELECT A WHERE I = TRUE AND G = FALSE LIMIT 1"", 0)"),"gpt-4-turbo-preview")</f>
        <v>gpt-4-turbo-preview</v>
      </c>
      <c r="K8" s="170">
        <v>0.0</v>
      </c>
      <c r="L8" s="170" t="str">
        <f>IFERROR(__xludf.DUMMYFUNCTION("QUERY(Models!A:I, ""SELECT A WHERE I = TRUE AND G = FALSE LIMIT 1"", 0)"),"gpt-4-turbo-preview")</f>
        <v>gpt-4-turbo-preview</v>
      </c>
      <c r="M8" s="181" t="s">
        <v>48</v>
      </c>
      <c r="N8" s="181" t="s">
        <v>48</v>
      </c>
    </row>
    <row r="9" ht="48.0" customHeight="1">
      <c r="A9" s="177" t="s">
        <v>99</v>
      </c>
      <c r="B9" s="178" t="s">
        <v>58</v>
      </c>
      <c r="C9" s="179" t="s">
        <v>100</v>
      </c>
      <c r="D9" s="179" t="s">
        <v>101</v>
      </c>
      <c r="E9" s="170" t="s">
        <v>102</v>
      </c>
      <c r="F9" s="190" t="b">
        <v>0</v>
      </c>
      <c r="G9" s="180" t="b">
        <v>1</v>
      </c>
      <c r="H9" s="180" t="b">
        <v>1</v>
      </c>
      <c r="I9" s="170">
        <v>30.0</v>
      </c>
      <c r="J9" s="170" t="str">
        <f>IFERROR(__xludf.DUMMYFUNCTION("QUERY(Models!A:I, ""SELECT A WHERE I = TRUE AND G = FALSE LIMIT 1"", 0)"),"gpt-4-turbo-preview")</f>
        <v>gpt-4-turbo-preview</v>
      </c>
      <c r="K9" s="170">
        <v>0.1</v>
      </c>
      <c r="L9" s="170" t="str">
        <f>IFERROR(__xludf.DUMMYFUNCTION("QUERY(Models!A:I, ""SELECT A WHERE I = TRUE AND G = FALSE LIMIT 1"", 0)"),"gpt-4-turbo-preview")</f>
        <v>gpt-4-turbo-preview</v>
      </c>
      <c r="M9" s="181" t="s">
        <v>48</v>
      </c>
      <c r="N9" s="181" t="s">
        <v>48</v>
      </c>
    </row>
    <row r="10" ht="48.0" customHeight="1">
      <c r="A10" s="189"/>
      <c r="B10" s="178" t="s">
        <v>103</v>
      </c>
      <c r="C10" s="179" t="s">
        <v>104</v>
      </c>
      <c r="D10" s="179" t="s">
        <v>105</v>
      </c>
      <c r="E10" s="170" t="s">
        <v>106</v>
      </c>
      <c r="F10" s="180" t="b">
        <v>0</v>
      </c>
      <c r="G10" s="180" t="b">
        <v>0</v>
      </c>
      <c r="H10" s="180" t="b">
        <v>1</v>
      </c>
      <c r="I10" s="170">
        <v>3.0</v>
      </c>
      <c r="J10" s="170" t="str">
        <f>IFERROR(__xludf.DUMMYFUNCTION("QUERY(Models!A:I, ""SELECT A WHERE I = TRUE AND G = FALSE LIMIT 1"", 0)"),"gpt-4-turbo-preview")</f>
        <v>gpt-4-turbo-preview</v>
      </c>
      <c r="K10" s="170">
        <v>0.7</v>
      </c>
      <c r="L10" s="170" t="str">
        <f>IFERROR(__xludf.DUMMYFUNCTION("QUERY(Models!A:I, ""SELECT A WHERE I = TRUE AND G = FALSE LIMIT 1"", 0)"),"gpt-4-turbo-preview")</f>
        <v>gpt-4-turbo-preview</v>
      </c>
      <c r="M10" s="181" t="s">
        <v>48</v>
      </c>
      <c r="N10" s="181" t="s">
        <v>48</v>
      </c>
    </row>
    <row r="11" ht="48.0" customHeight="1">
      <c r="A11" s="189"/>
      <c r="B11" s="178" t="s">
        <v>107</v>
      </c>
      <c r="C11" s="179" t="s">
        <v>108</v>
      </c>
      <c r="D11" s="179" t="s">
        <v>109</v>
      </c>
      <c r="E11" s="170" t="s">
        <v>110</v>
      </c>
      <c r="F11" s="190" t="b">
        <v>0</v>
      </c>
      <c r="G11" s="180" t="b">
        <v>0</v>
      </c>
      <c r="H11" s="180" t="b">
        <v>1</v>
      </c>
      <c r="I11" s="170">
        <v>3.0</v>
      </c>
      <c r="J11" s="170" t="str">
        <f>IFERROR(__xludf.DUMMYFUNCTION("QUERY(Models!A:I, ""SELECT A WHERE I = TRUE AND G = FALSE LIMIT 1"", 0)"),"gpt-4-turbo-preview")</f>
        <v>gpt-4-turbo-preview</v>
      </c>
      <c r="K11" s="170">
        <v>0.7</v>
      </c>
      <c r="L11" s="170" t="str">
        <f>IFERROR(__xludf.DUMMYFUNCTION("QUERY(Models!A:I, ""SELECT A WHERE I = TRUE AND G = FALSE LIMIT 1"", 0)"),"gpt-4-turbo-preview")</f>
        <v>gpt-4-turbo-preview</v>
      </c>
      <c r="M11" s="181" t="s">
        <v>48</v>
      </c>
      <c r="N11" s="181" t="s">
        <v>48</v>
      </c>
    </row>
    <row r="12" ht="48.0" customHeight="1">
      <c r="A12" s="189"/>
      <c r="B12" s="178" t="s">
        <v>111</v>
      </c>
      <c r="C12" s="179" t="s">
        <v>112</v>
      </c>
      <c r="D12" s="179" t="s">
        <v>113</v>
      </c>
      <c r="E12" s="170" t="s">
        <v>114</v>
      </c>
      <c r="F12" s="180" t="b">
        <v>0</v>
      </c>
      <c r="G12" s="180" t="b">
        <v>0</v>
      </c>
      <c r="H12" s="180" t="b">
        <v>1</v>
      </c>
      <c r="I12" s="170">
        <v>3.0</v>
      </c>
      <c r="J12" s="170" t="str">
        <f>IFERROR(__xludf.DUMMYFUNCTION("QUERY(Models!A:I, ""SELECT A WHERE I = TRUE AND G = FALSE LIMIT 1"", 0)"),"gpt-4-turbo-preview")</f>
        <v>gpt-4-turbo-preview</v>
      </c>
      <c r="K12" s="170">
        <v>0.1</v>
      </c>
      <c r="L12" s="170" t="str">
        <f>IFERROR(__xludf.DUMMYFUNCTION("QUERY(Models!A:I, ""SELECT A WHERE I = TRUE AND G = FALSE LIMIT 1"", 0)"),"gpt-4-turbo-preview")</f>
        <v>gpt-4-turbo-preview</v>
      </c>
      <c r="M12" s="181" t="s">
        <v>48</v>
      </c>
      <c r="N12" s="181" t="s">
        <v>48</v>
      </c>
    </row>
    <row r="13" ht="48.0" customHeight="1">
      <c r="A13" s="189"/>
      <c r="B13" s="178"/>
      <c r="C13" s="179"/>
      <c r="D13" s="179"/>
      <c r="F13" s="190" t="b">
        <v>0</v>
      </c>
      <c r="G13" s="180" t="b">
        <v>1</v>
      </c>
      <c r="H13" s="180" t="b">
        <v>1</v>
      </c>
      <c r="J13" s="170" t="str">
        <f>IFERROR(__xludf.DUMMYFUNCTION("QUERY(Models!A:I, ""SELECT A WHERE I = TRUE AND G = FALSE LIMIT 1"", 0)"),"gpt-4-turbo-preview")</f>
        <v>gpt-4-turbo-preview</v>
      </c>
      <c r="K13" s="170">
        <v>0.7</v>
      </c>
      <c r="L13" s="170" t="str">
        <f>IFERROR(__xludf.DUMMYFUNCTION("QUERY(Models!A:I, ""SELECT A WHERE I = TRUE AND G = FALSE LIMIT 1"", 0)"),"gpt-4-turbo-preview")</f>
        <v>gpt-4-turbo-preview</v>
      </c>
      <c r="M13" s="181" t="s">
        <v>48</v>
      </c>
      <c r="N13" s="181" t="s">
        <v>48</v>
      </c>
    </row>
    <row r="14" ht="48.0" customHeight="1">
      <c r="A14" s="189"/>
      <c r="B14" s="191"/>
      <c r="C14" s="192"/>
      <c r="D14" s="192"/>
      <c r="F14" s="190" t="b">
        <v>0</v>
      </c>
      <c r="G14" s="190" t="b">
        <v>0</v>
      </c>
      <c r="H14" s="190" t="b">
        <v>0</v>
      </c>
      <c r="J14" s="170" t="str">
        <f>IFERROR(__xludf.DUMMYFUNCTION("QUERY(Models!A:I, ""SELECT A WHERE I = TRUE AND G = FALSE LIMIT 1"", 0)"),"gpt-4-turbo-preview")</f>
        <v>gpt-4-turbo-preview</v>
      </c>
      <c r="K14" s="170">
        <v>0.1</v>
      </c>
      <c r="L14" s="170" t="str">
        <f>IFERROR(__xludf.DUMMYFUNCTION("QUERY(Models!A:I, ""SELECT A WHERE I = TRUE AND G = FALSE LIMIT 1"", 0)"),"gpt-4-turbo-preview")</f>
        <v>gpt-4-turbo-preview</v>
      </c>
      <c r="M14" s="181" t="s">
        <v>48</v>
      </c>
      <c r="N14" s="181" t="s">
        <v>48</v>
      </c>
    </row>
    <row r="15" ht="48.0" customHeight="1">
      <c r="A15" s="189"/>
      <c r="B15" s="191"/>
      <c r="C15" s="192"/>
      <c r="D15" s="192"/>
      <c r="F15" s="190" t="b">
        <v>0</v>
      </c>
      <c r="G15" s="190" t="b">
        <v>0</v>
      </c>
      <c r="H15" s="190" t="b">
        <v>0</v>
      </c>
      <c r="J15" s="170" t="str">
        <f>IFERROR(__xludf.DUMMYFUNCTION("QUERY(Models!A:I, ""SELECT A WHERE I = TRUE AND G = FALSE LIMIT 1"", 0)"),"gpt-4-turbo-preview")</f>
        <v>gpt-4-turbo-preview</v>
      </c>
      <c r="K15" s="170">
        <v>0.1</v>
      </c>
      <c r="L15" s="170" t="str">
        <f>IFERROR(__xludf.DUMMYFUNCTION("QUERY(Models!A:I, ""SELECT A WHERE I = TRUE AND G = FALSE LIMIT 1"", 0)"),"gpt-4-turbo-preview")</f>
        <v>gpt-4-turbo-preview</v>
      </c>
      <c r="M15" s="181" t="s">
        <v>48</v>
      </c>
      <c r="N15" s="181" t="s">
        <v>48</v>
      </c>
    </row>
    <row r="16" ht="48.0" customHeight="1">
      <c r="A16" s="189"/>
      <c r="B16" s="191"/>
      <c r="C16" s="192"/>
      <c r="D16" s="192"/>
      <c r="F16" s="190" t="b">
        <v>0</v>
      </c>
      <c r="G16" s="190" t="b">
        <v>0</v>
      </c>
      <c r="H16" s="190" t="b">
        <v>0</v>
      </c>
      <c r="J16" s="170" t="str">
        <f>IFERROR(__xludf.DUMMYFUNCTION("QUERY(Models!A:I, ""SELECT A WHERE I = TRUE AND G = FALSE LIMIT 1"", 0)"),"gpt-4-turbo-preview")</f>
        <v>gpt-4-turbo-preview</v>
      </c>
      <c r="K16" s="170">
        <v>0.1</v>
      </c>
      <c r="L16" s="170" t="str">
        <f>IFERROR(__xludf.DUMMYFUNCTION("QUERY(Models!A:I, ""SELECT A WHERE I = TRUE AND G = FALSE LIMIT 1"", 0)"),"gpt-4-turbo-preview")</f>
        <v>gpt-4-turbo-preview</v>
      </c>
      <c r="M16" s="181" t="s">
        <v>48</v>
      </c>
      <c r="N16" s="181" t="s">
        <v>48</v>
      </c>
    </row>
    <row r="17" ht="48.0" customHeight="1">
      <c r="A17" s="189"/>
      <c r="B17" s="191"/>
      <c r="C17" s="192"/>
      <c r="D17" s="192"/>
      <c r="F17" s="190" t="b">
        <v>0</v>
      </c>
      <c r="G17" s="190" t="b">
        <v>0</v>
      </c>
      <c r="H17" s="190" t="b">
        <v>0</v>
      </c>
      <c r="J17" s="170" t="str">
        <f>IFERROR(__xludf.DUMMYFUNCTION("QUERY(Models!A:I, ""SELECT A WHERE I = TRUE AND G = FALSE LIMIT 1"", 0)"),"gpt-4-turbo-preview")</f>
        <v>gpt-4-turbo-preview</v>
      </c>
      <c r="K17" s="170">
        <v>0.1</v>
      </c>
      <c r="L17" s="170" t="str">
        <f>IFERROR(__xludf.DUMMYFUNCTION("QUERY(Models!A:I, ""SELECT A WHERE I = TRUE AND G = FALSE LIMIT 1"", 0)"),"gpt-4-turbo-preview")</f>
        <v>gpt-4-turbo-preview</v>
      </c>
      <c r="M17" s="181" t="s">
        <v>48</v>
      </c>
      <c r="N17" s="181" t="s">
        <v>48</v>
      </c>
    </row>
    <row r="18" ht="48.0" customHeight="1">
      <c r="A18" s="189"/>
      <c r="B18" s="191"/>
      <c r="C18" s="192"/>
      <c r="D18" s="192"/>
      <c r="F18" s="190" t="b">
        <v>0</v>
      </c>
      <c r="G18" s="190" t="b">
        <v>0</v>
      </c>
      <c r="H18" s="190" t="b">
        <v>0</v>
      </c>
      <c r="J18" s="170" t="str">
        <f>IFERROR(__xludf.DUMMYFUNCTION("QUERY(Models!A:I, ""SELECT A WHERE I = TRUE AND G = FALSE LIMIT 1"", 0)"),"gpt-4-turbo-preview")</f>
        <v>gpt-4-turbo-preview</v>
      </c>
      <c r="K18" s="170">
        <v>0.1</v>
      </c>
      <c r="L18" s="170" t="str">
        <f>IFERROR(__xludf.DUMMYFUNCTION("QUERY(Models!A:I, ""SELECT A WHERE I = TRUE AND G = FALSE LIMIT 1"", 0)"),"gpt-4-turbo-preview")</f>
        <v>gpt-4-turbo-preview</v>
      </c>
      <c r="M18" s="181" t="s">
        <v>48</v>
      </c>
      <c r="N18" s="181" t="s">
        <v>48</v>
      </c>
    </row>
    <row r="19" ht="48.0" customHeight="1">
      <c r="A19" s="189"/>
      <c r="B19" s="191"/>
      <c r="C19" s="192"/>
      <c r="D19" s="192"/>
      <c r="F19" s="190" t="b">
        <v>0</v>
      </c>
      <c r="G19" s="190" t="b">
        <v>0</v>
      </c>
      <c r="H19" s="190" t="b">
        <v>0</v>
      </c>
      <c r="J19" s="170" t="str">
        <f>IFERROR(__xludf.DUMMYFUNCTION("QUERY(Models!A:I, ""SELECT A WHERE I = TRUE AND G = FALSE LIMIT 1"", 0)"),"gpt-4-turbo-preview")</f>
        <v>gpt-4-turbo-preview</v>
      </c>
      <c r="K19" s="170">
        <v>0.1</v>
      </c>
      <c r="L19" s="170" t="str">
        <f>IFERROR(__xludf.DUMMYFUNCTION("QUERY(Models!A:I, ""SELECT A WHERE I = TRUE AND G = FALSE LIMIT 1"", 0)"),"gpt-4-turbo-preview")</f>
        <v>gpt-4-turbo-preview</v>
      </c>
      <c r="M19" s="181" t="s">
        <v>48</v>
      </c>
      <c r="N19" s="181" t="s">
        <v>48</v>
      </c>
    </row>
    <row r="20" ht="48.0" customHeight="1">
      <c r="A20" s="189"/>
      <c r="B20" s="191"/>
      <c r="C20" s="192"/>
      <c r="D20" s="192"/>
      <c r="F20" s="193" t="b">
        <v>0</v>
      </c>
      <c r="G20" s="193" t="b">
        <v>0</v>
      </c>
      <c r="H20" s="193" t="b">
        <v>0</v>
      </c>
      <c r="J20" s="170" t="str">
        <f>IFERROR(__xludf.DUMMYFUNCTION("QUERY(Models!A:I, ""SELECT A WHERE I = TRUE AND G = FALSE LIMIT 1"", 0)"),"gpt-4-turbo-preview")</f>
        <v>gpt-4-turbo-preview</v>
      </c>
      <c r="K20" s="170">
        <v>0.1</v>
      </c>
      <c r="L20" s="170" t="str">
        <f>IFERROR(__xludf.DUMMYFUNCTION("QUERY(Models!A:I, ""SELECT A WHERE I = TRUE AND G = FALSE LIMIT 1"", 0)"),"gpt-4-turbo-preview")</f>
        <v>gpt-4-turbo-preview</v>
      </c>
      <c r="M20" s="181" t="s">
        <v>48</v>
      </c>
      <c r="N20" s="181" t="s">
        <v>48</v>
      </c>
    </row>
    <row r="21" ht="48.0" customHeight="1">
      <c r="A21" s="189"/>
      <c r="B21" s="191"/>
      <c r="C21" s="192"/>
      <c r="D21" s="192"/>
      <c r="F21" s="193" t="b">
        <v>0</v>
      </c>
      <c r="G21" s="193" t="b">
        <v>0</v>
      </c>
      <c r="H21" s="193" t="b">
        <v>0</v>
      </c>
      <c r="J21" s="170" t="str">
        <f>IFERROR(__xludf.DUMMYFUNCTION("QUERY(Models!A:I, ""SELECT A WHERE I = TRUE AND G = FALSE LIMIT 1"", 0)"),"gpt-4-turbo-preview")</f>
        <v>gpt-4-turbo-preview</v>
      </c>
      <c r="K21" s="170">
        <v>0.1</v>
      </c>
      <c r="L21" s="170" t="str">
        <f>IFERROR(__xludf.DUMMYFUNCTION("QUERY(Models!A:I, ""SELECT A WHERE I = TRUE AND G = FALSE LIMIT 1"", 0)"),"gpt-4-turbo-preview")</f>
        <v>gpt-4-turbo-preview</v>
      </c>
      <c r="M21" s="181" t="s">
        <v>48</v>
      </c>
      <c r="N21" s="181" t="s">
        <v>48</v>
      </c>
    </row>
    <row r="22" ht="48.0" customHeight="1">
      <c r="A22" s="189"/>
      <c r="B22" s="191"/>
      <c r="C22" s="192"/>
      <c r="D22" s="192"/>
      <c r="F22" s="193" t="b">
        <v>0</v>
      </c>
      <c r="G22" s="193" t="b">
        <v>0</v>
      </c>
      <c r="H22" s="193" t="b">
        <v>0</v>
      </c>
      <c r="J22" s="170" t="str">
        <f>IFERROR(__xludf.DUMMYFUNCTION("QUERY(Models!A:I, ""SELECT A WHERE I = TRUE AND G = FALSE LIMIT 1"", 0)"),"gpt-4-turbo-preview")</f>
        <v>gpt-4-turbo-preview</v>
      </c>
      <c r="K22" s="170">
        <v>0.1</v>
      </c>
      <c r="L22" s="170" t="str">
        <f>IFERROR(__xludf.DUMMYFUNCTION("QUERY(Models!A:I, ""SELECT A WHERE I = TRUE AND G = FALSE LIMIT 1"", 0)"),"gpt-4-turbo-preview")</f>
        <v>gpt-4-turbo-preview</v>
      </c>
      <c r="M22" s="181" t="s">
        <v>48</v>
      </c>
      <c r="N22" s="181" t="s">
        <v>48</v>
      </c>
    </row>
    <row r="23" ht="48.0" customHeight="1">
      <c r="A23" s="189"/>
      <c r="B23" s="191"/>
      <c r="C23" s="192"/>
      <c r="D23" s="192"/>
      <c r="F23" s="190" t="b">
        <v>0</v>
      </c>
      <c r="G23" s="190" t="b">
        <v>0</v>
      </c>
      <c r="H23" s="190" t="b">
        <v>0</v>
      </c>
      <c r="I23" s="162"/>
      <c r="J23" s="170" t="str">
        <f>IFERROR(__xludf.DUMMYFUNCTION("QUERY(Models!A:I, ""SELECT A WHERE I = TRUE AND G = FALSE LIMIT 1"", 0)"),"gpt-4-turbo-preview")</f>
        <v>gpt-4-turbo-preview</v>
      </c>
      <c r="K23" s="170">
        <v>0.1</v>
      </c>
      <c r="L23" s="170" t="str">
        <f>IFERROR(__xludf.DUMMYFUNCTION("QUERY(Models!A:I, ""SELECT A WHERE I = TRUE AND G = FALSE LIMIT 1"", 0)"),"gpt-4-turbo-preview")</f>
        <v>gpt-4-turbo-preview</v>
      </c>
      <c r="M23" s="181" t="s">
        <v>48</v>
      </c>
      <c r="N23" s="181" t="s">
        <v>48</v>
      </c>
    </row>
    <row r="24" ht="48.0" customHeight="1">
      <c r="A24" s="189"/>
      <c r="B24" s="191"/>
      <c r="C24" s="192"/>
      <c r="D24" s="192"/>
      <c r="F24" s="190" t="b">
        <v>0</v>
      </c>
      <c r="G24" s="190" t="b">
        <v>0</v>
      </c>
      <c r="H24" s="190" t="b">
        <v>0</v>
      </c>
      <c r="I24" s="162"/>
      <c r="J24" s="170" t="str">
        <f>IFERROR(__xludf.DUMMYFUNCTION("QUERY(Models!A:I, ""SELECT A WHERE I = TRUE AND G = FALSE LIMIT 1"", 0)"),"gpt-4-turbo-preview")</f>
        <v>gpt-4-turbo-preview</v>
      </c>
      <c r="K24" s="170">
        <v>0.1</v>
      </c>
      <c r="L24" s="170" t="str">
        <f>IFERROR(__xludf.DUMMYFUNCTION("QUERY(Models!A:I, ""SELECT A WHERE I = TRUE AND G = FALSE LIMIT 1"", 0)"),"gpt-4-turbo-preview")</f>
        <v>gpt-4-turbo-preview</v>
      </c>
      <c r="M24" s="181" t="s">
        <v>48</v>
      </c>
      <c r="N24" s="181" t="s">
        <v>48</v>
      </c>
    </row>
    <row r="25" ht="48.0" customHeight="1">
      <c r="A25" s="189"/>
      <c r="B25" s="191"/>
      <c r="C25" s="192"/>
      <c r="D25" s="192"/>
      <c r="F25" s="190" t="b">
        <v>0</v>
      </c>
      <c r="G25" s="190" t="b">
        <v>0</v>
      </c>
      <c r="H25" s="190" t="b">
        <v>0</v>
      </c>
      <c r="I25" s="162"/>
      <c r="J25" s="170" t="str">
        <f>IFERROR(__xludf.DUMMYFUNCTION("QUERY(Models!A:I, ""SELECT A WHERE I = TRUE AND G = FALSE LIMIT 1"", 0)"),"gpt-4-turbo-preview")</f>
        <v>gpt-4-turbo-preview</v>
      </c>
      <c r="K25" s="170">
        <v>0.1</v>
      </c>
      <c r="L25" s="170" t="str">
        <f>IFERROR(__xludf.DUMMYFUNCTION("QUERY(Models!A:I, ""SELECT A WHERE I = TRUE AND G = FALSE LIMIT 1"", 0)"),"gpt-4-turbo-preview")</f>
        <v>gpt-4-turbo-preview</v>
      </c>
      <c r="M25" s="181" t="s">
        <v>48</v>
      </c>
      <c r="N25" s="181" t="s">
        <v>48</v>
      </c>
    </row>
    <row r="26" ht="48.0" customHeight="1">
      <c r="A26" s="189"/>
      <c r="B26" s="191"/>
      <c r="C26" s="192"/>
      <c r="D26" s="192"/>
      <c r="F26" s="190" t="b">
        <v>0</v>
      </c>
      <c r="G26" s="190" t="b">
        <v>0</v>
      </c>
      <c r="H26" s="190" t="b">
        <v>0</v>
      </c>
      <c r="J26" s="170" t="str">
        <f>IFERROR(__xludf.DUMMYFUNCTION("QUERY(Models!A:I, ""SELECT A WHERE I = TRUE AND G = FALSE LIMIT 1"", 0)"),"gpt-4-turbo-preview")</f>
        <v>gpt-4-turbo-preview</v>
      </c>
      <c r="K26" s="170">
        <v>0.1</v>
      </c>
      <c r="L26" s="170" t="str">
        <f>IFERROR(__xludf.DUMMYFUNCTION("QUERY(Models!A:I, ""SELECT A WHERE I = TRUE AND G = FALSE LIMIT 1"", 0)"),"gpt-4-turbo-preview")</f>
        <v>gpt-4-turbo-preview</v>
      </c>
      <c r="M26" s="181" t="s">
        <v>48</v>
      </c>
      <c r="N26" s="181" t="s">
        <v>48</v>
      </c>
    </row>
    <row r="27" ht="48.0" customHeight="1">
      <c r="A27" s="189"/>
      <c r="B27" s="191"/>
      <c r="C27" s="192"/>
      <c r="D27" s="192"/>
      <c r="F27" s="190" t="b">
        <v>0</v>
      </c>
      <c r="G27" s="190" t="b">
        <v>0</v>
      </c>
      <c r="H27" s="190" t="b">
        <v>0</v>
      </c>
      <c r="J27" s="170" t="str">
        <f>IFERROR(__xludf.DUMMYFUNCTION("QUERY(Models!A:I, ""SELECT A WHERE I = TRUE AND G = FALSE LIMIT 1"", 0)"),"gpt-4-turbo-preview")</f>
        <v>gpt-4-turbo-preview</v>
      </c>
      <c r="K27" s="170">
        <v>0.1</v>
      </c>
      <c r="L27" s="170" t="str">
        <f>IFERROR(__xludf.DUMMYFUNCTION("QUERY(Models!A:I, ""SELECT A WHERE I = TRUE AND G = FALSE LIMIT 1"", 0)"),"gpt-4-turbo-preview")</f>
        <v>gpt-4-turbo-preview</v>
      </c>
      <c r="M27" s="181" t="s">
        <v>48</v>
      </c>
      <c r="N27" s="181" t="s">
        <v>48</v>
      </c>
    </row>
    <row r="28" ht="48.0" customHeight="1">
      <c r="A28" s="189"/>
      <c r="B28" s="191"/>
      <c r="C28" s="192"/>
      <c r="D28" s="192"/>
      <c r="F28" s="190" t="b">
        <v>0</v>
      </c>
      <c r="G28" s="190" t="b">
        <v>0</v>
      </c>
      <c r="H28" s="190" t="b">
        <v>0</v>
      </c>
      <c r="J28" s="170" t="str">
        <f>IFERROR(__xludf.DUMMYFUNCTION("QUERY(Models!A:I, ""SELECT A WHERE I = TRUE AND G = FALSE LIMIT 1"", 0)"),"gpt-4-turbo-preview")</f>
        <v>gpt-4-turbo-preview</v>
      </c>
      <c r="K28" s="170">
        <v>0.1</v>
      </c>
      <c r="L28" s="170" t="str">
        <f>IFERROR(__xludf.DUMMYFUNCTION("QUERY(Models!A:I, ""SELECT A WHERE I = TRUE AND G = FALSE LIMIT 1"", 0)"),"gpt-4-turbo-preview")</f>
        <v>gpt-4-turbo-preview</v>
      </c>
      <c r="M28" s="181" t="s">
        <v>48</v>
      </c>
      <c r="N28" s="181" t="s">
        <v>48</v>
      </c>
    </row>
    <row r="29" ht="48.0" customHeight="1">
      <c r="A29" s="189"/>
      <c r="B29" s="191"/>
      <c r="C29" s="192"/>
      <c r="D29" s="192"/>
      <c r="F29" s="190" t="b">
        <v>0</v>
      </c>
      <c r="G29" s="190" t="b">
        <v>0</v>
      </c>
      <c r="H29" s="190" t="b">
        <v>0</v>
      </c>
      <c r="J29" s="170" t="str">
        <f>IFERROR(__xludf.DUMMYFUNCTION("QUERY(Models!A:I, ""SELECT A WHERE I = TRUE AND G = FALSE LIMIT 1"", 0)"),"gpt-4-turbo-preview")</f>
        <v>gpt-4-turbo-preview</v>
      </c>
      <c r="K29" s="170">
        <v>0.1</v>
      </c>
      <c r="L29" s="170" t="str">
        <f>IFERROR(__xludf.DUMMYFUNCTION("QUERY(Models!A:I, ""SELECT A WHERE I = TRUE AND G = FALSE LIMIT 1"", 0)"),"gpt-4-turbo-preview")</f>
        <v>gpt-4-turbo-preview</v>
      </c>
      <c r="M29" s="181" t="s">
        <v>48</v>
      </c>
      <c r="N29" s="181" t="s">
        <v>48</v>
      </c>
    </row>
    <row r="30" ht="48.0" customHeight="1">
      <c r="A30" s="189"/>
      <c r="B30" s="191"/>
      <c r="C30" s="192"/>
      <c r="D30" s="192"/>
      <c r="F30" s="190" t="b">
        <v>0</v>
      </c>
      <c r="G30" s="190" t="b">
        <v>0</v>
      </c>
      <c r="H30" s="190" t="b">
        <v>0</v>
      </c>
      <c r="J30" s="170" t="str">
        <f>IFERROR(__xludf.DUMMYFUNCTION("QUERY(Models!A:I, ""SELECT A WHERE I = TRUE AND G = FALSE LIMIT 1"", 0)"),"gpt-4-turbo-preview")</f>
        <v>gpt-4-turbo-preview</v>
      </c>
      <c r="K30" s="170">
        <v>0.1</v>
      </c>
      <c r="L30" s="170" t="str">
        <f>IFERROR(__xludf.DUMMYFUNCTION("QUERY(Models!A:I, ""SELECT A WHERE I = TRUE AND G = FALSE LIMIT 1"", 0)"),"gpt-4-turbo-preview")</f>
        <v>gpt-4-turbo-preview</v>
      </c>
      <c r="M30" s="181" t="s">
        <v>48</v>
      </c>
      <c r="N30" s="181" t="s">
        <v>48</v>
      </c>
    </row>
    <row r="31" ht="48.0" customHeight="1">
      <c r="A31" s="189"/>
      <c r="B31" s="191"/>
      <c r="C31" s="192"/>
      <c r="D31" s="192"/>
      <c r="F31" s="190" t="b">
        <v>0</v>
      </c>
      <c r="G31" s="190" t="b">
        <v>0</v>
      </c>
      <c r="H31" s="190" t="b">
        <v>0</v>
      </c>
      <c r="J31" s="170" t="str">
        <f>IFERROR(__xludf.DUMMYFUNCTION("QUERY(Models!A:I, ""SELECT A WHERE I = TRUE AND G = FALSE LIMIT 1"", 0)"),"gpt-4-turbo-preview")</f>
        <v>gpt-4-turbo-preview</v>
      </c>
      <c r="K31" s="170">
        <v>0.1</v>
      </c>
      <c r="L31" s="170" t="str">
        <f>IFERROR(__xludf.DUMMYFUNCTION("QUERY(Models!A:I, ""SELECT A WHERE I = TRUE AND G = FALSE LIMIT 1"", 0)"),"gpt-4-turbo-preview")</f>
        <v>gpt-4-turbo-preview</v>
      </c>
      <c r="M31" s="181" t="s">
        <v>48</v>
      </c>
      <c r="N31" s="181" t="s">
        <v>48</v>
      </c>
    </row>
    <row r="32" ht="48.0" customHeight="1">
      <c r="A32" s="189"/>
      <c r="B32" s="191"/>
      <c r="C32" s="192"/>
      <c r="D32" s="192"/>
      <c r="F32" s="190" t="b">
        <v>0</v>
      </c>
      <c r="G32" s="190" t="b">
        <v>0</v>
      </c>
      <c r="H32" s="190" t="b">
        <v>0</v>
      </c>
      <c r="J32" s="170" t="str">
        <f>IFERROR(__xludf.DUMMYFUNCTION("QUERY(Models!A:I, ""SELECT A WHERE I = TRUE AND G = FALSE LIMIT 1"", 0)"),"gpt-4-turbo-preview")</f>
        <v>gpt-4-turbo-preview</v>
      </c>
      <c r="K32" s="170">
        <v>0.1</v>
      </c>
      <c r="L32" s="170" t="str">
        <f>IFERROR(__xludf.DUMMYFUNCTION("QUERY(Models!A:I, ""SELECT A WHERE I = TRUE AND G = FALSE LIMIT 1"", 0)"),"gpt-4-turbo-preview")</f>
        <v>gpt-4-turbo-preview</v>
      </c>
      <c r="M32" s="181" t="s">
        <v>48</v>
      </c>
      <c r="N32" s="181" t="s">
        <v>48</v>
      </c>
    </row>
    <row r="33" ht="48.0" customHeight="1">
      <c r="A33" s="189"/>
      <c r="B33" s="191"/>
      <c r="C33" s="192"/>
      <c r="D33" s="192"/>
      <c r="F33" s="190" t="b">
        <v>0</v>
      </c>
      <c r="G33" s="190" t="b">
        <v>0</v>
      </c>
      <c r="H33" s="190" t="b">
        <v>0</v>
      </c>
      <c r="J33" s="170" t="str">
        <f>IFERROR(__xludf.DUMMYFUNCTION("QUERY(Models!A:I, ""SELECT A WHERE I = TRUE AND G = FALSE LIMIT 1"", 0)"),"gpt-4-turbo-preview")</f>
        <v>gpt-4-turbo-preview</v>
      </c>
      <c r="K33" s="170">
        <v>0.1</v>
      </c>
      <c r="L33" s="170" t="str">
        <f>IFERROR(__xludf.DUMMYFUNCTION("QUERY(Models!A:I, ""SELECT A WHERE I = TRUE AND G = FALSE LIMIT 1"", 0)"),"gpt-4-turbo-preview")</f>
        <v>gpt-4-turbo-preview</v>
      </c>
      <c r="M33" s="181" t="s">
        <v>48</v>
      </c>
      <c r="N33" s="181" t="s">
        <v>48</v>
      </c>
    </row>
    <row r="34" ht="48.0" customHeight="1">
      <c r="A34" s="189"/>
      <c r="B34" s="191"/>
      <c r="C34" s="192"/>
      <c r="D34" s="192"/>
      <c r="F34" s="190" t="b">
        <v>0</v>
      </c>
      <c r="G34" s="190" t="b">
        <v>0</v>
      </c>
      <c r="H34" s="190" t="b">
        <v>0</v>
      </c>
      <c r="J34" s="170" t="str">
        <f>IFERROR(__xludf.DUMMYFUNCTION("QUERY(Models!A:I, ""SELECT A WHERE I = TRUE AND G = FALSE LIMIT 1"", 0)"),"gpt-4-turbo-preview")</f>
        <v>gpt-4-turbo-preview</v>
      </c>
      <c r="K34" s="170">
        <v>0.1</v>
      </c>
      <c r="L34" s="170" t="str">
        <f>IFERROR(__xludf.DUMMYFUNCTION("QUERY(Models!A:I, ""SELECT A WHERE I = TRUE AND G = FALSE LIMIT 1"", 0)"),"gpt-4-turbo-preview")</f>
        <v>gpt-4-turbo-preview</v>
      </c>
      <c r="M34" s="181" t="s">
        <v>48</v>
      </c>
      <c r="N34" s="181" t="s">
        <v>48</v>
      </c>
    </row>
    <row r="35" ht="48.0" customHeight="1">
      <c r="A35" s="189"/>
      <c r="B35" s="191"/>
      <c r="C35" s="192"/>
      <c r="D35" s="192"/>
      <c r="F35" s="190" t="b">
        <v>0</v>
      </c>
      <c r="G35" s="190" t="b">
        <v>0</v>
      </c>
      <c r="H35" s="190" t="b">
        <v>0</v>
      </c>
      <c r="J35" s="170" t="str">
        <f>IFERROR(__xludf.DUMMYFUNCTION("QUERY(Models!A:I, ""SELECT A WHERE I = TRUE AND G = FALSE LIMIT 1"", 0)"),"gpt-4-turbo-preview")</f>
        <v>gpt-4-turbo-preview</v>
      </c>
      <c r="K35" s="170">
        <v>0.1</v>
      </c>
      <c r="L35" s="170" t="str">
        <f>IFERROR(__xludf.DUMMYFUNCTION("QUERY(Models!A:I, ""SELECT A WHERE I = TRUE AND G = FALSE LIMIT 1"", 0)"),"gpt-4-turbo-preview")</f>
        <v>gpt-4-turbo-preview</v>
      </c>
      <c r="M35" s="181" t="s">
        <v>48</v>
      </c>
      <c r="N35" s="181" t="s">
        <v>48</v>
      </c>
    </row>
    <row r="36" ht="48.0" customHeight="1">
      <c r="A36" s="189"/>
      <c r="B36" s="191"/>
      <c r="C36" s="192"/>
      <c r="D36" s="192"/>
      <c r="F36" s="190" t="b">
        <v>0</v>
      </c>
      <c r="G36" s="190" t="b">
        <v>0</v>
      </c>
      <c r="H36" s="190" t="b">
        <v>0</v>
      </c>
      <c r="J36" s="170" t="str">
        <f>IFERROR(__xludf.DUMMYFUNCTION("QUERY(Models!A:I, ""SELECT A WHERE I = TRUE AND G = FALSE LIMIT 1"", 0)"),"gpt-4-turbo-preview")</f>
        <v>gpt-4-turbo-preview</v>
      </c>
      <c r="K36" s="170">
        <v>0.1</v>
      </c>
      <c r="L36" s="170" t="str">
        <f>IFERROR(__xludf.DUMMYFUNCTION("QUERY(Models!A:I, ""SELECT A WHERE I = TRUE AND G = FALSE LIMIT 1"", 0)"),"gpt-4-turbo-preview")</f>
        <v>gpt-4-turbo-preview</v>
      </c>
      <c r="M36" s="181" t="s">
        <v>48</v>
      </c>
      <c r="N36" s="181" t="s">
        <v>48</v>
      </c>
    </row>
    <row r="37" ht="48.0" customHeight="1">
      <c r="A37" s="189"/>
      <c r="B37" s="191"/>
      <c r="C37" s="192"/>
      <c r="D37" s="192"/>
      <c r="F37" s="190" t="b">
        <v>0</v>
      </c>
      <c r="G37" s="190" t="b">
        <v>0</v>
      </c>
      <c r="H37" s="190" t="b">
        <v>0</v>
      </c>
      <c r="J37" s="170" t="str">
        <f>IFERROR(__xludf.DUMMYFUNCTION("QUERY(Models!A:I, ""SELECT A WHERE I = TRUE AND G = FALSE LIMIT 1"", 0)"),"gpt-4-turbo-preview")</f>
        <v>gpt-4-turbo-preview</v>
      </c>
      <c r="K37" s="170">
        <v>0.1</v>
      </c>
      <c r="L37" s="170" t="str">
        <f>IFERROR(__xludf.DUMMYFUNCTION("QUERY(Models!A:I, ""SELECT A WHERE I = TRUE AND G = FALSE LIMIT 1"", 0)"),"gpt-4-turbo-preview")</f>
        <v>gpt-4-turbo-preview</v>
      </c>
      <c r="M37" s="181" t="s">
        <v>48</v>
      </c>
      <c r="N37" s="181" t="s">
        <v>48</v>
      </c>
    </row>
    <row r="38" ht="48.0" customHeight="1">
      <c r="A38" s="189"/>
      <c r="B38" s="191"/>
      <c r="C38" s="192"/>
      <c r="D38" s="192"/>
      <c r="F38" s="190" t="b">
        <v>0</v>
      </c>
      <c r="G38" s="190" t="b">
        <v>0</v>
      </c>
      <c r="H38" s="190" t="b">
        <v>0</v>
      </c>
      <c r="J38" s="170" t="str">
        <f>IFERROR(__xludf.DUMMYFUNCTION("QUERY(Models!A:I, ""SELECT A WHERE I = TRUE AND G = FALSE LIMIT 1"", 0)"),"gpt-4-turbo-preview")</f>
        <v>gpt-4-turbo-preview</v>
      </c>
      <c r="K38" s="170">
        <v>0.1</v>
      </c>
      <c r="L38" s="170" t="str">
        <f>IFERROR(__xludf.DUMMYFUNCTION("QUERY(Models!A:I, ""SELECT A WHERE I = TRUE AND G = FALSE LIMIT 1"", 0)"),"gpt-4-turbo-preview")</f>
        <v>gpt-4-turbo-preview</v>
      </c>
      <c r="M38" s="181" t="s">
        <v>48</v>
      </c>
      <c r="N38" s="181" t="s">
        <v>48</v>
      </c>
    </row>
    <row r="39" ht="48.0" customHeight="1">
      <c r="A39" s="189"/>
      <c r="B39" s="191"/>
      <c r="C39" s="192"/>
      <c r="D39" s="192"/>
      <c r="F39" s="190" t="b">
        <v>0</v>
      </c>
      <c r="G39" s="190" t="b">
        <v>0</v>
      </c>
      <c r="H39" s="190" t="b">
        <v>0</v>
      </c>
      <c r="J39" s="170" t="str">
        <f>IFERROR(__xludf.DUMMYFUNCTION("QUERY(Models!A:I, ""SELECT A WHERE I = TRUE AND G = FALSE LIMIT 1"", 0)"),"gpt-4-turbo-preview")</f>
        <v>gpt-4-turbo-preview</v>
      </c>
      <c r="K39" s="170">
        <v>0.1</v>
      </c>
      <c r="L39" s="170" t="str">
        <f>IFERROR(__xludf.DUMMYFUNCTION("QUERY(Models!A:I, ""SELECT A WHERE I = TRUE AND G = FALSE LIMIT 1"", 0)"),"gpt-4-turbo-preview")</f>
        <v>gpt-4-turbo-preview</v>
      </c>
      <c r="M39" s="181" t="s">
        <v>48</v>
      </c>
      <c r="N39" s="181" t="s">
        <v>48</v>
      </c>
    </row>
    <row r="40" ht="48.0" customHeight="1">
      <c r="A40" s="189"/>
      <c r="B40" s="191"/>
      <c r="C40" s="192"/>
      <c r="D40" s="192"/>
      <c r="F40" s="190" t="b">
        <v>0</v>
      </c>
      <c r="G40" s="190" t="b">
        <v>0</v>
      </c>
      <c r="H40" s="190" t="b">
        <v>0</v>
      </c>
      <c r="J40" s="170" t="str">
        <f>IFERROR(__xludf.DUMMYFUNCTION("QUERY(Models!A:I, ""SELECT A WHERE I = TRUE AND G = FALSE LIMIT 1"", 0)"),"gpt-4-turbo-preview")</f>
        <v>gpt-4-turbo-preview</v>
      </c>
      <c r="K40" s="170">
        <v>0.1</v>
      </c>
      <c r="L40" s="170" t="str">
        <f>IFERROR(__xludf.DUMMYFUNCTION("QUERY(Models!A:I, ""SELECT A WHERE I = TRUE AND G = FALSE LIMIT 1"", 0)"),"gpt-4-turbo-preview")</f>
        <v>gpt-4-turbo-preview</v>
      </c>
      <c r="M40" s="181" t="s">
        <v>48</v>
      </c>
      <c r="N40" s="181" t="s">
        <v>48</v>
      </c>
    </row>
    <row r="41" ht="48.0" customHeight="1">
      <c r="A41" s="189"/>
      <c r="B41" s="191"/>
      <c r="C41" s="192"/>
      <c r="D41" s="192"/>
      <c r="F41" s="190" t="b">
        <v>0</v>
      </c>
      <c r="G41" s="190" t="b">
        <v>0</v>
      </c>
      <c r="H41" s="190" t="b">
        <v>0</v>
      </c>
      <c r="J41" s="170" t="str">
        <f>IFERROR(__xludf.DUMMYFUNCTION("QUERY(Models!A:I, ""SELECT A WHERE I = TRUE AND G = FALSE LIMIT 1"", 0)"),"gpt-4-turbo-preview")</f>
        <v>gpt-4-turbo-preview</v>
      </c>
      <c r="K41" s="170">
        <v>0.1</v>
      </c>
      <c r="L41" s="170" t="str">
        <f>IFERROR(__xludf.DUMMYFUNCTION("QUERY(Models!A:I, ""SELECT A WHERE I = TRUE AND G = FALSE LIMIT 1"", 0)"),"gpt-4-turbo-preview")</f>
        <v>gpt-4-turbo-preview</v>
      </c>
      <c r="M41" s="181" t="s">
        <v>48</v>
      </c>
      <c r="N41" s="181" t="s">
        <v>48</v>
      </c>
    </row>
    <row r="42" ht="48.0" customHeight="1">
      <c r="A42" s="189"/>
      <c r="B42" s="191"/>
      <c r="C42" s="192"/>
      <c r="D42" s="192"/>
      <c r="F42" s="190" t="b">
        <v>0</v>
      </c>
      <c r="G42" s="190" t="b">
        <v>0</v>
      </c>
      <c r="H42" s="190" t="b">
        <v>0</v>
      </c>
      <c r="J42" s="170" t="str">
        <f>IFERROR(__xludf.DUMMYFUNCTION("QUERY(Models!A:I, ""SELECT A WHERE I = TRUE AND G = FALSE LIMIT 1"", 0)"),"gpt-4-turbo-preview")</f>
        <v>gpt-4-turbo-preview</v>
      </c>
      <c r="K42" s="170">
        <v>0.1</v>
      </c>
      <c r="L42" s="170" t="str">
        <f>IFERROR(__xludf.DUMMYFUNCTION("QUERY(Models!A:I, ""SELECT A WHERE I = TRUE AND G = FALSE LIMIT 1"", 0)"),"gpt-4-turbo-preview")</f>
        <v>gpt-4-turbo-preview</v>
      </c>
      <c r="M42" s="181" t="s">
        <v>48</v>
      </c>
      <c r="N42" s="181" t="s">
        <v>48</v>
      </c>
    </row>
    <row r="43" ht="48.0" customHeight="1">
      <c r="A43" s="189"/>
      <c r="B43" s="191"/>
      <c r="C43" s="192"/>
      <c r="D43" s="192"/>
      <c r="F43" s="190" t="b">
        <v>0</v>
      </c>
      <c r="G43" s="190" t="b">
        <v>0</v>
      </c>
      <c r="H43" s="190" t="b">
        <v>0</v>
      </c>
      <c r="J43" s="170" t="str">
        <f>IFERROR(__xludf.DUMMYFUNCTION("QUERY(Models!A:I, ""SELECT A WHERE I = TRUE AND G = FALSE LIMIT 1"", 0)"),"gpt-4-turbo-preview")</f>
        <v>gpt-4-turbo-preview</v>
      </c>
      <c r="K43" s="170">
        <v>0.1</v>
      </c>
      <c r="L43" s="170" t="str">
        <f>IFERROR(__xludf.DUMMYFUNCTION("QUERY(Models!A:I, ""SELECT A WHERE I = TRUE AND G = FALSE LIMIT 1"", 0)"),"gpt-4-turbo-preview")</f>
        <v>gpt-4-turbo-preview</v>
      </c>
      <c r="M43" s="181" t="s">
        <v>48</v>
      </c>
      <c r="N43" s="181" t="s">
        <v>48</v>
      </c>
    </row>
    <row r="44" ht="48.0" customHeight="1">
      <c r="A44" s="189"/>
      <c r="B44" s="191"/>
      <c r="C44" s="192"/>
      <c r="D44" s="192"/>
      <c r="F44" s="190" t="b">
        <v>0</v>
      </c>
      <c r="G44" s="190" t="b">
        <v>0</v>
      </c>
      <c r="H44" s="190" t="b">
        <v>0</v>
      </c>
      <c r="J44" s="170" t="str">
        <f>IFERROR(__xludf.DUMMYFUNCTION("QUERY(Models!A:I, ""SELECT A WHERE I = TRUE AND G = FALSE LIMIT 1"", 0)"),"gpt-4-turbo-preview")</f>
        <v>gpt-4-turbo-preview</v>
      </c>
      <c r="K44" s="170">
        <v>0.1</v>
      </c>
      <c r="L44" s="170" t="str">
        <f>IFERROR(__xludf.DUMMYFUNCTION("QUERY(Models!A:I, ""SELECT A WHERE I = TRUE AND G = FALSE LIMIT 1"", 0)"),"gpt-4-turbo-preview")</f>
        <v>gpt-4-turbo-preview</v>
      </c>
      <c r="M44" s="181" t="s">
        <v>48</v>
      </c>
      <c r="N44" s="181" t="s">
        <v>48</v>
      </c>
    </row>
    <row r="45" ht="48.0" customHeight="1">
      <c r="A45" s="189"/>
      <c r="B45" s="191"/>
      <c r="C45" s="192"/>
      <c r="D45" s="192"/>
      <c r="F45" s="190" t="b">
        <v>0</v>
      </c>
      <c r="G45" s="190" t="b">
        <v>0</v>
      </c>
      <c r="H45" s="190" t="b">
        <v>0</v>
      </c>
      <c r="J45" s="170" t="str">
        <f>IFERROR(__xludf.DUMMYFUNCTION("QUERY(Models!A:I, ""SELECT A WHERE I = TRUE AND G = FALSE LIMIT 1"", 0)"),"gpt-4-turbo-preview")</f>
        <v>gpt-4-turbo-preview</v>
      </c>
      <c r="K45" s="170">
        <v>0.1</v>
      </c>
      <c r="L45" s="170" t="str">
        <f>IFERROR(__xludf.DUMMYFUNCTION("QUERY(Models!A:I, ""SELECT A WHERE I = TRUE AND G = FALSE LIMIT 1"", 0)"),"gpt-4-turbo-preview")</f>
        <v>gpt-4-turbo-preview</v>
      </c>
      <c r="M45" s="181" t="s">
        <v>48</v>
      </c>
      <c r="N45" s="181" t="s">
        <v>48</v>
      </c>
    </row>
    <row r="46" ht="48.0" customHeight="1">
      <c r="A46" s="189"/>
      <c r="B46" s="191"/>
      <c r="C46" s="192"/>
      <c r="D46" s="192"/>
      <c r="F46" s="190" t="b">
        <v>0</v>
      </c>
      <c r="G46" s="190" t="b">
        <v>0</v>
      </c>
      <c r="H46" s="190" t="b">
        <v>0</v>
      </c>
      <c r="J46" s="170" t="str">
        <f>IFERROR(__xludf.DUMMYFUNCTION("QUERY(Models!A:I, ""SELECT A WHERE I = TRUE AND G = FALSE LIMIT 1"", 0)"),"gpt-4-turbo-preview")</f>
        <v>gpt-4-turbo-preview</v>
      </c>
      <c r="K46" s="170">
        <v>0.1</v>
      </c>
      <c r="L46" s="170" t="str">
        <f>IFERROR(__xludf.DUMMYFUNCTION("QUERY(Models!A:I, ""SELECT A WHERE I = TRUE AND G = FALSE LIMIT 1"", 0)"),"gpt-4-turbo-preview")</f>
        <v>gpt-4-turbo-preview</v>
      </c>
      <c r="M46" s="181" t="s">
        <v>48</v>
      </c>
      <c r="N46" s="181" t="s">
        <v>48</v>
      </c>
    </row>
    <row r="47" ht="48.0" customHeight="1">
      <c r="A47" s="189"/>
      <c r="B47" s="191"/>
      <c r="C47" s="192"/>
      <c r="D47" s="192"/>
      <c r="F47" s="190" t="b">
        <v>0</v>
      </c>
      <c r="G47" s="190" t="b">
        <v>0</v>
      </c>
      <c r="H47" s="190" t="b">
        <v>0</v>
      </c>
      <c r="J47" s="170" t="str">
        <f>IFERROR(__xludf.DUMMYFUNCTION("QUERY(Models!A:I, ""SELECT A WHERE I = TRUE AND G = FALSE LIMIT 1"", 0)"),"gpt-4-turbo-preview")</f>
        <v>gpt-4-turbo-preview</v>
      </c>
      <c r="K47" s="170">
        <v>0.1</v>
      </c>
      <c r="L47" s="170" t="str">
        <f>IFERROR(__xludf.DUMMYFUNCTION("QUERY(Models!A:I, ""SELECT A WHERE I = TRUE AND G = FALSE LIMIT 1"", 0)"),"gpt-4-turbo-preview")</f>
        <v>gpt-4-turbo-preview</v>
      </c>
      <c r="M47" s="181" t="s">
        <v>48</v>
      </c>
      <c r="N47" s="181" t="s">
        <v>48</v>
      </c>
    </row>
    <row r="48" ht="48.0" customHeight="1">
      <c r="A48" s="189"/>
      <c r="B48" s="191"/>
      <c r="C48" s="192"/>
      <c r="D48" s="192"/>
      <c r="F48" s="190" t="b">
        <v>0</v>
      </c>
      <c r="G48" s="190" t="b">
        <v>0</v>
      </c>
      <c r="H48" s="190" t="b">
        <v>0</v>
      </c>
      <c r="J48" s="170" t="str">
        <f>IFERROR(__xludf.DUMMYFUNCTION("QUERY(Models!A:I, ""SELECT A WHERE I = TRUE AND G = FALSE LIMIT 1"", 0)"),"gpt-4-turbo-preview")</f>
        <v>gpt-4-turbo-preview</v>
      </c>
      <c r="K48" s="170">
        <v>0.1</v>
      </c>
      <c r="L48" s="170" t="str">
        <f>IFERROR(__xludf.DUMMYFUNCTION("QUERY(Models!A:I, ""SELECT A WHERE I = TRUE AND G = FALSE LIMIT 1"", 0)"),"gpt-4-turbo-preview")</f>
        <v>gpt-4-turbo-preview</v>
      </c>
      <c r="M48" s="181" t="s">
        <v>48</v>
      </c>
      <c r="N48" s="181" t="s">
        <v>48</v>
      </c>
    </row>
    <row r="49" ht="48.0" customHeight="1">
      <c r="A49" s="189"/>
      <c r="B49" s="191"/>
      <c r="C49" s="192"/>
      <c r="D49" s="192"/>
      <c r="F49" s="190" t="b">
        <v>0</v>
      </c>
      <c r="G49" s="190" t="b">
        <v>0</v>
      </c>
      <c r="H49" s="190" t="b">
        <v>0</v>
      </c>
      <c r="J49" s="170" t="str">
        <f>IFERROR(__xludf.DUMMYFUNCTION("QUERY(Models!A:I, ""SELECT A WHERE I = TRUE AND G = FALSE LIMIT 1"", 0)"),"gpt-4-turbo-preview")</f>
        <v>gpt-4-turbo-preview</v>
      </c>
      <c r="K49" s="170">
        <v>0.1</v>
      </c>
      <c r="L49" s="170" t="str">
        <f>IFERROR(__xludf.DUMMYFUNCTION("QUERY(Models!A:I, ""SELECT A WHERE I = TRUE AND G = FALSE LIMIT 1"", 0)"),"gpt-4-turbo-preview")</f>
        <v>gpt-4-turbo-preview</v>
      </c>
      <c r="M49" s="181" t="s">
        <v>48</v>
      </c>
      <c r="N49" s="181" t="s">
        <v>48</v>
      </c>
    </row>
    <row r="50" ht="48.0" customHeight="1">
      <c r="A50" s="189"/>
      <c r="B50" s="191"/>
      <c r="C50" s="192"/>
      <c r="D50" s="192"/>
      <c r="F50" s="190" t="b">
        <v>0</v>
      </c>
      <c r="G50" s="190" t="b">
        <v>0</v>
      </c>
      <c r="H50" s="190" t="b">
        <v>0</v>
      </c>
      <c r="J50" s="170" t="str">
        <f>IFERROR(__xludf.DUMMYFUNCTION("QUERY(Models!A:I, ""SELECT A WHERE I = TRUE AND G = FALSE LIMIT 1"", 0)"),"gpt-4-turbo-preview")</f>
        <v>gpt-4-turbo-preview</v>
      </c>
      <c r="K50" s="170">
        <v>0.1</v>
      </c>
      <c r="L50" s="170" t="str">
        <f>IFERROR(__xludf.DUMMYFUNCTION("QUERY(Models!A:I, ""SELECT A WHERE I = TRUE AND G = FALSE LIMIT 1"", 0)"),"gpt-4-turbo-preview")</f>
        <v>gpt-4-turbo-preview</v>
      </c>
      <c r="M50" s="181" t="s">
        <v>48</v>
      </c>
      <c r="N50" s="181" t="s">
        <v>48</v>
      </c>
    </row>
    <row r="51" ht="48.0" customHeight="1">
      <c r="A51" s="189"/>
      <c r="B51" s="191"/>
      <c r="C51" s="192"/>
      <c r="D51" s="192"/>
      <c r="F51" s="190" t="b">
        <v>0</v>
      </c>
      <c r="G51" s="190" t="b">
        <v>0</v>
      </c>
      <c r="H51" s="190" t="b">
        <v>0</v>
      </c>
      <c r="J51" s="170" t="str">
        <f>IFERROR(__xludf.DUMMYFUNCTION("QUERY(Models!A:I, ""SELECT A WHERE I = TRUE AND G = FALSE LIMIT 1"", 0)"),"gpt-4-turbo-preview")</f>
        <v>gpt-4-turbo-preview</v>
      </c>
      <c r="K51" s="170">
        <v>0.1</v>
      </c>
      <c r="L51" s="170" t="str">
        <f>IFERROR(__xludf.DUMMYFUNCTION("QUERY(Models!A:I, ""SELECT A WHERE I = TRUE AND G = FALSE LIMIT 1"", 0)"),"gpt-4-turbo-preview")</f>
        <v>gpt-4-turbo-preview</v>
      </c>
      <c r="M51" s="181" t="s">
        <v>48</v>
      </c>
      <c r="N51" s="181" t="s">
        <v>48</v>
      </c>
    </row>
    <row r="52" ht="48.0" customHeight="1">
      <c r="A52" s="189"/>
      <c r="B52" s="191"/>
      <c r="C52" s="192"/>
      <c r="D52" s="192"/>
      <c r="F52" s="190" t="b">
        <v>0</v>
      </c>
      <c r="G52" s="190" t="b">
        <v>0</v>
      </c>
      <c r="H52" s="190" t="b">
        <v>0</v>
      </c>
      <c r="J52" s="170" t="str">
        <f>IFERROR(__xludf.DUMMYFUNCTION("QUERY(Models!A:I, ""SELECT A WHERE I = TRUE AND G = FALSE LIMIT 1"", 0)"),"gpt-4-turbo-preview")</f>
        <v>gpt-4-turbo-preview</v>
      </c>
      <c r="K52" s="170">
        <v>0.1</v>
      </c>
      <c r="L52" s="170" t="str">
        <f>IFERROR(__xludf.DUMMYFUNCTION("QUERY(Models!A:I, ""SELECT A WHERE I = TRUE AND G = FALSE LIMIT 1"", 0)"),"gpt-4-turbo-preview")</f>
        <v>gpt-4-turbo-preview</v>
      </c>
      <c r="M52" s="181" t="s">
        <v>48</v>
      </c>
      <c r="N52" s="181" t="s">
        <v>48</v>
      </c>
    </row>
    <row r="53" ht="48.0" customHeight="1">
      <c r="A53" s="189"/>
      <c r="B53" s="191"/>
      <c r="C53" s="192"/>
      <c r="D53" s="192"/>
      <c r="F53" s="190" t="b">
        <v>0</v>
      </c>
      <c r="G53" s="190" t="b">
        <v>0</v>
      </c>
      <c r="H53" s="190" t="b">
        <v>0</v>
      </c>
      <c r="J53" s="170" t="str">
        <f>IFERROR(__xludf.DUMMYFUNCTION("QUERY(Models!A:I, ""SELECT A WHERE I = TRUE AND G = FALSE LIMIT 1"", 0)"),"gpt-4-turbo-preview")</f>
        <v>gpt-4-turbo-preview</v>
      </c>
      <c r="K53" s="170">
        <v>0.1</v>
      </c>
      <c r="L53" s="170" t="str">
        <f>IFERROR(__xludf.DUMMYFUNCTION("QUERY(Models!A:I, ""SELECT A WHERE I = TRUE AND G = FALSE LIMIT 1"", 0)"),"gpt-4-turbo-preview")</f>
        <v>gpt-4-turbo-preview</v>
      </c>
      <c r="M53" s="181" t="s">
        <v>48</v>
      </c>
      <c r="N53" s="181" t="s">
        <v>48</v>
      </c>
    </row>
    <row r="54" ht="48.0" customHeight="1">
      <c r="A54" s="189"/>
      <c r="B54" s="191"/>
      <c r="C54" s="192"/>
      <c r="D54" s="192"/>
      <c r="F54" s="190" t="b">
        <v>0</v>
      </c>
      <c r="G54" s="190" t="b">
        <v>0</v>
      </c>
      <c r="H54" s="190" t="b">
        <v>0</v>
      </c>
      <c r="J54" s="170" t="str">
        <f>IFERROR(__xludf.DUMMYFUNCTION("QUERY(Models!A:I, ""SELECT A WHERE I = TRUE AND G = FALSE LIMIT 1"", 0)"),"gpt-4-turbo-preview")</f>
        <v>gpt-4-turbo-preview</v>
      </c>
      <c r="K54" s="170">
        <v>0.1</v>
      </c>
      <c r="L54" s="170" t="str">
        <f>IFERROR(__xludf.DUMMYFUNCTION("QUERY(Models!A:I, ""SELECT A WHERE I = TRUE AND G = FALSE LIMIT 1"", 0)"),"gpt-4-turbo-preview")</f>
        <v>gpt-4-turbo-preview</v>
      </c>
      <c r="M54" s="181" t="s">
        <v>48</v>
      </c>
      <c r="N54" s="181" t="s">
        <v>48</v>
      </c>
    </row>
    <row r="55" ht="48.0" customHeight="1">
      <c r="A55" s="189"/>
      <c r="B55" s="191"/>
      <c r="C55" s="192"/>
      <c r="D55" s="192"/>
      <c r="F55" s="190" t="b">
        <v>0</v>
      </c>
      <c r="G55" s="190" t="b">
        <v>0</v>
      </c>
      <c r="H55" s="190" t="b">
        <v>0</v>
      </c>
      <c r="J55" s="170" t="str">
        <f>IFERROR(__xludf.DUMMYFUNCTION("QUERY(Models!A:I, ""SELECT A WHERE I = TRUE AND G = FALSE LIMIT 1"", 0)"),"gpt-4-turbo-preview")</f>
        <v>gpt-4-turbo-preview</v>
      </c>
      <c r="K55" s="170">
        <v>0.1</v>
      </c>
      <c r="L55" s="170" t="str">
        <f>IFERROR(__xludf.DUMMYFUNCTION("QUERY(Models!A:I, ""SELECT A WHERE I = TRUE AND G = FALSE LIMIT 1"", 0)"),"gpt-4-turbo-preview")</f>
        <v>gpt-4-turbo-preview</v>
      </c>
      <c r="M55" s="181" t="s">
        <v>48</v>
      </c>
      <c r="N55" s="181" t="s">
        <v>48</v>
      </c>
    </row>
    <row r="56" ht="48.0" customHeight="1">
      <c r="A56" s="189"/>
      <c r="B56" s="191"/>
      <c r="C56" s="192"/>
      <c r="D56" s="192"/>
      <c r="F56" s="190" t="b">
        <v>0</v>
      </c>
      <c r="G56" s="190" t="b">
        <v>0</v>
      </c>
      <c r="H56" s="190" t="b">
        <v>0</v>
      </c>
      <c r="J56" s="170" t="str">
        <f>IFERROR(__xludf.DUMMYFUNCTION("QUERY(Models!A:I, ""SELECT A WHERE I = TRUE AND G = FALSE LIMIT 1"", 0)"),"gpt-4-turbo-preview")</f>
        <v>gpt-4-turbo-preview</v>
      </c>
      <c r="K56" s="170">
        <v>0.1</v>
      </c>
      <c r="L56" s="170" t="str">
        <f>IFERROR(__xludf.DUMMYFUNCTION("QUERY(Models!A:I, ""SELECT A WHERE I = TRUE AND G = FALSE LIMIT 1"", 0)"),"gpt-4-turbo-preview")</f>
        <v>gpt-4-turbo-preview</v>
      </c>
      <c r="M56" s="181" t="s">
        <v>48</v>
      </c>
      <c r="N56" s="181" t="s">
        <v>48</v>
      </c>
    </row>
    <row r="57" ht="48.0" customHeight="1">
      <c r="A57" s="189"/>
      <c r="B57" s="191"/>
      <c r="C57" s="192"/>
      <c r="D57" s="192"/>
      <c r="F57" s="190" t="b">
        <v>0</v>
      </c>
      <c r="G57" s="190" t="b">
        <v>0</v>
      </c>
      <c r="H57" s="190" t="b">
        <v>0</v>
      </c>
      <c r="J57" s="170" t="str">
        <f>IFERROR(__xludf.DUMMYFUNCTION("QUERY(Models!A:I, ""SELECT A WHERE I = TRUE AND G = FALSE LIMIT 1"", 0)"),"gpt-4-turbo-preview")</f>
        <v>gpt-4-turbo-preview</v>
      </c>
      <c r="K57" s="170">
        <v>0.1</v>
      </c>
      <c r="L57" s="170" t="str">
        <f>IFERROR(__xludf.DUMMYFUNCTION("QUERY(Models!A:I, ""SELECT A WHERE I = TRUE AND G = FALSE LIMIT 1"", 0)"),"gpt-4-turbo-preview")</f>
        <v>gpt-4-turbo-preview</v>
      </c>
      <c r="M57" s="181" t="s">
        <v>48</v>
      </c>
      <c r="N57" s="181" t="s">
        <v>48</v>
      </c>
    </row>
    <row r="58" ht="48.0" customHeight="1">
      <c r="A58" s="189"/>
      <c r="B58" s="191"/>
      <c r="C58" s="192"/>
      <c r="D58" s="192"/>
      <c r="F58" s="190" t="b">
        <v>0</v>
      </c>
      <c r="G58" s="190" t="b">
        <v>0</v>
      </c>
      <c r="H58" s="190" t="b">
        <v>0</v>
      </c>
      <c r="J58" s="170" t="str">
        <f>IFERROR(__xludf.DUMMYFUNCTION("QUERY(Models!A:I, ""SELECT A WHERE I = TRUE AND G = FALSE LIMIT 1"", 0)"),"gpt-4-turbo-preview")</f>
        <v>gpt-4-turbo-preview</v>
      </c>
      <c r="K58" s="170">
        <v>0.1</v>
      </c>
      <c r="L58" s="170" t="str">
        <f>IFERROR(__xludf.DUMMYFUNCTION("QUERY(Models!A:I, ""SELECT A WHERE I = TRUE AND G = FALSE LIMIT 1"", 0)"),"gpt-4-turbo-preview")</f>
        <v>gpt-4-turbo-preview</v>
      </c>
      <c r="M58" s="181" t="s">
        <v>48</v>
      </c>
      <c r="N58" s="181" t="s">
        <v>48</v>
      </c>
    </row>
    <row r="59" ht="48.0" customHeight="1">
      <c r="A59" s="189"/>
      <c r="B59" s="191"/>
      <c r="C59" s="192"/>
      <c r="D59" s="192"/>
      <c r="F59" s="190" t="b">
        <v>0</v>
      </c>
      <c r="G59" s="190" t="b">
        <v>0</v>
      </c>
      <c r="H59" s="190" t="b">
        <v>0</v>
      </c>
      <c r="J59" s="170" t="str">
        <f>IFERROR(__xludf.DUMMYFUNCTION("QUERY(Models!A:I, ""SELECT A WHERE I = TRUE AND G = FALSE LIMIT 1"", 0)"),"gpt-4-turbo-preview")</f>
        <v>gpt-4-turbo-preview</v>
      </c>
      <c r="K59" s="170">
        <v>0.1</v>
      </c>
      <c r="L59" s="170" t="str">
        <f>IFERROR(__xludf.DUMMYFUNCTION("QUERY(Models!A:I, ""SELECT A WHERE I = TRUE AND G = FALSE LIMIT 1"", 0)"),"gpt-4-turbo-preview")</f>
        <v>gpt-4-turbo-preview</v>
      </c>
      <c r="M59" s="181" t="s">
        <v>48</v>
      </c>
      <c r="N59" s="181" t="s">
        <v>48</v>
      </c>
    </row>
    <row r="60" ht="48.0" customHeight="1">
      <c r="A60" s="189"/>
      <c r="B60" s="191"/>
      <c r="C60" s="192"/>
      <c r="D60" s="192"/>
      <c r="F60" s="190" t="b">
        <v>0</v>
      </c>
      <c r="G60" s="190" t="b">
        <v>0</v>
      </c>
      <c r="H60" s="190" t="b">
        <v>0</v>
      </c>
      <c r="J60" s="170" t="str">
        <f>IFERROR(__xludf.DUMMYFUNCTION("QUERY(Models!A:I, ""SELECT A WHERE I = TRUE AND G = FALSE LIMIT 1"", 0)"),"gpt-4-turbo-preview")</f>
        <v>gpt-4-turbo-preview</v>
      </c>
      <c r="K60" s="170">
        <v>0.1</v>
      </c>
      <c r="L60" s="170" t="str">
        <f>IFERROR(__xludf.DUMMYFUNCTION("QUERY(Models!A:I, ""SELECT A WHERE I = TRUE AND G = FALSE LIMIT 1"", 0)"),"gpt-4-turbo-preview")</f>
        <v>gpt-4-turbo-preview</v>
      </c>
      <c r="M60" s="181" t="s">
        <v>48</v>
      </c>
      <c r="N60" s="181" t="s">
        <v>48</v>
      </c>
    </row>
    <row r="61" ht="48.0" customHeight="1">
      <c r="A61" s="189"/>
      <c r="B61" s="191"/>
      <c r="C61" s="192"/>
      <c r="D61" s="192"/>
      <c r="F61" s="190" t="b">
        <v>0</v>
      </c>
      <c r="G61" s="190" t="b">
        <v>0</v>
      </c>
      <c r="H61" s="190" t="b">
        <v>0</v>
      </c>
      <c r="J61" s="170" t="str">
        <f>IFERROR(__xludf.DUMMYFUNCTION("QUERY(Models!A:I, ""SELECT A WHERE I = TRUE AND G = FALSE LIMIT 1"", 0)"),"gpt-4-turbo-preview")</f>
        <v>gpt-4-turbo-preview</v>
      </c>
      <c r="K61" s="170">
        <v>0.1</v>
      </c>
      <c r="L61" s="170" t="str">
        <f>IFERROR(__xludf.DUMMYFUNCTION("QUERY(Models!A:I, ""SELECT A WHERE I = TRUE AND G = FALSE LIMIT 1"", 0)"),"gpt-4-turbo-preview")</f>
        <v>gpt-4-turbo-preview</v>
      </c>
      <c r="M61" s="181" t="s">
        <v>48</v>
      </c>
      <c r="N61" s="181" t="s">
        <v>48</v>
      </c>
    </row>
    <row r="62" ht="48.0" customHeight="1">
      <c r="A62" s="189"/>
      <c r="B62" s="191"/>
      <c r="C62" s="192"/>
      <c r="D62" s="192"/>
      <c r="F62" s="190" t="b">
        <v>0</v>
      </c>
      <c r="G62" s="190" t="b">
        <v>0</v>
      </c>
      <c r="H62" s="190" t="b">
        <v>0</v>
      </c>
      <c r="J62" s="170" t="str">
        <f>IFERROR(__xludf.DUMMYFUNCTION("QUERY(Models!A:I, ""SELECT A WHERE I = TRUE AND G = FALSE LIMIT 1"", 0)"),"gpt-4-turbo-preview")</f>
        <v>gpt-4-turbo-preview</v>
      </c>
      <c r="K62" s="170">
        <v>0.1</v>
      </c>
      <c r="L62" s="170" t="str">
        <f>IFERROR(__xludf.DUMMYFUNCTION("QUERY(Models!A:I, ""SELECT A WHERE I = TRUE AND G = FALSE LIMIT 1"", 0)"),"gpt-4-turbo-preview")</f>
        <v>gpt-4-turbo-preview</v>
      </c>
      <c r="M62" s="181" t="s">
        <v>48</v>
      </c>
      <c r="N62" s="181" t="s">
        <v>48</v>
      </c>
    </row>
    <row r="63" ht="48.0" customHeight="1">
      <c r="A63" s="189"/>
      <c r="B63" s="191"/>
      <c r="C63" s="192"/>
      <c r="D63" s="192"/>
      <c r="F63" s="190" t="b">
        <v>0</v>
      </c>
      <c r="G63" s="190" t="b">
        <v>0</v>
      </c>
      <c r="H63" s="190" t="b">
        <v>0</v>
      </c>
      <c r="J63" s="170" t="str">
        <f>IFERROR(__xludf.DUMMYFUNCTION("QUERY(Models!A:I, ""SELECT A WHERE I = TRUE AND G = FALSE LIMIT 1"", 0)"),"gpt-4-turbo-preview")</f>
        <v>gpt-4-turbo-preview</v>
      </c>
      <c r="K63" s="170">
        <v>0.1</v>
      </c>
      <c r="L63" s="170" t="str">
        <f>IFERROR(__xludf.DUMMYFUNCTION("QUERY(Models!A:I, ""SELECT A WHERE I = TRUE AND G = FALSE LIMIT 1"", 0)"),"gpt-4-turbo-preview")</f>
        <v>gpt-4-turbo-preview</v>
      </c>
      <c r="M63" s="181" t="s">
        <v>48</v>
      </c>
      <c r="N63" s="181" t="s">
        <v>48</v>
      </c>
    </row>
    <row r="64" ht="48.0" customHeight="1">
      <c r="A64" s="189"/>
      <c r="B64" s="191"/>
      <c r="C64" s="192"/>
      <c r="D64" s="192"/>
      <c r="F64" s="190" t="b">
        <v>0</v>
      </c>
      <c r="G64" s="190" t="b">
        <v>0</v>
      </c>
      <c r="H64" s="190" t="b">
        <v>0</v>
      </c>
      <c r="J64" s="170" t="str">
        <f>IFERROR(__xludf.DUMMYFUNCTION("QUERY(Models!A:I, ""SELECT A WHERE I = TRUE AND G = FALSE LIMIT 1"", 0)"),"gpt-4-turbo-preview")</f>
        <v>gpt-4-turbo-preview</v>
      </c>
      <c r="K64" s="170">
        <v>0.1</v>
      </c>
      <c r="L64" s="170" t="str">
        <f>IFERROR(__xludf.DUMMYFUNCTION("QUERY(Models!A:I, ""SELECT A WHERE I = TRUE AND G = FALSE LIMIT 1"", 0)"),"gpt-4-turbo-preview")</f>
        <v>gpt-4-turbo-preview</v>
      </c>
      <c r="M64" s="181" t="s">
        <v>48</v>
      </c>
      <c r="N64" s="181" t="s">
        <v>48</v>
      </c>
    </row>
    <row r="65" ht="48.0" customHeight="1">
      <c r="A65" s="189"/>
      <c r="B65" s="191"/>
      <c r="C65" s="192"/>
      <c r="D65" s="192"/>
      <c r="F65" s="190" t="b">
        <v>0</v>
      </c>
      <c r="G65" s="190" t="b">
        <v>0</v>
      </c>
      <c r="H65" s="190" t="b">
        <v>0</v>
      </c>
      <c r="J65" s="170" t="str">
        <f>IFERROR(__xludf.DUMMYFUNCTION("QUERY(Models!A:I, ""SELECT A WHERE I = TRUE AND G = FALSE LIMIT 1"", 0)"),"gpt-4-turbo-preview")</f>
        <v>gpt-4-turbo-preview</v>
      </c>
      <c r="K65" s="170">
        <v>0.1</v>
      </c>
      <c r="L65" s="170" t="str">
        <f>IFERROR(__xludf.DUMMYFUNCTION("QUERY(Models!A:I, ""SELECT A WHERE I = TRUE AND G = FALSE LIMIT 1"", 0)"),"gpt-4-turbo-preview")</f>
        <v>gpt-4-turbo-preview</v>
      </c>
      <c r="M65" s="181" t="s">
        <v>48</v>
      </c>
      <c r="N65" s="181" t="s">
        <v>48</v>
      </c>
    </row>
    <row r="66" ht="48.0" customHeight="1">
      <c r="A66" s="189"/>
      <c r="B66" s="191"/>
      <c r="C66" s="192"/>
      <c r="D66" s="192"/>
      <c r="F66" s="190" t="b">
        <v>0</v>
      </c>
      <c r="G66" s="190" t="b">
        <v>0</v>
      </c>
      <c r="H66" s="190" t="b">
        <v>0</v>
      </c>
      <c r="J66" s="170" t="str">
        <f>IFERROR(__xludf.DUMMYFUNCTION("QUERY(Models!A:I, ""SELECT A WHERE I = TRUE AND G = FALSE LIMIT 1"", 0)"),"gpt-4-turbo-preview")</f>
        <v>gpt-4-turbo-preview</v>
      </c>
      <c r="K66" s="170">
        <v>0.1</v>
      </c>
      <c r="L66" s="170" t="str">
        <f>IFERROR(__xludf.DUMMYFUNCTION("QUERY(Models!A:I, ""SELECT A WHERE I = TRUE AND G = FALSE LIMIT 1"", 0)"),"gpt-4-turbo-preview")</f>
        <v>gpt-4-turbo-preview</v>
      </c>
      <c r="M66" s="181" t="s">
        <v>48</v>
      </c>
      <c r="N66" s="181" t="s">
        <v>48</v>
      </c>
    </row>
    <row r="67" ht="48.0" customHeight="1">
      <c r="A67" s="189"/>
      <c r="B67" s="191"/>
      <c r="C67" s="192"/>
      <c r="D67" s="192"/>
      <c r="F67" s="190" t="b">
        <v>0</v>
      </c>
      <c r="G67" s="190" t="b">
        <v>0</v>
      </c>
      <c r="H67" s="190" t="b">
        <v>0</v>
      </c>
      <c r="J67" s="170" t="str">
        <f>IFERROR(__xludf.DUMMYFUNCTION("QUERY(Models!A:I, ""SELECT A WHERE I = TRUE AND G = FALSE LIMIT 1"", 0)"),"gpt-4-turbo-preview")</f>
        <v>gpt-4-turbo-preview</v>
      </c>
      <c r="K67" s="170">
        <v>0.1</v>
      </c>
      <c r="L67" s="170" t="str">
        <f>IFERROR(__xludf.DUMMYFUNCTION("QUERY(Models!A:I, ""SELECT A WHERE I = TRUE AND G = FALSE LIMIT 1"", 0)"),"gpt-4-turbo-preview")</f>
        <v>gpt-4-turbo-preview</v>
      </c>
      <c r="M67" s="181" t="s">
        <v>48</v>
      </c>
      <c r="N67" s="181" t="s">
        <v>48</v>
      </c>
    </row>
    <row r="68" ht="48.0" customHeight="1">
      <c r="A68" s="189"/>
      <c r="B68" s="191"/>
      <c r="C68" s="192"/>
      <c r="D68" s="192"/>
      <c r="F68" s="190" t="b">
        <v>0</v>
      </c>
      <c r="G68" s="190" t="b">
        <v>0</v>
      </c>
      <c r="H68" s="190" t="b">
        <v>0</v>
      </c>
      <c r="J68" s="170" t="str">
        <f>IFERROR(__xludf.DUMMYFUNCTION("QUERY(Models!A:I, ""SELECT A WHERE I = TRUE AND G = FALSE LIMIT 1"", 0)"),"gpt-4-turbo-preview")</f>
        <v>gpt-4-turbo-preview</v>
      </c>
      <c r="K68" s="170">
        <v>0.1</v>
      </c>
      <c r="L68" s="170" t="str">
        <f>IFERROR(__xludf.DUMMYFUNCTION("QUERY(Models!A:I, ""SELECT A WHERE I = TRUE AND G = FALSE LIMIT 1"", 0)"),"gpt-4-turbo-preview")</f>
        <v>gpt-4-turbo-preview</v>
      </c>
      <c r="M68" s="181" t="s">
        <v>48</v>
      </c>
      <c r="N68" s="181" t="s">
        <v>48</v>
      </c>
    </row>
    <row r="69" ht="48.0" customHeight="1">
      <c r="A69" s="189"/>
      <c r="B69" s="191"/>
      <c r="C69" s="192"/>
      <c r="D69" s="192"/>
      <c r="F69" s="190" t="b">
        <v>0</v>
      </c>
      <c r="G69" s="190" t="b">
        <v>0</v>
      </c>
      <c r="H69" s="190" t="b">
        <v>0</v>
      </c>
      <c r="J69" s="170" t="str">
        <f>IFERROR(__xludf.DUMMYFUNCTION("QUERY(Models!A:I, ""SELECT A WHERE I = TRUE AND G = FALSE LIMIT 1"", 0)"),"gpt-4-turbo-preview")</f>
        <v>gpt-4-turbo-preview</v>
      </c>
      <c r="K69" s="170">
        <v>0.1</v>
      </c>
      <c r="L69" s="170" t="str">
        <f>IFERROR(__xludf.DUMMYFUNCTION("QUERY(Models!A:I, ""SELECT A WHERE I = TRUE AND G = FALSE LIMIT 1"", 0)"),"gpt-4-turbo-preview")</f>
        <v>gpt-4-turbo-preview</v>
      </c>
      <c r="M69" s="181" t="s">
        <v>48</v>
      </c>
      <c r="N69" s="181" t="s">
        <v>48</v>
      </c>
    </row>
    <row r="70" ht="48.0" customHeight="1">
      <c r="A70" s="189"/>
      <c r="B70" s="191"/>
      <c r="C70" s="192"/>
      <c r="D70" s="192"/>
      <c r="F70" s="190" t="b">
        <v>0</v>
      </c>
      <c r="G70" s="190" t="b">
        <v>0</v>
      </c>
      <c r="H70" s="190" t="b">
        <v>0</v>
      </c>
      <c r="J70" s="170" t="str">
        <f>IFERROR(__xludf.DUMMYFUNCTION("QUERY(Models!A:I, ""SELECT A WHERE I = TRUE AND G = FALSE LIMIT 1"", 0)"),"gpt-4-turbo-preview")</f>
        <v>gpt-4-turbo-preview</v>
      </c>
      <c r="K70" s="170">
        <v>0.1</v>
      </c>
      <c r="L70" s="170" t="str">
        <f>IFERROR(__xludf.DUMMYFUNCTION("QUERY(Models!A:I, ""SELECT A WHERE I = TRUE AND G = FALSE LIMIT 1"", 0)"),"gpt-4-turbo-preview")</f>
        <v>gpt-4-turbo-preview</v>
      </c>
      <c r="M70" s="181" t="s">
        <v>48</v>
      </c>
      <c r="N70" s="181" t="s">
        <v>48</v>
      </c>
    </row>
    <row r="71" ht="48.0" customHeight="1">
      <c r="A71" s="189"/>
      <c r="B71" s="191"/>
      <c r="C71" s="192"/>
      <c r="D71" s="192"/>
      <c r="F71" s="190" t="b">
        <v>0</v>
      </c>
      <c r="G71" s="190" t="b">
        <v>0</v>
      </c>
      <c r="H71" s="190" t="b">
        <v>0</v>
      </c>
      <c r="J71" s="170" t="str">
        <f>IFERROR(__xludf.DUMMYFUNCTION("QUERY(Models!A:I, ""SELECT A WHERE I = TRUE AND G = FALSE LIMIT 1"", 0)"),"gpt-4-turbo-preview")</f>
        <v>gpt-4-turbo-preview</v>
      </c>
      <c r="K71" s="170">
        <v>0.1</v>
      </c>
      <c r="L71" s="170" t="str">
        <f>IFERROR(__xludf.DUMMYFUNCTION("QUERY(Models!A:I, ""SELECT A WHERE I = TRUE AND G = FALSE LIMIT 1"", 0)"),"gpt-4-turbo-preview")</f>
        <v>gpt-4-turbo-preview</v>
      </c>
      <c r="M71" s="181" t="s">
        <v>48</v>
      </c>
      <c r="N71" s="181" t="s">
        <v>48</v>
      </c>
    </row>
    <row r="72" ht="48.0" customHeight="1">
      <c r="A72" s="189"/>
      <c r="B72" s="191"/>
      <c r="C72" s="192"/>
      <c r="D72" s="192"/>
      <c r="F72" s="190" t="b">
        <v>0</v>
      </c>
      <c r="G72" s="190" t="b">
        <v>0</v>
      </c>
      <c r="H72" s="190" t="b">
        <v>0</v>
      </c>
      <c r="J72" s="170" t="str">
        <f>IFERROR(__xludf.DUMMYFUNCTION("QUERY(Models!A:I, ""SELECT A WHERE I = TRUE AND G = FALSE LIMIT 1"", 0)"),"gpt-4-turbo-preview")</f>
        <v>gpt-4-turbo-preview</v>
      </c>
      <c r="K72" s="170">
        <v>0.1</v>
      </c>
      <c r="L72" s="170" t="str">
        <f>IFERROR(__xludf.DUMMYFUNCTION("QUERY(Models!A:I, ""SELECT A WHERE I = TRUE AND G = FALSE LIMIT 1"", 0)"),"gpt-4-turbo-preview")</f>
        <v>gpt-4-turbo-preview</v>
      </c>
      <c r="M72" s="181" t="s">
        <v>48</v>
      </c>
      <c r="N72" s="181" t="s">
        <v>48</v>
      </c>
    </row>
    <row r="73" ht="48.0" customHeight="1">
      <c r="A73" s="189"/>
      <c r="B73" s="191"/>
      <c r="C73" s="192"/>
      <c r="D73" s="192"/>
      <c r="F73" s="190" t="b">
        <v>0</v>
      </c>
      <c r="G73" s="190" t="b">
        <v>0</v>
      </c>
      <c r="H73" s="190" t="b">
        <v>0</v>
      </c>
      <c r="J73" s="170" t="str">
        <f>IFERROR(__xludf.DUMMYFUNCTION("QUERY(Models!A:I, ""SELECT A WHERE I = TRUE AND G = FALSE LIMIT 1"", 0)"),"gpt-4-turbo-preview")</f>
        <v>gpt-4-turbo-preview</v>
      </c>
      <c r="K73" s="170">
        <v>0.1</v>
      </c>
      <c r="L73" s="170" t="str">
        <f>IFERROR(__xludf.DUMMYFUNCTION("QUERY(Models!A:I, ""SELECT A WHERE I = TRUE AND G = FALSE LIMIT 1"", 0)"),"gpt-4-turbo-preview")</f>
        <v>gpt-4-turbo-preview</v>
      </c>
      <c r="M73" s="181" t="s">
        <v>48</v>
      </c>
      <c r="N73" s="181" t="s">
        <v>48</v>
      </c>
    </row>
    <row r="74" ht="48.0" customHeight="1">
      <c r="A74" s="189"/>
      <c r="B74" s="191"/>
      <c r="C74" s="192"/>
      <c r="D74" s="192"/>
      <c r="F74" s="190" t="b">
        <v>0</v>
      </c>
      <c r="G74" s="190" t="b">
        <v>0</v>
      </c>
      <c r="H74" s="190" t="b">
        <v>0</v>
      </c>
      <c r="J74" s="170" t="str">
        <f>IFERROR(__xludf.DUMMYFUNCTION("QUERY(Models!A:I, ""SELECT A WHERE I = TRUE AND G = FALSE LIMIT 1"", 0)"),"gpt-4-turbo-preview")</f>
        <v>gpt-4-turbo-preview</v>
      </c>
      <c r="K74" s="170">
        <v>0.1</v>
      </c>
      <c r="L74" s="170" t="str">
        <f>IFERROR(__xludf.DUMMYFUNCTION("QUERY(Models!A:I, ""SELECT A WHERE I = TRUE AND G = FALSE LIMIT 1"", 0)"),"gpt-4-turbo-preview")</f>
        <v>gpt-4-turbo-preview</v>
      </c>
      <c r="M74" s="181" t="s">
        <v>48</v>
      </c>
      <c r="N74" s="181" t="s">
        <v>48</v>
      </c>
    </row>
    <row r="75" ht="48.0" customHeight="1">
      <c r="A75" s="189"/>
      <c r="B75" s="191"/>
      <c r="C75" s="192"/>
      <c r="D75" s="192"/>
      <c r="F75" s="190" t="b">
        <v>0</v>
      </c>
      <c r="G75" s="190" t="b">
        <v>0</v>
      </c>
      <c r="H75" s="190" t="b">
        <v>0</v>
      </c>
      <c r="J75" s="170" t="str">
        <f>IFERROR(__xludf.DUMMYFUNCTION("QUERY(Models!A:I, ""SELECT A WHERE I = TRUE AND G = FALSE LIMIT 1"", 0)"),"gpt-4-turbo-preview")</f>
        <v>gpt-4-turbo-preview</v>
      </c>
      <c r="K75" s="170">
        <v>0.1</v>
      </c>
      <c r="L75" s="170" t="str">
        <f>IFERROR(__xludf.DUMMYFUNCTION("QUERY(Models!A:I, ""SELECT A WHERE I = TRUE AND G = FALSE LIMIT 1"", 0)"),"gpt-4-turbo-preview")</f>
        <v>gpt-4-turbo-preview</v>
      </c>
      <c r="M75" s="181" t="s">
        <v>48</v>
      </c>
      <c r="N75" s="181" t="s">
        <v>48</v>
      </c>
    </row>
    <row r="76" ht="48.0" customHeight="1">
      <c r="A76" s="189"/>
      <c r="B76" s="191"/>
      <c r="C76" s="192"/>
      <c r="D76" s="192"/>
      <c r="F76" s="190" t="b">
        <v>0</v>
      </c>
      <c r="G76" s="190" t="b">
        <v>0</v>
      </c>
      <c r="H76" s="190" t="b">
        <v>0</v>
      </c>
      <c r="J76" s="170" t="str">
        <f>IFERROR(__xludf.DUMMYFUNCTION("QUERY(Models!A:I, ""SELECT A WHERE I = TRUE AND G = FALSE LIMIT 1"", 0)"),"gpt-4-turbo-preview")</f>
        <v>gpt-4-turbo-preview</v>
      </c>
      <c r="K76" s="170">
        <v>0.1</v>
      </c>
      <c r="L76" s="170" t="str">
        <f>IFERROR(__xludf.DUMMYFUNCTION("QUERY(Models!A:I, ""SELECT A WHERE I = TRUE AND G = FALSE LIMIT 1"", 0)"),"gpt-4-turbo-preview")</f>
        <v>gpt-4-turbo-preview</v>
      </c>
      <c r="M76" s="181" t="s">
        <v>48</v>
      </c>
      <c r="N76" s="181" t="s">
        <v>48</v>
      </c>
    </row>
    <row r="77" ht="48.0" customHeight="1">
      <c r="A77" s="189"/>
      <c r="B77" s="191"/>
      <c r="C77" s="192"/>
      <c r="D77" s="192"/>
      <c r="F77" s="190" t="b">
        <v>0</v>
      </c>
      <c r="G77" s="190" t="b">
        <v>0</v>
      </c>
      <c r="H77" s="190" t="b">
        <v>0</v>
      </c>
      <c r="J77" s="170" t="str">
        <f>IFERROR(__xludf.DUMMYFUNCTION("QUERY(Models!A:I, ""SELECT A WHERE I = TRUE AND G = FALSE LIMIT 1"", 0)"),"gpt-4-turbo-preview")</f>
        <v>gpt-4-turbo-preview</v>
      </c>
      <c r="K77" s="170">
        <v>0.1</v>
      </c>
      <c r="L77" s="170" t="str">
        <f>IFERROR(__xludf.DUMMYFUNCTION("QUERY(Models!A:I, ""SELECT A WHERE I = TRUE AND G = FALSE LIMIT 1"", 0)"),"gpt-4-turbo-preview")</f>
        <v>gpt-4-turbo-preview</v>
      </c>
      <c r="M77" s="181" t="s">
        <v>48</v>
      </c>
      <c r="N77" s="181" t="s">
        <v>48</v>
      </c>
    </row>
    <row r="78" ht="48.0" customHeight="1">
      <c r="A78" s="189"/>
      <c r="B78" s="191"/>
      <c r="C78" s="192"/>
      <c r="D78" s="192"/>
      <c r="F78" s="190" t="b">
        <v>0</v>
      </c>
      <c r="G78" s="190" t="b">
        <v>0</v>
      </c>
      <c r="H78" s="190" t="b">
        <v>0</v>
      </c>
      <c r="J78" s="170" t="str">
        <f>IFERROR(__xludf.DUMMYFUNCTION("QUERY(Models!A:I, ""SELECT A WHERE I = TRUE AND G = FALSE LIMIT 1"", 0)"),"gpt-4-turbo-preview")</f>
        <v>gpt-4-turbo-preview</v>
      </c>
      <c r="K78" s="170">
        <v>0.1</v>
      </c>
      <c r="L78" s="170" t="str">
        <f>IFERROR(__xludf.DUMMYFUNCTION("QUERY(Models!A:I, ""SELECT A WHERE I = TRUE AND G = FALSE LIMIT 1"", 0)"),"gpt-4-turbo-preview")</f>
        <v>gpt-4-turbo-preview</v>
      </c>
      <c r="M78" s="181" t="s">
        <v>48</v>
      </c>
      <c r="N78" s="181" t="s">
        <v>48</v>
      </c>
    </row>
    <row r="79" ht="48.0" customHeight="1">
      <c r="A79" s="189"/>
      <c r="B79" s="191"/>
      <c r="C79" s="192"/>
      <c r="D79" s="192"/>
      <c r="F79" s="190" t="b">
        <v>0</v>
      </c>
      <c r="G79" s="190" t="b">
        <v>0</v>
      </c>
      <c r="H79" s="190" t="b">
        <v>0</v>
      </c>
      <c r="J79" s="170" t="str">
        <f>IFERROR(__xludf.DUMMYFUNCTION("QUERY(Models!A:I, ""SELECT A WHERE I = TRUE AND G = FALSE LIMIT 1"", 0)"),"gpt-4-turbo-preview")</f>
        <v>gpt-4-turbo-preview</v>
      </c>
      <c r="K79" s="170">
        <v>0.1</v>
      </c>
      <c r="L79" s="170" t="str">
        <f>IFERROR(__xludf.DUMMYFUNCTION("QUERY(Models!A:I, ""SELECT A WHERE I = TRUE AND G = FALSE LIMIT 1"", 0)"),"gpt-4-turbo-preview")</f>
        <v>gpt-4-turbo-preview</v>
      </c>
      <c r="M79" s="181" t="s">
        <v>48</v>
      </c>
      <c r="N79" s="181" t="s">
        <v>48</v>
      </c>
    </row>
    <row r="80" ht="48.0" customHeight="1">
      <c r="A80" s="189"/>
      <c r="B80" s="191"/>
      <c r="C80" s="192"/>
      <c r="D80" s="192"/>
      <c r="F80" s="190" t="b">
        <v>0</v>
      </c>
      <c r="G80" s="190" t="b">
        <v>0</v>
      </c>
      <c r="H80" s="190" t="b">
        <v>0</v>
      </c>
      <c r="J80" s="170" t="str">
        <f>IFERROR(__xludf.DUMMYFUNCTION("QUERY(Models!A:I, ""SELECT A WHERE I = TRUE AND G = FALSE LIMIT 1"", 0)"),"gpt-4-turbo-preview")</f>
        <v>gpt-4-turbo-preview</v>
      </c>
      <c r="K80" s="170">
        <v>0.1</v>
      </c>
      <c r="L80" s="170" t="str">
        <f>IFERROR(__xludf.DUMMYFUNCTION("QUERY(Models!A:I, ""SELECT A WHERE I = TRUE AND G = FALSE LIMIT 1"", 0)"),"gpt-4-turbo-preview")</f>
        <v>gpt-4-turbo-preview</v>
      </c>
      <c r="M80" s="181" t="s">
        <v>48</v>
      </c>
      <c r="N80" s="181" t="s">
        <v>48</v>
      </c>
    </row>
    <row r="81" ht="48.0" customHeight="1">
      <c r="A81" s="189"/>
      <c r="B81" s="191"/>
      <c r="C81" s="192"/>
      <c r="D81" s="192"/>
      <c r="F81" s="190" t="b">
        <v>0</v>
      </c>
      <c r="G81" s="190" t="b">
        <v>0</v>
      </c>
      <c r="H81" s="190" t="b">
        <v>0</v>
      </c>
      <c r="J81" s="170" t="str">
        <f>IFERROR(__xludf.DUMMYFUNCTION("QUERY(Models!A:I, ""SELECT A WHERE I = TRUE AND G = FALSE LIMIT 1"", 0)"),"gpt-4-turbo-preview")</f>
        <v>gpt-4-turbo-preview</v>
      </c>
      <c r="K81" s="170">
        <v>0.1</v>
      </c>
      <c r="L81" s="170" t="str">
        <f>IFERROR(__xludf.DUMMYFUNCTION("QUERY(Models!A:I, ""SELECT A WHERE I = TRUE AND G = FALSE LIMIT 1"", 0)"),"gpt-4-turbo-preview")</f>
        <v>gpt-4-turbo-preview</v>
      </c>
      <c r="M81" s="181" t="s">
        <v>48</v>
      </c>
      <c r="N81" s="181" t="s">
        <v>48</v>
      </c>
    </row>
    <row r="82" ht="48.0" customHeight="1">
      <c r="A82" s="189"/>
      <c r="B82" s="191"/>
      <c r="C82" s="192"/>
      <c r="D82" s="192"/>
      <c r="F82" s="190" t="b">
        <v>0</v>
      </c>
      <c r="G82" s="190" t="b">
        <v>0</v>
      </c>
      <c r="H82" s="190" t="b">
        <v>0</v>
      </c>
      <c r="J82" s="170" t="str">
        <f>IFERROR(__xludf.DUMMYFUNCTION("QUERY(Models!A:I, ""SELECT A WHERE I = TRUE AND G = FALSE LIMIT 1"", 0)"),"gpt-4-turbo-preview")</f>
        <v>gpt-4-turbo-preview</v>
      </c>
      <c r="K82" s="170">
        <v>0.1</v>
      </c>
      <c r="L82" s="170" t="str">
        <f>IFERROR(__xludf.DUMMYFUNCTION("QUERY(Models!A:I, ""SELECT A WHERE I = TRUE AND G = FALSE LIMIT 1"", 0)"),"gpt-4-turbo-preview")</f>
        <v>gpt-4-turbo-preview</v>
      </c>
      <c r="M82" s="181" t="s">
        <v>48</v>
      </c>
      <c r="N82" s="181" t="s">
        <v>48</v>
      </c>
    </row>
    <row r="83" ht="48.0" customHeight="1">
      <c r="A83" s="189"/>
      <c r="B83" s="191"/>
      <c r="C83" s="192"/>
      <c r="D83" s="192"/>
      <c r="F83" s="190" t="b">
        <v>0</v>
      </c>
      <c r="G83" s="190" t="b">
        <v>0</v>
      </c>
      <c r="H83" s="190" t="b">
        <v>0</v>
      </c>
      <c r="J83" s="170" t="str">
        <f>IFERROR(__xludf.DUMMYFUNCTION("QUERY(Models!A:I, ""SELECT A WHERE I = TRUE AND G = FALSE LIMIT 1"", 0)"),"gpt-4-turbo-preview")</f>
        <v>gpt-4-turbo-preview</v>
      </c>
      <c r="K83" s="170">
        <v>0.1</v>
      </c>
      <c r="L83" s="170" t="str">
        <f>IFERROR(__xludf.DUMMYFUNCTION("QUERY(Models!A:I, ""SELECT A WHERE I = TRUE AND G = FALSE LIMIT 1"", 0)"),"gpt-4-turbo-preview")</f>
        <v>gpt-4-turbo-preview</v>
      </c>
      <c r="M83" s="181" t="s">
        <v>48</v>
      </c>
      <c r="N83" s="181" t="s">
        <v>48</v>
      </c>
    </row>
    <row r="84" ht="48.0" customHeight="1">
      <c r="A84" s="189"/>
      <c r="B84" s="191"/>
      <c r="C84" s="192"/>
      <c r="D84" s="192"/>
      <c r="F84" s="190" t="b">
        <v>0</v>
      </c>
      <c r="G84" s="190" t="b">
        <v>0</v>
      </c>
      <c r="H84" s="190" t="b">
        <v>0</v>
      </c>
      <c r="J84" s="170" t="str">
        <f>IFERROR(__xludf.DUMMYFUNCTION("QUERY(Models!A:I, ""SELECT A WHERE I = TRUE AND G = FALSE LIMIT 1"", 0)"),"gpt-4-turbo-preview")</f>
        <v>gpt-4-turbo-preview</v>
      </c>
      <c r="K84" s="170">
        <v>0.1</v>
      </c>
      <c r="L84" s="170" t="str">
        <f>IFERROR(__xludf.DUMMYFUNCTION("QUERY(Models!A:I, ""SELECT A WHERE I = TRUE AND G = FALSE LIMIT 1"", 0)"),"gpt-4-turbo-preview")</f>
        <v>gpt-4-turbo-preview</v>
      </c>
      <c r="M84" s="181" t="s">
        <v>48</v>
      </c>
      <c r="N84" s="181" t="s">
        <v>48</v>
      </c>
    </row>
    <row r="85" ht="48.0" customHeight="1">
      <c r="A85" s="189"/>
      <c r="B85" s="191"/>
      <c r="C85" s="192"/>
      <c r="D85" s="192"/>
      <c r="F85" s="190" t="b">
        <v>0</v>
      </c>
      <c r="G85" s="190" t="b">
        <v>0</v>
      </c>
      <c r="H85" s="190" t="b">
        <v>0</v>
      </c>
      <c r="J85" s="170" t="str">
        <f>IFERROR(__xludf.DUMMYFUNCTION("QUERY(Models!A:I, ""SELECT A WHERE I = TRUE AND G = FALSE LIMIT 1"", 0)"),"gpt-4-turbo-preview")</f>
        <v>gpt-4-turbo-preview</v>
      </c>
      <c r="K85" s="170">
        <v>0.1</v>
      </c>
      <c r="L85" s="170" t="str">
        <f>IFERROR(__xludf.DUMMYFUNCTION("QUERY(Models!A:I, ""SELECT A WHERE I = TRUE AND G = FALSE LIMIT 1"", 0)"),"gpt-4-turbo-preview")</f>
        <v>gpt-4-turbo-preview</v>
      </c>
      <c r="M85" s="181" t="s">
        <v>48</v>
      </c>
      <c r="N85" s="181" t="s">
        <v>48</v>
      </c>
    </row>
    <row r="86" ht="48.0" customHeight="1">
      <c r="A86" s="189"/>
      <c r="B86" s="191"/>
      <c r="C86" s="192"/>
      <c r="D86" s="192"/>
      <c r="F86" s="190" t="b">
        <v>0</v>
      </c>
      <c r="G86" s="190" t="b">
        <v>0</v>
      </c>
      <c r="H86" s="190" t="b">
        <v>0</v>
      </c>
      <c r="J86" s="170" t="str">
        <f>IFERROR(__xludf.DUMMYFUNCTION("QUERY(Models!A:I, ""SELECT A WHERE I = TRUE AND G = FALSE LIMIT 1"", 0)"),"gpt-4-turbo-preview")</f>
        <v>gpt-4-turbo-preview</v>
      </c>
      <c r="K86" s="170">
        <v>0.1</v>
      </c>
      <c r="L86" s="170" t="str">
        <f>IFERROR(__xludf.DUMMYFUNCTION("QUERY(Models!A:I, ""SELECT A WHERE I = TRUE AND G = FALSE LIMIT 1"", 0)"),"gpt-4-turbo-preview")</f>
        <v>gpt-4-turbo-preview</v>
      </c>
      <c r="M86" s="181" t="s">
        <v>48</v>
      </c>
      <c r="N86" s="181" t="s">
        <v>48</v>
      </c>
    </row>
    <row r="87" ht="48.0" customHeight="1">
      <c r="A87" s="189"/>
      <c r="B87" s="191"/>
      <c r="C87" s="192"/>
      <c r="D87" s="192"/>
      <c r="F87" s="190" t="b">
        <v>0</v>
      </c>
      <c r="G87" s="190" t="b">
        <v>0</v>
      </c>
      <c r="H87" s="190" t="b">
        <v>0</v>
      </c>
      <c r="J87" s="170" t="str">
        <f>IFERROR(__xludf.DUMMYFUNCTION("QUERY(Models!A:I, ""SELECT A WHERE I = TRUE AND G = FALSE LIMIT 1"", 0)"),"gpt-4-turbo-preview")</f>
        <v>gpt-4-turbo-preview</v>
      </c>
      <c r="K87" s="170">
        <v>0.1</v>
      </c>
      <c r="L87" s="170" t="str">
        <f>IFERROR(__xludf.DUMMYFUNCTION("QUERY(Models!A:I, ""SELECT A WHERE I = TRUE AND G = FALSE LIMIT 1"", 0)"),"gpt-4-turbo-preview")</f>
        <v>gpt-4-turbo-preview</v>
      </c>
      <c r="M87" s="181" t="s">
        <v>48</v>
      </c>
      <c r="N87" s="181" t="s">
        <v>48</v>
      </c>
    </row>
    <row r="88" ht="48.0" customHeight="1">
      <c r="A88" s="189"/>
      <c r="B88" s="191"/>
      <c r="C88" s="192"/>
      <c r="D88" s="192"/>
      <c r="F88" s="190" t="b">
        <v>0</v>
      </c>
      <c r="G88" s="190" t="b">
        <v>0</v>
      </c>
      <c r="H88" s="190" t="b">
        <v>0</v>
      </c>
      <c r="J88" s="170" t="str">
        <f>IFERROR(__xludf.DUMMYFUNCTION("QUERY(Models!A:I, ""SELECT A WHERE I = TRUE AND G = FALSE LIMIT 1"", 0)"),"gpt-4-turbo-preview")</f>
        <v>gpt-4-turbo-preview</v>
      </c>
      <c r="K88" s="170">
        <v>0.1</v>
      </c>
      <c r="L88" s="170" t="str">
        <f>IFERROR(__xludf.DUMMYFUNCTION("QUERY(Models!A:I, ""SELECT A WHERE I = TRUE AND G = FALSE LIMIT 1"", 0)"),"gpt-4-turbo-preview")</f>
        <v>gpt-4-turbo-preview</v>
      </c>
      <c r="M88" s="181" t="s">
        <v>48</v>
      </c>
      <c r="N88" s="181" t="s">
        <v>48</v>
      </c>
    </row>
    <row r="89" ht="48.0" customHeight="1">
      <c r="A89" s="189"/>
      <c r="B89" s="191"/>
      <c r="C89" s="192"/>
      <c r="D89" s="192"/>
      <c r="F89" s="190" t="b">
        <v>0</v>
      </c>
      <c r="G89" s="190" t="b">
        <v>0</v>
      </c>
      <c r="H89" s="190" t="b">
        <v>0</v>
      </c>
      <c r="J89" s="170" t="str">
        <f>IFERROR(__xludf.DUMMYFUNCTION("QUERY(Models!A:I, ""SELECT A WHERE I = TRUE AND G = FALSE LIMIT 1"", 0)"),"gpt-4-turbo-preview")</f>
        <v>gpt-4-turbo-preview</v>
      </c>
      <c r="K89" s="170">
        <v>0.1</v>
      </c>
      <c r="L89" s="170" t="str">
        <f>IFERROR(__xludf.DUMMYFUNCTION("QUERY(Models!A:I, ""SELECT A WHERE I = TRUE AND G = FALSE LIMIT 1"", 0)"),"gpt-4-turbo-preview")</f>
        <v>gpt-4-turbo-preview</v>
      </c>
      <c r="M89" s="181" t="s">
        <v>48</v>
      </c>
      <c r="N89" s="181" t="s">
        <v>48</v>
      </c>
    </row>
    <row r="90" ht="48.0" customHeight="1">
      <c r="A90" s="189"/>
      <c r="B90" s="191"/>
      <c r="C90" s="192"/>
      <c r="D90" s="192"/>
      <c r="F90" s="190" t="b">
        <v>0</v>
      </c>
      <c r="G90" s="190" t="b">
        <v>0</v>
      </c>
      <c r="H90" s="190" t="b">
        <v>0</v>
      </c>
      <c r="J90" s="170" t="str">
        <f>IFERROR(__xludf.DUMMYFUNCTION("QUERY(Models!A:I, ""SELECT A WHERE I = TRUE AND G = FALSE LIMIT 1"", 0)"),"gpt-4-turbo-preview")</f>
        <v>gpt-4-turbo-preview</v>
      </c>
      <c r="K90" s="170">
        <v>0.1</v>
      </c>
      <c r="L90" s="170" t="str">
        <f>IFERROR(__xludf.DUMMYFUNCTION("QUERY(Models!A:I, ""SELECT A WHERE I = TRUE AND G = FALSE LIMIT 1"", 0)"),"gpt-4-turbo-preview")</f>
        <v>gpt-4-turbo-preview</v>
      </c>
      <c r="M90" s="181" t="s">
        <v>48</v>
      </c>
      <c r="N90" s="181" t="s">
        <v>48</v>
      </c>
    </row>
    <row r="91" ht="48.0" customHeight="1">
      <c r="A91" s="189"/>
      <c r="B91" s="191"/>
      <c r="C91" s="192"/>
      <c r="D91" s="192"/>
      <c r="F91" s="190" t="b">
        <v>0</v>
      </c>
      <c r="G91" s="190" t="b">
        <v>0</v>
      </c>
      <c r="H91" s="190" t="b">
        <v>0</v>
      </c>
      <c r="J91" s="170" t="str">
        <f>IFERROR(__xludf.DUMMYFUNCTION("QUERY(Models!A:I, ""SELECT A WHERE I = TRUE AND G = FALSE LIMIT 1"", 0)"),"gpt-4-turbo-preview")</f>
        <v>gpt-4-turbo-preview</v>
      </c>
      <c r="K91" s="170">
        <v>0.1</v>
      </c>
      <c r="L91" s="170" t="str">
        <f>IFERROR(__xludf.DUMMYFUNCTION("QUERY(Models!A:I, ""SELECT A WHERE I = TRUE AND G = FALSE LIMIT 1"", 0)"),"gpt-4-turbo-preview")</f>
        <v>gpt-4-turbo-preview</v>
      </c>
      <c r="M91" s="181" t="s">
        <v>48</v>
      </c>
      <c r="N91" s="181" t="s">
        <v>48</v>
      </c>
    </row>
    <row r="92" ht="48.0" customHeight="1">
      <c r="A92" s="189"/>
      <c r="B92" s="191"/>
      <c r="C92" s="192"/>
      <c r="D92" s="192"/>
      <c r="F92" s="190" t="b">
        <v>0</v>
      </c>
      <c r="G92" s="190" t="b">
        <v>0</v>
      </c>
      <c r="H92" s="190" t="b">
        <v>0</v>
      </c>
      <c r="J92" s="170" t="str">
        <f>IFERROR(__xludf.DUMMYFUNCTION("QUERY(Models!A:I, ""SELECT A WHERE I = TRUE AND G = FALSE LIMIT 1"", 0)"),"gpt-4-turbo-preview")</f>
        <v>gpt-4-turbo-preview</v>
      </c>
      <c r="K92" s="170">
        <v>0.1</v>
      </c>
      <c r="L92" s="170" t="str">
        <f>IFERROR(__xludf.DUMMYFUNCTION("QUERY(Models!A:I, ""SELECT A WHERE I = TRUE AND G = FALSE LIMIT 1"", 0)"),"gpt-4-turbo-preview")</f>
        <v>gpt-4-turbo-preview</v>
      </c>
      <c r="M92" s="181" t="s">
        <v>48</v>
      </c>
      <c r="N92" s="181" t="s">
        <v>48</v>
      </c>
    </row>
    <row r="93" ht="48.0" customHeight="1">
      <c r="A93" s="189"/>
      <c r="B93" s="191"/>
      <c r="C93" s="192"/>
      <c r="D93" s="192"/>
      <c r="F93" s="190" t="b">
        <v>0</v>
      </c>
      <c r="G93" s="190" t="b">
        <v>0</v>
      </c>
      <c r="H93" s="190" t="b">
        <v>0</v>
      </c>
      <c r="J93" s="170" t="str">
        <f>IFERROR(__xludf.DUMMYFUNCTION("QUERY(Models!A:I, ""SELECT A WHERE I = TRUE AND G = FALSE LIMIT 1"", 0)"),"gpt-4-turbo-preview")</f>
        <v>gpt-4-turbo-preview</v>
      </c>
      <c r="K93" s="170">
        <v>0.1</v>
      </c>
      <c r="L93" s="170" t="str">
        <f>IFERROR(__xludf.DUMMYFUNCTION("QUERY(Models!A:I, ""SELECT A WHERE I = TRUE AND G = FALSE LIMIT 1"", 0)"),"gpt-4-turbo-preview")</f>
        <v>gpt-4-turbo-preview</v>
      </c>
      <c r="M93" s="181" t="s">
        <v>48</v>
      </c>
      <c r="N93" s="181" t="s">
        <v>48</v>
      </c>
    </row>
    <row r="94" ht="48.0" customHeight="1">
      <c r="A94" s="189"/>
      <c r="B94" s="191"/>
      <c r="C94" s="192"/>
      <c r="D94" s="192"/>
      <c r="F94" s="190" t="b">
        <v>0</v>
      </c>
      <c r="G94" s="190" t="b">
        <v>0</v>
      </c>
      <c r="H94" s="190" t="b">
        <v>0</v>
      </c>
      <c r="J94" s="170" t="str">
        <f>IFERROR(__xludf.DUMMYFUNCTION("QUERY(Models!A:I, ""SELECT A WHERE I = TRUE AND G = FALSE LIMIT 1"", 0)"),"gpt-4-turbo-preview")</f>
        <v>gpt-4-turbo-preview</v>
      </c>
      <c r="K94" s="170">
        <v>0.1</v>
      </c>
      <c r="L94" s="170" t="str">
        <f>IFERROR(__xludf.DUMMYFUNCTION("QUERY(Models!A:I, ""SELECT A WHERE I = TRUE AND G = FALSE LIMIT 1"", 0)"),"gpt-4-turbo-preview")</f>
        <v>gpt-4-turbo-preview</v>
      </c>
      <c r="M94" s="181" t="s">
        <v>48</v>
      </c>
      <c r="N94" s="181" t="s">
        <v>48</v>
      </c>
    </row>
    <row r="95" ht="48.0" customHeight="1">
      <c r="A95" s="189"/>
      <c r="B95" s="191"/>
      <c r="C95" s="192"/>
      <c r="D95" s="192"/>
      <c r="F95" s="190" t="b">
        <v>0</v>
      </c>
      <c r="G95" s="190" t="b">
        <v>0</v>
      </c>
      <c r="H95" s="190" t="b">
        <v>0</v>
      </c>
      <c r="J95" s="170" t="str">
        <f>IFERROR(__xludf.DUMMYFUNCTION("QUERY(Models!A:I, ""SELECT A WHERE I = TRUE AND G = FALSE LIMIT 1"", 0)"),"gpt-4-turbo-preview")</f>
        <v>gpt-4-turbo-preview</v>
      </c>
      <c r="K95" s="170">
        <v>0.1</v>
      </c>
      <c r="L95" s="170" t="str">
        <f>IFERROR(__xludf.DUMMYFUNCTION("QUERY(Models!A:I, ""SELECT A WHERE I = TRUE AND G = FALSE LIMIT 1"", 0)"),"gpt-4-turbo-preview")</f>
        <v>gpt-4-turbo-preview</v>
      </c>
      <c r="M95" s="181" t="s">
        <v>48</v>
      </c>
      <c r="N95" s="181" t="s">
        <v>48</v>
      </c>
    </row>
    <row r="96" ht="48.0" customHeight="1">
      <c r="A96" s="189"/>
      <c r="B96" s="191"/>
      <c r="C96" s="192"/>
      <c r="D96" s="192"/>
      <c r="F96" s="190" t="b">
        <v>0</v>
      </c>
      <c r="G96" s="190" t="b">
        <v>0</v>
      </c>
      <c r="H96" s="190" t="b">
        <v>0</v>
      </c>
      <c r="J96" s="170" t="str">
        <f>IFERROR(__xludf.DUMMYFUNCTION("QUERY(Models!A:I, ""SELECT A WHERE I = TRUE AND G = FALSE LIMIT 1"", 0)"),"gpt-4-turbo-preview")</f>
        <v>gpt-4-turbo-preview</v>
      </c>
      <c r="K96" s="170">
        <v>0.1</v>
      </c>
      <c r="L96" s="170" t="str">
        <f>IFERROR(__xludf.DUMMYFUNCTION("QUERY(Models!A:I, ""SELECT A WHERE I = TRUE AND G = FALSE LIMIT 1"", 0)"),"gpt-4-turbo-preview")</f>
        <v>gpt-4-turbo-preview</v>
      </c>
      <c r="M96" s="181" t="s">
        <v>48</v>
      </c>
      <c r="N96" s="181" t="s">
        <v>48</v>
      </c>
    </row>
    <row r="97" ht="48.0" customHeight="1">
      <c r="A97" s="189"/>
      <c r="B97" s="191"/>
      <c r="C97" s="192"/>
      <c r="D97" s="192"/>
      <c r="F97" s="190" t="b">
        <v>0</v>
      </c>
      <c r="G97" s="190" t="b">
        <v>0</v>
      </c>
      <c r="H97" s="190" t="b">
        <v>0</v>
      </c>
      <c r="J97" s="170" t="str">
        <f>IFERROR(__xludf.DUMMYFUNCTION("QUERY(Models!A:I, ""SELECT A WHERE I = TRUE AND G = FALSE LIMIT 1"", 0)"),"gpt-4-turbo-preview")</f>
        <v>gpt-4-turbo-preview</v>
      </c>
      <c r="K97" s="170">
        <v>0.1</v>
      </c>
      <c r="L97" s="170" t="str">
        <f>IFERROR(__xludf.DUMMYFUNCTION("QUERY(Models!A:I, ""SELECT A WHERE I = TRUE AND G = FALSE LIMIT 1"", 0)"),"gpt-4-turbo-preview")</f>
        <v>gpt-4-turbo-preview</v>
      </c>
      <c r="M97" s="181" t="s">
        <v>48</v>
      </c>
      <c r="N97" s="181" t="s">
        <v>48</v>
      </c>
    </row>
    <row r="98" ht="48.0" customHeight="1">
      <c r="A98" s="189"/>
      <c r="B98" s="191"/>
      <c r="C98" s="192"/>
      <c r="D98" s="192"/>
      <c r="F98" s="190" t="b">
        <v>0</v>
      </c>
      <c r="G98" s="190" t="b">
        <v>0</v>
      </c>
      <c r="H98" s="190" t="b">
        <v>0</v>
      </c>
      <c r="J98" s="170" t="str">
        <f>IFERROR(__xludf.DUMMYFUNCTION("QUERY(Models!A:I, ""SELECT A WHERE I = TRUE AND G = FALSE LIMIT 1"", 0)"),"gpt-4-turbo-preview")</f>
        <v>gpt-4-turbo-preview</v>
      </c>
      <c r="K98" s="170">
        <v>0.1</v>
      </c>
      <c r="L98" s="170" t="str">
        <f>IFERROR(__xludf.DUMMYFUNCTION("QUERY(Models!A:I, ""SELECT A WHERE I = TRUE AND G = FALSE LIMIT 1"", 0)"),"gpt-4-turbo-preview")</f>
        <v>gpt-4-turbo-preview</v>
      </c>
      <c r="M98" s="181" t="s">
        <v>48</v>
      </c>
      <c r="N98" s="181" t="s">
        <v>48</v>
      </c>
    </row>
    <row r="99" ht="48.0" customHeight="1">
      <c r="A99" s="189"/>
      <c r="B99" s="191"/>
      <c r="C99" s="192"/>
      <c r="D99" s="192"/>
      <c r="F99" s="190" t="b">
        <v>0</v>
      </c>
      <c r="G99" s="190" t="b">
        <v>0</v>
      </c>
      <c r="H99" s="190" t="b">
        <v>0</v>
      </c>
      <c r="J99" s="170" t="str">
        <f>IFERROR(__xludf.DUMMYFUNCTION("QUERY(Models!A:I, ""SELECT A WHERE I = TRUE AND G = FALSE LIMIT 1"", 0)"),"gpt-4-turbo-preview")</f>
        <v>gpt-4-turbo-preview</v>
      </c>
      <c r="K99" s="170">
        <v>0.1</v>
      </c>
      <c r="L99" s="170" t="str">
        <f>IFERROR(__xludf.DUMMYFUNCTION("QUERY(Models!A:I, ""SELECT A WHERE I = TRUE AND G = FALSE LIMIT 1"", 0)"),"gpt-4-turbo-preview")</f>
        <v>gpt-4-turbo-preview</v>
      </c>
      <c r="M99" s="181" t="s">
        <v>48</v>
      </c>
      <c r="N99" s="181" t="s">
        <v>48</v>
      </c>
    </row>
    <row r="100" ht="48.0" customHeight="1">
      <c r="A100" s="189"/>
      <c r="B100" s="191"/>
      <c r="C100" s="192"/>
      <c r="D100" s="192"/>
      <c r="F100" s="190" t="b">
        <v>0</v>
      </c>
      <c r="G100" s="190" t="b">
        <v>0</v>
      </c>
      <c r="H100" s="190" t="b">
        <v>0</v>
      </c>
      <c r="J100" s="170" t="str">
        <f>IFERROR(__xludf.DUMMYFUNCTION("QUERY(Models!A:I, ""SELECT A WHERE I = TRUE AND G = FALSE LIMIT 1"", 0)"),"gpt-4-turbo-preview")</f>
        <v>gpt-4-turbo-preview</v>
      </c>
      <c r="K100" s="170">
        <v>0.1</v>
      </c>
      <c r="L100" s="170" t="str">
        <f>IFERROR(__xludf.DUMMYFUNCTION("QUERY(Models!A:I, ""SELECT A WHERE I = TRUE AND G = FALSE LIMIT 1"", 0)"),"gpt-4-turbo-preview")</f>
        <v>gpt-4-turbo-preview</v>
      </c>
      <c r="M100" s="181" t="s">
        <v>48</v>
      </c>
      <c r="N100" s="181" t="s">
        <v>48</v>
      </c>
    </row>
    <row r="101" ht="48.0" customHeight="1">
      <c r="A101" s="189"/>
      <c r="B101" s="191"/>
      <c r="C101" s="192"/>
      <c r="D101" s="192"/>
      <c r="F101" s="190" t="b">
        <v>0</v>
      </c>
      <c r="G101" s="190" t="b">
        <v>0</v>
      </c>
      <c r="H101" s="190" t="b">
        <v>0</v>
      </c>
      <c r="J101" s="170" t="str">
        <f>IFERROR(__xludf.DUMMYFUNCTION("QUERY(Models!A:I, ""SELECT A WHERE I = TRUE AND G = FALSE LIMIT 1"", 0)"),"gpt-4-turbo-preview")</f>
        <v>gpt-4-turbo-preview</v>
      </c>
      <c r="K101" s="170">
        <v>0.1</v>
      </c>
      <c r="L101" s="170" t="str">
        <f>IFERROR(__xludf.DUMMYFUNCTION("QUERY(Models!A:I, ""SELECT A WHERE I = TRUE AND G = FALSE LIMIT 1"", 0)"),"gpt-4-turbo-preview")</f>
        <v>gpt-4-turbo-preview</v>
      </c>
      <c r="M101" s="181" t="s">
        <v>48</v>
      </c>
      <c r="N101" s="181" t="s">
        <v>48</v>
      </c>
    </row>
    <row r="102" ht="48.0" customHeight="1">
      <c r="A102" s="189"/>
      <c r="B102" s="191"/>
      <c r="C102" s="192"/>
      <c r="D102" s="192"/>
      <c r="F102" s="190" t="b">
        <v>0</v>
      </c>
      <c r="G102" s="190" t="b">
        <v>0</v>
      </c>
      <c r="H102" s="190" t="b">
        <v>0</v>
      </c>
      <c r="J102" s="170" t="str">
        <f>IFERROR(__xludf.DUMMYFUNCTION("QUERY(Models!A:I, ""SELECT A WHERE I = TRUE AND G = FALSE LIMIT 1"", 0)"),"gpt-4-turbo-preview")</f>
        <v>gpt-4-turbo-preview</v>
      </c>
      <c r="K102" s="170">
        <v>0.1</v>
      </c>
      <c r="L102" s="170" t="str">
        <f>IFERROR(__xludf.DUMMYFUNCTION("QUERY(Models!A:I, ""SELECT A WHERE I = TRUE AND G = FALSE LIMIT 1"", 0)"),"gpt-4-turbo-preview")</f>
        <v>gpt-4-turbo-preview</v>
      </c>
      <c r="M102" s="181" t="s">
        <v>48</v>
      </c>
      <c r="N102" s="181" t="s">
        <v>48</v>
      </c>
    </row>
    <row r="103" ht="48.0" customHeight="1">
      <c r="A103" s="189"/>
      <c r="B103" s="191"/>
      <c r="C103" s="192"/>
      <c r="D103" s="192"/>
      <c r="F103" s="190" t="b">
        <v>0</v>
      </c>
      <c r="G103" s="190" t="b">
        <v>0</v>
      </c>
      <c r="H103" s="190" t="b">
        <v>0</v>
      </c>
      <c r="J103" s="170" t="str">
        <f>IFERROR(__xludf.DUMMYFUNCTION("QUERY(Models!A:I, ""SELECT A WHERE I = TRUE AND G = FALSE LIMIT 1"", 0)"),"gpt-4-turbo-preview")</f>
        <v>gpt-4-turbo-preview</v>
      </c>
      <c r="K103" s="170">
        <v>0.1</v>
      </c>
      <c r="L103" s="170" t="str">
        <f>IFERROR(__xludf.DUMMYFUNCTION("QUERY(Models!A:I, ""SELECT A WHERE I = TRUE AND G = FALSE LIMIT 1"", 0)"),"gpt-4-turbo-preview")</f>
        <v>gpt-4-turbo-preview</v>
      </c>
      <c r="M103" s="181" t="s">
        <v>48</v>
      </c>
      <c r="N103" s="181" t="s">
        <v>48</v>
      </c>
    </row>
    <row r="104" ht="48.0" customHeight="1">
      <c r="A104" s="189"/>
      <c r="B104" s="191"/>
      <c r="C104" s="192"/>
      <c r="D104" s="192"/>
      <c r="F104" s="190" t="b">
        <v>0</v>
      </c>
      <c r="G104" s="190" t="b">
        <v>0</v>
      </c>
      <c r="H104" s="190" t="b">
        <v>0</v>
      </c>
      <c r="J104" s="170" t="str">
        <f>IFERROR(__xludf.DUMMYFUNCTION("QUERY(Models!A:I, ""SELECT A WHERE I = TRUE AND G = FALSE LIMIT 1"", 0)"),"gpt-4-turbo-preview")</f>
        <v>gpt-4-turbo-preview</v>
      </c>
      <c r="K104" s="170">
        <v>0.1</v>
      </c>
      <c r="L104" s="170" t="str">
        <f>IFERROR(__xludf.DUMMYFUNCTION("QUERY(Models!A:I, ""SELECT A WHERE I = TRUE AND G = FALSE LIMIT 1"", 0)"),"gpt-4-turbo-preview")</f>
        <v>gpt-4-turbo-preview</v>
      </c>
      <c r="M104" s="181" t="s">
        <v>48</v>
      </c>
      <c r="N104" s="181" t="s">
        <v>48</v>
      </c>
    </row>
    <row r="105" ht="48.0" customHeight="1">
      <c r="A105" s="189"/>
      <c r="B105" s="191"/>
      <c r="C105" s="192"/>
      <c r="D105" s="192"/>
      <c r="F105" s="190" t="b">
        <v>0</v>
      </c>
      <c r="G105" s="190" t="b">
        <v>0</v>
      </c>
      <c r="H105" s="190" t="b">
        <v>0</v>
      </c>
      <c r="J105" s="170" t="str">
        <f>IFERROR(__xludf.DUMMYFUNCTION("QUERY(Models!A:I, ""SELECT A WHERE I = TRUE AND G = FALSE LIMIT 1"", 0)"),"gpt-4-turbo-preview")</f>
        <v>gpt-4-turbo-preview</v>
      </c>
      <c r="K105" s="170">
        <v>0.1</v>
      </c>
      <c r="L105" s="170" t="str">
        <f>IFERROR(__xludf.DUMMYFUNCTION("QUERY(Models!A:I, ""SELECT A WHERE I = TRUE AND G = FALSE LIMIT 1"", 0)"),"gpt-4-turbo-preview")</f>
        <v>gpt-4-turbo-preview</v>
      </c>
      <c r="M105" s="181" t="s">
        <v>48</v>
      </c>
      <c r="N105" s="181" t="s">
        <v>48</v>
      </c>
    </row>
    <row r="106" ht="48.0" customHeight="1">
      <c r="A106" s="189"/>
      <c r="B106" s="191"/>
      <c r="C106" s="192"/>
      <c r="D106" s="192"/>
      <c r="F106" s="190" t="b">
        <v>0</v>
      </c>
      <c r="G106" s="190" t="b">
        <v>0</v>
      </c>
      <c r="H106" s="190" t="b">
        <v>0</v>
      </c>
      <c r="J106" s="170" t="str">
        <f>IFERROR(__xludf.DUMMYFUNCTION("QUERY(Models!A:I, ""SELECT A WHERE I = TRUE AND G = FALSE LIMIT 1"", 0)"),"gpt-4-turbo-preview")</f>
        <v>gpt-4-turbo-preview</v>
      </c>
      <c r="K106" s="170">
        <v>0.1</v>
      </c>
      <c r="L106" s="170" t="str">
        <f>IFERROR(__xludf.DUMMYFUNCTION("QUERY(Models!A:I, ""SELECT A WHERE I = TRUE AND G = FALSE LIMIT 1"", 0)"),"gpt-4-turbo-preview")</f>
        <v>gpt-4-turbo-preview</v>
      </c>
      <c r="M106" s="181" t="s">
        <v>48</v>
      </c>
      <c r="N106" s="181" t="s">
        <v>48</v>
      </c>
    </row>
    <row r="107" ht="48.0" customHeight="1">
      <c r="A107" s="189"/>
      <c r="B107" s="191"/>
      <c r="C107" s="192"/>
      <c r="D107" s="192"/>
      <c r="F107" s="190" t="b">
        <v>0</v>
      </c>
      <c r="G107" s="190" t="b">
        <v>0</v>
      </c>
      <c r="H107" s="190" t="b">
        <v>0</v>
      </c>
      <c r="J107" s="170" t="str">
        <f>IFERROR(__xludf.DUMMYFUNCTION("QUERY(Models!A:I, ""SELECT A WHERE I = TRUE AND G = FALSE LIMIT 1"", 0)"),"gpt-4-turbo-preview")</f>
        <v>gpt-4-turbo-preview</v>
      </c>
      <c r="K107" s="170">
        <v>0.1</v>
      </c>
      <c r="L107" s="170" t="str">
        <f>IFERROR(__xludf.DUMMYFUNCTION("QUERY(Models!A:I, ""SELECT A WHERE I = TRUE AND G = FALSE LIMIT 1"", 0)"),"gpt-4-turbo-preview")</f>
        <v>gpt-4-turbo-preview</v>
      </c>
      <c r="M107" s="181" t="s">
        <v>48</v>
      </c>
      <c r="N107" s="181" t="s">
        <v>48</v>
      </c>
    </row>
    <row r="108" ht="48.0" customHeight="1">
      <c r="A108" s="189"/>
      <c r="B108" s="191"/>
      <c r="C108" s="192"/>
      <c r="D108" s="192"/>
      <c r="F108" s="190" t="b">
        <v>0</v>
      </c>
      <c r="G108" s="190" t="b">
        <v>0</v>
      </c>
      <c r="H108" s="190" t="b">
        <v>0</v>
      </c>
      <c r="J108" s="170" t="str">
        <f>IFERROR(__xludf.DUMMYFUNCTION("QUERY(Models!A:I, ""SELECT A WHERE I = TRUE AND G = FALSE LIMIT 1"", 0)"),"gpt-4-turbo-preview")</f>
        <v>gpt-4-turbo-preview</v>
      </c>
      <c r="K108" s="170">
        <v>0.1</v>
      </c>
      <c r="L108" s="170" t="str">
        <f>IFERROR(__xludf.DUMMYFUNCTION("QUERY(Models!A:I, ""SELECT A WHERE I = TRUE AND G = FALSE LIMIT 1"", 0)"),"gpt-4-turbo-preview")</f>
        <v>gpt-4-turbo-preview</v>
      </c>
      <c r="M108" s="181" t="s">
        <v>48</v>
      </c>
      <c r="N108" s="181" t="s">
        <v>48</v>
      </c>
    </row>
    <row r="109" ht="48.0" customHeight="1">
      <c r="A109" s="189"/>
      <c r="B109" s="191"/>
      <c r="C109" s="192"/>
      <c r="D109" s="192"/>
      <c r="F109" s="190" t="b">
        <v>0</v>
      </c>
      <c r="G109" s="190" t="b">
        <v>0</v>
      </c>
      <c r="H109" s="190" t="b">
        <v>0</v>
      </c>
      <c r="J109" s="170" t="str">
        <f>IFERROR(__xludf.DUMMYFUNCTION("QUERY(Models!A:I, ""SELECT A WHERE I = TRUE AND G = FALSE LIMIT 1"", 0)"),"gpt-4-turbo-preview")</f>
        <v>gpt-4-turbo-preview</v>
      </c>
      <c r="K109" s="170">
        <v>0.1</v>
      </c>
      <c r="L109" s="170" t="str">
        <f>IFERROR(__xludf.DUMMYFUNCTION("QUERY(Models!A:I, ""SELECT A WHERE I = TRUE AND G = FALSE LIMIT 1"", 0)"),"gpt-4-turbo-preview")</f>
        <v>gpt-4-turbo-preview</v>
      </c>
      <c r="M109" s="181" t="s">
        <v>48</v>
      </c>
      <c r="N109" s="181" t="s">
        <v>48</v>
      </c>
    </row>
    <row r="110" ht="48.0" customHeight="1">
      <c r="A110" s="189"/>
      <c r="B110" s="191"/>
      <c r="C110" s="192"/>
      <c r="D110" s="192"/>
      <c r="F110" s="190" t="b">
        <v>0</v>
      </c>
      <c r="G110" s="190" t="b">
        <v>0</v>
      </c>
      <c r="H110" s="190" t="b">
        <v>0</v>
      </c>
      <c r="J110" s="170" t="str">
        <f>IFERROR(__xludf.DUMMYFUNCTION("QUERY(Models!A:I, ""SELECT A WHERE I = TRUE AND G = FALSE LIMIT 1"", 0)"),"gpt-4-turbo-preview")</f>
        <v>gpt-4-turbo-preview</v>
      </c>
      <c r="K110" s="170">
        <v>0.1</v>
      </c>
      <c r="L110" s="170" t="str">
        <f>IFERROR(__xludf.DUMMYFUNCTION("QUERY(Models!A:I, ""SELECT A WHERE I = TRUE AND G = FALSE LIMIT 1"", 0)"),"gpt-4-turbo-preview")</f>
        <v>gpt-4-turbo-preview</v>
      </c>
      <c r="M110" s="181" t="s">
        <v>48</v>
      </c>
      <c r="N110" s="181" t="s">
        <v>48</v>
      </c>
    </row>
    <row r="111" ht="48.0" customHeight="1">
      <c r="A111" s="189"/>
      <c r="B111" s="191"/>
      <c r="C111" s="192"/>
      <c r="D111" s="192"/>
      <c r="F111" s="190" t="b">
        <v>0</v>
      </c>
      <c r="G111" s="190" t="b">
        <v>0</v>
      </c>
      <c r="H111" s="190" t="b">
        <v>0</v>
      </c>
      <c r="J111" s="170" t="str">
        <f>IFERROR(__xludf.DUMMYFUNCTION("QUERY(Models!A:I, ""SELECT A WHERE I = TRUE AND G = FALSE LIMIT 1"", 0)"),"gpt-4-turbo-preview")</f>
        <v>gpt-4-turbo-preview</v>
      </c>
      <c r="K111" s="170">
        <v>0.1</v>
      </c>
      <c r="L111" s="170" t="str">
        <f>IFERROR(__xludf.DUMMYFUNCTION("QUERY(Models!A:I, ""SELECT A WHERE I = TRUE AND G = FALSE LIMIT 1"", 0)"),"gpt-4-turbo-preview")</f>
        <v>gpt-4-turbo-preview</v>
      </c>
      <c r="M111" s="181" t="s">
        <v>48</v>
      </c>
      <c r="N111" s="181" t="s">
        <v>48</v>
      </c>
    </row>
    <row r="112" ht="48.0" customHeight="1">
      <c r="A112" s="189"/>
      <c r="B112" s="191"/>
      <c r="C112" s="192"/>
      <c r="D112" s="192"/>
      <c r="F112" s="190" t="b">
        <v>0</v>
      </c>
      <c r="G112" s="190" t="b">
        <v>0</v>
      </c>
      <c r="H112" s="190" t="b">
        <v>0</v>
      </c>
      <c r="J112" s="170" t="str">
        <f>IFERROR(__xludf.DUMMYFUNCTION("QUERY(Models!A:I, ""SELECT A WHERE I = TRUE AND G = FALSE LIMIT 1"", 0)"),"gpt-4-turbo-preview")</f>
        <v>gpt-4-turbo-preview</v>
      </c>
      <c r="K112" s="170">
        <v>0.1</v>
      </c>
      <c r="L112" s="170" t="str">
        <f>IFERROR(__xludf.DUMMYFUNCTION("QUERY(Models!A:I, ""SELECT A WHERE I = TRUE AND G = FALSE LIMIT 1"", 0)"),"gpt-4-turbo-preview")</f>
        <v>gpt-4-turbo-preview</v>
      </c>
      <c r="M112" s="181" t="s">
        <v>48</v>
      </c>
      <c r="N112" s="181" t="s">
        <v>48</v>
      </c>
    </row>
    <row r="113" ht="48.0" customHeight="1">
      <c r="A113" s="189"/>
      <c r="B113" s="191"/>
      <c r="C113" s="192"/>
      <c r="D113" s="192"/>
      <c r="F113" s="190" t="b">
        <v>0</v>
      </c>
      <c r="G113" s="190" t="b">
        <v>0</v>
      </c>
      <c r="H113" s="190" t="b">
        <v>0</v>
      </c>
      <c r="J113" s="170" t="str">
        <f>IFERROR(__xludf.DUMMYFUNCTION("QUERY(Models!A:I, ""SELECT A WHERE I = TRUE AND G = FALSE LIMIT 1"", 0)"),"gpt-4-turbo-preview")</f>
        <v>gpt-4-turbo-preview</v>
      </c>
      <c r="K113" s="170">
        <v>0.1</v>
      </c>
      <c r="L113" s="170" t="str">
        <f>IFERROR(__xludf.DUMMYFUNCTION("QUERY(Models!A:I, ""SELECT A WHERE I = TRUE AND G = FALSE LIMIT 1"", 0)"),"gpt-4-turbo-preview")</f>
        <v>gpt-4-turbo-preview</v>
      </c>
      <c r="M113" s="181" t="s">
        <v>48</v>
      </c>
      <c r="N113" s="181" t="s">
        <v>48</v>
      </c>
    </row>
    <row r="114" ht="48.0" customHeight="1">
      <c r="A114" s="189"/>
      <c r="B114" s="191"/>
      <c r="C114" s="192"/>
      <c r="D114" s="192"/>
      <c r="F114" s="190" t="b">
        <v>0</v>
      </c>
      <c r="G114" s="190" t="b">
        <v>0</v>
      </c>
      <c r="H114" s="190" t="b">
        <v>0</v>
      </c>
      <c r="J114" s="170" t="str">
        <f>IFERROR(__xludf.DUMMYFUNCTION("QUERY(Models!A:I, ""SELECT A WHERE I = TRUE AND G = FALSE LIMIT 1"", 0)"),"gpt-4-turbo-preview")</f>
        <v>gpt-4-turbo-preview</v>
      </c>
      <c r="K114" s="170">
        <v>0.1</v>
      </c>
      <c r="L114" s="170" t="str">
        <f>IFERROR(__xludf.DUMMYFUNCTION("QUERY(Models!A:I, ""SELECT A WHERE I = TRUE AND G = FALSE LIMIT 1"", 0)"),"gpt-4-turbo-preview")</f>
        <v>gpt-4-turbo-preview</v>
      </c>
      <c r="M114" s="181" t="s">
        <v>48</v>
      </c>
      <c r="N114" s="181" t="s">
        <v>48</v>
      </c>
    </row>
    <row r="115" ht="48.0" customHeight="1">
      <c r="A115" s="189"/>
      <c r="B115" s="191"/>
      <c r="C115" s="192"/>
      <c r="D115" s="192"/>
      <c r="F115" s="190" t="b">
        <v>0</v>
      </c>
      <c r="G115" s="190" t="b">
        <v>0</v>
      </c>
      <c r="H115" s="190" t="b">
        <v>0</v>
      </c>
      <c r="J115" s="170" t="str">
        <f>IFERROR(__xludf.DUMMYFUNCTION("QUERY(Models!A:I, ""SELECT A WHERE I = TRUE AND G = FALSE LIMIT 1"", 0)"),"gpt-4-turbo-preview")</f>
        <v>gpt-4-turbo-preview</v>
      </c>
      <c r="K115" s="170">
        <v>0.1</v>
      </c>
      <c r="L115" s="170" t="str">
        <f>IFERROR(__xludf.DUMMYFUNCTION("QUERY(Models!A:I, ""SELECT A WHERE I = TRUE AND G = FALSE LIMIT 1"", 0)"),"gpt-4-turbo-preview")</f>
        <v>gpt-4-turbo-preview</v>
      </c>
      <c r="M115" s="181" t="s">
        <v>48</v>
      </c>
      <c r="N115" s="181" t="s">
        <v>48</v>
      </c>
    </row>
    <row r="116" ht="48.0" customHeight="1">
      <c r="A116" s="189"/>
      <c r="B116" s="191"/>
      <c r="C116" s="192"/>
      <c r="D116" s="192"/>
      <c r="F116" s="190" t="b">
        <v>0</v>
      </c>
      <c r="G116" s="190" t="b">
        <v>0</v>
      </c>
      <c r="H116" s="190" t="b">
        <v>0</v>
      </c>
      <c r="J116" s="170" t="str">
        <f>IFERROR(__xludf.DUMMYFUNCTION("QUERY(Models!A:I, ""SELECT A WHERE I = TRUE AND G = FALSE LIMIT 1"", 0)"),"gpt-4-turbo-preview")</f>
        <v>gpt-4-turbo-preview</v>
      </c>
      <c r="K116" s="170">
        <v>0.1</v>
      </c>
      <c r="L116" s="170" t="str">
        <f>IFERROR(__xludf.DUMMYFUNCTION("QUERY(Models!A:I, ""SELECT A WHERE I = TRUE AND G = FALSE LIMIT 1"", 0)"),"gpt-4-turbo-preview")</f>
        <v>gpt-4-turbo-preview</v>
      </c>
      <c r="M116" s="181" t="s">
        <v>48</v>
      </c>
      <c r="N116" s="181" t="s">
        <v>48</v>
      </c>
    </row>
    <row r="117" ht="48.0" customHeight="1">
      <c r="A117" s="189"/>
      <c r="B117" s="191"/>
      <c r="C117" s="192"/>
      <c r="D117" s="192"/>
      <c r="F117" s="190" t="b">
        <v>0</v>
      </c>
      <c r="G117" s="190" t="b">
        <v>0</v>
      </c>
      <c r="H117" s="190" t="b">
        <v>0</v>
      </c>
      <c r="J117" s="170" t="str">
        <f>IFERROR(__xludf.DUMMYFUNCTION("QUERY(Models!A:I, ""SELECT A WHERE I = TRUE AND G = FALSE LIMIT 1"", 0)"),"gpt-4-turbo-preview")</f>
        <v>gpt-4-turbo-preview</v>
      </c>
      <c r="K117" s="170">
        <v>0.1</v>
      </c>
      <c r="L117" s="170" t="str">
        <f>IFERROR(__xludf.DUMMYFUNCTION("QUERY(Models!A:I, ""SELECT A WHERE I = TRUE AND G = FALSE LIMIT 1"", 0)"),"gpt-4-turbo-preview")</f>
        <v>gpt-4-turbo-preview</v>
      </c>
      <c r="M117" s="181" t="s">
        <v>48</v>
      </c>
      <c r="N117" s="181" t="s">
        <v>48</v>
      </c>
    </row>
    <row r="118" ht="48.0" customHeight="1">
      <c r="A118" s="189"/>
      <c r="B118" s="191"/>
      <c r="C118" s="192"/>
      <c r="D118" s="192"/>
      <c r="F118" s="190" t="b">
        <v>0</v>
      </c>
      <c r="G118" s="190" t="b">
        <v>0</v>
      </c>
      <c r="H118" s="190" t="b">
        <v>0</v>
      </c>
      <c r="J118" s="170" t="str">
        <f>IFERROR(__xludf.DUMMYFUNCTION("QUERY(Models!A:I, ""SELECT A WHERE I = TRUE AND G = FALSE LIMIT 1"", 0)"),"gpt-4-turbo-preview")</f>
        <v>gpt-4-turbo-preview</v>
      </c>
      <c r="K118" s="170">
        <v>0.1</v>
      </c>
      <c r="L118" s="170" t="str">
        <f>IFERROR(__xludf.DUMMYFUNCTION("QUERY(Models!A:I, ""SELECT A WHERE I = TRUE AND G = FALSE LIMIT 1"", 0)"),"gpt-4-turbo-preview")</f>
        <v>gpt-4-turbo-preview</v>
      </c>
      <c r="M118" s="181" t="s">
        <v>48</v>
      </c>
      <c r="N118" s="181" t="s">
        <v>48</v>
      </c>
    </row>
    <row r="119" ht="48.0" customHeight="1">
      <c r="A119" s="189"/>
      <c r="B119" s="191"/>
      <c r="C119" s="192"/>
      <c r="D119" s="192"/>
      <c r="F119" s="190" t="b">
        <v>0</v>
      </c>
      <c r="G119" s="190" t="b">
        <v>0</v>
      </c>
      <c r="H119" s="190" t="b">
        <v>0</v>
      </c>
      <c r="J119" s="170" t="str">
        <f>IFERROR(__xludf.DUMMYFUNCTION("QUERY(Models!A:I, ""SELECT A WHERE I = TRUE AND G = FALSE LIMIT 1"", 0)"),"gpt-4-turbo-preview")</f>
        <v>gpt-4-turbo-preview</v>
      </c>
      <c r="K119" s="170">
        <v>0.1</v>
      </c>
      <c r="L119" s="170" t="str">
        <f>IFERROR(__xludf.DUMMYFUNCTION("QUERY(Models!A:I, ""SELECT A WHERE I = TRUE AND G = FALSE LIMIT 1"", 0)"),"gpt-4-turbo-preview")</f>
        <v>gpt-4-turbo-preview</v>
      </c>
      <c r="M119" s="181" t="s">
        <v>48</v>
      </c>
      <c r="N119" s="181" t="s">
        <v>48</v>
      </c>
    </row>
    <row r="120" ht="48.0" customHeight="1">
      <c r="A120" s="189"/>
      <c r="B120" s="191"/>
      <c r="C120" s="192"/>
      <c r="D120" s="192"/>
      <c r="F120" s="190" t="b">
        <v>0</v>
      </c>
      <c r="G120" s="190" t="b">
        <v>0</v>
      </c>
      <c r="H120" s="190" t="b">
        <v>0</v>
      </c>
      <c r="J120" s="170" t="str">
        <f>IFERROR(__xludf.DUMMYFUNCTION("QUERY(Models!A:I, ""SELECT A WHERE I = TRUE AND G = FALSE LIMIT 1"", 0)"),"gpt-4-turbo-preview")</f>
        <v>gpt-4-turbo-preview</v>
      </c>
      <c r="K120" s="170">
        <v>0.1</v>
      </c>
      <c r="L120" s="170" t="str">
        <f>IFERROR(__xludf.DUMMYFUNCTION("QUERY(Models!A:I, ""SELECT A WHERE I = TRUE AND G = FALSE LIMIT 1"", 0)"),"gpt-4-turbo-preview")</f>
        <v>gpt-4-turbo-preview</v>
      </c>
      <c r="M120" s="181" t="s">
        <v>48</v>
      </c>
      <c r="N120" s="181" t="s">
        <v>48</v>
      </c>
    </row>
    <row r="121" ht="48.0" customHeight="1">
      <c r="A121" s="189"/>
      <c r="B121" s="191"/>
      <c r="C121" s="192"/>
      <c r="D121" s="192"/>
      <c r="F121" s="190" t="b">
        <v>0</v>
      </c>
      <c r="G121" s="190" t="b">
        <v>0</v>
      </c>
      <c r="H121" s="190" t="b">
        <v>0</v>
      </c>
      <c r="J121" s="170" t="str">
        <f>IFERROR(__xludf.DUMMYFUNCTION("QUERY(Models!A:I, ""SELECT A WHERE I = TRUE AND G = FALSE LIMIT 1"", 0)"),"gpt-4-turbo-preview")</f>
        <v>gpt-4-turbo-preview</v>
      </c>
      <c r="K121" s="170">
        <v>0.1</v>
      </c>
      <c r="L121" s="170" t="str">
        <f>IFERROR(__xludf.DUMMYFUNCTION("QUERY(Models!A:I, ""SELECT A WHERE I = TRUE AND G = FALSE LIMIT 1"", 0)"),"gpt-4-turbo-preview")</f>
        <v>gpt-4-turbo-preview</v>
      </c>
      <c r="M121" s="181" t="s">
        <v>48</v>
      </c>
      <c r="N121" s="181" t="s">
        <v>48</v>
      </c>
    </row>
    <row r="122" ht="48.0" customHeight="1">
      <c r="A122" s="189"/>
      <c r="B122" s="191"/>
      <c r="C122" s="192"/>
      <c r="D122" s="192"/>
      <c r="F122" s="190" t="b">
        <v>0</v>
      </c>
      <c r="G122" s="190" t="b">
        <v>0</v>
      </c>
      <c r="H122" s="190" t="b">
        <v>0</v>
      </c>
      <c r="J122" s="170" t="str">
        <f>IFERROR(__xludf.DUMMYFUNCTION("QUERY(Models!A:I, ""SELECT A WHERE I = TRUE AND G = FALSE LIMIT 1"", 0)"),"gpt-4-turbo-preview")</f>
        <v>gpt-4-turbo-preview</v>
      </c>
      <c r="K122" s="170">
        <v>0.1</v>
      </c>
      <c r="L122" s="170" t="str">
        <f>IFERROR(__xludf.DUMMYFUNCTION("QUERY(Models!A:I, ""SELECT A WHERE I = TRUE AND G = FALSE LIMIT 1"", 0)"),"gpt-4-turbo-preview")</f>
        <v>gpt-4-turbo-preview</v>
      </c>
      <c r="M122" s="181" t="s">
        <v>48</v>
      </c>
      <c r="N122" s="181" t="s">
        <v>48</v>
      </c>
    </row>
    <row r="123" ht="48.0" customHeight="1">
      <c r="A123" s="189"/>
      <c r="B123" s="191"/>
      <c r="C123" s="192"/>
      <c r="D123" s="192"/>
      <c r="F123" s="190" t="b">
        <v>0</v>
      </c>
      <c r="G123" s="190" t="b">
        <v>0</v>
      </c>
      <c r="H123" s="190" t="b">
        <v>0</v>
      </c>
      <c r="J123" s="170" t="str">
        <f>IFERROR(__xludf.DUMMYFUNCTION("QUERY(Models!A:I, ""SELECT A WHERE I = TRUE AND G = FALSE LIMIT 1"", 0)"),"gpt-4-turbo-preview")</f>
        <v>gpt-4-turbo-preview</v>
      </c>
      <c r="K123" s="170">
        <v>0.1</v>
      </c>
      <c r="L123" s="170" t="str">
        <f>IFERROR(__xludf.DUMMYFUNCTION("QUERY(Models!A:I, ""SELECT A WHERE I = TRUE AND G = FALSE LIMIT 1"", 0)"),"gpt-4-turbo-preview")</f>
        <v>gpt-4-turbo-preview</v>
      </c>
      <c r="M123" s="181" t="s">
        <v>48</v>
      </c>
      <c r="N123" s="181" t="s">
        <v>48</v>
      </c>
    </row>
    <row r="124" ht="48.0" customHeight="1">
      <c r="A124" s="189"/>
      <c r="B124" s="191"/>
      <c r="C124" s="192"/>
      <c r="D124" s="192"/>
      <c r="F124" s="190" t="b">
        <v>0</v>
      </c>
      <c r="G124" s="190" t="b">
        <v>0</v>
      </c>
      <c r="H124" s="190" t="b">
        <v>0</v>
      </c>
      <c r="J124" s="170" t="str">
        <f>IFERROR(__xludf.DUMMYFUNCTION("QUERY(Models!A:I, ""SELECT A WHERE I = TRUE AND G = FALSE LIMIT 1"", 0)"),"gpt-4-turbo-preview")</f>
        <v>gpt-4-turbo-preview</v>
      </c>
      <c r="K124" s="170">
        <v>0.1</v>
      </c>
      <c r="L124" s="170" t="str">
        <f>IFERROR(__xludf.DUMMYFUNCTION("QUERY(Models!A:I, ""SELECT A WHERE I = TRUE AND G = FALSE LIMIT 1"", 0)"),"gpt-4-turbo-preview")</f>
        <v>gpt-4-turbo-preview</v>
      </c>
      <c r="M124" s="181" t="s">
        <v>48</v>
      </c>
      <c r="N124" s="181" t="s">
        <v>48</v>
      </c>
    </row>
    <row r="125" ht="48.0" customHeight="1">
      <c r="A125" s="189"/>
      <c r="B125" s="191"/>
      <c r="C125" s="192"/>
      <c r="D125" s="192"/>
      <c r="F125" s="190" t="b">
        <v>0</v>
      </c>
      <c r="G125" s="190" t="b">
        <v>0</v>
      </c>
      <c r="H125" s="190" t="b">
        <v>0</v>
      </c>
      <c r="J125" s="170" t="str">
        <f>IFERROR(__xludf.DUMMYFUNCTION("QUERY(Models!A:I, ""SELECT A WHERE I = TRUE AND G = FALSE LIMIT 1"", 0)"),"gpt-4-turbo-preview")</f>
        <v>gpt-4-turbo-preview</v>
      </c>
      <c r="K125" s="170">
        <v>0.1</v>
      </c>
      <c r="L125" s="170" t="str">
        <f>IFERROR(__xludf.DUMMYFUNCTION("QUERY(Models!A:I, ""SELECT A WHERE I = TRUE AND G = FALSE LIMIT 1"", 0)"),"gpt-4-turbo-preview")</f>
        <v>gpt-4-turbo-preview</v>
      </c>
      <c r="M125" s="181" t="s">
        <v>48</v>
      </c>
      <c r="N125" s="181" t="s">
        <v>48</v>
      </c>
    </row>
    <row r="126" ht="48.0" customHeight="1">
      <c r="A126" s="189"/>
      <c r="B126" s="191"/>
      <c r="C126" s="192"/>
      <c r="D126" s="192"/>
      <c r="F126" s="190" t="b">
        <v>0</v>
      </c>
      <c r="G126" s="190" t="b">
        <v>0</v>
      </c>
      <c r="H126" s="190" t="b">
        <v>0</v>
      </c>
      <c r="J126" s="170" t="str">
        <f>IFERROR(__xludf.DUMMYFUNCTION("QUERY(Models!A:I, ""SELECT A WHERE I = TRUE AND G = FALSE LIMIT 1"", 0)"),"gpt-4-turbo-preview")</f>
        <v>gpt-4-turbo-preview</v>
      </c>
      <c r="K126" s="170">
        <v>0.1</v>
      </c>
      <c r="L126" s="170" t="str">
        <f>IFERROR(__xludf.DUMMYFUNCTION("QUERY(Models!A:I, ""SELECT A WHERE I = TRUE AND G = FALSE LIMIT 1"", 0)"),"gpt-4-turbo-preview")</f>
        <v>gpt-4-turbo-preview</v>
      </c>
      <c r="M126" s="181" t="s">
        <v>48</v>
      </c>
      <c r="N126" s="181" t="s">
        <v>48</v>
      </c>
    </row>
    <row r="127" ht="48.0" customHeight="1">
      <c r="A127" s="189"/>
      <c r="B127" s="191"/>
      <c r="C127" s="192"/>
      <c r="D127" s="192"/>
      <c r="F127" s="190" t="b">
        <v>0</v>
      </c>
      <c r="G127" s="190" t="b">
        <v>0</v>
      </c>
      <c r="H127" s="190" t="b">
        <v>0</v>
      </c>
      <c r="J127" s="170" t="str">
        <f>IFERROR(__xludf.DUMMYFUNCTION("QUERY(Models!A:I, ""SELECT A WHERE I = TRUE AND G = FALSE LIMIT 1"", 0)"),"gpt-4-turbo-preview")</f>
        <v>gpt-4-turbo-preview</v>
      </c>
      <c r="K127" s="170">
        <v>0.1</v>
      </c>
      <c r="L127" s="170" t="str">
        <f>IFERROR(__xludf.DUMMYFUNCTION("QUERY(Models!A:I, ""SELECT A WHERE I = TRUE AND G = FALSE LIMIT 1"", 0)"),"gpt-4-turbo-preview")</f>
        <v>gpt-4-turbo-preview</v>
      </c>
      <c r="M127" s="181" t="s">
        <v>48</v>
      </c>
      <c r="N127" s="181" t="s">
        <v>48</v>
      </c>
    </row>
    <row r="128" ht="48.0" customHeight="1">
      <c r="A128" s="189"/>
      <c r="B128" s="191"/>
      <c r="C128" s="192"/>
      <c r="D128" s="192"/>
      <c r="F128" s="190" t="b">
        <v>0</v>
      </c>
      <c r="G128" s="190" t="b">
        <v>0</v>
      </c>
      <c r="H128" s="190" t="b">
        <v>0</v>
      </c>
      <c r="J128" s="170" t="str">
        <f>IFERROR(__xludf.DUMMYFUNCTION("QUERY(Models!A:I, ""SELECT A WHERE I = TRUE AND G = FALSE LIMIT 1"", 0)"),"gpt-4-turbo-preview")</f>
        <v>gpt-4-turbo-preview</v>
      </c>
      <c r="K128" s="170">
        <v>0.1</v>
      </c>
      <c r="L128" s="170" t="str">
        <f>IFERROR(__xludf.DUMMYFUNCTION("QUERY(Models!A:I, ""SELECT A WHERE I = TRUE AND G = FALSE LIMIT 1"", 0)"),"gpt-4-turbo-preview")</f>
        <v>gpt-4-turbo-preview</v>
      </c>
      <c r="M128" s="181" t="s">
        <v>48</v>
      </c>
      <c r="N128" s="181" t="s">
        <v>48</v>
      </c>
    </row>
    <row r="129" ht="48.0" customHeight="1">
      <c r="A129" s="189"/>
      <c r="B129" s="191"/>
      <c r="C129" s="192"/>
      <c r="D129" s="192"/>
      <c r="F129" s="190" t="b">
        <v>0</v>
      </c>
      <c r="G129" s="190" t="b">
        <v>0</v>
      </c>
      <c r="H129" s="190" t="b">
        <v>0</v>
      </c>
      <c r="J129" s="170" t="str">
        <f>IFERROR(__xludf.DUMMYFUNCTION("QUERY(Models!A:I, ""SELECT A WHERE I = TRUE AND G = FALSE LIMIT 1"", 0)"),"gpt-4-turbo-preview")</f>
        <v>gpt-4-turbo-preview</v>
      </c>
      <c r="K129" s="170">
        <v>0.1</v>
      </c>
      <c r="L129" s="170" t="str">
        <f>IFERROR(__xludf.DUMMYFUNCTION("QUERY(Models!A:I, ""SELECT A WHERE I = TRUE AND G = FALSE LIMIT 1"", 0)"),"gpt-4-turbo-preview")</f>
        <v>gpt-4-turbo-preview</v>
      </c>
      <c r="M129" s="181" t="s">
        <v>48</v>
      </c>
      <c r="N129" s="181" t="s">
        <v>48</v>
      </c>
    </row>
    <row r="130" ht="48.0" customHeight="1">
      <c r="A130" s="189"/>
      <c r="B130" s="191"/>
      <c r="C130" s="192"/>
      <c r="D130" s="192"/>
      <c r="F130" s="190" t="b">
        <v>0</v>
      </c>
      <c r="G130" s="190" t="b">
        <v>0</v>
      </c>
      <c r="H130" s="190" t="b">
        <v>0</v>
      </c>
      <c r="J130" s="170" t="str">
        <f>IFERROR(__xludf.DUMMYFUNCTION("QUERY(Models!A:I, ""SELECT A WHERE I = TRUE AND G = FALSE LIMIT 1"", 0)"),"gpt-4-turbo-preview")</f>
        <v>gpt-4-turbo-preview</v>
      </c>
      <c r="K130" s="170">
        <v>0.1</v>
      </c>
      <c r="L130" s="170" t="str">
        <f>IFERROR(__xludf.DUMMYFUNCTION("QUERY(Models!A:I, ""SELECT A WHERE I = TRUE AND G = FALSE LIMIT 1"", 0)"),"gpt-4-turbo-preview")</f>
        <v>gpt-4-turbo-preview</v>
      </c>
      <c r="M130" s="181" t="s">
        <v>48</v>
      </c>
      <c r="N130" s="181" t="s">
        <v>48</v>
      </c>
    </row>
    <row r="131" ht="48.0" customHeight="1">
      <c r="A131" s="189"/>
      <c r="B131" s="191"/>
      <c r="C131" s="192"/>
      <c r="D131" s="192"/>
      <c r="F131" s="190" t="b">
        <v>0</v>
      </c>
      <c r="G131" s="190" t="b">
        <v>0</v>
      </c>
      <c r="H131" s="190" t="b">
        <v>0</v>
      </c>
      <c r="J131" s="170" t="str">
        <f>IFERROR(__xludf.DUMMYFUNCTION("QUERY(Models!A:I, ""SELECT A WHERE I = TRUE AND G = FALSE LIMIT 1"", 0)"),"gpt-4-turbo-preview")</f>
        <v>gpt-4-turbo-preview</v>
      </c>
      <c r="K131" s="170">
        <v>0.1</v>
      </c>
      <c r="L131" s="170" t="str">
        <f>IFERROR(__xludf.DUMMYFUNCTION("QUERY(Models!A:I, ""SELECT A WHERE I = TRUE AND G = FALSE LIMIT 1"", 0)"),"gpt-4-turbo-preview")</f>
        <v>gpt-4-turbo-preview</v>
      </c>
      <c r="M131" s="181" t="s">
        <v>48</v>
      </c>
      <c r="N131" s="181" t="s">
        <v>48</v>
      </c>
    </row>
    <row r="132" ht="48.0" customHeight="1">
      <c r="A132" s="189"/>
      <c r="B132" s="191"/>
      <c r="C132" s="192"/>
      <c r="D132" s="192"/>
      <c r="F132" s="190" t="b">
        <v>0</v>
      </c>
      <c r="G132" s="190" t="b">
        <v>0</v>
      </c>
      <c r="H132" s="190" t="b">
        <v>0</v>
      </c>
      <c r="J132" s="170" t="str">
        <f>IFERROR(__xludf.DUMMYFUNCTION("QUERY(Models!A:I, ""SELECT A WHERE I = TRUE AND G = FALSE LIMIT 1"", 0)"),"gpt-4-turbo-preview")</f>
        <v>gpt-4-turbo-preview</v>
      </c>
      <c r="K132" s="170">
        <v>0.1</v>
      </c>
      <c r="L132" s="170" t="str">
        <f>IFERROR(__xludf.DUMMYFUNCTION("QUERY(Models!A:I, ""SELECT A WHERE I = TRUE AND G = FALSE LIMIT 1"", 0)"),"gpt-4-turbo-preview")</f>
        <v>gpt-4-turbo-preview</v>
      </c>
      <c r="M132" s="181" t="s">
        <v>48</v>
      </c>
      <c r="N132" s="181" t="s">
        <v>48</v>
      </c>
    </row>
    <row r="133" ht="48.0" customHeight="1">
      <c r="A133" s="189"/>
      <c r="B133" s="191"/>
      <c r="C133" s="192"/>
      <c r="D133" s="192"/>
      <c r="F133" s="190" t="b">
        <v>0</v>
      </c>
      <c r="G133" s="190" t="b">
        <v>0</v>
      </c>
      <c r="H133" s="190" t="b">
        <v>0</v>
      </c>
      <c r="J133" s="170" t="str">
        <f>IFERROR(__xludf.DUMMYFUNCTION("QUERY(Models!A:I, ""SELECT A WHERE I = TRUE AND G = FALSE LIMIT 1"", 0)"),"gpt-4-turbo-preview")</f>
        <v>gpt-4-turbo-preview</v>
      </c>
      <c r="K133" s="170">
        <v>0.1</v>
      </c>
      <c r="L133" s="170" t="str">
        <f>IFERROR(__xludf.DUMMYFUNCTION("QUERY(Models!A:I, ""SELECT A WHERE I = TRUE AND G = FALSE LIMIT 1"", 0)"),"gpt-4-turbo-preview")</f>
        <v>gpt-4-turbo-preview</v>
      </c>
      <c r="M133" s="181" t="s">
        <v>48</v>
      </c>
      <c r="N133" s="181" t="s">
        <v>48</v>
      </c>
    </row>
    <row r="134" ht="48.0" customHeight="1">
      <c r="A134" s="189"/>
      <c r="B134" s="191"/>
      <c r="C134" s="192"/>
      <c r="D134" s="192"/>
      <c r="F134" s="190" t="b">
        <v>0</v>
      </c>
      <c r="G134" s="190" t="b">
        <v>0</v>
      </c>
      <c r="H134" s="190" t="b">
        <v>0</v>
      </c>
      <c r="J134" s="170" t="str">
        <f>IFERROR(__xludf.DUMMYFUNCTION("QUERY(Models!A:I, ""SELECT A WHERE I = TRUE AND G = FALSE LIMIT 1"", 0)"),"gpt-4-turbo-preview")</f>
        <v>gpt-4-turbo-preview</v>
      </c>
      <c r="K134" s="170">
        <v>0.1</v>
      </c>
      <c r="L134" s="170" t="str">
        <f>IFERROR(__xludf.DUMMYFUNCTION("QUERY(Models!A:I, ""SELECT A WHERE I = TRUE AND G = FALSE LIMIT 1"", 0)"),"gpt-4-turbo-preview")</f>
        <v>gpt-4-turbo-preview</v>
      </c>
      <c r="M134" s="181" t="s">
        <v>48</v>
      </c>
      <c r="N134" s="181" t="s">
        <v>48</v>
      </c>
    </row>
    <row r="135" ht="48.0" customHeight="1">
      <c r="A135" s="189"/>
      <c r="B135" s="191"/>
      <c r="C135" s="192"/>
      <c r="D135" s="192"/>
      <c r="F135" s="190" t="b">
        <v>0</v>
      </c>
      <c r="G135" s="190" t="b">
        <v>0</v>
      </c>
      <c r="H135" s="190" t="b">
        <v>0</v>
      </c>
      <c r="J135" s="170" t="str">
        <f>IFERROR(__xludf.DUMMYFUNCTION("QUERY(Models!A:I, ""SELECT A WHERE I = TRUE AND G = FALSE LIMIT 1"", 0)"),"gpt-4-turbo-preview")</f>
        <v>gpt-4-turbo-preview</v>
      </c>
      <c r="K135" s="170">
        <v>0.1</v>
      </c>
      <c r="L135" s="170" t="str">
        <f>IFERROR(__xludf.DUMMYFUNCTION("QUERY(Models!A:I, ""SELECT A WHERE I = TRUE AND G = FALSE LIMIT 1"", 0)"),"gpt-4-turbo-preview")</f>
        <v>gpt-4-turbo-preview</v>
      </c>
      <c r="M135" s="181" t="s">
        <v>48</v>
      </c>
      <c r="N135" s="181" t="s">
        <v>48</v>
      </c>
    </row>
    <row r="136" ht="48.0" customHeight="1">
      <c r="A136" s="189"/>
      <c r="B136" s="191"/>
      <c r="C136" s="192"/>
      <c r="D136" s="192"/>
      <c r="F136" s="190" t="b">
        <v>0</v>
      </c>
      <c r="G136" s="190" t="b">
        <v>0</v>
      </c>
      <c r="H136" s="190" t="b">
        <v>0</v>
      </c>
      <c r="J136" s="170" t="str">
        <f>IFERROR(__xludf.DUMMYFUNCTION("QUERY(Models!A:I, ""SELECT A WHERE I = TRUE AND G = FALSE LIMIT 1"", 0)"),"gpt-4-turbo-preview")</f>
        <v>gpt-4-turbo-preview</v>
      </c>
      <c r="K136" s="170">
        <v>0.1</v>
      </c>
      <c r="L136" s="170" t="str">
        <f>IFERROR(__xludf.DUMMYFUNCTION("QUERY(Models!A:I, ""SELECT A WHERE I = TRUE AND G = FALSE LIMIT 1"", 0)"),"gpt-4-turbo-preview")</f>
        <v>gpt-4-turbo-preview</v>
      </c>
      <c r="M136" s="181" t="s">
        <v>48</v>
      </c>
      <c r="N136" s="181" t="s">
        <v>48</v>
      </c>
    </row>
    <row r="137" ht="48.0" customHeight="1">
      <c r="A137" s="189"/>
      <c r="B137" s="191"/>
      <c r="C137" s="192"/>
      <c r="D137" s="192"/>
      <c r="F137" s="190" t="b">
        <v>0</v>
      </c>
      <c r="G137" s="190" t="b">
        <v>0</v>
      </c>
      <c r="H137" s="190" t="b">
        <v>0</v>
      </c>
      <c r="J137" s="170" t="str">
        <f>IFERROR(__xludf.DUMMYFUNCTION("QUERY(Models!A:I, ""SELECT A WHERE I = TRUE AND G = FALSE LIMIT 1"", 0)"),"gpt-4-turbo-preview")</f>
        <v>gpt-4-turbo-preview</v>
      </c>
      <c r="K137" s="170">
        <v>0.1</v>
      </c>
      <c r="L137" s="170" t="str">
        <f>IFERROR(__xludf.DUMMYFUNCTION("QUERY(Models!A:I, ""SELECT A WHERE I = TRUE AND G = FALSE LIMIT 1"", 0)"),"gpt-4-turbo-preview")</f>
        <v>gpt-4-turbo-preview</v>
      </c>
      <c r="M137" s="181" t="s">
        <v>48</v>
      </c>
      <c r="N137" s="181" t="s">
        <v>48</v>
      </c>
    </row>
    <row r="138" ht="48.0" customHeight="1">
      <c r="A138" s="189"/>
      <c r="B138" s="191"/>
      <c r="C138" s="192"/>
      <c r="D138" s="192"/>
      <c r="F138" s="190" t="b">
        <v>0</v>
      </c>
      <c r="G138" s="190" t="b">
        <v>0</v>
      </c>
      <c r="H138" s="190" t="b">
        <v>0</v>
      </c>
      <c r="J138" s="170" t="str">
        <f>IFERROR(__xludf.DUMMYFUNCTION("QUERY(Models!A:I, ""SELECT A WHERE I = TRUE AND G = FALSE LIMIT 1"", 0)"),"gpt-4-turbo-preview")</f>
        <v>gpt-4-turbo-preview</v>
      </c>
      <c r="K138" s="170">
        <v>0.1</v>
      </c>
      <c r="L138" s="170" t="str">
        <f>IFERROR(__xludf.DUMMYFUNCTION("QUERY(Models!A:I, ""SELECT A WHERE I = TRUE AND G = FALSE LIMIT 1"", 0)"),"gpt-4-turbo-preview")</f>
        <v>gpt-4-turbo-preview</v>
      </c>
      <c r="M138" s="181" t="s">
        <v>48</v>
      </c>
      <c r="N138" s="181" t="s">
        <v>48</v>
      </c>
    </row>
    <row r="139" ht="48.0" customHeight="1">
      <c r="A139" s="189"/>
      <c r="B139" s="191"/>
      <c r="C139" s="192"/>
      <c r="D139" s="192"/>
      <c r="F139" s="190" t="b">
        <v>0</v>
      </c>
      <c r="G139" s="190" t="b">
        <v>0</v>
      </c>
      <c r="H139" s="190" t="b">
        <v>0</v>
      </c>
      <c r="J139" s="170" t="str">
        <f>IFERROR(__xludf.DUMMYFUNCTION("QUERY(Models!A:I, ""SELECT A WHERE I = TRUE AND G = FALSE LIMIT 1"", 0)"),"gpt-4-turbo-preview")</f>
        <v>gpt-4-turbo-preview</v>
      </c>
      <c r="K139" s="170">
        <v>0.1</v>
      </c>
      <c r="L139" s="170" t="str">
        <f>IFERROR(__xludf.DUMMYFUNCTION("QUERY(Models!A:I, ""SELECT A WHERE I = TRUE AND G = FALSE LIMIT 1"", 0)"),"gpt-4-turbo-preview")</f>
        <v>gpt-4-turbo-preview</v>
      </c>
      <c r="M139" s="181" t="s">
        <v>48</v>
      </c>
      <c r="N139" s="181" t="s">
        <v>48</v>
      </c>
    </row>
    <row r="140" ht="48.0" customHeight="1">
      <c r="A140" s="189"/>
      <c r="B140" s="191"/>
      <c r="C140" s="192"/>
      <c r="D140" s="192"/>
      <c r="F140" s="190" t="b">
        <v>0</v>
      </c>
      <c r="G140" s="190" t="b">
        <v>0</v>
      </c>
      <c r="H140" s="190" t="b">
        <v>0</v>
      </c>
      <c r="J140" s="170" t="str">
        <f>IFERROR(__xludf.DUMMYFUNCTION("QUERY(Models!A:I, ""SELECT A WHERE I = TRUE AND G = FALSE LIMIT 1"", 0)"),"gpt-4-turbo-preview")</f>
        <v>gpt-4-turbo-preview</v>
      </c>
      <c r="K140" s="170">
        <v>0.1</v>
      </c>
      <c r="L140" s="170" t="str">
        <f>IFERROR(__xludf.DUMMYFUNCTION("QUERY(Models!A:I, ""SELECT A WHERE I = TRUE AND G = FALSE LIMIT 1"", 0)"),"gpt-4-turbo-preview")</f>
        <v>gpt-4-turbo-preview</v>
      </c>
      <c r="M140" s="181" t="s">
        <v>48</v>
      </c>
      <c r="N140" s="181" t="s">
        <v>48</v>
      </c>
    </row>
    <row r="141" ht="48.0" customHeight="1">
      <c r="A141" s="189"/>
      <c r="B141" s="191"/>
      <c r="C141" s="192"/>
      <c r="D141" s="192"/>
      <c r="F141" s="190" t="b">
        <v>0</v>
      </c>
      <c r="G141" s="190" t="b">
        <v>0</v>
      </c>
      <c r="H141" s="190" t="b">
        <v>0</v>
      </c>
      <c r="J141" s="170" t="str">
        <f>IFERROR(__xludf.DUMMYFUNCTION("QUERY(Models!A:I, ""SELECT A WHERE I = TRUE AND G = FALSE LIMIT 1"", 0)"),"gpt-4-turbo-preview")</f>
        <v>gpt-4-turbo-preview</v>
      </c>
      <c r="K141" s="170">
        <v>0.1</v>
      </c>
      <c r="L141" s="170" t="str">
        <f>IFERROR(__xludf.DUMMYFUNCTION("QUERY(Models!A:I, ""SELECT A WHERE I = TRUE AND G = FALSE LIMIT 1"", 0)"),"gpt-4-turbo-preview")</f>
        <v>gpt-4-turbo-preview</v>
      </c>
      <c r="M141" s="181" t="s">
        <v>48</v>
      </c>
      <c r="N141" s="181" t="s">
        <v>48</v>
      </c>
    </row>
    <row r="142" ht="48.0" customHeight="1">
      <c r="A142" s="189"/>
      <c r="B142" s="191"/>
      <c r="C142" s="192"/>
      <c r="D142" s="192"/>
      <c r="F142" s="190" t="b">
        <v>0</v>
      </c>
      <c r="G142" s="190" t="b">
        <v>0</v>
      </c>
      <c r="H142" s="190" t="b">
        <v>0</v>
      </c>
      <c r="J142" s="170" t="str">
        <f>IFERROR(__xludf.DUMMYFUNCTION("QUERY(Models!A:I, ""SELECT A WHERE I = TRUE AND G = FALSE LIMIT 1"", 0)"),"gpt-4-turbo-preview")</f>
        <v>gpt-4-turbo-preview</v>
      </c>
      <c r="K142" s="170">
        <v>0.1</v>
      </c>
      <c r="L142" s="170" t="str">
        <f>IFERROR(__xludf.DUMMYFUNCTION("QUERY(Models!A:I, ""SELECT A WHERE I = TRUE AND G = FALSE LIMIT 1"", 0)"),"gpt-4-turbo-preview")</f>
        <v>gpt-4-turbo-preview</v>
      </c>
      <c r="M142" s="181" t="s">
        <v>48</v>
      </c>
      <c r="N142" s="181" t="s">
        <v>48</v>
      </c>
    </row>
    <row r="143" ht="48.0" customHeight="1">
      <c r="A143" s="189"/>
      <c r="B143" s="191"/>
      <c r="C143" s="192"/>
      <c r="D143" s="192"/>
      <c r="F143" s="190" t="b">
        <v>0</v>
      </c>
      <c r="G143" s="190" t="b">
        <v>0</v>
      </c>
      <c r="H143" s="190" t="b">
        <v>0</v>
      </c>
      <c r="J143" s="170" t="str">
        <f>IFERROR(__xludf.DUMMYFUNCTION("QUERY(Models!A:I, ""SELECT A WHERE I = TRUE AND G = FALSE LIMIT 1"", 0)"),"gpt-4-turbo-preview")</f>
        <v>gpt-4-turbo-preview</v>
      </c>
      <c r="K143" s="170">
        <v>0.1</v>
      </c>
      <c r="L143" s="170" t="str">
        <f>IFERROR(__xludf.DUMMYFUNCTION("QUERY(Models!A:I, ""SELECT A WHERE I = TRUE AND G = FALSE LIMIT 1"", 0)"),"gpt-4-turbo-preview")</f>
        <v>gpt-4-turbo-preview</v>
      </c>
      <c r="M143" s="181" t="s">
        <v>48</v>
      </c>
      <c r="N143" s="181" t="s">
        <v>48</v>
      </c>
    </row>
    <row r="144" ht="48.0" customHeight="1">
      <c r="A144" s="189"/>
      <c r="B144" s="191"/>
      <c r="C144" s="192"/>
      <c r="D144" s="192"/>
      <c r="F144" s="190" t="b">
        <v>0</v>
      </c>
      <c r="G144" s="190" t="b">
        <v>0</v>
      </c>
      <c r="H144" s="190" t="b">
        <v>0</v>
      </c>
      <c r="J144" s="170" t="str">
        <f>IFERROR(__xludf.DUMMYFUNCTION("QUERY(Models!A:I, ""SELECT A WHERE I = TRUE AND G = FALSE LIMIT 1"", 0)"),"gpt-4-turbo-preview")</f>
        <v>gpt-4-turbo-preview</v>
      </c>
      <c r="K144" s="170">
        <v>0.1</v>
      </c>
      <c r="L144" s="170" t="str">
        <f>IFERROR(__xludf.DUMMYFUNCTION("QUERY(Models!A:I, ""SELECT A WHERE I = TRUE AND G = FALSE LIMIT 1"", 0)"),"gpt-4-turbo-preview")</f>
        <v>gpt-4-turbo-preview</v>
      </c>
      <c r="M144" s="181" t="s">
        <v>48</v>
      </c>
      <c r="N144" s="181" t="s">
        <v>48</v>
      </c>
    </row>
    <row r="145" ht="48.0" customHeight="1">
      <c r="A145" s="189"/>
      <c r="B145" s="191"/>
      <c r="C145" s="192"/>
      <c r="D145" s="192"/>
      <c r="F145" s="190" t="b">
        <v>0</v>
      </c>
      <c r="G145" s="190" t="b">
        <v>0</v>
      </c>
      <c r="H145" s="190" t="b">
        <v>0</v>
      </c>
      <c r="J145" s="170" t="str">
        <f>IFERROR(__xludf.DUMMYFUNCTION("QUERY(Models!A:I, ""SELECT A WHERE I = TRUE AND G = FALSE LIMIT 1"", 0)"),"gpt-4-turbo-preview")</f>
        <v>gpt-4-turbo-preview</v>
      </c>
      <c r="K145" s="170">
        <v>0.1</v>
      </c>
      <c r="L145" s="170" t="str">
        <f>IFERROR(__xludf.DUMMYFUNCTION("QUERY(Models!A:I, ""SELECT A WHERE I = TRUE AND G = FALSE LIMIT 1"", 0)"),"gpt-4-turbo-preview")</f>
        <v>gpt-4-turbo-preview</v>
      </c>
      <c r="M145" s="181" t="s">
        <v>48</v>
      </c>
      <c r="N145" s="181" t="s">
        <v>48</v>
      </c>
    </row>
    <row r="146" ht="48.0" customHeight="1">
      <c r="A146" s="189"/>
      <c r="B146" s="191"/>
      <c r="C146" s="192"/>
      <c r="D146" s="192"/>
      <c r="F146" s="190" t="b">
        <v>0</v>
      </c>
      <c r="G146" s="190" t="b">
        <v>0</v>
      </c>
      <c r="H146" s="190" t="b">
        <v>0</v>
      </c>
      <c r="J146" s="170" t="str">
        <f>IFERROR(__xludf.DUMMYFUNCTION("QUERY(Models!A:I, ""SELECT A WHERE I = TRUE AND G = FALSE LIMIT 1"", 0)"),"gpt-4-turbo-preview")</f>
        <v>gpt-4-turbo-preview</v>
      </c>
      <c r="K146" s="170">
        <v>0.1</v>
      </c>
      <c r="L146" s="170" t="str">
        <f>IFERROR(__xludf.DUMMYFUNCTION("QUERY(Models!A:I, ""SELECT A WHERE I = TRUE AND G = FALSE LIMIT 1"", 0)"),"gpt-4-turbo-preview")</f>
        <v>gpt-4-turbo-preview</v>
      </c>
      <c r="M146" s="181" t="s">
        <v>48</v>
      </c>
      <c r="N146" s="181" t="s">
        <v>48</v>
      </c>
    </row>
    <row r="147" ht="48.0" customHeight="1">
      <c r="A147" s="189"/>
      <c r="B147" s="191"/>
      <c r="C147" s="192"/>
      <c r="D147" s="192"/>
      <c r="F147" s="190" t="b">
        <v>0</v>
      </c>
      <c r="G147" s="190" t="b">
        <v>0</v>
      </c>
      <c r="H147" s="190" t="b">
        <v>0</v>
      </c>
      <c r="J147" s="170" t="str">
        <f>IFERROR(__xludf.DUMMYFUNCTION("QUERY(Models!A:I, ""SELECT A WHERE I = TRUE AND G = FALSE LIMIT 1"", 0)"),"gpt-4-turbo-preview")</f>
        <v>gpt-4-turbo-preview</v>
      </c>
      <c r="K147" s="170">
        <v>0.1</v>
      </c>
      <c r="L147" s="170" t="str">
        <f>IFERROR(__xludf.DUMMYFUNCTION("QUERY(Models!A:I, ""SELECT A WHERE I = TRUE AND G = FALSE LIMIT 1"", 0)"),"gpt-4-turbo-preview")</f>
        <v>gpt-4-turbo-preview</v>
      </c>
      <c r="M147" s="181" t="s">
        <v>48</v>
      </c>
      <c r="N147" s="181" t="s">
        <v>48</v>
      </c>
    </row>
    <row r="148" ht="48.0" customHeight="1">
      <c r="A148" s="189"/>
      <c r="B148" s="191"/>
      <c r="C148" s="192"/>
      <c r="D148" s="192"/>
      <c r="F148" s="190" t="b">
        <v>0</v>
      </c>
      <c r="G148" s="190" t="b">
        <v>0</v>
      </c>
      <c r="H148" s="190" t="b">
        <v>0</v>
      </c>
      <c r="J148" s="170" t="str">
        <f>IFERROR(__xludf.DUMMYFUNCTION("QUERY(Models!A:I, ""SELECT A WHERE I = TRUE AND G = FALSE LIMIT 1"", 0)"),"gpt-4-turbo-preview")</f>
        <v>gpt-4-turbo-preview</v>
      </c>
      <c r="K148" s="170">
        <v>0.1</v>
      </c>
      <c r="L148" s="170" t="str">
        <f>IFERROR(__xludf.DUMMYFUNCTION("QUERY(Models!A:I, ""SELECT A WHERE I = TRUE AND G = FALSE LIMIT 1"", 0)"),"gpt-4-turbo-preview")</f>
        <v>gpt-4-turbo-preview</v>
      </c>
      <c r="M148" s="181" t="s">
        <v>48</v>
      </c>
      <c r="N148" s="181" t="s">
        <v>48</v>
      </c>
    </row>
    <row r="149" ht="48.0" customHeight="1">
      <c r="A149" s="189"/>
      <c r="B149" s="191"/>
      <c r="C149" s="192"/>
      <c r="D149" s="192"/>
      <c r="F149" s="190" t="b">
        <v>0</v>
      </c>
      <c r="G149" s="190" t="b">
        <v>0</v>
      </c>
      <c r="H149" s="190" t="b">
        <v>0</v>
      </c>
      <c r="J149" s="170" t="str">
        <f>IFERROR(__xludf.DUMMYFUNCTION("QUERY(Models!A:I, ""SELECT A WHERE I = TRUE AND G = FALSE LIMIT 1"", 0)"),"gpt-4-turbo-preview")</f>
        <v>gpt-4-turbo-preview</v>
      </c>
      <c r="K149" s="170">
        <v>0.1</v>
      </c>
      <c r="L149" s="170" t="str">
        <f>IFERROR(__xludf.DUMMYFUNCTION("QUERY(Models!A:I, ""SELECT A WHERE I = TRUE AND G = FALSE LIMIT 1"", 0)"),"gpt-4-turbo-preview")</f>
        <v>gpt-4-turbo-preview</v>
      </c>
      <c r="M149" s="181" t="s">
        <v>48</v>
      </c>
      <c r="N149" s="181" t="s">
        <v>48</v>
      </c>
    </row>
    <row r="150" ht="48.0" customHeight="1">
      <c r="A150" s="189"/>
      <c r="B150" s="191"/>
      <c r="C150" s="192"/>
      <c r="D150" s="192"/>
      <c r="F150" s="190" t="b">
        <v>0</v>
      </c>
      <c r="G150" s="190" t="b">
        <v>0</v>
      </c>
      <c r="H150" s="190" t="b">
        <v>0</v>
      </c>
      <c r="J150" s="170" t="str">
        <f>IFERROR(__xludf.DUMMYFUNCTION("QUERY(Models!A:I, ""SELECT A WHERE I = TRUE AND G = FALSE LIMIT 1"", 0)"),"gpt-4-turbo-preview")</f>
        <v>gpt-4-turbo-preview</v>
      </c>
      <c r="K150" s="170">
        <v>0.1</v>
      </c>
      <c r="L150" s="170" t="str">
        <f>IFERROR(__xludf.DUMMYFUNCTION("QUERY(Models!A:I, ""SELECT A WHERE I = TRUE AND G = FALSE LIMIT 1"", 0)"),"gpt-4-turbo-preview")</f>
        <v>gpt-4-turbo-preview</v>
      </c>
      <c r="M150" s="181" t="s">
        <v>48</v>
      </c>
      <c r="N150" s="181" t="s">
        <v>48</v>
      </c>
    </row>
    <row r="151" ht="48.0" customHeight="1">
      <c r="A151" s="189"/>
      <c r="B151" s="191"/>
      <c r="C151" s="192"/>
      <c r="D151" s="192"/>
      <c r="F151" s="190" t="b">
        <v>0</v>
      </c>
      <c r="G151" s="190" t="b">
        <v>0</v>
      </c>
      <c r="H151" s="190" t="b">
        <v>0</v>
      </c>
      <c r="J151" s="170" t="str">
        <f>IFERROR(__xludf.DUMMYFUNCTION("QUERY(Models!A:I, ""SELECT A WHERE I = TRUE AND G = FALSE LIMIT 1"", 0)"),"gpt-4-turbo-preview")</f>
        <v>gpt-4-turbo-preview</v>
      </c>
      <c r="K151" s="170">
        <v>0.1</v>
      </c>
      <c r="L151" s="170" t="str">
        <f>IFERROR(__xludf.DUMMYFUNCTION("QUERY(Models!A:I, ""SELECT A WHERE I = TRUE AND G = FALSE LIMIT 1"", 0)"),"gpt-4-turbo-preview")</f>
        <v>gpt-4-turbo-preview</v>
      </c>
      <c r="M151" s="181" t="s">
        <v>48</v>
      </c>
      <c r="N151" s="181" t="s">
        <v>48</v>
      </c>
    </row>
    <row r="152" ht="48.0" customHeight="1">
      <c r="A152" s="189"/>
      <c r="B152" s="191"/>
      <c r="C152" s="192"/>
      <c r="D152" s="192"/>
      <c r="F152" s="190" t="b">
        <v>0</v>
      </c>
      <c r="G152" s="190" t="b">
        <v>0</v>
      </c>
      <c r="H152" s="190" t="b">
        <v>0</v>
      </c>
      <c r="J152" s="170" t="str">
        <f>IFERROR(__xludf.DUMMYFUNCTION("QUERY(Models!A:I, ""SELECT A WHERE I = TRUE AND G = FALSE LIMIT 1"", 0)"),"gpt-4-turbo-preview")</f>
        <v>gpt-4-turbo-preview</v>
      </c>
      <c r="K152" s="170">
        <v>0.1</v>
      </c>
      <c r="L152" s="170" t="str">
        <f>IFERROR(__xludf.DUMMYFUNCTION("QUERY(Models!A:I, ""SELECT A WHERE I = TRUE AND G = FALSE LIMIT 1"", 0)"),"gpt-4-turbo-preview")</f>
        <v>gpt-4-turbo-preview</v>
      </c>
      <c r="M152" s="181" t="s">
        <v>48</v>
      </c>
      <c r="N152" s="181" t="s">
        <v>48</v>
      </c>
    </row>
    <row r="153" ht="48.0" customHeight="1">
      <c r="A153" s="189"/>
      <c r="B153" s="191"/>
      <c r="C153" s="192"/>
      <c r="D153" s="192"/>
      <c r="F153" s="190" t="b">
        <v>0</v>
      </c>
      <c r="G153" s="190" t="b">
        <v>0</v>
      </c>
      <c r="H153" s="190" t="b">
        <v>0</v>
      </c>
      <c r="J153" s="170" t="str">
        <f>IFERROR(__xludf.DUMMYFUNCTION("QUERY(Models!A:I, ""SELECT A WHERE I = TRUE AND G = FALSE LIMIT 1"", 0)"),"gpt-4-turbo-preview")</f>
        <v>gpt-4-turbo-preview</v>
      </c>
      <c r="K153" s="170">
        <v>0.1</v>
      </c>
      <c r="L153" s="170" t="str">
        <f>IFERROR(__xludf.DUMMYFUNCTION("QUERY(Models!A:I, ""SELECT A WHERE I = TRUE AND G = FALSE LIMIT 1"", 0)"),"gpt-4-turbo-preview")</f>
        <v>gpt-4-turbo-preview</v>
      </c>
      <c r="M153" s="181" t="s">
        <v>48</v>
      </c>
      <c r="N153" s="181" t="s">
        <v>48</v>
      </c>
    </row>
    <row r="154" ht="48.0" customHeight="1">
      <c r="A154" s="189"/>
      <c r="B154" s="191"/>
      <c r="C154" s="192"/>
      <c r="D154" s="192"/>
      <c r="F154" s="190" t="b">
        <v>0</v>
      </c>
      <c r="G154" s="190" t="b">
        <v>0</v>
      </c>
      <c r="H154" s="190" t="b">
        <v>0</v>
      </c>
      <c r="J154" s="170" t="str">
        <f>IFERROR(__xludf.DUMMYFUNCTION("QUERY(Models!A:I, ""SELECT A WHERE I = TRUE AND G = FALSE LIMIT 1"", 0)"),"gpt-4-turbo-preview")</f>
        <v>gpt-4-turbo-preview</v>
      </c>
      <c r="K154" s="170">
        <v>0.1</v>
      </c>
      <c r="L154" s="170" t="str">
        <f>IFERROR(__xludf.DUMMYFUNCTION("QUERY(Models!A:I, ""SELECT A WHERE I = TRUE AND G = FALSE LIMIT 1"", 0)"),"gpt-4-turbo-preview")</f>
        <v>gpt-4-turbo-preview</v>
      </c>
      <c r="M154" s="181" t="s">
        <v>48</v>
      </c>
      <c r="N154" s="181" t="s">
        <v>48</v>
      </c>
    </row>
    <row r="155" ht="48.0" customHeight="1">
      <c r="A155" s="189"/>
      <c r="B155" s="191"/>
      <c r="C155" s="192"/>
      <c r="D155" s="192"/>
      <c r="F155" s="190" t="b">
        <v>0</v>
      </c>
      <c r="G155" s="190" t="b">
        <v>0</v>
      </c>
      <c r="H155" s="190" t="b">
        <v>0</v>
      </c>
      <c r="J155" s="170" t="str">
        <f>IFERROR(__xludf.DUMMYFUNCTION("QUERY(Models!A:I, ""SELECT A WHERE I = TRUE AND G = FALSE LIMIT 1"", 0)"),"gpt-4-turbo-preview")</f>
        <v>gpt-4-turbo-preview</v>
      </c>
      <c r="K155" s="170">
        <v>0.1</v>
      </c>
      <c r="L155" s="170" t="str">
        <f>IFERROR(__xludf.DUMMYFUNCTION("QUERY(Models!A:I, ""SELECT A WHERE I = TRUE AND G = FALSE LIMIT 1"", 0)"),"gpt-4-turbo-preview")</f>
        <v>gpt-4-turbo-preview</v>
      </c>
      <c r="M155" s="181" t="s">
        <v>48</v>
      </c>
      <c r="N155" s="181" t="s">
        <v>48</v>
      </c>
    </row>
    <row r="156" ht="48.0" customHeight="1">
      <c r="A156" s="189"/>
      <c r="B156" s="191"/>
      <c r="C156" s="192"/>
      <c r="D156" s="192"/>
      <c r="F156" s="190" t="b">
        <v>0</v>
      </c>
      <c r="G156" s="190" t="b">
        <v>0</v>
      </c>
      <c r="H156" s="190" t="b">
        <v>0</v>
      </c>
      <c r="J156" s="170" t="str">
        <f>IFERROR(__xludf.DUMMYFUNCTION("QUERY(Models!A:I, ""SELECT A WHERE I = TRUE AND G = FALSE LIMIT 1"", 0)"),"gpt-4-turbo-preview")</f>
        <v>gpt-4-turbo-preview</v>
      </c>
      <c r="K156" s="170">
        <v>0.1</v>
      </c>
      <c r="L156" s="170" t="str">
        <f>IFERROR(__xludf.DUMMYFUNCTION("QUERY(Models!A:I, ""SELECT A WHERE I = TRUE AND G = FALSE LIMIT 1"", 0)"),"gpt-4-turbo-preview")</f>
        <v>gpt-4-turbo-preview</v>
      </c>
      <c r="M156" s="181" t="s">
        <v>48</v>
      </c>
      <c r="N156" s="181" t="s">
        <v>48</v>
      </c>
    </row>
    <row r="157" ht="48.0" customHeight="1">
      <c r="A157" s="189"/>
      <c r="B157" s="191"/>
      <c r="C157" s="192"/>
      <c r="D157" s="192"/>
      <c r="F157" s="190" t="b">
        <v>0</v>
      </c>
      <c r="G157" s="190" t="b">
        <v>0</v>
      </c>
      <c r="H157" s="190" t="b">
        <v>0</v>
      </c>
      <c r="J157" s="170" t="str">
        <f>IFERROR(__xludf.DUMMYFUNCTION("QUERY(Models!A:I, ""SELECT A WHERE I = TRUE AND G = FALSE LIMIT 1"", 0)"),"gpt-4-turbo-preview")</f>
        <v>gpt-4-turbo-preview</v>
      </c>
      <c r="K157" s="170">
        <v>0.1</v>
      </c>
      <c r="L157" s="170" t="str">
        <f>IFERROR(__xludf.DUMMYFUNCTION("QUERY(Models!A:I, ""SELECT A WHERE I = TRUE AND G = FALSE LIMIT 1"", 0)"),"gpt-4-turbo-preview")</f>
        <v>gpt-4-turbo-preview</v>
      </c>
      <c r="M157" s="181" t="s">
        <v>48</v>
      </c>
      <c r="N157" s="181" t="s">
        <v>48</v>
      </c>
    </row>
    <row r="158" ht="48.0" customHeight="1">
      <c r="A158" s="189"/>
      <c r="B158" s="191"/>
      <c r="C158" s="192"/>
      <c r="D158" s="192"/>
      <c r="F158" s="190" t="b">
        <v>0</v>
      </c>
      <c r="G158" s="190" t="b">
        <v>0</v>
      </c>
      <c r="H158" s="190" t="b">
        <v>0</v>
      </c>
      <c r="J158" s="170" t="str">
        <f>IFERROR(__xludf.DUMMYFUNCTION("QUERY(Models!A:I, ""SELECT A WHERE I = TRUE AND G = FALSE LIMIT 1"", 0)"),"gpt-4-turbo-preview")</f>
        <v>gpt-4-turbo-preview</v>
      </c>
      <c r="K158" s="170">
        <v>0.1</v>
      </c>
      <c r="L158" s="170" t="str">
        <f>IFERROR(__xludf.DUMMYFUNCTION("QUERY(Models!A:I, ""SELECT A WHERE I = TRUE AND G = FALSE LIMIT 1"", 0)"),"gpt-4-turbo-preview")</f>
        <v>gpt-4-turbo-preview</v>
      </c>
      <c r="M158" s="181" t="s">
        <v>48</v>
      </c>
      <c r="N158" s="181" t="s">
        <v>48</v>
      </c>
    </row>
    <row r="159" ht="48.0" customHeight="1">
      <c r="A159" s="189"/>
      <c r="B159" s="191"/>
      <c r="C159" s="192"/>
      <c r="D159" s="192"/>
      <c r="F159" s="190" t="b">
        <v>0</v>
      </c>
      <c r="G159" s="190" t="b">
        <v>0</v>
      </c>
      <c r="H159" s="190" t="b">
        <v>0</v>
      </c>
      <c r="J159" s="170" t="str">
        <f>IFERROR(__xludf.DUMMYFUNCTION("QUERY(Models!A:I, ""SELECT A WHERE I = TRUE AND G = FALSE LIMIT 1"", 0)"),"gpt-4-turbo-preview")</f>
        <v>gpt-4-turbo-preview</v>
      </c>
      <c r="K159" s="170">
        <v>0.1</v>
      </c>
      <c r="L159" s="170" t="str">
        <f>IFERROR(__xludf.DUMMYFUNCTION("QUERY(Models!A:I, ""SELECT A WHERE I = TRUE AND G = FALSE LIMIT 1"", 0)"),"gpt-4-turbo-preview")</f>
        <v>gpt-4-turbo-preview</v>
      </c>
      <c r="M159" s="181" t="s">
        <v>48</v>
      </c>
      <c r="N159" s="181" t="s">
        <v>48</v>
      </c>
    </row>
    <row r="160" ht="48.0" customHeight="1">
      <c r="A160" s="189"/>
      <c r="B160" s="191"/>
      <c r="C160" s="192"/>
      <c r="D160" s="192"/>
      <c r="F160" s="190" t="b">
        <v>0</v>
      </c>
      <c r="G160" s="190" t="b">
        <v>0</v>
      </c>
      <c r="H160" s="190" t="b">
        <v>0</v>
      </c>
      <c r="J160" s="170" t="str">
        <f>IFERROR(__xludf.DUMMYFUNCTION("QUERY(Models!A:I, ""SELECT A WHERE I = TRUE AND G = FALSE LIMIT 1"", 0)"),"gpt-4-turbo-preview")</f>
        <v>gpt-4-turbo-preview</v>
      </c>
      <c r="K160" s="170">
        <v>0.1</v>
      </c>
      <c r="L160" s="170" t="str">
        <f>IFERROR(__xludf.DUMMYFUNCTION("QUERY(Models!A:I, ""SELECT A WHERE I = TRUE AND G = FALSE LIMIT 1"", 0)"),"gpt-4-turbo-preview")</f>
        <v>gpt-4-turbo-preview</v>
      </c>
      <c r="M160" s="181" t="s">
        <v>48</v>
      </c>
      <c r="N160" s="181" t="s">
        <v>48</v>
      </c>
    </row>
    <row r="161" ht="48.0" customHeight="1">
      <c r="A161" s="189"/>
      <c r="B161" s="191"/>
      <c r="C161" s="192"/>
      <c r="D161" s="192"/>
      <c r="F161" s="190" t="b">
        <v>0</v>
      </c>
      <c r="G161" s="190" t="b">
        <v>0</v>
      </c>
      <c r="H161" s="190" t="b">
        <v>0</v>
      </c>
      <c r="J161" s="170" t="str">
        <f>IFERROR(__xludf.DUMMYFUNCTION("QUERY(Models!A:I, ""SELECT A WHERE I = TRUE AND G = FALSE LIMIT 1"", 0)"),"gpt-4-turbo-preview")</f>
        <v>gpt-4-turbo-preview</v>
      </c>
      <c r="K161" s="170">
        <v>0.1</v>
      </c>
      <c r="L161" s="170" t="str">
        <f>IFERROR(__xludf.DUMMYFUNCTION("QUERY(Models!A:I, ""SELECT A WHERE I = TRUE AND G = FALSE LIMIT 1"", 0)"),"gpt-4-turbo-preview")</f>
        <v>gpt-4-turbo-preview</v>
      </c>
      <c r="M161" s="181" t="s">
        <v>48</v>
      </c>
      <c r="N161" s="181" t="s">
        <v>48</v>
      </c>
    </row>
    <row r="162" ht="48.0" customHeight="1">
      <c r="A162" s="189"/>
      <c r="B162" s="191"/>
      <c r="C162" s="192"/>
      <c r="D162" s="192"/>
      <c r="F162" s="190" t="b">
        <v>0</v>
      </c>
      <c r="G162" s="190" t="b">
        <v>0</v>
      </c>
      <c r="H162" s="190" t="b">
        <v>0</v>
      </c>
      <c r="J162" s="170" t="str">
        <f>IFERROR(__xludf.DUMMYFUNCTION("QUERY(Models!A:I, ""SELECT A WHERE I = TRUE AND G = FALSE LIMIT 1"", 0)"),"gpt-4-turbo-preview")</f>
        <v>gpt-4-turbo-preview</v>
      </c>
      <c r="K162" s="170">
        <v>0.1</v>
      </c>
      <c r="L162" s="170" t="str">
        <f>IFERROR(__xludf.DUMMYFUNCTION("QUERY(Models!A:I, ""SELECT A WHERE I = TRUE AND G = FALSE LIMIT 1"", 0)"),"gpt-4-turbo-preview")</f>
        <v>gpt-4-turbo-preview</v>
      </c>
      <c r="M162" s="181" t="s">
        <v>48</v>
      </c>
      <c r="N162" s="181" t="s">
        <v>48</v>
      </c>
    </row>
    <row r="163" ht="48.0" customHeight="1">
      <c r="A163" s="189"/>
      <c r="B163" s="191"/>
      <c r="C163" s="192"/>
      <c r="D163" s="192"/>
      <c r="F163" s="190" t="b">
        <v>0</v>
      </c>
      <c r="G163" s="190" t="b">
        <v>0</v>
      </c>
      <c r="H163" s="190" t="b">
        <v>0</v>
      </c>
      <c r="J163" s="170" t="str">
        <f>IFERROR(__xludf.DUMMYFUNCTION("QUERY(Models!A:I, ""SELECT A WHERE I = TRUE AND G = FALSE LIMIT 1"", 0)"),"gpt-4-turbo-preview")</f>
        <v>gpt-4-turbo-preview</v>
      </c>
      <c r="K163" s="170">
        <v>0.1</v>
      </c>
      <c r="L163" s="170" t="str">
        <f>IFERROR(__xludf.DUMMYFUNCTION("QUERY(Models!A:I, ""SELECT A WHERE I = TRUE AND G = FALSE LIMIT 1"", 0)"),"gpt-4-turbo-preview")</f>
        <v>gpt-4-turbo-preview</v>
      </c>
      <c r="M163" s="181" t="s">
        <v>48</v>
      </c>
      <c r="N163" s="181" t="s">
        <v>48</v>
      </c>
    </row>
    <row r="164" ht="48.0" customHeight="1">
      <c r="A164" s="189"/>
      <c r="B164" s="191"/>
      <c r="C164" s="192"/>
      <c r="D164" s="192"/>
      <c r="F164" s="190" t="b">
        <v>0</v>
      </c>
      <c r="G164" s="190" t="b">
        <v>0</v>
      </c>
      <c r="H164" s="190" t="b">
        <v>0</v>
      </c>
      <c r="J164" s="170" t="str">
        <f>IFERROR(__xludf.DUMMYFUNCTION("QUERY(Models!A:I, ""SELECT A WHERE I = TRUE AND G = FALSE LIMIT 1"", 0)"),"gpt-4-turbo-preview")</f>
        <v>gpt-4-turbo-preview</v>
      </c>
      <c r="K164" s="170">
        <v>0.1</v>
      </c>
      <c r="L164" s="170" t="str">
        <f>IFERROR(__xludf.DUMMYFUNCTION("QUERY(Models!A:I, ""SELECT A WHERE I = TRUE AND G = FALSE LIMIT 1"", 0)"),"gpt-4-turbo-preview")</f>
        <v>gpt-4-turbo-preview</v>
      </c>
      <c r="M164" s="181" t="s">
        <v>48</v>
      </c>
      <c r="N164" s="181" t="s">
        <v>48</v>
      </c>
    </row>
    <row r="165" ht="48.0" customHeight="1">
      <c r="A165" s="189"/>
      <c r="B165" s="191"/>
      <c r="C165" s="192"/>
      <c r="D165" s="192"/>
      <c r="F165" s="190" t="b">
        <v>0</v>
      </c>
      <c r="G165" s="190" t="b">
        <v>0</v>
      </c>
      <c r="H165" s="190" t="b">
        <v>0</v>
      </c>
      <c r="J165" s="170" t="str">
        <f>IFERROR(__xludf.DUMMYFUNCTION("QUERY(Models!A:I, ""SELECT A WHERE I = TRUE AND G = FALSE LIMIT 1"", 0)"),"gpt-4-turbo-preview")</f>
        <v>gpt-4-turbo-preview</v>
      </c>
      <c r="K165" s="170">
        <v>0.1</v>
      </c>
      <c r="L165" s="170" t="str">
        <f>IFERROR(__xludf.DUMMYFUNCTION("QUERY(Models!A:I, ""SELECT A WHERE I = TRUE AND G = FALSE LIMIT 1"", 0)"),"gpt-4-turbo-preview")</f>
        <v>gpt-4-turbo-preview</v>
      </c>
      <c r="M165" s="181" t="s">
        <v>48</v>
      </c>
      <c r="N165" s="181" t="s">
        <v>48</v>
      </c>
    </row>
    <row r="166" ht="48.0" customHeight="1">
      <c r="A166" s="189"/>
      <c r="B166" s="191"/>
      <c r="C166" s="192"/>
      <c r="D166" s="192"/>
      <c r="F166" s="190" t="b">
        <v>0</v>
      </c>
      <c r="G166" s="190" t="b">
        <v>0</v>
      </c>
      <c r="H166" s="190" t="b">
        <v>0</v>
      </c>
      <c r="J166" s="170" t="str">
        <f>IFERROR(__xludf.DUMMYFUNCTION("QUERY(Models!A:I, ""SELECT A WHERE I = TRUE AND G = FALSE LIMIT 1"", 0)"),"gpt-4-turbo-preview")</f>
        <v>gpt-4-turbo-preview</v>
      </c>
      <c r="K166" s="170">
        <v>0.1</v>
      </c>
      <c r="L166" s="170" t="str">
        <f>IFERROR(__xludf.DUMMYFUNCTION("QUERY(Models!A:I, ""SELECT A WHERE I = TRUE AND G = FALSE LIMIT 1"", 0)"),"gpt-4-turbo-preview")</f>
        <v>gpt-4-turbo-preview</v>
      </c>
      <c r="M166" s="181" t="s">
        <v>48</v>
      </c>
      <c r="N166" s="181" t="s">
        <v>48</v>
      </c>
    </row>
    <row r="167" ht="48.0" customHeight="1">
      <c r="A167" s="189"/>
      <c r="B167" s="191"/>
      <c r="C167" s="192"/>
      <c r="D167" s="192"/>
      <c r="F167" s="190" t="b">
        <v>0</v>
      </c>
      <c r="G167" s="190" t="b">
        <v>0</v>
      </c>
      <c r="H167" s="190" t="b">
        <v>0</v>
      </c>
      <c r="J167" s="170" t="str">
        <f>IFERROR(__xludf.DUMMYFUNCTION("QUERY(Models!A:I, ""SELECT A WHERE I = TRUE AND G = FALSE LIMIT 1"", 0)"),"gpt-4-turbo-preview")</f>
        <v>gpt-4-turbo-preview</v>
      </c>
      <c r="K167" s="170">
        <v>0.1</v>
      </c>
      <c r="L167" s="170" t="str">
        <f>IFERROR(__xludf.DUMMYFUNCTION("QUERY(Models!A:I, ""SELECT A WHERE I = TRUE AND G = FALSE LIMIT 1"", 0)"),"gpt-4-turbo-preview")</f>
        <v>gpt-4-turbo-preview</v>
      </c>
      <c r="M167" s="181" t="s">
        <v>48</v>
      </c>
      <c r="N167" s="181" t="s">
        <v>48</v>
      </c>
    </row>
    <row r="168" ht="48.0" customHeight="1">
      <c r="A168" s="189"/>
      <c r="B168" s="191"/>
      <c r="C168" s="192"/>
      <c r="D168" s="192"/>
      <c r="F168" s="190" t="b">
        <v>0</v>
      </c>
      <c r="G168" s="190" t="b">
        <v>0</v>
      </c>
      <c r="H168" s="190" t="b">
        <v>0</v>
      </c>
      <c r="J168" s="170" t="str">
        <f>IFERROR(__xludf.DUMMYFUNCTION("QUERY(Models!A:I, ""SELECT A WHERE I = TRUE AND G = FALSE LIMIT 1"", 0)"),"gpt-4-turbo-preview")</f>
        <v>gpt-4-turbo-preview</v>
      </c>
      <c r="K168" s="170">
        <v>0.1</v>
      </c>
      <c r="L168" s="170" t="str">
        <f>IFERROR(__xludf.DUMMYFUNCTION("QUERY(Models!A:I, ""SELECT A WHERE I = TRUE AND G = FALSE LIMIT 1"", 0)"),"gpt-4-turbo-preview")</f>
        <v>gpt-4-turbo-preview</v>
      </c>
      <c r="M168" s="181" t="s">
        <v>48</v>
      </c>
      <c r="N168" s="181" t="s">
        <v>48</v>
      </c>
    </row>
    <row r="169" ht="48.0" customHeight="1">
      <c r="A169" s="189"/>
      <c r="B169" s="191"/>
      <c r="C169" s="192"/>
      <c r="D169" s="192"/>
      <c r="F169" s="190" t="b">
        <v>0</v>
      </c>
      <c r="G169" s="190" t="b">
        <v>0</v>
      </c>
      <c r="H169" s="190" t="b">
        <v>0</v>
      </c>
      <c r="J169" s="170" t="str">
        <f>IFERROR(__xludf.DUMMYFUNCTION("QUERY(Models!A:I, ""SELECT A WHERE I = TRUE AND G = FALSE LIMIT 1"", 0)"),"gpt-4-turbo-preview")</f>
        <v>gpt-4-turbo-preview</v>
      </c>
      <c r="K169" s="170">
        <v>0.1</v>
      </c>
      <c r="L169" s="170" t="str">
        <f>IFERROR(__xludf.DUMMYFUNCTION("QUERY(Models!A:I, ""SELECT A WHERE I = TRUE AND G = FALSE LIMIT 1"", 0)"),"gpt-4-turbo-preview")</f>
        <v>gpt-4-turbo-preview</v>
      </c>
      <c r="M169" s="181" t="s">
        <v>48</v>
      </c>
      <c r="N169" s="181" t="s">
        <v>48</v>
      </c>
    </row>
    <row r="170" ht="48.0" customHeight="1">
      <c r="A170" s="189"/>
      <c r="B170" s="191"/>
      <c r="C170" s="192"/>
      <c r="D170" s="192"/>
      <c r="F170" s="190" t="b">
        <v>0</v>
      </c>
      <c r="G170" s="190" t="b">
        <v>0</v>
      </c>
      <c r="H170" s="190" t="b">
        <v>0</v>
      </c>
      <c r="J170" s="170" t="str">
        <f>IFERROR(__xludf.DUMMYFUNCTION("QUERY(Models!A:I, ""SELECT A WHERE I = TRUE AND G = FALSE LIMIT 1"", 0)"),"gpt-4-turbo-preview")</f>
        <v>gpt-4-turbo-preview</v>
      </c>
      <c r="K170" s="170">
        <v>0.1</v>
      </c>
      <c r="L170" s="170" t="str">
        <f>IFERROR(__xludf.DUMMYFUNCTION("QUERY(Models!A:I, ""SELECT A WHERE I = TRUE AND G = FALSE LIMIT 1"", 0)"),"gpt-4-turbo-preview")</f>
        <v>gpt-4-turbo-preview</v>
      </c>
      <c r="M170" s="181" t="s">
        <v>48</v>
      </c>
      <c r="N170" s="181" t="s">
        <v>48</v>
      </c>
    </row>
    <row r="171" ht="48.0" customHeight="1">
      <c r="A171" s="189"/>
      <c r="B171" s="191"/>
      <c r="C171" s="192"/>
      <c r="D171" s="192"/>
      <c r="F171" s="190" t="b">
        <v>0</v>
      </c>
      <c r="G171" s="190" t="b">
        <v>0</v>
      </c>
      <c r="H171" s="190" t="b">
        <v>0</v>
      </c>
      <c r="J171" s="170" t="str">
        <f>IFERROR(__xludf.DUMMYFUNCTION("QUERY(Models!A:I, ""SELECT A WHERE I = TRUE AND G = FALSE LIMIT 1"", 0)"),"gpt-4-turbo-preview")</f>
        <v>gpt-4-turbo-preview</v>
      </c>
      <c r="K171" s="170">
        <v>0.1</v>
      </c>
      <c r="L171" s="170" t="str">
        <f>IFERROR(__xludf.DUMMYFUNCTION("QUERY(Models!A:I, ""SELECT A WHERE I = TRUE AND G = FALSE LIMIT 1"", 0)"),"gpt-4-turbo-preview")</f>
        <v>gpt-4-turbo-preview</v>
      </c>
      <c r="M171" s="181" t="s">
        <v>48</v>
      </c>
      <c r="N171" s="181" t="s">
        <v>48</v>
      </c>
    </row>
    <row r="172" ht="48.0" customHeight="1">
      <c r="A172" s="189"/>
      <c r="B172" s="191"/>
      <c r="C172" s="192"/>
      <c r="D172" s="192"/>
      <c r="F172" s="190" t="b">
        <v>0</v>
      </c>
      <c r="G172" s="190" t="b">
        <v>0</v>
      </c>
      <c r="H172" s="190" t="b">
        <v>0</v>
      </c>
      <c r="J172" s="170" t="str">
        <f>IFERROR(__xludf.DUMMYFUNCTION("QUERY(Models!A:I, ""SELECT A WHERE I = TRUE AND G = FALSE LIMIT 1"", 0)"),"gpt-4-turbo-preview")</f>
        <v>gpt-4-turbo-preview</v>
      </c>
      <c r="K172" s="170">
        <v>0.1</v>
      </c>
      <c r="L172" s="170" t="str">
        <f>IFERROR(__xludf.DUMMYFUNCTION("QUERY(Models!A:I, ""SELECT A WHERE I = TRUE AND G = FALSE LIMIT 1"", 0)"),"gpt-4-turbo-preview")</f>
        <v>gpt-4-turbo-preview</v>
      </c>
      <c r="M172" s="181" t="s">
        <v>48</v>
      </c>
      <c r="N172" s="181" t="s">
        <v>48</v>
      </c>
    </row>
    <row r="173" ht="48.0" customHeight="1">
      <c r="A173" s="189"/>
      <c r="B173" s="191"/>
      <c r="C173" s="192"/>
      <c r="D173" s="192"/>
      <c r="F173" s="190" t="b">
        <v>0</v>
      </c>
      <c r="G173" s="190" t="b">
        <v>0</v>
      </c>
      <c r="H173" s="190" t="b">
        <v>0</v>
      </c>
      <c r="J173" s="170" t="str">
        <f>IFERROR(__xludf.DUMMYFUNCTION("QUERY(Models!A:I, ""SELECT A WHERE I = TRUE AND G = FALSE LIMIT 1"", 0)"),"gpt-4-turbo-preview")</f>
        <v>gpt-4-turbo-preview</v>
      </c>
      <c r="K173" s="170">
        <v>0.1</v>
      </c>
      <c r="L173" s="170" t="str">
        <f>IFERROR(__xludf.DUMMYFUNCTION("QUERY(Models!A:I, ""SELECT A WHERE I = TRUE AND G = FALSE LIMIT 1"", 0)"),"gpt-4-turbo-preview")</f>
        <v>gpt-4-turbo-preview</v>
      </c>
      <c r="M173" s="181" t="s">
        <v>48</v>
      </c>
      <c r="N173" s="181" t="s">
        <v>48</v>
      </c>
    </row>
    <row r="174" ht="48.0" customHeight="1">
      <c r="A174" s="189"/>
      <c r="B174" s="191"/>
      <c r="C174" s="192"/>
      <c r="D174" s="192"/>
      <c r="F174" s="190" t="b">
        <v>0</v>
      </c>
      <c r="G174" s="190" t="b">
        <v>0</v>
      </c>
      <c r="H174" s="190" t="b">
        <v>0</v>
      </c>
      <c r="J174" s="170" t="str">
        <f>IFERROR(__xludf.DUMMYFUNCTION("QUERY(Models!A:I, ""SELECT A WHERE I = TRUE AND G = FALSE LIMIT 1"", 0)"),"gpt-4-turbo-preview")</f>
        <v>gpt-4-turbo-preview</v>
      </c>
      <c r="K174" s="170">
        <v>0.1</v>
      </c>
      <c r="L174" s="170" t="str">
        <f>IFERROR(__xludf.DUMMYFUNCTION("QUERY(Models!A:I, ""SELECT A WHERE I = TRUE AND G = FALSE LIMIT 1"", 0)"),"gpt-4-turbo-preview")</f>
        <v>gpt-4-turbo-preview</v>
      </c>
      <c r="M174" s="181" t="s">
        <v>48</v>
      </c>
      <c r="N174" s="181" t="s">
        <v>48</v>
      </c>
    </row>
    <row r="175" ht="48.0" customHeight="1">
      <c r="A175" s="189"/>
      <c r="B175" s="191"/>
      <c r="C175" s="192"/>
      <c r="D175" s="192"/>
      <c r="F175" s="190" t="b">
        <v>0</v>
      </c>
      <c r="G175" s="190" t="b">
        <v>0</v>
      </c>
      <c r="H175" s="190" t="b">
        <v>0</v>
      </c>
      <c r="J175" s="170" t="str">
        <f>IFERROR(__xludf.DUMMYFUNCTION("QUERY(Models!A:I, ""SELECT A WHERE I = TRUE AND G = FALSE LIMIT 1"", 0)"),"gpt-4-turbo-preview")</f>
        <v>gpt-4-turbo-preview</v>
      </c>
      <c r="K175" s="170">
        <v>0.1</v>
      </c>
      <c r="L175" s="170" t="str">
        <f>IFERROR(__xludf.DUMMYFUNCTION("QUERY(Models!A:I, ""SELECT A WHERE I = TRUE AND G = FALSE LIMIT 1"", 0)"),"gpt-4-turbo-preview")</f>
        <v>gpt-4-turbo-preview</v>
      </c>
      <c r="M175" s="181" t="s">
        <v>48</v>
      </c>
      <c r="N175" s="181" t="s">
        <v>48</v>
      </c>
    </row>
    <row r="176" ht="48.0" customHeight="1">
      <c r="A176" s="189"/>
      <c r="B176" s="191"/>
      <c r="C176" s="192"/>
      <c r="D176" s="192"/>
      <c r="F176" s="190" t="b">
        <v>0</v>
      </c>
      <c r="G176" s="190" t="b">
        <v>0</v>
      </c>
      <c r="H176" s="190" t="b">
        <v>0</v>
      </c>
      <c r="J176" s="170" t="str">
        <f>IFERROR(__xludf.DUMMYFUNCTION("QUERY(Models!A:I, ""SELECT A WHERE I = TRUE AND G = FALSE LIMIT 1"", 0)"),"gpt-4-turbo-preview")</f>
        <v>gpt-4-turbo-preview</v>
      </c>
      <c r="K176" s="170">
        <v>0.1</v>
      </c>
      <c r="L176" s="170" t="str">
        <f>IFERROR(__xludf.DUMMYFUNCTION("QUERY(Models!A:I, ""SELECT A WHERE I = TRUE AND G = FALSE LIMIT 1"", 0)"),"gpt-4-turbo-preview")</f>
        <v>gpt-4-turbo-preview</v>
      </c>
      <c r="M176" s="181" t="s">
        <v>48</v>
      </c>
      <c r="N176" s="181" t="s">
        <v>48</v>
      </c>
    </row>
    <row r="177" ht="48.0" customHeight="1">
      <c r="A177" s="189"/>
      <c r="B177" s="191"/>
      <c r="C177" s="192"/>
      <c r="D177" s="192"/>
      <c r="F177" s="190" t="b">
        <v>0</v>
      </c>
      <c r="G177" s="190" t="b">
        <v>0</v>
      </c>
      <c r="H177" s="190" t="b">
        <v>0</v>
      </c>
      <c r="J177" s="170" t="str">
        <f>IFERROR(__xludf.DUMMYFUNCTION("QUERY(Models!A:I, ""SELECT A WHERE I = TRUE AND G = FALSE LIMIT 1"", 0)"),"gpt-4-turbo-preview")</f>
        <v>gpt-4-turbo-preview</v>
      </c>
      <c r="K177" s="170">
        <v>0.1</v>
      </c>
      <c r="L177" s="170" t="str">
        <f>IFERROR(__xludf.DUMMYFUNCTION("QUERY(Models!A:I, ""SELECT A WHERE I = TRUE AND G = FALSE LIMIT 1"", 0)"),"gpt-4-turbo-preview")</f>
        <v>gpt-4-turbo-preview</v>
      </c>
      <c r="M177" s="181" t="s">
        <v>48</v>
      </c>
      <c r="N177" s="181" t="s">
        <v>48</v>
      </c>
    </row>
    <row r="178" ht="48.0" customHeight="1">
      <c r="A178" s="189"/>
      <c r="B178" s="191"/>
      <c r="C178" s="192"/>
      <c r="D178" s="192"/>
      <c r="F178" s="190" t="b">
        <v>0</v>
      </c>
      <c r="G178" s="190" t="b">
        <v>0</v>
      </c>
      <c r="H178" s="190" t="b">
        <v>0</v>
      </c>
      <c r="J178" s="170" t="str">
        <f>IFERROR(__xludf.DUMMYFUNCTION("QUERY(Models!A:I, ""SELECT A WHERE I = TRUE AND G = FALSE LIMIT 1"", 0)"),"gpt-4-turbo-preview")</f>
        <v>gpt-4-turbo-preview</v>
      </c>
      <c r="K178" s="170">
        <v>0.1</v>
      </c>
      <c r="L178" s="170" t="str">
        <f>IFERROR(__xludf.DUMMYFUNCTION("QUERY(Models!A:I, ""SELECT A WHERE I = TRUE AND G = FALSE LIMIT 1"", 0)"),"gpt-4-turbo-preview")</f>
        <v>gpt-4-turbo-preview</v>
      </c>
      <c r="M178" s="181" t="s">
        <v>48</v>
      </c>
      <c r="N178" s="181" t="s">
        <v>48</v>
      </c>
    </row>
    <row r="179" ht="48.0" customHeight="1">
      <c r="A179" s="189"/>
      <c r="B179" s="191"/>
      <c r="C179" s="192"/>
      <c r="D179" s="192"/>
      <c r="F179" s="190" t="b">
        <v>0</v>
      </c>
      <c r="G179" s="190" t="b">
        <v>0</v>
      </c>
      <c r="H179" s="190" t="b">
        <v>0</v>
      </c>
      <c r="J179" s="170" t="str">
        <f>IFERROR(__xludf.DUMMYFUNCTION("QUERY(Models!A:I, ""SELECT A WHERE I = TRUE AND G = FALSE LIMIT 1"", 0)"),"gpt-4-turbo-preview")</f>
        <v>gpt-4-turbo-preview</v>
      </c>
      <c r="K179" s="170">
        <v>0.1</v>
      </c>
      <c r="L179" s="170" t="str">
        <f>IFERROR(__xludf.DUMMYFUNCTION("QUERY(Models!A:I, ""SELECT A WHERE I = TRUE AND G = FALSE LIMIT 1"", 0)"),"gpt-4-turbo-preview")</f>
        <v>gpt-4-turbo-preview</v>
      </c>
      <c r="M179" s="181" t="s">
        <v>48</v>
      </c>
      <c r="N179" s="181" t="s">
        <v>48</v>
      </c>
    </row>
    <row r="180" ht="48.0" customHeight="1">
      <c r="A180" s="189"/>
      <c r="B180" s="191"/>
      <c r="C180" s="192"/>
      <c r="D180" s="192"/>
      <c r="F180" s="190" t="b">
        <v>0</v>
      </c>
      <c r="G180" s="190" t="b">
        <v>0</v>
      </c>
      <c r="H180" s="190" t="b">
        <v>0</v>
      </c>
      <c r="J180" s="170" t="str">
        <f>IFERROR(__xludf.DUMMYFUNCTION("QUERY(Models!A:I, ""SELECT A WHERE I = TRUE AND G = FALSE LIMIT 1"", 0)"),"gpt-4-turbo-preview")</f>
        <v>gpt-4-turbo-preview</v>
      </c>
      <c r="K180" s="170">
        <v>0.1</v>
      </c>
      <c r="L180" s="170" t="str">
        <f>IFERROR(__xludf.DUMMYFUNCTION("QUERY(Models!A:I, ""SELECT A WHERE I = TRUE AND G = FALSE LIMIT 1"", 0)"),"gpt-4-turbo-preview")</f>
        <v>gpt-4-turbo-preview</v>
      </c>
      <c r="M180" s="181" t="s">
        <v>48</v>
      </c>
      <c r="N180" s="181" t="s">
        <v>48</v>
      </c>
    </row>
    <row r="181" ht="48.0" customHeight="1">
      <c r="A181" s="189"/>
      <c r="B181" s="191"/>
      <c r="C181" s="192"/>
      <c r="D181" s="192"/>
      <c r="F181" s="190" t="b">
        <v>0</v>
      </c>
      <c r="G181" s="190" t="b">
        <v>0</v>
      </c>
      <c r="H181" s="190" t="b">
        <v>0</v>
      </c>
      <c r="J181" s="170" t="str">
        <f>IFERROR(__xludf.DUMMYFUNCTION("QUERY(Models!A:I, ""SELECT A WHERE I = TRUE AND G = FALSE LIMIT 1"", 0)"),"gpt-4-turbo-preview")</f>
        <v>gpt-4-turbo-preview</v>
      </c>
      <c r="K181" s="170">
        <v>0.1</v>
      </c>
      <c r="L181" s="170" t="str">
        <f>IFERROR(__xludf.DUMMYFUNCTION("QUERY(Models!A:I, ""SELECT A WHERE I = TRUE AND G = FALSE LIMIT 1"", 0)"),"gpt-4-turbo-preview")</f>
        <v>gpt-4-turbo-preview</v>
      </c>
      <c r="M181" s="181" t="s">
        <v>48</v>
      </c>
      <c r="N181" s="181" t="s">
        <v>48</v>
      </c>
    </row>
    <row r="182" ht="48.0" customHeight="1">
      <c r="A182" s="189"/>
      <c r="B182" s="191"/>
      <c r="C182" s="192"/>
      <c r="D182" s="192"/>
      <c r="F182" s="190" t="b">
        <v>0</v>
      </c>
      <c r="G182" s="190" t="b">
        <v>0</v>
      </c>
      <c r="H182" s="190" t="b">
        <v>0</v>
      </c>
      <c r="J182" s="170" t="str">
        <f>IFERROR(__xludf.DUMMYFUNCTION("QUERY(Models!A:I, ""SELECT A WHERE I = TRUE AND G = FALSE LIMIT 1"", 0)"),"gpt-4-turbo-preview")</f>
        <v>gpt-4-turbo-preview</v>
      </c>
      <c r="K182" s="170">
        <v>0.1</v>
      </c>
      <c r="L182" s="170" t="str">
        <f>IFERROR(__xludf.DUMMYFUNCTION("QUERY(Models!A:I, ""SELECT A WHERE I = TRUE AND G = FALSE LIMIT 1"", 0)"),"gpt-4-turbo-preview")</f>
        <v>gpt-4-turbo-preview</v>
      </c>
      <c r="M182" s="181" t="s">
        <v>48</v>
      </c>
      <c r="N182" s="181" t="s">
        <v>48</v>
      </c>
    </row>
    <row r="183" ht="48.0" customHeight="1">
      <c r="A183" s="189"/>
      <c r="B183" s="191"/>
      <c r="C183" s="192"/>
      <c r="D183" s="192"/>
      <c r="F183" s="190" t="b">
        <v>0</v>
      </c>
      <c r="G183" s="190" t="b">
        <v>0</v>
      </c>
      <c r="H183" s="190" t="b">
        <v>0</v>
      </c>
      <c r="J183" s="170" t="str">
        <f>IFERROR(__xludf.DUMMYFUNCTION("QUERY(Models!A:I, ""SELECT A WHERE I = TRUE AND G = FALSE LIMIT 1"", 0)"),"gpt-4-turbo-preview")</f>
        <v>gpt-4-turbo-preview</v>
      </c>
      <c r="K183" s="170">
        <v>0.1</v>
      </c>
      <c r="L183" s="170" t="str">
        <f>IFERROR(__xludf.DUMMYFUNCTION("QUERY(Models!A:I, ""SELECT A WHERE I = TRUE AND G = FALSE LIMIT 1"", 0)"),"gpt-4-turbo-preview")</f>
        <v>gpt-4-turbo-preview</v>
      </c>
      <c r="M183" s="181" t="s">
        <v>48</v>
      </c>
      <c r="N183" s="181" t="s">
        <v>48</v>
      </c>
    </row>
    <row r="184" ht="48.0" customHeight="1">
      <c r="A184" s="189"/>
      <c r="B184" s="191"/>
      <c r="C184" s="192"/>
      <c r="D184" s="192"/>
      <c r="F184" s="190" t="b">
        <v>0</v>
      </c>
      <c r="G184" s="190" t="b">
        <v>0</v>
      </c>
      <c r="H184" s="190" t="b">
        <v>0</v>
      </c>
      <c r="J184" s="170" t="str">
        <f>IFERROR(__xludf.DUMMYFUNCTION("QUERY(Models!A:I, ""SELECT A WHERE I = TRUE AND G = FALSE LIMIT 1"", 0)"),"gpt-4-turbo-preview")</f>
        <v>gpt-4-turbo-preview</v>
      </c>
      <c r="K184" s="170">
        <v>0.1</v>
      </c>
      <c r="L184" s="170" t="str">
        <f>IFERROR(__xludf.DUMMYFUNCTION("QUERY(Models!A:I, ""SELECT A WHERE I = TRUE AND G = FALSE LIMIT 1"", 0)"),"gpt-4-turbo-preview")</f>
        <v>gpt-4-turbo-preview</v>
      </c>
      <c r="M184" s="181" t="s">
        <v>48</v>
      </c>
      <c r="N184" s="181" t="s">
        <v>48</v>
      </c>
    </row>
    <row r="185" ht="48.0" customHeight="1">
      <c r="A185" s="189"/>
      <c r="B185" s="191"/>
      <c r="C185" s="192"/>
      <c r="D185" s="192"/>
      <c r="F185" s="190" t="b">
        <v>0</v>
      </c>
      <c r="G185" s="190" t="b">
        <v>0</v>
      </c>
      <c r="H185" s="190" t="b">
        <v>0</v>
      </c>
      <c r="J185" s="170" t="str">
        <f>IFERROR(__xludf.DUMMYFUNCTION("QUERY(Models!A:I, ""SELECT A WHERE I = TRUE AND G = FALSE LIMIT 1"", 0)"),"gpt-4-turbo-preview")</f>
        <v>gpt-4-turbo-preview</v>
      </c>
      <c r="K185" s="170">
        <v>0.1</v>
      </c>
      <c r="L185" s="170" t="str">
        <f>IFERROR(__xludf.DUMMYFUNCTION("QUERY(Models!A:I, ""SELECT A WHERE I = TRUE AND G = FALSE LIMIT 1"", 0)"),"gpt-4-turbo-preview")</f>
        <v>gpt-4-turbo-preview</v>
      </c>
      <c r="M185" s="181" t="s">
        <v>48</v>
      </c>
      <c r="N185" s="181" t="s">
        <v>48</v>
      </c>
    </row>
    <row r="186" ht="48.0" customHeight="1">
      <c r="A186" s="189"/>
      <c r="B186" s="191"/>
      <c r="C186" s="192"/>
      <c r="D186" s="192"/>
      <c r="F186" s="190" t="b">
        <v>0</v>
      </c>
      <c r="G186" s="190" t="b">
        <v>0</v>
      </c>
      <c r="H186" s="190" t="b">
        <v>0</v>
      </c>
      <c r="J186" s="170" t="str">
        <f>IFERROR(__xludf.DUMMYFUNCTION("QUERY(Models!A:I, ""SELECT A WHERE I = TRUE AND G = FALSE LIMIT 1"", 0)"),"gpt-4-turbo-preview")</f>
        <v>gpt-4-turbo-preview</v>
      </c>
      <c r="K186" s="170">
        <v>0.1</v>
      </c>
      <c r="L186" s="170" t="str">
        <f>IFERROR(__xludf.DUMMYFUNCTION("QUERY(Models!A:I, ""SELECT A WHERE I = TRUE AND G = FALSE LIMIT 1"", 0)"),"gpt-4-turbo-preview")</f>
        <v>gpt-4-turbo-preview</v>
      </c>
      <c r="M186" s="181" t="s">
        <v>48</v>
      </c>
      <c r="N186" s="181" t="s">
        <v>48</v>
      </c>
    </row>
    <row r="187" ht="48.0" customHeight="1">
      <c r="A187" s="189"/>
      <c r="B187" s="191"/>
      <c r="C187" s="192"/>
      <c r="D187" s="192"/>
      <c r="F187" s="190" t="b">
        <v>0</v>
      </c>
      <c r="G187" s="190" t="b">
        <v>0</v>
      </c>
      <c r="H187" s="190" t="b">
        <v>0</v>
      </c>
      <c r="J187" s="170" t="str">
        <f>IFERROR(__xludf.DUMMYFUNCTION("QUERY(Models!A:I, ""SELECT A WHERE I = TRUE AND G = FALSE LIMIT 1"", 0)"),"gpt-4-turbo-preview")</f>
        <v>gpt-4-turbo-preview</v>
      </c>
      <c r="K187" s="170">
        <v>0.1</v>
      </c>
      <c r="L187" s="170" t="str">
        <f>IFERROR(__xludf.DUMMYFUNCTION("QUERY(Models!A:I, ""SELECT A WHERE I = TRUE AND G = FALSE LIMIT 1"", 0)"),"gpt-4-turbo-preview")</f>
        <v>gpt-4-turbo-preview</v>
      </c>
      <c r="M187" s="181" t="s">
        <v>48</v>
      </c>
      <c r="N187" s="181" t="s">
        <v>48</v>
      </c>
    </row>
    <row r="188" ht="48.0" customHeight="1">
      <c r="A188" s="189"/>
      <c r="B188" s="191"/>
      <c r="C188" s="192"/>
      <c r="D188" s="192"/>
      <c r="F188" s="190" t="b">
        <v>0</v>
      </c>
      <c r="G188" s="190" t="b">
        <v>0</v>
      </c>
      <c r="H188" s="190" t="b">
        <v>0</v>
      </c>
      <c r="J188" s="170" t="str">
        <f>IFERROR(__xludf.DUMMYFUNCTION("QUERY(Models!A:I, ""SELECT A WHERE I = TRUE AND G = FALSE LIMIT 1"", 0)"),"gpt-4-turbo-preview")</f>
        <v>gpt-4-turbo-preview</v>
      </c>
      <c r="K188" s="170">
        <v>0.1</v>
      </c>
      <c r="L188" s="170" t="str">
        <f>IFERROR(__xludf.DUMMYFUNCTION("QUERY(Models!A:I, ""SELECT A WHERE I = TRUE AND G = FALSE LIMIT 1"", 0)"),"gpt-4-turbo-preview")</f>
        <v>gpt-4-turbo-preview</v>
      </c>
      <c r="M188" s="181" t="s">
        <v>48</v>
      </c>
      <c r="N188" s="181" t="s">
        <v>48</v>
      </c>
    </row>
    <row r="189" ht="48.0" customHeight="1">
      <c r="A189" s="189"/>
      <c r="B189" s="191"/>
      <c r="C189" s="192"/>
      <c r="D189" s="192"/>
      <c r="F189" s="190" t="b">
        <v>0</v>
      </c>
      <c r="G189" s="190" t="b">
        <v>0</v>
      </c>
      <c r="H189" s="190" t="b">
        <v>0</v>
      </c>
      <c r="J189" s="170" t="str">
        <f>IFERROR(__xludf.DUMMYFUNCTION("QUERY(Models!A:I, ""SELECT A WHERE I = TRUE AND G = FALSE LIMIT 1"", 0)"),"gpt-4-turbo-preview")</f>
        <v>gpt-4-turbo-preview</v>
      </c>
      <c r="K189" s="170">
        <v>0.1</v>
      </c>
      <c r="L189" s="170" t="str">
        <f>IFERROR(__xludf.DUMMYFUNCTION("QUERY(Models!A:I, ""SELECT A WHERE I = TRUE AND G = FALSE LIMIT 1"", 0)"),"gpt-4-turbo-preview")</f>
        <v>gpt-4-turbo-preview</v>
      </c>
      <c r="M189" s="181" t="s">
        <v>48</v>
      </c>
      <c r="N189" s="181" t="s">
        <v>48</v>
      </c>
    </row>
    <row r="190" ht="48.0" customHeight="1">
      <c r="A190" s="189"/>
      <c r="B190" s="191"/>
      <c r="C190" s="192"/>
      <c r="D190" s="192"/>
      <c r="F190" s="190" t="b">
        <v>0</v>
      </c>
      <c r="G190" s="190" t="b">
        <v>0</v>
      </c>
      <c r="H190" s="190" t="b">
        <v>0</v>
      </c>
      <c r="J190" s="170" t="str">
        <f>IFERROR(__xludf.DUMMYFUNCTION("QUERY(Models!A:I, ""SELECT A WHERE I = TRUE AND G = FALSE LIMIT 1"", 0)"),"gpt-4-turbo-preview")</f>
        <v>gpt-4-turbo-preview</v>
      </c>
      <c r="K190" s="170">
        <v>0.1</v>
      </c>
      <c r="L190" s="170" t="str">
        <f>IFERROR(__xludf.DUMMYFUNCTION("QUERY(Models!A:I, ""SELECT A WHERE I = TRUE AND G = FALSE LIMIT 1"", 0)"),"gpt-4-turbo-preview")</f>
        <v>gpt-4-turbo-preview</v>
      </c>
      <c r="M190" s="181" t="s">
        <v>48</v>
      </c>
      <c r="N190" s="181" t="s">
        <v>48</v>
      </c>
    </row>
    <row r="191" ht="48.0" customHeight="1">
      <c r="A191" s="189"/>
      <c r="B191" s="191"/>
      <c r="C191" s="192"/>
      <c r="D191" s="192"/>
      <c r="F191" s="190" t="b">
        <v>0</v>
      </c>
      <c r="G191" s="190" t="b">
        <v>0</v>
      </c>
      <c r="H191" s="190" t="b">
        <v>0</v>
      </c>
      <c r="J191" s="170" t="str">
        <f>IFERROR(__xludf.DUMMYFUNCTION("QUERY(Models!A:I, ""SELECT A WHERE I = TRUE AND G = FALSE LIMIT 1"", 0)"),"gpt-4-turbo-preview")</f>
        <v>gpt-4-turbo-preview</v>
      </c>
      <c r="K191" s="170">
        <v>0.1</v>
      </c>
      <c r="L191" s="170" t="str">
        <f>IFERROR(__xludf.DUMMYFUNCTION("QUERY(Models!A:I, ""SELECT A WHERE I = TRUE AND G = FALSE LIMIT 1"", 0)"),"gpt-4-turbo-preview")</f>
        <v>gpt-4-turbo-preview</v>
      </c>
      <c r="M191" s="181" t="s">
        <v>48</v>
      </c>
      <c r="N191" s="181" t="s">
        <v>48</v>
      </c>
    </row>
    <row r="192" ht="48.0" customHeight="1">
      <c r="A192" s="189"/>
      <c r="B192" s="191"/>
      <c r="C192" s="192"/>
      <c r="D192" s="192"/>
      <c r="F192" s="190" t="b">
        <v>0</v>
      </c>
      <c r="G192" s="190" t="b">
        <v>0</v>
      </c>
      <c r="H192" s="190" t="b">
        <v>0</v>
      </c>
      <c r="J192" s="170" t="str">
        <f>IFERROR(__xludf.DUMMYFUNCTION("QUERY(Models!A:I, ""SELECT A WHERE I = TRUE AND G = FALSE LIMIT 1"", 0)"),"gpt-4-turbo-preview")</f>
        <v>gpt-4-turbo-preview</v>
      </c>
      <c r="K192" s="170">
        <v>0.1</v>
      </c>
      <c r="L192" s="170" t="str">
        <f>IFERROR(__xludf.DUMMYFUNCTION("QUERY(Models!A:I, ""SELECT A WHERE I = TRUE AND G = FALSE LIMIT 1"", 0)"),"gpt-4-turbo-preview")</f>
        <v>gpt-4-turbo-preview</v>
      </c>
      <c r="M192" s="181" t="s">
        <v>48</v>
      </c>
      <c r="N192" s="181" t="s">
        <v>48</v>
      </c>
    </row>
    <row r="193" ht="48.0" customHeight="1">
      <c r="A193" s="189"/>
      <c r="B193" s="191"/>
      <c r="C193" s="192"/>
      <c r="D193" s="192"/>
      <c r="F193" s="190" t="b">
        <v>0</v>
      </c>
      <c r="G193" s="190" t="b">
        <v>0</v>
      </c>
      <c r="H193" s="190" t="b">
        <v>0</v>
      </c>
      <c r="J193" s="170" t="str">
        <f>IFERROR(__xludf.DUMMYFUNCTION("QUERY(Models!A:I, ""SELECT A WHERE I = TRUE AND G = FALSE LIMIT 1"", 0)"),"gpt-4-turbo-preview")</f>
        <v>gpt-4-turbo-preview</v>
      </c>
      <c r="K193" s="170">
        <v>0.1</v>
      </c>
      <c r="L193" s="170" t="str">
        <f>IFERROR(__xludf.DUMMYFUNCTION("QUERY(Models!A:I, ""SELECT A WHERE I = TRUE AND G = FALSE LIMIT 1"", 0)"),"gpt-4-turbo-preview")</f>
        <v>gpt-4-turbo-preview</v>
      </c>
      <c r="M193" s="181" t="s">
        <v>48</v>
      </c>
      <c r="N193" s="181" t="s">
        <v>48</v>
      </c>
    </row>
    <row r="194" ht="48.0" customHeight="1">
      <c r="A194" s="189"/>
      <c r="B194" s="191"/>
      <c r="C194" s="192"/>
      <c r="D194" s="192"/>
      <c r="F194" s="190" t="b">
        <v>0</v>
      </c>
      <c r="G194" s="190" t="b">
        <v>0</v>
      </c>
      <c r="H194" s="190" t="b">
        <v>0</v>
      </c>
      <c r="J194" s="170" t="str">
        <f>IFERROR(__xludf.DUMMYFUNCTION("QUERY(Models!A:I, ""SELECT A WHERE I = TRUE AND G = FALSE LIMIT 1"", 0)"),"gpt-4-turbo-preview")</f>
        <v>gpt-4-turbo-preview</v>
      </c>
      <c r="K194" s="170">
        <v>0.1</v>
      </c>
      <c r="L194" s="170" t="str">
        <f>IFERROR(__xludf.DUMMYFUNCTION("QUERY(Models!A:I, ""SELECT A WHERE I = TRUE AND G = FALSE LIMIT 1"", 0)"),"gpt-4-turbo-preview")</f>
        <v>gpt-4-turbo-preview</v>
      </c>
      <c r="M194" s="181" t="s">
        <v>48</v>
      </c>
      <c r="N194" s="181" t="s">
        <v>48</v>
      </c>
    </row>
    <row r="195" ht="48.0" customHeight="1">
      <c r="A195" s="189"/>
      <c r="B195" s="191"/>
      <c r="C195" s="192"/>
      <c r="D195" s="192"/>
      <c r="F195" s="190" t="b">
        <v>0</v>
      </c>
      <c r="G195" s="190" t="b">
        <v>0</v>
      </c>
      <c r="H195" s="190" t="b">
        <v>0</v>
      </c>
      <c r="J195" s="170" t="str">
        <f>IFERROR(__xludf.DUMMYFUNCTION("QUERY(Models!A:I, ""SELECT A WHERE I = TRUE AND G = FALSE LIMIT 1"", 0)"),"gpt-4-turbo-preview")</f>
        <v>gpt-4-turbo-preview</v>
      </c>
      <c r="K195" s="170">
        <v>0.1</v>
      </c>
      <c r="L195" s="170" t="str">
        <f>IFERROR(__xludf.DUMMYFUNCTION("QUERY(Models!A:I, ""SELECT A WHERE I = TRUE AND G = FALSE LIMIT 1"", 0)"),"gpt-4-turbo-preview")</f>
        <v>gpt-4-turbo-preview</v>
      </c>
      <c r="M195" s="181" t="s">
        <v>48</v>
      </c>
      <c r="N195" s="181" t="s">
        <v>48</v>
      </c>
    </row>
    <row r="196" ht="48.0" customHeight="1">
      <c r="A196" s="189"/>
      <c r="B196" s="191"/>
      <c r="C196" s="192"/>
      <c r="D196" s="192"/>
      <c r="F196" s="190" t="b">
        <v>0</v>
      </c>
      <c r="G196" s="190" t="b">
        <v>0</v>
      </c>
      <c r="H196" s="190" t="b">
        <v>0</v>
      </c>
      <c r="J196" s="170" t="str">
        <f>IFERROR(__xludf.DUMMYFUNCTION("QUERY(Models!A:I, ""SELECT A WHERE I = TRUE AND G = FALSE LIMIT 1"", 0)"),"gpt-4-turbo-preview")</f>
        <v>gpt-4-turbo-preview</v>
      </c>
      <c r="K196" s="170">
        <v>0.1</v>
      </c>
      <c r="L196" s="170" t="str">
        <f>IFERROR(__xludf.DUMMYFUNCTION("QUERY(Models!A:I, ""SELECT A WHERE I = TRUE AND G = FALSE LIMIT 1"", 0)"),"gpt-4-turbo-preview")</f>
        <v>gpt-4-turbo-preview</v>
      </c>
      <c r="M196" s="181" t="s">
        <v>48</v>
      </c>
      <c r="N196" s="181" t="s">
        <v>48</v>
      </c>
    </row>
    <row r="197" ht="48.0" customHeight="1">
      <c r="A197" s="189"/>
      <c r="B197" s="191"/>
      <c r="C197" s="192"/>
      <c r="D197" s="192"/>
      <c r="F197" s="190" t="b">
        <v>0</v>
      </c>
      <c r="G197" s="190" t="b">
        <v>0</v>
      </c>
      <c r="H197" s="190" t="b">
        <v>0</v>
      </c>
      <c r="J197" s="170" t="str">
        <f>IFERROR(__xludf.DUMMYFUNCTION("QUERY(Models!A:I, ""SELECT A WHERE I = TRUE AND G = FALSE LIMIT 1"", 0)"),"gpt-4-turbo-preview")</f>
        <v>gpt-4-turbo-preview</v>
      </c>
      <c r="K197" s="170">
        <v>0.1</v>
      </c>
      <c r="L197" s="170" t="str">
        <f>IFERROR(__xludf.DUMMYFUNCTION("QUERY(Models!A:I, ""SELECT A WHERE I = TRUE AND G = FALSE LIMIT 1"", 0)"),"gpt-4-turbo-preview")</f>
        <v>gpt-4-turbo-preview</v>
      </c>
      <c r="M197" s="181" t="s">
        <v>48</v>
      </c>
      <c r="N197" s="181" t="s">
        <v>48</v>
      </c>
    </row>
    <row r="198" ht="48.0" customHeight="1">
      <c r="A198" s="189"/>
      <c r="B198" s="191"/>
      <c r="C198" s="192"/>
      <c r="D198" s="192"/>
      <c r="F198" s="190" t="b">
        <v>0</v>
      </c>
      <c r="G198" s="190" t="b">
        <v>0</v>
      </c>
      <c r="H198" s="190" t="b">
        <v>0</v>
      </c>
      <c r="J198" s="170" t="str">
        <f>IFERROR(__xludf.DUMMYFUNCTION("QUERY(Models!A:I, ""SELECT A WHERE I = TRUE AND G = FALSE LIMIT 1"", 0)"),"gpt-4-turbo-preview")</f>
        <v>gpt-4-turbo-preview</v>
      </c>
      <c r="K198" s="170">
        <v>0.1</v>
      </c>
      <c r="L198" s="170" t="str">
        <f>IFERROR(__xludf.DUMMYFUNCTION("QUERY(Models!A:I, ""SELECT A WHERE I = TRUE AND G = FALSE LIMIT 1"", 0)"),"gpt-4-turbo-preview")</f>
        <v>gpt-4-turbo-preview</v>
      </c>
      <c r="M198" s="181" t="s">
        <v>48</v>
      </c>
      <c r="N198" s="181" t="s">
        <v>48</v>
      </c>
    </row>
    <row r="199" ht="48.0" customHeight="1">
      <c r="A199" s="189"/>
      <c r="B199" s="191"/>
      <c r="C199" s="192"/>
      <c r="D199" s="192"/>
      <c r="F199" s="190" t="b">
        <v>0</v>
      </c>
      <c r="G199" s="190" t="b">
        <v>0</v>
      </c>
      <c r="H199" s="190" t="b">
        <v>0</v>
      </c>
      <c r="J199" s="170" t="str">
        <f>IFERROR(__xludf.DUMMYFUNCTION("QUERY(Models!A:I, ""SELECT A WHERE I = TRUE AND G = FALSE LIMIT 1"", 0)"),"gpt-4-turbo-preview")</f>
        <v>gpt-4-turbo-preview</v>
      </c>
      <c r="K199" s="170">
        <v>0.1</v>
      </c>
      <c r="L199" s="170" t="str">
        <f>IFERROR(__xludf.DUMMYFUNCTION("QUERY(Models!A:I, ""SELECT A WHERE I = TRUE AND G = FALSE LIMIT 1"", 0)"),"gpt-4-turbo-preview")</f>
        <v>gpt-4-turbo-preview</v>
      </c>
      <c r="M199" s="181" t="s">
        <v>48</v>
      </c>
      <c r="N199" s="181" t="s">
        <v>48</v>
      </c>
    </row>
    <row r="200" ht="48.0" customHeight="1">
      <c r="A200" s="189"/>
      <c r="B200" s="191"/>
      <c r="C200" s="192"/>
      <c r="D200" s="192"/>
      <c r="F200" s="190" t="b">
        <v>0</v>
      </c>
      <c r="G200" s="190" t="b">
        <v>0</v>
      </c>
      <c r="H200" s="190" t="b">
        <v>0</v>
      </c>
      <c r="J200" s="170" t="str">
        <f>IFERROR(__xludf.DUMMYFUNCTION("QUERY(Models!A:I, ""SELECT A WHERE I = TRUE AND G = FALSE LIMIT 1"", 0)"),"gpt-4-turbo-preview")</f>
        <v>gpt-4-turbo-preview</v>
      </c>
      <c r="K200" s="170">
        <v>0.1</v>
      </c>
      <c r="L200" s="170" t="str">
        <f>IFERROR(__xludf.DUMMYFUNCTION("QUERY(Models!A:I, ""SELECT A WHERE I = TRUE AND G = FALSE LIMIT 1"", 0)"),"gpt-4-turbo-preview")</f>
        <v>gpt-4-turbo-preview</v>
      </c>
      <c r="M200" s="181" t="s">
        <v>48</v>
      </c>
      <c r="N200" s="181" t="s">
        <v>48</v>
      </c>
    </row>
    <row r="201" ht="48.0" customHeight="1">
      <c r="A201" s="189"/>
      <c r="B201" s="191"/>
      <c r="C201" s="192"/>
      <c r="D201" s="192"/>
      <c r="F201" s="190" t="b">
        <v>0</v>
      </c>
      <c r="G201" s="190" t="b">
        <v>0</v>
      </c>
      <c r="H201" s="190" t="b">
        <v>0</v>
      </c>
      <c r="J201" s="170" t="str">
        <f>IFERROR(__xludf.DUMMYFUNCTION("QUERY(Models!A:I, ""SELECT A WHERE I = TRUE AND G = FALSE LIMIT 1"", 0)"),"gpt-4-turbo-preview")</f>
        <v>gpt-4-turbo-preview</v>
      </c>
      <c r="K201" s="170">
        <v>0.1</v>
      </c>
      <c r="L201" s="170" t="str">
        <f>IFERROR(__xludf.DUMMYFUNCTION("QUERY(Models!A:I, ""SELECT A WHERE I = TRUE AND G = FALSE LIMIT 1"", 0)"),"gpt-4-turbo-preview")</f>
        <v>gpt-4-turbo-preview</v>
      </c>
      <c r="M201" s="181" t="s">
        <v>48</v>
      </c>
      <c r="N201" s="181" t="s">
        <v>48</v>
      </c>
    </row>
    <row r="202" ht="48.0" customHeight="1">
      <c r="A202" s="189"/>
      <c r="B202" s="191"/>
      <c r="C202" s="192"/>
      <c r="D202" s="192"/>
      <c r="F202" s="190" t="b">
        <v>0</v>
      </c>
      <c r="G202" s="190" t="b">
        <v>0</v>
      </c>
      <c r="H202" s="190" t="b">
        <v>0</v>
      </c>
      <c r="J202" s="170" t="str">
        <f>IFERROR(__xludf.DUMMYFUNCTION("QUERY(Models!A:I, ""SELECT A WHERE I = TRUE AND G = FALSE LIMIT 1"", 0)"),"gpt-4-turbo-preview")</f>
        <v>gpt-4-turbo-preview</v>
      </c>
      <c r="K202" s="170">
        <v>0.1</v>
      </c>
      <c r="L202" s="170" t="str">
        <f>IFERROR(__xludf.DUMMYFUNCTION("QUERY(Models!A:I, ""SELECT A WHERE I = TRUE AND G = FALSE LIMIT 1"", 0)"),"gpt-4-turbo-preview")</f>
        <v>gpt-4-turbo-preview</v>
      </c>
      <c r="M202" s="181" t="s">
        <v>48</v>
      </c>
      <c r="N202" s="181" t="s">
        <v>48</v>
      </c>
    </row>
    <row r="203" ht="48.0" customHeight="1">
      <c r="A203" s="189"/>
      <c r="B203" s="191"/>
      <c r="C203" s="192"/>
      <c r="D203" s="192"/>
      <c r="F203" s="190" t="b">
        <v>0</v>
      </c>
      <c r="G203" s="190" t="b">
        <v>0</v>
      </c>
      <c r="H203" s="190" t="b">
        <v>0</v>
      </c>
      <c r="J203" s="170" t="str">
        <f>IFERROR(__xludf.DUMMYFUNCTION("QUERY(Models!A:I, ""SELECT A WHERE I = TRUE AND G = FALSE LIMIT 1"", 0)"),"gpt-4-turbo-preview")</f>
        <v>gpt-4-turbo-preview</v>
      </c>
      <c r="K203" s="170">
        <v>0.1</v>
      </c>
      <c r="L203" s="170" t="str">
        <f>IFERROR(__xludf.DUMMYFUNCTION("QUERY(Models!A:I, ""SELECT A WHERE I = TRUE AND G = FALSE LIMIT 1"", 0)"),"gpt-4-turbo-preview")</f>
        <v>gpt-4-turbo-preview</v>
      </c>
      <c r="M203" s="181" t="s">
        <v>48</v>
      </c>
      <c r="N203" s="181" t="s">
        <v>48</v>
      </c>
    </row>
    <row r="204" ht="48.0" customHeight="1">
      <c r="A204" s="189"/>
      <c r="B204" s="191"/>
      <c r="C204" s="192"/>
      <c r="D204" s="192"/>
      <c r="F204" s="190" t="b">
        <v>0</v>
      </c>
      <c r="G204" s="190" t="b">
        <v>0</v>
      </c>
      <c r="H204" s="190" t="b">
        <v>0</v>
      </c>
      <c r="J204" s="170" t="str">
        <f>IFERROR(__xludf.DUMMYFUNCTION("QUERY(Models!A:I, ""SELECT A WHERE I = TRUE AND G = FALSE LIMIT 1"", 0)"),"gpt-4-turbo-preview")</f>
        <v>gpt-4-turbo-preview</v>
      </c>
      <c r="K204" s="170">
        <v>0.1</v>
      </c>
      <c r="L204" s="170" t="str">
        <f>IFERROR(__xludf.DUMMYFUNCTION("QUERY(Models!A:I, ""SELECT A WHERE I = TRUE AND G = FALSE LIMIT 1"", 0)"),"gpt-4-turbo-preview")</f>
        <v>gpt-4-turbo-preview</v>
      </c>
      <c r="M204" s="181" t="s">
        <v>48</v>
      </c>
      <c r="N204" s="181" t="s">
        <v>48</v>
      </c>
    </row>
    <row r="205" ht="48.0" customHeight="1">
      <c r="A205" s="189"/>
      <c r="B205" s="191"/>
      <c r="C205" s="192"/>
      <c r="D205" s="192"/>
      <c r="F205" s="190" t="b">
        <v>0</v>
      </c>
      <c r="G205" s="190" t="b">
        <v>0</v>
      </c>
      <c r="H205" s="190" t="b">
        <v>0</v>
      </c>
      <c r="J205" s="170" t="str">
        <f>IFERROR(__xludf.DUMMYFUNCTION("QUERY(Models!A:I, ""SELECT A WHERE I = TRUE AND G = FALSE LIMIT 1"", 0)"),"gpt-4-turbo-preview")</f>
        <v>gpt-4-turbo-preview</v>
      </c>
      <c r="K205" s="170">
        <v>0.1</v>
      </c>
      <c r="L205" s="170" t="str">
        <f>IFERROR(__xludf.DUMMYFUNCTION("QUERY(Models!A:I, ""SELECT A WHERE I = TRUE AND G = FALSE LIMIT 1"", 0)"),"gpt-4-turbo-preview")</f>
        <v>gpt-4-turbo-preview</v>
      </c>
      <c r="M205" s="181" t="s">
        <v>48</v>
      </c>
      <c r="N205" s="181" t="s">
        <v>48</v>
      </c>
    </row>
    <row r="206" ht="48.0" customHeight="1">
      <c r="A206" s="189"/>
      <c r="B206" s="191"/>
      <c r="C206" s="192"/>
      <c r="D206" s="192"/>
      <c r="F206" s="190" t="b">
        <v>0</v>
      </c>
      <c r="G206" s="190" t="b">
        <v>0</v>
      </c>
      <c r="H206" s="190" t="b">
        <v>0</v>
      </c>
      <c r="J206" s="170" t="str">
        <f>IFERROR(__xludf.DUMMYFUNCTION("QUERY(Models!A:I, ""SELECT A WHERE I = TRUE AND G = FALSE LIMIT 1"", 0)"),"gpt-4-turbo-preview")</f>
        <v>gpt-4-turbo-preview</v>
      </c>
      <c r="K206" s="170">
        <v>0.1</v>
      </c>
      <c r="L206" s="170" t="str">
        <f>IFERROR(__xludf.DUMMYFUNCTION("QUERY(Models!A:I, ""SELECT A WHERE I = TRUE AND G = FALSE LIMIT 1"", 0)"),"gpt-4-turbo-preview")</f>
        <v>gpt-4-turbo-preview</v>
      </c>
      <c r="M206" s="181" t="s">
        <v>48</v>
      </c>
      <c r="N206" s="181" t="s">
        <v>48</v>
      </c>
    </row>
    <row r="207" ht="48.0" customHeight="1">
      <c r="A207" s="189"/>
      <c r="B207" s="191"/>
      <c r="C207" s="192"/>
      <c r="D207" s="192"/>
      <c r="F207" s="190" t="b">
        <v>0</v>
      </c>
      <c r="G207" s="190" t="b">
        <v>0</v>
      </c>
      <c r="H207" s="190" t="b">
        <v>0</v>
      </c>
      <c r="J207" s="170" t="str">
        <f>IFERROR(__xludf.DUMMYFUNCTION("QUERY(Models!A:I, ""SELECT A WHERE I = TRUE AND G = FALSE LIMIT 1"", 0)"),"gpt-4-turbo-preview")</f>
        <v>gpt-4-turbo-preview</v>
      </c>
      <c r="K207" s="170">
        <v>0.1</v>
      </c>
      <c r="L207" s="170" t="str">
        <f>IFERROR(__xludf.DUMMYFUNCTION("QUERY(Models!A:I, ""SELECT A WHERE I = TRUE AND G = FALSE LIMIT 1"", 0)"),"gpt-4-turbo-preview")</f>
        <v>gpt-4-turbo-preview</v>
      </c>
      <c r="M207" s="181" t="s">
        <v>48</v>
      </c>
      <c r="N207" s="181" t="s">
        <v>48</v>
      </c>
    </row>
    <row r="208" ht="48.0" customHeight="1">
      <c r="A208" s="189"/>
      <c r="B208" s="191"/>
      <c r="C208" s="192"/>
      <c r="D208" s="192"/>
      <c r="F208" s="190" t="b">
        <v>0</v>
      </c>
      <c r="G208" s="190" t="b">
        <v>0</v>
      </c>
      <c r="H208" s="190" t="b">
        <v>0</v>
      </c>
      <c r="J208" s="170" t="str">
        <f>IFERROR(__xludf.DUMMYFUNCTION("QUERY(Models!A:I, ""SELECT A WHERE I = TRUE AND G = FALSE LIMIT 1"", 0)"),"gpt-4-turbo-preview")</f>
        <v>gpt-4-turbo-preview</v>
      </c>
      <c r="K208" s="170">
        <v>0.1</v>
      </c>
      <c r="L208" s="170" t="str">
        <f>IFERROR(__xludf.DUMMYFUNCTION("QUERY(Models!A:I, ""SELECT A WHERE I = TRUE AND G = FALSE LIMIT 1"", 0)"),"gpt-4-turbo-preview")</f>
        <v>gpt-4-turbo-preview</v>
      </c>
      <c r="M208" s="181" t="s">
        <v>48</v>
      </c>
      <c r="N208" s="181" t="s">
        <v>48</v>
      </c>
    </row>
    <row r="209" ht="48.0" customHeight="1">
      <c r="A209" s="189"/>
      <c r="B209" s="191"/>
      <c r="C209" s="192"/>
      <c r="D209" s="192"/>
      <c r="F209" s="190" t="b">
        <v>0</v>
      </c>
      <c r="G209" s="190" t="b">
        <v>0</v>
      </c>
      <c r="H209" s="190" t="b">
        <v>0</v>
      </c>
      <c r="J209" s="170" t="str">
        <f>IFERROR(__xludf.DUMMYFUNCTION("QUERY(Models!A:I, ""SELECT A WHERE I = TRUE AND G = FALSE LIMIT 1"", 0)"),"gpt-4-turbo-preview")</f>
        <v>gpt-4-turbo-preview</v>
      </c>
      <c r="K209" s="170">
        <v>0.1</v>
      </c>
      <c r="L209" s="170" t="str">
        <f>IFERROR(__xludf.DUMMYFUNCTION("QUERY(Models!A:I, ""SELECT A WHERE I = TRUE AND G = FALSE LIMIT 1"", 0)"),"gpt-4-turbo-preview")</f>
        <v>gpt-4-turbo-preview</v>
      </c>
      <c r="M209" s="181" t="s">
        <v>48</v>
      </c>
      <c r="N209" s="181" t="s">
        <v>48</v>
      </c>
    </row>
    <row r="210" ht="48.0" customHeight="1">
      <c r="A210" s="189"/>
      <c r="B210" s="191"/>
      <c r="C210" s="192"/>
      <c r="D210" s="192"/>
      <c r="F210" s="190" t="b">
        <v>0</v>
      </c>
      <c r="G210" s="190" t="b">
        <v>0</v>
      </c>
      <c r="H210" s="190" t="b">
        <v>0</v>
      </c>
      <c r="J210" s="170" t="str">
        <f>IFERROR(__xludf.DUMMYFUNCTION("QUERY(Models!A:I, ""SELECT A WHERE I = TRUE AND G = FALSE LIMIT 1"", 0)"),"gpt-4-turbo-preview")</f>
        <v>gpt-4-turbo-preview</v>
      </c>
      <c r="K210" s="170">
        <v>0.1</v>
      </c>
      <c r="L210" s="170" t="str">
        <f>IFERROR(__xludf.DUMMYFUNCTION("QUERY(Models!A:I, ""SELECT A WHERE I = TRUE AND G = FALSE LIMIT 1"", 0)"),"gpt-4-turbo-preview")</f>
        <v>gpt-4-turbo-preview</v>
      </c>
      <c r="M210" s="181" t="s">
        <v>48</v>
      </c>
      <c r="N210" s="181" t="s">
        <v>48</v>
      </c>
    </row>
    <row r="211" ht="48.0" customHeight="1">
      <c r="A211" s="189"/>
      <c r="B211" s="191"/>
      <c r="C211" s="192"/>
      <c r="D211" s="192"/>
      <c r="F211" s="190" t="b">
        <v>0</v>
      </c>
      <c r="G211" s="190" t="b">
        <v>0</v>
      </c>
      <c r="H211" s="190" t="b">
        <v>0</v>
      </c>
      <c r="J211" s="170" t="str">
        <f>IFERROR(__xludf.DUMMYFUNCTION("QUERY(Models!A:I, ""SELECT A WHERE I = TRUE AND G = FALSE LIMIT 1"", 0)"),"gpt-4-turbo-preview")</f>
        <v>gpt-4-turbo-preview</v>
      </c>
      <c r="K211" s="170">
        <v>0.1</v>
      </c>
      <c r="L211" s="170" t="str">
        <f>IFERROR(__xludf.DUMMYFUNCTION("QUERY(Models!A:I, ""SELECT A WHERE I = TRUE AND G = FALSE LIMIT 1"", 0)"),"gpt-4-turbo-preview")</f>
        <v>gpt-4-turbo-preview</v>
      </c>
      <c r="M211" s="181" t="s">
        <v>48</v>
      </c>
      <c r="N211" s="181" t="s">
        <v>48</v>
      </c>
    </row>
    <row r="212" ht="48.0" customHeight="1">
      <c r="A212" s="189"/>
      <c r="B212" s="191"/>
      <c r="C212" s="192"/>
      <c r="D212" s="192"/>
      <c r="F212" s="190" t="b">
        <v>0</v>
      </c>
      <c r="G212" s="190" t="b">
        <v>0</v>
      </c>
      <c r="H212" s="190" t="b">
        <v>0</v>
      </c>
      <c r="J212" s="170" t="str">
        <f>IFERROR(__xludf.DUMMYFUNCTION("QUERY(Models!A:I, ""SELECT A WHERE I = TRUE AND G = FALSE LIMIT 1"", 0)"),"gpt-4-turbo-preview")</f>
        <v>gpt-4-turbo-preview</v>
      </c>
      <c r="K212" s="170">
        <v>0.1</v>
      </c>
      <c r="L212" s="170" t="str">
        <f>IFERROR(__xludf.DUMMYFUNCTION("QUERY(Models!A:I, ""SELECT A WHERE I = TRUE AND G = FALSE LIMIT 1"", 0)"),"gpt-4-turbo-preview")</f>
        <v>gpt-4-turbo-preview</v>
      </c>
      <c r="M212" s="181" t="s">
        <v>48</v>
      </c>
      <c r="N212" s="181" t="s">
        <v>48</v>
      </c>
    </row>
    <row r="213" ht="48.0" customHeight="1">
      <c r="A213" s="189"/>
      <c r="B213" s="191"/>
      <c r="C213" s="192"/>
      <c r="D213" s="192"/>
      <c r="F213" s="190" t="b">
        <v>0</v>
      </c>
      <c r="G213" s="190" t="b">
        <v>0</v>
      </c>
      <c r="H213" s="190" t="b">
        <v>0</v>
      </c>
      <c r="J213" s="170" t="str">
        <f>IFERROR(__xludf.DUMMYFUNCTION("QUERY(Models!A:I, ""SELECT A WHERE I = TRUE AND G = FALSE LIMIT 1"", 0)"),"gpt-4-turbo-preview")</f>
        <v>gpt-4-turbo-preview</v>
      </c>
      <c r="K213" s="170">
        <v>0.1</v>
      </c>
      <c r="L213" s="170" t="str">
        <f>IFERROR(__xludf.DUMMYFUNCTION("QUERY(Models!A:I, ""SELECT A WHERE I = TRUE AND G = FALSE LIMIT 1"", 0)"),"gpt-4-turbo-preview")</f>
        <v>gpt-4-turbo-preview</v>
      </c>
      <c r="M213" s="181" t="s">
        <v>48</v>
      </c>
      <c r="N213" s="181" t="s">
        <v>48</v>
      </c>
    </row>
    <row r="214" ht="48.0" customHeight="1">
      <c r="A214" s="189"/>
      <c r="B214" s="191"/>
      <c r="C214" s="192"/>
      <c r="D214" s="192"/>
      <c r="F214" s="190" t="b">
        <v>0</v>
      </c>
      <c r="G214" s="190" t="b">
        <v>0</v>
      </c>
      <c r="H214" s="190" t="b">
        <v>0</v>
      </c>
      <c r="J214" s="170" t="str">
        <f>IFERROR(__xludf.DUMMYFUNCTION("QUERY(Models!A:I, ""SELECT A WHERE I = TRUE AND G = FALSE LIMIT 1"", 0)"),"gpt-4-turbo-preview")</f>
        <v>gpt-4-turbo-preview</v>
      </c>
      <c r="K214" s="170">
        <v>0.1</v>
      </c>
      <c r="L214" s="170" t="str">
        <f>IFERROR(__xludf.DUMMYFUNCTION("QUERY(Models!A:I, ""SELECT A WHERE I = TRUE AND G = FALSE LIMIT 1"", 0)"),"gpt-4-turbo-preview")</f>
        <v>gpt-4-turbo-preview</v>
      </c>
      <c r="M214" s="181" t="s">
        <v>48</v>
      </c>
      <c r="N214" s="181" t="s">
        <v>48</v>
      </c>
    </row>
    <row r="215" ht="48.0" customHeight="1">
      <c r="A215" s="189"/>
      <c r="B215" s="191"/>
      <c r="C215" s="192"/>
      <c r="D215" s="192"/>
      <c r="F215" s="190" t="b">
        <v>0</v>
      </c>
      <c r="G215" s="190" t="b">
        <v>0</v>
      </c>
      <c r="H215" s="190" t="b">
        <v>0</v>
      </c>
      <c r="J215" s="170" t="str">
        <f>IFERROR(__xludf.DUMMYFUNCTION("QUERY(Models!A:I, ""SELECT A WHERE I = TRUE AND G = FALSE LIMIT 1"", 0)"),"gpt-4-turbo-preview")</f>
        <v>gpt-4-turbo-preview</v>
      </c>
      <c r="K215" s="170">
        <v>0.1</v>
      </c>
      <c r="L215" s="170" t="str">
        <f>IFERROR(__xludf.DUMMYFUNCTION("QUERY(Models!A:I, ""SELECT A WHERE I = TRUE AND G = FALSE LIMIT 1"", 0)"),"gpt-4-turbo-preview")</f>
        <v>gpt-4-turbo-preview</v>
      </c>
      <c r="M215" s="181" t="s">
        <v>48</v>
      </c>
      <c r="N215" s="181" t="s">
        <v>48</v>
      </c>
    </row>
    <row r="216" ht="48.0" customHeight="1">
      <c r="A216" s="189"/>
      <c r="B216" s="191"/>
      <c r="C216" s="192"/>
      <c r="D216" s="192"/>
      <c r="F216" s="190" t="b">
        <v>0</v>
      </c>
      <c r="G216" s="190" t="b">
        <v>0</v>
      </c>
      <c r="H216" s="190" t="b">
        <v>0</v>
      </c>
      <c r="J216" s="170" t="str">
        <f>IFERROR(__xludf.DUMMYFUNCTION("QUERY(Models!A:I, ""SELECT A WHERE I = TRUE AND G = FALSE LIMIT 1"", 0)"),"gpt-4-turbo-preview")</f>
        <v>gpt-4-turbo-preview</v>
      </c>
      <c r="K216" s="170">
        <v>0.1</v>
      </c>
      <c r="L216" s="170" t="str">
        <f>IFERROR(__xludf.DUMMYFUNCTION("QUERY(Models!A:I, ""SELECT A WHERE I = TRUE AND G = FALSE LIMIT 1"", 0)"),"gpt-4-turbo-preview")</f>
        <v>gpt-4-turbo-preview</v>
      </c>
      <c r="M216" s="181" t="s">
        <v>48</v>
      </c>
      <c r="N216" s="181" t="s">
        <v>48</v>
      </c>
    </row>
    <row r="217" ht="48.0" customHeight="1">
      <c r="A217" s="189"/>
      <c r="B217" s="191"/>
      <c r="C217" s="192"/>
      <c r="D217" s="192"/>
      <c r="F217" s="190" t="b">
        <v>0</v>
      </c>
      <c r="G217" s="190" t="b">
        <v>0</v>
      </c>
      <c r="H217" s="190" t="b">
        <v>0</v>
      </c>
      <c r="J217" s="170" t="str">
        <f>IFERROR(__xludf.DUMMYFUNCTION("QUERY(Models!A:I, ""SELECT A WHERE I = TRUE AND G = FALSE LIMIT 1"", 0)"),"gpt-4-turbo-preview")</f>
        <v>gpt-4-turbo-preview</v>
      </c>
      <c r="K217" s="170">
        <v>0.1</v>
      </c>
      <c r="L217" s="170" t="str">
        <f>IFERROR(__xludf.DUMMYFUNCTION("QUERY(Models!A:I, ""SELECT A WHERE I = TRUE AND G = FALSE LIMIT 1"", 0)"),"gpt-4-turbo-preview")</f>
        <v>gpt-4-turbo-preview</v>
      </c>
      <c r="M217" s="181" t="s">
        <v>48</v>
      </c>
      <c r="N217" s="181" t="s">
        <v>48</v>
      </c>
    </row>
    <row r="218" ht="48.0" customHeight="1">
      <c r="A218" s="189"/>
      <c r="B218" s="191"/>
      <c r="C218" s="192"/>
      <c r="D218" s="192"/>
      <c r="F218" s="190" t="b">
        <v>0</v>
      </c>
      <c r="G218" s="190" t="b">
        <v>0</v>
      </c>
      <c r="H218" s="190" t="b">
        <v>0</v>
      </c>
      <c r="J218" s="170" t="str">
        <f>IFERROR(__xludf.DUMMYFUNCTION("QUERY(Models!A:I, ""SELECT A WHERE I = TRUE AND G = FALSE LIMIT 1"", 0)"),"gpt-4-turbo-preview")</f>
        <v>gpt-4-turbo-preview</v>
      </c>
      <c r="K218" s="170">
        <v>0.1</v>
      </c>
      <c r="L218" s="170" t="str">
        <f>IFERROR(__xludf.DUMMYFUNCTION("QUERY(Models!A:I, ""SELECT A WHERE I = TRUE AND G = FALSE LIMIT 1"", 0)"),"gpt-4-turbo-preview")</f>
        <v>gpt-4-turbo-preview</v>
      </c>
      <c r="M218" s="181" t="s">
        <v>48</v>
      </c>
      <c r="N218" s="181" t="s">
        <v>48</v>
      </c>
    </row>
    <row r="219" ht="48.0" customHeight="1">
      <c r="A219" s="189"/>
      <c r="B219" s="191"/>
      <c r="C219" s="192"/>
      <c r="D219" s="192"/>
      <c r="F219" s="190" t="b">
        <v>0</v>
      </c>
      <c r="G219" s="190" t="b">
        <v>0</v>
      </c>
      <c r="H219" s="190" t="b">
        <v>0</v>
      </c>
      <c r="J219" s="170" t="str">
        <f>IFERROR(__xludf.DUMMYFUNCTION("QUERY(Models!A:I, ""SELECT A WHERE I = TRUE AND G = FALSE LIMIT 1"", 0)"),"gpt-4-turbo-preview")</f>
        <v>gpt-4-turbo-preview</v>
      </c>
      <c r="K219" s="170">
        <v>0.1</v>
      </c>
      <c r="L219" s="170" t="str">
        <f>IFERROR(__xludf.DUMMYFUNCTION("QUERY(Models!A:I, ""SELECT A WHERE I = TRUE AND G = FALSE LIMIT 1"", 0)"),"gpt-4-turbo-preview")</f>
        <v>gpt-4-turbo-preview</v>
      </c>
      <c r="M219" s="181" t="s">
        <v>48</v>
      </c>
      <c r="N219" s="181" t="s">
        <v>48</v>
      </c>
    </row>
    <row r="220" ht="48.0" customHeight="1">
      <c r="A220" s="189"/>
      <c r="B220" s="191"/>
      <c r="C220" s="192"/>
      <c r="D220" s="192"/>
      <c r="F220" s="190" t="b">
        <v>0</v>
      </c>
      <c r="G220" s="190" t="b">
        <v>0</v>
      </c>
      <c r="H220" s="190" t="b">
        <v>0</v>
      </c>
      <c r="J220" s="170" t="str">
        <f>IFERROR(__xludf.DUMMYFUNCTION("QUERY(Models!A:I, ""SELECT A WHERE I = TRUE AND G = FALSE LIMIT 1"", 0)"),"gpt-4-turbo-preview")</f>
        <v>gpt-4-turbo-preview</v>
      </c>
      <c r="K220" s="170">
        <v>0.1</v>
      </c>
      <c r="L220" s="170" t="str">
        <f>IFERROR(__xludf.DUMMYFUNCTION("QUERY(Models!A:I, ""SELECT A WHERE I = TRUE AND G = FALSE LIMIT 1"", 0)"),"gpt-4-turbo-preview")</f>
        <v>gpt-4-turbo-preview</v>
      </c>
      <c r="M220" s="181" t="s">
        <v>48</v>
      </c>
      <c r="N220" s="181" t="s">
        <v>48</v>
      </c>
    </row>
    <row r="221" ht="48.0" customHeight="1">
      <c r="A221" s="189"/>
      <c r="B221" s="191"/>
      <c r="C221" s="192"/>
      <c r="D221" s="192"/>
      <c r="F221" s="190" t="b">
        <v>0</v>
      </c>
      <c r="G221" s="190" t="b">
        <v>0</v>
      </c>
      <c r="H221" s="190" t="b">
        <v>0</v>
      </c>
      <c r="J221" s="170" t="str">
        <f>IFERROR(__xludf.DUMMYFUNCTION("QUERY(Models!A:I, ""SELECT A WHERE I = TRUE AND G = FALSE LIMIT 1"", 0)"),"gpt-4-turbo-preview")</f>
        <v>gpt-4-turbo-preview</v>
      </c>
      <c r="K221" s="170">
        <v>0.1</v>
      </c>
      <c r="L221" s="170" t="str">
        <f>IFERROR(__xludf.DUMMYFUNCTION("QUERY(Models!A:I, ""SELECT A WHERE I = TRUE AND G = FALSE LIMIT 1"", 0)"),"gpt-4-turbo-preview")</f>
        <v>gpt-4-turbo-preview</v>
      </c>
      <c r="M221" s="181" t="s">
        <v>48</v>
      </c>
      <c r="N221" s="181" t="s">
        <v>48</v>
      </c>
    </row>
    <row r="222" ht="48.0" customHeight="1">
      <c r="A222" s="189"/>
      <c r="B222" s="191"/>
      <c r="C222" s="192"/>
      <c r="D222" s="192"/>
      <c r="F222" s="190" t="b">
        <v>0</v>
      </c>
      <c r="G222" s="190" t="b">
        <v>0</v>
      </c>
      <c r="H222" s="190" t="b">
        <v>0</v>
      </c>
      <c r="J222" s="170" t="str">
        <f>IFERROR(__xludf.DUMMYFUNCTION("QUERY(Models!A:I, ""SELECT A WHERE I = TRUE AND G = FALSE LIMIT 1"", 0)"),"gpt-4-turbo-preview")</f>
        <v>gpt-4-turbo-preview</v>
      </c>
      <c r="K222" s="170">
        <v>0.1</v>
      </c>
      <c r="L222" s="170" t="str">
        <f>IFERROR(__xludf.DUMMYFUNCTION("QUERY(Models!A:I, ""SELECT A WHERE I = TRUE AND G = FALSE LIMIT 1"", 0)"),"gpt-4-turbo-preview")</f>
        <v>gpt-4-turbo-preview</v>
      </c>
      <c r="M222" s="181" t="s">
        <v>48</v>
      </c>
      <c r="N222" s="181" t="s">
        <v>48</v>
      </c>
    </row>
    <row r="223" ht="48.0" customHeight="1">
      <c r="A223" s="189"/>
      <c r="B223" s="191"/>
      <c r="C223" s="192"/>
      <c r="D223" s="192"/>
      <c r="F223" s="190" t="b">
        <v>0</v>
      </c>
      <c r="G223" s="190" t="b">
        <v>0</v>
      </c>
      <c r="H223" s="190" t="b">
        <v>0</v>
      </c>
      <c r="J223" s="170" t="str">
        <f>IFERROR(__xludf.DUMMYFUNCTION("QUERY(Models!A:I, ""SELECT A WHERE I = TRUE AND G = FALSE LIMIT 1"", 0)"),"gpt-4-turbo-preview")</f>
        <v>gpt-4-turbo-preview</v>
      </c>
      <c r="K223" s="170">
        <v>0.1</v>
      </c>
      <c r="L223" s="170" t="str">
        <f>IFERROR(__xludf.DUMMYFUNCTION("QUERY(Models!A:I, ""SELECT A WHERE I = TRUE AND G = FALSE LIMIT 1"", 0)"),"gpt-4-turbo-preview")</f>
        <v>gpt-4-turbo-preview</v>
      </c>
      <c r="M223" s="181" t="s">
        <v>48</v>
      </c>
      <c r="N223" s="181" t="s">
        <v>48</v>
      </c>
    </row>
    <row r="224" ht="48.0" customHeight="1">
      <c r="A224" s="189"/>
      <c r="B224" s="191"/>
      <c r="C224" s="192"/>
      <c r="D224" s="192"/>
      <c r="F224" s="190" t="b">
        <v>0</v>
      </c>
      <c r="G224" s="190" t="b">
        <v>0</v>
      </c>
      <c r="H224" s="190" t="b">
        <v>0</v>
      </c>
      <c r="J224" s="170" t="str">
        <f>IFERROR(__xludf.DUMMYFUNCTION("QUERY(Models!A:I, ""SELECT A WHERE I = TRUE AND G = FALSE LIMIT 1"", 0)"),"gpt-4-turbo-preview")</f>
        <v>gpt-4-turbo-preview</v>
      </c>
      <c r="K224" s="170">
        <v>0.1</v>
      </c>
      <c r="L224" s="170" t="str">
        <f>IFERROR(__xludf.DUMMYFUNCTION("QUERY(Models!A:I, ""SELECT A WHERE I = TRUE AND G = FALSE LIMIT 1"", 0)"),"gpt-4-turbo-preview")</f>
        <v>gpt-4-turbo-preview</v>
      </c>
      <c r="M224" s="181" t="s">
        <v>48</v>
      </c>
      <c r="N224" s="181" t="s">
        <v>48</v>
      </c>
    </row>
    <row r="225" ht="48.0" customHeight="1">
      <c r="A225" s="189"/>
      <c r="B225" s="191"/>
      <c r="C225" s="192"/>
      <c r="D225" s="192"/>
      <c r="F225" s="190" t="b">
        <v>0</v>
      </c>
      <c r="G225" s="190" t="b">
        <v>0</v>
      </c>
      <c r="H225" s="190" t="b">
        <v>0</v>
      </c>
      <c r="J225" s="170" t="str">
        <f>IFERROR(__xludf.DUMMYFUNCTION("QUERY(Models!A:I, ""SELECT A WHERE I = TRUE AND G = FALSE LIMIT 1"", 0)"),"gpt-4-turbo-preview")</f>
        <v>gpt-4-turbo-preview</v>
      </c>
      <c r="K225" s="170">
        <v>0.1</v>
      </c>
      <c r="L225" s="170" t="str">
        <f>IFERROR(__xludf.DUMMYFUNCTION("QUERY(Models!A:I, ""SELECT A WHERE I = TRUE AND G = FALSE LIMIT 1"", 0)"),"gpt-4-turbo-preview")</f>
        <v>gpt-4-turbo-preview</v>
      </c>
      <c r="M225" s="181" t="s">
        <v>48</v>
      </c>
      <c r="N225" s="181" t="s">
        <v>48</v>
      </c>
    </row>
    <row r="226" ht="48.0" customHeight="1">
      <c r="A226" s="189"/>
      <c r="B226" s="191"/>
      <c r="C226" s="192"/>
      <c r="D226" s="192"/>
      <c r="F226" s="190" t="b">
        <v>0</v>
      </c>
      <c r="G226" s="190" t="b">
        <v>0</v>
      </c>
      <c r="H226" s="190" t="b">
        <v>0</v>
      </c>
      <c r="J226" s="170" t="str">
        <f>IFERROR(__xludf.DUMMYFUNCTION("QUERY(Models!A:I, ""SELECT A WHERE I = TRUE AND G = FALSE LIMIT 1"", 0)"),"gpt-4-turbo-preview")</f>
        <v>gpt-4-turbo-preview</v>
      </c>
      <c r="K226" s="170">
        <v>0.1</v>
      </c>
      <c r="L226" s="170" t="str">
        <f>IFERROR(__xludf.DUMMYFUNCTION("QUERY(Models!A:I, ""SELECT A WHERE I = TRUE AND G = FALSE LIMIT 1"", 0)"),"gpt-4-turbo-preview")</f>
        <v>gpt-4-turbo-preview</v>
      </c>
      <c r="M226" s="181" t="s">
        <v>48</v>
      </c>
      <c r="N226" s="181" t="s">
        <v>48</v>
      </c>
    </row>
    <row r="227" ht="48.0" customHeight="1">
      <c r="A227" s="189"/>
      <c r="B227" s="191"/>
      <c r="C227" s="192"/>
      <c r="D227" s="192"/>
      <c r="F227" s="190" t="b">
        <v>0</v>
      </c>
      <c r="G227" s="190" t="b">
        <v>0</v>
      </c>
      <c r="H227" s="190" t="b">
        <v>0</v>
      </c>
      <c r="J227" s="170" t="str">
        <f>IFERROR(__xludf.DUMMYFUNCTION("QUERY(Models!A:I, ""SELECT A WHERE I = TRUE AND G = FALSE LIMIT 1"", 0)"),"gpt-4-turbo-preview")</f>
        <v>gpt-4-turbo-preview</v>
      </c>
      <c r="K227" s="170">
        <v>0.1</v>
      </c>
      <c r="L227" s="170" t="str">
        <f>IFERROR(__xludf.DUMMYFUNCTION("QUERY(Models!A:I, ""SELECT A WHERE I = TRUE AND G = FALSE LIMIT 1"", 0)"),"gpt-4-turbo-preview")</f>
        <v>gpt-4-turbo-preview</v>
      </c>
      <c r="M227" s="181" t="s">
        <v>48</v>
      </c>
      <c r="N227" s="181" t="s">
        <v>48</v>
      </c>
    </row>
    <row r="228" ht="48.0" customHeight="1">
      <c r="A228" s="189"/>
      <c r="B228" s="191"/>
      <c r="C228" s="192"/>
      <c r="D228" s="192"/>
      <c r="F228" s="190" t="b">
        <v>0</v>
      </c>
      <c r="G228" s="190" t="b">
        <v>0</v>
      </c>
      <c r="H228" s="190" t="b">
        <v>0</v>
      </c>
      <c r="J228" s="170" t="str">
        <f>IFERROR(__xludf.DUMMYFUNCTION("QUERY(Models!A:I, ""SELECT A WHERE I = TRUE AND G = FALSE LIMIT 1"", 0)"),"gpt-4-turbo-preview")</f>
        <v>gpt-4-turbo-preview</v>
      </c>
      <c r="K228" s="170">
        <v>0.1</v>
      </c>
      <c r="L228" s="170" t="str">
        <f>IFERROR(__xludf.DUMMYFUNCTION("QUERY(Models!A:I, ""SELECT A WHERE I = TRUE AND G = FALSE LIMIT 1"", 0)"),"gpt-4-turbo-preview")</f>
        <v>gpt-4-turbo-preview</v>
      </c>
      <c r="M228" s="181" t="s">
        <v>48</v>
      </c>
      <c r="N228" s="181" t="s">
        <v>48</v>
      </c>
    </row>
    <row r="229" ht="48.0" customHeight="1">
      <c r="A229" s="189"/>
      <c r="B229" s="191"/>
      <c r="C229" s="192"/>
      <c r="D229" s="192"/>
      <c r="F229" s="190" t="b">
        <v>0</v>
      </c>
      <c r="G229" s="190" t="b">
        <v>0</v>
      </c>
      <c r="H229" s="190" t="b">
        <v>0</v>
      </c>
      <c r="J229" s="170" t="str">
        <f>IFERROR(__xludf.DUMMYFUNCTION("QUERY(Models!A:I, ""SELECT A WHERE I = TRUE AND G = FALSE LIMIT 1"", 0)"),"gpt-4-turbo-preview")</f>
        <v>gpt-4-turbo-preview</v>
      </c>
      <c r="K229" s="170">
        <v>0.1</v>
      </c>
      <c r="L229" s="170" t="str">
        <f>IFERROR(__xludf.DUMMYFUNCTION("QUERY(Models!A:I, ""SELECT A WHERE I = TRUE AND G = FALSE LIMIT 1"", 0)"),"gpt-4-turbo-preview")</f>
        <v>gpt-4-turbo-preview</v>
      </c>
      <c r="M229" s="181" t="s">
        <v>48</v>
      </c>
      <c r="N229" s="181" t="s">
        <v>48</v>
      </c>
    </row>
    <row r="230" ht="48.0" customHeight="1">
      <c r="A230" s="189"/>
      <c r="B230" s="191"/>
      <c r="C230" s="192"/>
      <c r="D230" s="192"/>
      <c r="F230" s="190" t="b">
        <v>0</v>
      </c>
      <c r="G230" s="190" t="b">
        <v>0</v>
      </c>
      <c r="H230" s="190" t="b">
        <v>0</v>
      </c>
      <c r="J230" s="170" t="str">
        <f>IFERROR(__xludf.DUMMYFUNCTION("QUERY(Models!A:I, ""SELECT A WHERE I = TRUE AND G = FALSE LIMIT 1"", 0)"),"gpt-4-turbo-preview")</f>
        <v>gpt-4-turbo-preview</v>
      </c>
      <c r="K230" s="170">
        <v>0.1</v>
      </c>
      <c r="L230" s="170" t="str">
        <f>IFERROR(__xludf.DUMMYFUNCTION("QUERY(Models!A:I, ""SELECT A WHERE I = TRUE AND G = FALSE LIMIT 1"", 0)"),"gpt-4-turbo-preview")</f>
        <v>gpt-4-turbo-preview</v>
      </c>
      <c r="M230" s="181" t="s">
        <v>48</v>
      </c>
      <c r="N230" s="181" t="s">
        <v>48</v>
      </c>
    </row>
    <row r="231" ht="48.0" customHeight="1">
      <c r="A231" s="189"/>
      <c r="B231" s="191"/>
      <c r="C231" s="192"/>
      <c r="D231" s="192"/>
      <c r="F231" s="190" t="b">
        <v>0</v>
      </c>
      <c r="G231" s="190" t="b">
        <v>0</v>
      </c>
      <c r="H231" s="190" t="b">
        <v>0</v>
      </c>
      <c r="J231" s="170" t="str">
        <f>IFERROR(__xludf.DUMMYFUNCTION("QUERY(Models!A:I, ""SELECT A WHERE I = TRUE AND G = FALSE LIMIT 1"", 0)"),"gpt-4-turbo-preview")</f>
        <v>gpt-4-turbo-preview</v>
      </c>
      <c r="K231" s="170">
        <v>0.1</v>
      </c>
      <c r="L231" s="170" t="str">
        <f>IFERROR(__xludf.DUMMYFUNCTION("QUERY(Models!A:I, ""SELECT A WHERE I = TRUE AND G = FALSE LIMIT 1"", 0)"),"gpt-4-turbo-preview")</f>
        <v>gpt-4-turbo-preview</v>
      </c>
      <c r="M231" s="181" t="s">
        <v>48</v>
      </c>
      <c r="N231" s="181" t="s">
        <v>48</v>
      </c>
    </row>
    <row r="232" ht="48.0" customHeight="1">
      <c r="A232" s="189"/>
      <c r="B232" s="191"/>
      <c r="C232" s="192"/>
      <c r="D232" s="192"/>
      <c r="F232" s="190" t="b">
        <v>0</v>
      </c>
      <c r="G232" s="190" t="b">
        <v>0</v>
      </c>
      <c r="H232" s="190" t="b">
        <v>0</v>
      </c>
      <c r="J232" s="170" t="str">
        <f>IFERROR(__xludf.DUMMYFUNCTION("QUERY(Models!A:I, ""SELECT A WHERE I = TRUE AND G = FALSE LIMIT 1"", 0)"),"gpt-4-turbo-preview")</f>
        <v>gpt-4-turbo-preview</v>
      </c>
      <c r="K232" s="170">
        <v>0.1</v>
      </c>
      <c r="L232" s="170" t="str">
        <f>IFERROR(__xludf.DUMMYFUNCTION("QUERY(Models!A:I, ""SELECT A WHERE I = TRUE AND G = FALSE LIMIT 1"", 0)"),"gpt-4-turbo-preview")</f>
        <v>gpt-4-turbo-preview</v>
      </c>
      <c r="M232" s="181" t="s">
        <v>48</v>
      </c>
      <c r="N232" s="181" t="s">
        <v>48</v>
      </c>
    </row>
    <row r="233" ht="48.0" customHeight="1">
      <c r="A233" s="189"/>
      <c r="B233" s="191"/>
      <c r="C233" s="192"/>
      <c r="D233" s="192"/>
      <c r="F233" s="190" t="b">
        <v>0</v>
      </c>
      <c r="G233" s="190" t="b">
        <v>0</v>
      </c>
      <c r="H233" s="190" t="b">
        <v>0</v>
      </c>
      <c r="J233" s="170" t="str">
        <f>IFERROR(__xludf.DUMMYFUNCTION("QUERY(Models!A:I, ""SELECT A WHERE I = TRUE AND G = FALSE LIMIT 1"", 0)"),"gpt-4-turbo-preview")</f>
        <v>gpt-4-turbo-preview</v>
      </c>
      <c r="K233" s="170">
        <v>0.1</v>
      </c>
      <c r="L233" s="170" t="str">
        <f>IFERROR(__xludf.DUMMYFUNCTION("QUERY(Models!A:I, ""SELECT A WHERE I = TRUE AND G = FALSE LIMIT 1"", 0)"),"gpt-4-turbo-preview")</f>
        <v>gpt-4-turbo-preview</v>
      </c>
      <c r="M233" s="181" t="s">
        <v>48</v>
      </c>
      <c r="N233" s="181" t="s">
        <v>48</v>
      </c>
    </row>
    <row r="234" ht="48.0" customHeight="1">
      <c r="A234" s="189"/>
      <c r="B234" s="191"/>
      <c r="C234" s="192"/>
      <c r="D234" s="192"/>
      <c r="F234" s="190" t="b">
        <v>0</v>
      </c>
      <c r="G234" s="190" t="b">
        <v>0</v>
      </c>
      <c r="H234" s="190" t="b">
        <v>0</v>
      </c>
      <c r="J234" s="170" t="str">
        <f>IFERROR(__xludf.DUMMYFUNCTION("QUERY(Models!A:I, ""SELECT A WHERE I = TRUE AND G = FALSE LIMIT 1"", 0)"),"gpt-4-turbo-preview")</f>
        <v>gpt-4-turbo-preview</v>
      </c>
      <c r="K234" s="170">
        <v>0.1</v>
      </c>
      <c r="L234" s="170" t="str">
        <f>IFERROR(__xludf.DUMMYFUNCTION("QUERY(Models!A:I, ""SELECT A WHERE I = TRUE AND G = FALSE LIMIT 1"", 0)"),"gpt-4-turbo-preview")</f>
        <v>gpt-4-turbo-preview</v>
      </c>
      <c r="M234" s="181" t="s">
        <v>48</v>
      </c>
      <c r="N234" s="181" t="s">
        <v>48</v>
      </c>
    </row>
    <row r="235" ht="48.0" customHeight="1">
      <c r="A235" s="189"/>
      <c r="B235" s="191"/>
      <c r="C235" s="192"/>
      <c r="D235" s="192"/>
      <c r="F235" s="190" t="b">
        <v>0</v>
      </c>
      <c r="G235" s="190" t="b">
        <v>0</v>
      </c>
      <c r="H235" s="190" t="b">
        <v>0</v>
      </c>
      <c r="J235" s="170" t="str">
        <f>IFERROR(__xludf.DUMMYFUNCTION("QUERY(Models!A:I, ""SELECT A WHERE I = TRUE AND G = FALSE LIMIT 1"", 0)"),"gpt-4-turbo-preview")</f>
        <v>gpt-4-turbo-preview</v>
      </c>
      <c r="K235" s="170">
        <v>0.1</v>
      </c>
      <c r="L235" s="170" t="str">
        <f>IFERROR(__xludf.DUMMYFUNCTION("QUERY(Models!A:I, ""SELECT A WHERE I = TRUE AND G = FALSE LIMIT 1"", 0)"),"gpt-4-turbo-preview")</f>
        <v>gpt-4-turbo-preview</v>
      </c>
      <c r="M235" s="181" t="s">
        <v>48</v>
      </c>
      <c r="N235" s="181" t="s">
        <v>48</v>
      </c>
    </row>
    <row r="236" ht="48.0" customHeight="1">
      <c r="A236" s="189"/>
      <c r="B236" s="191"/>
      <c r="C236" s="192"/>
      <c r="D236" s="192"/>
      <c r="F236" s="190" t="b">
        <v>0</v>
      </c>
      <c r="G236" s="190" t="b">
        <v>0</v>
      </c>
      <c r="H236" s="190" t="b">
        <v>0</v>
      </c>
      <c r="J236" s="170" t="str">
        <f>IFERROR(__xludf.DUMMYFUNCTION("QUERY(Models!A:I, ""SELECT A WHERE I = TRUE AND G = FALSE LIMIT 1"", 0)"),"gpt-4-turbo-preview")</f>
        <v>gpt-4-turbo-preview</v>
      </c>
      <c r="K236" s="170">
        <v>0.1</v>
      </c>
      <c r="L236" s="170" t="str">
        <f>IFERROR(__xludf.DUMMYFUNCTION("QUERY(Models!A:I, ""SELECT A WHERE I = TRUE AND G = FALSE LIMIT 1"", 0)"),"gpt-4-turbo-preview")</f>
        <v>gpt-4-turbo-preview</v>
      </c>
      <c r="M236" s="181" t="s">
        <v>48</v>
      </c>
      <c r="N236" s="181" t="s">
        <v>48</v>
      </c>
    </row>
    <row r="237" ht="48.0" customHeight="1">
      <c r="A237" s="189"/>
      <c r="B237" s="191"/>
      <c r="C237" s="192"/>
      <c r="D237" s="192"/>
      <c r="F237" s="190" t="b">
        <v>0</v>
      </c>
      <c r="G237" s="190" t="b">
        <v>0</v>
      </c>
      <c r="H237" s="190" t="b">
        <v>0</v>
      </c>
      <c r="J237" s="170" t="str">
        <f>IFERROR(__xludf.DUMMYFUNCTION("QUERY(Models!A:I, ""SELECT A WHERE I = TRUE AND G = FALSE LIMIT 1"", 0)"),"gpt-4-turbo-preview")</f>
        <v>gpt-4-turbo-preview</v>
      </c>
      <c r="K237" s="170">
        <v>0.1</v>
      </c>
      <c r="L237" s="170" t="str">
        <f>IFERROR(__xludf.DUMMYFUNCTION("QUERY(Models!A:I, ""SELECT A WHERE I = TRUE AND G = FALSE LIMIT 1"", 0)"),"gpt-4-turbo-preview")</f>
        <v>gpt-4-turbo-preview</v>
      </c>
      <c r="M237" s="181" t="s">
        <v>48</v>
      </c>
      <c r="N237" s="181" t="s">
        <v>48</v>
      </c>
    </row>
    <row r="238" ht="48.0" customHeight="1">
      <c r="A238" s="189"/>
      <c r="B238" s="191"/>
      <c r="C238" s="192"/>
      <c r="D238" s="192"/>
      <c r="F238" s="190" t="b">
        <v>0</v>
      </c>
      <c r="G238" s="190" t="b">
        <v>0</v>
      </c>
      <c r="H238" s="190" t="b">
        <v>0</v>
      </c>
      <c r="J238" s="170" t="str">
        <f>IFERROR(__xludf.DUMMYFUNCTION("QUERY(Models!A:I, ""SELECT A WHERE I = TRUE AND G = FALSE LIMIT 1"", 0)"),"gpt-4-turbo-preview")</f>
        <v>gpt-4-turbo-preview</v>
      </c>
      <c r="K238" s="170">
        <v>0.1</v>
      </c>
      <c r="L238" s="170" t="str">
        <f>IFERROR(__xludf.DUMMYFUNCTION("QUERY(Models!A:I, ""SELECT A WHERE I = TRUE AND G = FALSE LIMIT 1"", 0)"),"gpt-4-turbo-preview")</f>
        <v>gpt-4-turbo-preview</v>
      </c>
      <c r="M238" s="181" t="s">
        <v>48</v>
      </c>
      <c r="N238" s="181" t="s">
        <v>48</v>
      </c>
    </row>
    <row r="239" ht="48.0" customHeight="1">
      <c r="A239" s="189"/>
      <c r="B239" s="191"/>
      <c r="C239" s="192"/>
      <c r="D239" s="192"/>
      <c r="F239" s="190" t="b">
        <v>0</v>
      </c>
      <c r="G239" s="190" t="b">
        <v>0</v>
      </c>
      <c r="H239" s="190" t="b">
        <v>0</v>
      </c>
      <c r="J239" s="170" t="str">
        <f>IFERROR(__xludf.DUMMYFUNCTION("QUERY(Models!A:I, ""SELECT A WHERE I = TRUE AND G = FALSE LIMIT 1"", 0)"),"gpt-4-turbo-preview")</f>
        <v>gpt-4-turbo-preview</v>
      </c>
      <c r="K239" s="170">
        <v>0.1</v>
      </c>
      <c r="L239" s="170" t="str">
        <f>IFERROR(__xludf.DUMMYFUNCTION("QUERY(Models!A:I, ""SELECT A WHERE I = TRUE AND G = FALSE LIMIT 1"", 0)"),"gpt-4-turbo-preview")</f>
        <v>gpt-4-turbo-preview</v>
      </c>
      <c r="M239" s="181" t="s">
        <v>48</v>
      </c>
      <c r="N239" s="181" t="s">
        <v>48</v>
      </c>
    </row>
    <row r="240" ht="48.0" customHeight="1">
      <c r="A240" s="189"/>
      <c r="B240" s="191"/>
      <c r="C240" s="192"/>
      <c r="D240" s="192"/>
      <c r="F240" s="190" t="b">
        <v>0</v>
      </c>
      <c r="G240" s="190" t="b">
        <v>0</v>
      </c>
      <c r="H240" s="190" t="b">
        <v>0</v>
      </c>
      <c r="J240" s="170" t="str">
        <f>IFERROR(__xludf.DUMMYFUNCTION("QUERY(Models!A:I, ""SELECT A WHERE I = TRUE AND G = FALSE LIMIT 1"", 0)"),"gpt-4-turbo-preview")</f>
        <v>gpt-4-turbo-preview</v>
      </c>
      <c r="K240" s="170">
        <v>0.1</v>
      </c>
      <c r="L240" s="170" t="str">
        <f>IFERROR(__xludf.DUMMYFUNCTION("QUERY(Models!A:I, ""SELECT A WHERE I = TRUE AND G = FALSE LIMIT 1"", 0)"),"gpt-4-turbo-preview")</f>
        <v>gpt-4-turbo-preview</v>
      </c>
      <c r="M240" s="181" t="s">
        <v>48</v>
      </c>
      <c r="N240" s="181" t="s">
        <v>48</v>
      </c>
    </row>
    <row r="241" ht="48.0" customHeight="1">
      <c r="A241" s="189"/>
      <c r="B241" s="191"/>
      <c r="C241" s="192"/>
      <c r="D241" s="192"/>
      <c r="F241" s="190" t="b">
        <v>0</v>
      </c>
      <c r="G241" s="190" t="b">
        <v>0</v>
      </c>
      <c r="H241" s="190" t="b">
        <v>0</v>
      </c>
      <c r="J241" s="170" t="str">
        <f>IFERROR(__xludf.DUMMYFUNCTION("QUERY(Models!A:I, ""SELECT A WHERE I = TRUE AND G = FALSE LIMIT 1"", 0)"),"gpt-4-turbo-preview")</f>
        <v>gpt-4-turbo-preview</v>
      </c>
      <c r="K241" s="170">
        <v>0.1</v>
      </c>
      <c r="L241" s="170" t="str">
        <f>IFERROR(__xludf.DUMMYFUNCTION("QUERY(Models!A:I, ""SELECT A WHERE I = TRUE AND G = FALSE LIMIT 1"", 0)"),"gpt-4-turbo-preview")</f>
        <v>gpt-4-turbo-preview</v>
      </c>
      <c r="M241" s="181" t="s">
        <v>48</v>
      </c>
      <c r="N241" s="181" t="s">
        <v>48</v>
      </c>
    </row>
    <row r="242" ht="48.0" customHeight="1">
      <c r="A242" s="189"/>
      <c r="B242" s="191"/>
      <c r="C242" s="192"/>
      <c r="D242" s="192"/>
      <c r="F242" s="190" t="b">
        <v>0</v>
      </c>
      <c r="G242" s="190" t="b">
        <v>0</v>
      </c>
      <c r="H242" s="190" t="b">
        <v>0</v>
      </c>
      <c r="J242" s="170" t="str">
        <f>IFERROR(__xludf.DUMMYFUNCTION("QUERY(Models!A:I, ""SELECT A WHERE I = TRUE AND G = FALSE LIMIT 1"", 0)"),"gpt-4-turbo-preview")</f>
        <v>gpt-4-turbo-preview</v>
      </c>
      <c r="K242" s="170">
        <v>0.1</v>
      </c>
      <c r="L242" s="170" t="str">
        <f>IFERROR(__xludf.DUMMYFUNCTION("QUERY(Models!A:I, ""SELECT A WHERE I = TRUE AND G = FALSE LIMIT 1"", 0)"),"gpt-4-turbo-preview")</f>
        <v>gpt-4-turbo-preview</v>
      </c>
      <c r="M242" s="181" t="s">
        <v>48</v>
      </c>
      <c r="N242" s="181" t="s">
        <v>48</v>
      </c>
    </row>
    <row r="243" ht="48.0" customHeight="1">
      <c r="A243" s="189"/>
      <c r="B243" s="191"/>
      <c r="C243" s="192"/>
      <c r="D243" s="192"/>
      <c r="F243" s="190" t="b">
        <v>0</v>
      </c>
      <c r="G243" s="190" t="b">
        <v>0</v>
      </c>
      <c r="H243" s="190" t="b">
        <v>0</v>
      </c>
      <c r="J243" s="170" t="str">
        <f>IFERROR(__xludf.DUMMYFUNCTION("QUERY(Models!A:I, ""SELECT A WHERE I = TRUE AND G = FALSE LIMIT 1"", 0)"),"gpt-4-turbo-preview")</f>
        <v>gpt-4-turbo-preview</v>
      </c>
      <c r="K243" s="170">
        <v>0.1</v>
      </c>
      <c r="L243" s="170" t="str">
        <f>IFERROR(__xludf.DUMMYFUNCTION("QUERY(Models!A:I, ""SELECT A WHERE I = TRUE AND G = FALSE LIMIT 1"", 0)"),"gpt-4-turbo-preview")</f>
        <v>gpt-4-turbo-preview</v>
      </c>
      <c r="M243" s="181" t="s">
        <v>48</v>
      </c>
      <c r="N243" s="181" t="s">
        <v>48</v>
      </c>
    </row>
    <row r="244" ht="48.0" customHeight="1">
      <c r="A244" s="189"/>
      <c r="B244" s="191"/>
      <c r="C244" s="192"/>
      <c r="D244" s="192"/>
      <c r="F244" s="190" t="b">
        <v>0</v>
      </c>
      <c r="G244" s="190" t="b">
        <v>0</v>
      </c>
      <c r="H244" s="190" t="b">
        <v>0</v>
      </c>
      <c r="J244" s="170" t="str">
        <f>IFERROR(__xludf.DUMMYFUNCTION("QUERY(Models!A:I, ""SELECT A WHERE I = TRUE AND G = FALSE LIMIT 1"", 0)"),"gpt-4-turbo-preview")</f>
        <v>gpt-4-turbo-preview</v>
      </c>
      <c r="K244" s="170">
        <v>0.1</v>
      </c>
      <c r="L244" s="170" t="str">
        <f>IFERROR(__xludf.DUMMYFUNCTION("QUERY(Models!A:I, ""SELECT A WHERE I = TRUE AND G = FALSE LIMIT 1"", 0)"),"gpt-4-turbo-preview")</f>
        <v>gpt-4-turbo-preview</v>
      </c>
      <c r="M244" s="181" t="s">
        <v>48</v>
      </c>
      <c r="N244" s="181" t="s">
        <v>48</v>
      </c>
    </row>
    <row r="245" ht="48.0" customHeight="1">
      <c r="A245" s="189"/>
      <c r="B245" s="191"/>
      <c r="C245" s="192"/>
      <c r="D245" s="192"/>
      <c r="F245" s="190" t="b">
        <v>0</v>
      </c>
      <c r="G245" s="190" t="b">
        <v>0</v>
      </c>
      <c r="H245" s="190" t="b">
        <v>0</v>
      </c>
      <c r="J245" s="170" t="str">
        <f>IFERROR(__xludf.DUMMYFUNCTION("QUERY(Models!A:I, ""SELECT A WHERE I = TRUE AND G = FALSE LIMIT 1"", 0)"),"gpt-4-turbo-preview")</f>
        <v>gpt-4-turbo-preview</v>
      </c>
      <c r="K245" s="170">
        <v>0.1</v>
      </c>
      <c r="L245" s="170" t="str">
        <f>IFERROR(__xludf.DUMMYFUNCTION("QUERY(Models!A:I, ""SELECT A WHERE I = TRUE AND G = FALSE LIMIT 1"", 0)"),"gpt-4-turbo-preview")</f>
        <v>gpt-4-turbo-preview</v>
      </c>
      <c r="M245" s="181" t="s">
        <v>48</v>
      </c>
      <c r="N245" s="181" t="s">
        <v>48</v>
      </c>
    </row>
    <row r="246" ht="48.0" customHeight="1">
      <c r="A246" s="189"/>
      <c r="B246" s="191"/>
      <c r="C246" s="192"/>
      <c r="D246" s="192"/>
      <c r="F246" s="190" t="b">
        <v>0</v>
      </c>
      <c r="G246" s="190" t="b">
        <v>0</v>
      </c>
      <c r="H246" s="190" t="b">
        <v>0</v>
      </c>
      <c r="J246" s="170" t="str">
        <f>IFERROR(__xludf.DUMMYFUNCTION("QUERY(Models!A:I, ""SELECT A WHERE I = TRUE AND G = FALSE LIMIT 1"", 0)"),"gpt-4-turbo-preview")</f>
        <v>gpt-4-turbo-preview</v>
      </c>
      <c r="K246" s="170">
        <v>0.1</v>
      </c>
      <c r="L246" s="170" t="str">
        <f>IFERROR(__xludf.DUMMYFUNCTION("QUERY(Models!A:I, ""SELECT A WHERE I = TRUE AND G = FALSE LIMIT 1"", 0)"),"gpt-4-turbo-preview")</f>
        <v>gpt-4-turbo-preview</v>
      </c>
      <c r="M246" s="181" t="s">
        <v>48</v>
      </c>
      <c r="N246" s="181" t="s">
        <v>48</v>
      </c>
    </row>
    <row r="247" ht="48.0" customHeight="1">
      <c r="A247" s="189"/>
      <c r="B247" s="191"/>
      <c r="C247" s="192"/>
      <c r="D247" s="192"/>
      <c r="F247" s="190" t="b">
        <v>0</v>
      </c>
      <c r="G247" s="190" t="b">
        <v>0</v>
      </c>
      <c r="H247" s="190" t="b">
        <v>0</v>
      </c>
      <c r="J247" s="170" t="str">
        <f>IFERROR(__xludf.DUMMYFUNCTION("QUERY(Models!A:I, ""SELECT A WHERE I = TRUE AND G = FALSE LIMIT 1"", 0)"),"gpt-4-turbo-preview")</f>
        <v>gpt-4-turbo-preview</v>
      </c>
      <c r="K247" s="170">
        <v>0.1</v>
      </c>
      <c r="L247" s="170" t="str">
        <f>IFERROR(__xludf.DUMMYFUNCTION("QUERY(Models!A:I, ""SELECT A WHERE I = TRUE AND G = FALSE LIMIT 1"", 0)"),"gpt-4-turbo-preview")</f>
        <v>gpt-4-turbo-preview</v>
      </c>
      <c r="M247" s="181" t="s">
        <v>48</v>
      </c>
      <c r="N247" s="181" t="s">
        <v>48</v>
      </c>
    </row>
    <row r="248" ht="48.0" customHeight="1">
      <c r="A248" s="189"/>
      <c r="B248" s="191"/>
      <c r="C248" s="192"/>
      <c r="D248" s="192"/>
      <c r="F248" s="190" t="b">
        <v>0</v>
      </c>
      <c r="G248" s="190" t="b">
        <v>0</v>
      </c>
      <c r="H248" s="190" t="b">
        <v>0</v>
      </c>
      <c r="J248" s="170" t="str">
        <f>IFERROR(__xludf.DUMMYFUNCTION("QUERY(Models!A:I, ""SELECT A WHERE I = TRUE AND G = FALSE LIMIT 1"", 0)"),"gpt-4-turbo-preview")</f>
        <v>gpt-4-turbo-preview</v>
      </c>
      <c r="K248" s="170">
        <v>0.1</v>
      </c>
      <c r="L248" s="170" t="str">
        <f>IFERROR(__xludf.DUMMYFUNCTION("QUERY(Models!A:I, ""SELECT A WHERE I = TRUE AND G = FALSE LIMIT 1"", 0)"),"gpt-4-turbo-preview")</f>
        <v>gpt-4-turbo-preview</v>
      </c>
      <c r="M248" s="181" t="s">
        <v>48</v>
      </c>
      <c r="N248" s="181" t="s">
        <v>48</v>
      </c>
    </row>
    <row r="249" ht="48.0" customHeight="1">
      <c r="A249" s="189"/>
      <c r="B249" s="191"/>
      <c r="C249" s="192"/>
      <c r="D249" s="192"/>
      <c r="F249" s="190" t="b">
        <v>0</v>
      </c>
      <c r="G249" s="190" t="b">
        <v>0</v>
      </c>
      <c r="H249" s="190" t="b">
        <v>0</v>
      </c>
      <c r="J249" s="170" t="str">
        <f>IFERROR(__xludf.DUMMYFUNCTION("QUERY(Models!A:I, ""SELECT A WHERE I = TRUE AND G = FALSE LIMIT 1"", 0)"),"gpt-4-turbo-preview")</f>
        <v>gpt-4-turbo-preview</v>
      </c>
      <c r="K249" s="170">
        <v>0.1</v>
      </c>
      <c r="L249" s="170" t="str">
        <f>IFERROR(__xludf.DUMMYFUNCTION("QUERY(Models!A:I, ""SELECT A WHERE I = TRUE AND G = FALSE LIMIT 1"", 0)"),"gpt-4-turbo-preview")</f>
        <v>gpt-4-turbo-preview</v>
      </c>
      <c r="M249" s="181" t="s">
        <v>48</v>
      </c>
      <c r="N249" s="181" t="s">
        <v>48</v>
      </c>
    </row>
    <row r="250" ht="48.0" customHeight="1">
      <c r="A250" s="189"/>
      <c r="B250" s="191"/>
      <c r="C250" s="192"/>
      <c r="D250" s="192"/>
      <c r="F250" s="190" t="b">
        <v>0</v>
      </c>
      <c r="G250" s="190" t="b">
        <v>0</v>
      </c>
      <c r="H250" s="190" t="b">
        <v>0</v>
      </c>
      <c r="J250" s="170" t="str">
        <f>IFERROR(__xludf.DUMMYFUNCTION("QUERY(Models!A:I, ""SELECT A WHERE I = TRUE AND G = FALSE LIMIT 1"", 0)"),"gpt-4-turbo-preview")</f>
        <v>gpt-4-turbo-preview</v>
      </c>
      <c r="K250" s="170">
        <v>0.1</v>
      </c>
      <c r="L250" s="170" t="str">
        <f>IFERROR(__xludf.DUMMYFUNCTION("QUERY(Models!A:I, ""SELECT A WHERE I = TRUE AND G = FALSE LIMIT 1"", 0)"),"gpt-4-turbo-preview")</f>
        <v>gpt-4-turbo-preview</v>
      </c>
      <c r="M250" s="181" t="s">
        <v>48</v>
      </c>
      <c r="N250" s="181" t="s">
        <v>48</v>
      </c>
    </row>
    <row r="251" ht="48.0" customHeight="1">
      <c r="A251" s="189"/>
      <c r="B251" s="191"/>
      <c r="C251" s="192"/>
      <c r="D251" s="192"/>
      <c r="F251" s="190" t="b">
        <v>0</v>
      </c>
      <c r="G251" s="190" t="b">
        <v>0</v>
      </c>
      <c r="H251" s="190" t="b">
        <v>0</v>
      </c>
      <c r="J251" s="170" t="str">
        <f>IFERROR(__xludf.DUMMYFUNCTION("QUERY(Models!A:I, ""SELECT A WHERE I = TRUE AND G = FALSE LIMIT 1"", 0)"),"gpt-4-turbo-preview")</f>
        <v>gpt-4-turbo-preview</v>
      </c>
      <c r="K251" s="170">
        <v>0.1</v>
      </c>
      <c r="L251" s="170" t="str">
        <f>IFERROR(__xludf.DUMMYFUNCTION("QUERY(Models!A:I, ""SELECT A WHERE I = TRUE AND G = FALSE LIMIT 1"", 0)"),"gpt-4-turbo-preview")</f>
        <v>gpt-4-turbo-preview</v>
      </c>
      <c r="M251" s="181" t="s">
        <v>48</v>
      </c>
      <c r="N251" s="181" t="s">
        <v>48</v>
      </c>
    </row>
    <row r="252" ht="48.0" customHeight="1">
      <c r="A252" s="189"/>
      <c r="B252" s="191"/>
      <c r="C252" s="192"/>
      <c r="D252" s="192"/>
      <c r="F252" s="190" t="b">
        <v>0</v>
      </c>
      <c r="G252" s="190" t="b">
        <v>0</v>
      </c>
      <c r="H252" s="190" t="b">
        <v>0</v>
      </c>
      <c r="J252" s="170" t="str">
        <f>IFERROR(__xludf.DUMMYFUNCTION("QUERY(Models!A:I, ""SELECT A WHERE I = TRUE AND G = FALSE LIMIT 1"", 0)"),"gpt-4-turbo-preview")</f>
        <v>gpt-4-turbo-preview</v>
      </c>
      <c r="K252" s="170">
        <v>0.1</v>
      </c>
      <c r="L252" s="170" t="str">
        <f>IFERROR(__xludf.DUMMYFUNCTION("QUERY(Models!A:I, ""SELECT A WHERE I = TRUE AND G = FALSE LIMIT 1"", 0)"),"gpt-4-turbo-preview")</f>
        <v>gpt-4-turbo-preview</v>
      </c>
      <c r="M252" s="181" t="s">
        <v>48</v>
      </c>
      <c r="N252" s="181" t="s">
        <v>48</v>
      </c>
    </row>
    <row r="253" ht="48.0" customHeight="1">
      <c r="A253" s="189"/>
      <c r="B253" s="191"/>
      <c r="C253" s="192"/>
      <c r="D253" s="192"/>
      <c r="F253" s="190" t="b">
        <v>0</v>
      </c>
      <c r="G253" s="190" t="b">
        <v>0</v>
      </c>
      <c r="H253" s="190" t="b">
        <v>0</v>
      </c>
      <c r="J253" s="170" t="str">
        <f>IFERROR(__xludf.DUMMYFUNCTION("QUERY(Models!A:I, ""SELECT A WHERE I = TRUE AND G = FALSE LIMIT 1"", 0)"),"gpt-4-turbo-preview")</f>
        <v>gpt-4-turbo-preview</v>
      </c>
      <c r="K253" s="170">
        <v>0.1</v>
      </c>
      <c r="L253" s="170" t="str">
        <f>IFERROR(__xludf.DUMMYFUNCTION("QUERY(Models!A:I, ""SELECT A WHERE I = TRUE AND G = FALSE LIMIT 1"", 0)"),"gpt-4-turbo-preview")</f>
        <v>gpt-4-turbo-preview</v>
      </c>
      <c r="M253" s="181" t="s">
        <v>48</v>
      </c>
      <c r="N253" s="181" t="s">
        <v>48</v>
      </c>
    </row>
    <row r="254" ht="48.0" customHeight="1">
      <c r="A254" s="189"/>
      <c r="B254" s="191"/>
      <c r="C254" s="192"/>
      <c r="D254" s="192"/>
      <c r="F254" s="190" t="b">
        <v>0</v>
      </c>
      <c r="G254" s="190" t="b">
        <v>0</v>
      </c>
      <c r="H254" s="190" t="b">
        <v>0</v>
      </c>
      <c r="J254" s="170" t="str">
        <f>IFERROR(__xludf.DUMMYFUNCTION("QUERY(Models!A:I, ""SELECT A WHERE I = TRUE AND G = FALSE LIMIT 1"", 0)"),"gpt-4-turbo-preview")</f>
        <v>gpt-4-turbo-preview</v>
      </c>
      <c r="K254" s="170">
        <v>0.1</v>
      </c>
      <c r="L254" s="170" t="str">
        <f>IFERROR(__xludf.DUMMYFUNCTION("QUERY(Models!A:I, ""SELECT A WHERE I = TRUE AND G = FALSE LIMIT 1"", 0)"),"gpt-4-turbo-preview")</f>
        <v>gpt-4-turbo-preview</v>
      </c>
      <c r="M254" s="181" t="s">
        <v>48</v>
      </c>
      <c r="N254" s="181" t="s">
        <v>48</v>
      </c>
    </row>
    <row r="255" ht="48.0" customHeight="1">
      <c r="A255" s="189"/>
      <c r="B255" s="191"/>
      <c r="C255" s="192"/>
      <c r="D255" s="192"/>
      <c r="F255" s="190" t="b">
        <v>0</v>
      </c>
      <c r="G255" s="190" t="b">
        <v>0</v>
      </c>
      <c r="H255" s="190" t="b">
        <v>0</v>
      </c>
      <c r="J255" s="170" t="str">
        <f>IFERROR(__xludf.DUMMYFUNCTION("QUERY(Models!A:I, ""SELECT A WHERE I = TRUE AND G = FALSE LIMIT 1"", 0)"),"gpt-4-turbo-preview")</f>
        <v>gpt-4-turbo-preview</v>
      </c>
      <c r="K255" s="170">
        <v>0.1</v>
      </c>
      <c r="L255" s="170" t="str">
        <f>IFERROR(__xludf.DUMMYFUNCTION("QUERY(Models!A:I, ""SELECT A WHERE I = TRUE AND G = FALSE LIMIT 1"", 0)"),"gpt-4-turbo-preview")</f>
        <v>gpt-4-turbo-preview</v>
      </c>
      <c r="M255" s="181" t="s">
        <v>48</v>
      </c>
      <c r="N255" s="181" t="s">
        <v>48</v>
      </c>
    </row>
    <row r="256" ht="48.0" customHeight="1">
      <c r="A256" s="189"/>
      <c r="B256" s="191"/>
      <c r="C256" s="192"/>
      <c r="D256" s="192"/>
      <c r="F256" s="190" t="b">
        <v>0</v>
      </c>
      <c r="G256" s="190" t="b">
        <v>0</v>
      </c>
      <c r="H256" s="190" t="b">
        <v>0</v>
      </c>
      <c r="J256" s="170" t="str">
        <f>IFERROR(__xludf.DUMMYFUNCTION("QUERY(Models!A:I, ""SELECT A WHERE I = TRUE AND G = FALSE LIMIT 1"", 0)"),"gpt-4-turbo-preview")</f>
        <v>gpt-4-turbo-preview</v>
      </c>
      <c r="K256" s="170">
        <v>0.1</v>
      </c>
      <c r="L256" s="170" t="str">
        <f>IFERROR(__xludf.DUMMYFUNCTION("QUERY(Models!A:I, ""SELECT A WHERE I = TRUE AND G = FALSE LIMIT 1"", 0)"),"gpt-4-turbo-preview")</f>
        <v>gpt-4-turbo-preview</v>
      </c>
      <c r="M256" s="181" t="s">
        <v>48</v>
      </c>
      <c r="N256" s="181" t="s">
        <v>48</v>
      </c>
    </row>
    <row r="257" ht="48.0" customHeight="1">
      <c r="A257" s="189"/>
      <c r="B257" s="191"/>
      <c r="C257" s="192"/>
      <c r="D257" s="192"/>
      <c r="F257" s="190" t="b">
        <v>0</v>
      </c>
      <c r="G257" s="190" t="b">
        <v>0</v>
      </c>
      <c r="H257" s="190" t="b">
        <v>0</v>
      </c>
      <c r="J257" s="170" t="str">
        <f>IFERROR(__xludf.DUMMYFUNCTION("QUERY(Models!A:I, ""SELECT A WHERE I = TRUE AND G = FALSE LIMIT 1"", 0)"),"gpt-4-turbo-preview")</f>
        <v>gpt-4-turbo-preview</v>
      </c>
      <c r="K257" s="170">
        <v>0.1</v>
      </c>
      <c r="L257" s="170" t="str">
        <f>IFERROR(__xludf.DUMMYFUNCTION("QUERY(Models!A:I, ""SELECT A WHERE I = TRUE AND G = FALSE LIMIT 1"", 0)"),"gpt-4-turbo-preview")</f>
        <v>gpt-4-turbo-preview</v>
      </c>
      <c r="M257" s="181" t="s">
        <v>48</v>
      </c>
      <c r="N257" s="181" t="s">
        <v>48</v>
      </c>
    </row>
    <row r="258" ht="48.0" customHeight="1">
      <c r="A258" s="189"/>
      <c r="B258" s="191"/>
      <c r="C258" s="192"/>
      <c r="D258" s="192"/>
      <c r="F258" s="190" t="b">
        <v>0</v>
      </c>
      <c r="G258" s="190" t="b">
        <v>0</v>
      </c>
      <c r="H258" s="190" t="b">
        <v>0</v>
      </c>
      <c r="J258" s="170" t="str">
        <f>IFERROR(__xludf.DUMMYFUNCTION("QUERY(Models!A:I, ""SELECT A WHERE I = TRUE AND G = FALSE LIMIT 1"", 0)"),"gpt-4-turbo-preview")</f>
        <v>gpt-4-turbo-preview</v>
      </c>
      <c r="K258" s="170">
        <v>0.1</v>
      </c>
      <c r="L258" s="170" t="str">
        <f>IFERROR(__xludf.DUMMYFUNCTION("QUERY(Models!A:I, ""SELECT A WHERE I = TRUE AND G = FALSE LIMIT 1"", 0)"),"gpt-4-turbo-preview")</f>
        <v>gpt-4-turbo-preview</v>
      </c>
      <c r="M258" s="181" t="s">
        <v>48</v>
      </c>
      <c r="N258" s="181" t="s">
        <v>48</v>
      </c>
    </row>
    <row r="259" ht="48.0" customHeight="1">
      <c r="A259" s="189"/>
      <c r="B259" s="191"/>
      <c r="C259" s="192"/>
      <c r="D259" s="192"/>
      <c r="F259" s="190" t="b">
        <v>0</v>
      </c>
      <c r="G259" s="190" t="b">
        <v>0</v>
      </c>
      <c r="H259" s="190" t="b">
        <v>0</v>
      </c>
      <c r="J259" s="170" t="str">
        <f>IFERROR(__xludf.DUMMYFUNCTION("QUERY(Models!A:I, ""SELECT A WHERE I = TRUE AND G = FALSE LIMIT 1"", 0)"),"gpt-4-turbo-preview")</f>
        <v>gpt-4-turbo-preview</v>
      </c>
      <c r="K259" s="170">
        <v>0.1</v>
      </c>
      <c r="L259" s="170" t="str">
        <f>IFERROR(__xludf.DUMMYFUNCTION("QUERY(Models!A:I, ""SELECT A WHERE I = TRUE AND G = FALSE LIMIT 1"", 0)"),"gpt-4-turbo-preview")</f>
        <v>gpt-4-turbo-preview</v>
      </c>
      <c r="M259" s="181" t="s">
        <v>48</v>
      </c>
      <c r="N259" s="181" t="s">
        <v>48</v>
      </c>
    </row>
    <row r="260" ht="48.0" customHeight="1">
      <c r="A260" s="189"/>
      <c r="B260" s="191"/>
      <c r="C260" s="192"/>
      <c r="D260" s="192"/>
      <c r="F260" s="190" t="b">
        <v>0</v>
      </c>
      <c r="G260" s="190" t="b">
        <v>0</v>
      </c>
      <c r="H260" s="190" t="b">
        <v>0</v>
      </c>
      <c r="J260" s="170" t="str">
        <f>IFERROR(__xludf.DUMMYFUNCTION("QUERY(Models!A:I, ""SELECT A WHERE I = TRUE AND G = FALSE LIMIT 1"", 0)"),"gpt-4-turbo-preview")</f>
        <v>gpt-4-turbo-preview</v>
      </c>
      <c r="K260" s="170">
        <v>0.1</v>
      </c>
      <c r="L260" s="170" t="str">
        <f>IFERROR(__xludf.DUMMYFUNCTION("QUERY(Models!A:I, ""SELECT A WHERE I = TRUE AND G = FALSE LIMIT 1"", 0)"),"gpt-4-turbo-preview")</f>
        <v>gpt-4-turbo-preview</v>
      </c>
      <c r="M260" s="181" t="s">
        <v>48</v>
      </c>
      <c r="N260" s="181" t="s">
        <v>48</v>
      </c>
    </row>
    <row r="261" ht="48.0" customHeight="1">
      <c r="A261" s="189"/>
      <c r="B261" s="191"/>
      <c r="C261" s="192"/>
      <c r="D261" s="192"/>
      <c r="F261" s="190" t="b">
        <v>0</v>
      </c>
      <c r="G261" s="190" t="b">
        <v>0</v>
      </c>
      <c r="H261" s="190" t="b">
        <v>0</v>
      </c>
      <c r="J261" s="170" t="str">
        <f>IFERROR(__xludf.DUMMYFUNCTION("QUERY(Models!A:I, ""SELECT A WHERE I = TRUE AND G = FALSE LIMIT 1"", 0)"),"gpt-4-turbo-preview")</f>
        <v>gpt-4-turbo-preview</v>
      </c>
      <c r="K261" s="170">
        <v>0.1</v>
      </c>
      <c r="L261" s="170" t="str">
        <f>IFERROR(__xludf.DUMMYFUNCTION("QUERY(Models!A:I, ""SELECT A WHERE I = TRUE AND G = FALSE LIMIT 1"", 0)"),"gpt-4-turbo-preview")</f>
        <v>gpt-4-turbo-preview</v>
      </c>
      <c r="M261" s="181" t="s">
        <v>48</v>
      </c>
      <c r="N261" s="181" t="s">
        <v>48</v>
      </c>
    </row>
    <row r="262" ht="48.0" customHeight="1">
      <c r="A262" s="189"/>
      <c r="B262" s="191"/>
      <c r="C262" s="192"/>
      <c r="D262" s="192"/>
      <c r="F262" s="190" t="b">
        <v>0</v>
      </c>
      <c r="G262" s="190" t="b">
        <v>0</v>
      </c>
      <c r="H262" s="190" t="b">
        <v>0</v>
      </c>
      <c r="J262" s="170" t="str">
        <f>IFERROR(__xludf.DUMMYFUNCTION("QUERY(Models!A:I, ""SELECT A WHERE I = TRUE AND G = FALSE LIMIT 1"", 0)"),"gpt-4-turbo-preview")</f>
        <v>gpt-4-turbo-preview</v>
      </c>
      <c r="K262" s="170">
        <v>0.1</v>
      </c>
      <c r="L262" s="170" t="str">
        <f>IFERROR(__xludf.DUMMYFUNCTION("QUERY(Models!A:I, ""SELECT A WHERE I = TRUE AND G = FALSE LIMIT 1"", 0)"),"gpt-4-turbo-preview")</f>
        <v>gpt-4-turbo-preview</v>
      </c>
      <c r="M262" s="181" t="s">
        <v>48</v>
      </c>
      <c r="N262" s="181" t="s">
        <v>48</v>
      </c>
    </row>
    <row r="263" ht="48.0" customHeight="1">
      <c r="A263" s="189"/>
      <c r="B263" s="191"/>
      <c r="C263" s="192"/>
      <c r="D263" s="192"/>
      <c r="F263" s="190" t="b">
        <v>0</v>
      </c>
      <c r="G263" s="190" t="b">
        <v>0</v>
      </c>
      <c r="H263" s="190" t="b">
        <v>0</v>
      </c>
      <c r="J263" s="170" t="str">
        <f>IFERROR(__xludf.DUMMYFUNCTION("QUERY(Models!A:I, ""SELECT A WHERE I = TRUE AND G = FALSE LIMIT 1"", 0)"),"gpt-4-turbo-preview")</f>
        <v>gpt-4-turbo-preview</v>
      </c>
      <c r="K263" s="170">
        <v>0.1</v>
      </c>
      <c r="L263" s="170" t="str">
        <f>IFERROR(__xludf.DUMMYFUNCTION("QUERY(Models!A:I, ""SELECT A WHERE I = TRUE AND G = FALSE LIMIT 1"", 0)"),"gpt-4-turbo-preview")</f>
        <v>gpt-4-turbo-preview</v>
      </c>
      <c r="M263" s="181" t="s">
        <v>48</v>
      </c>
      <c r="N263" s="181" t="s">
        <v>48</v>
      </c>
    </row>
    <row r="264" ht="48.0" customHeight="1">
      <c r="A264" s="189"/>
      <c r="B264" s="191"/>
      <c r="C264" s="192"/>
      <c r="D264" s="192"/>
      <c r="F264" s="190" t="b">
        <v>0</v>
      </c>
      <c r="G264" s="190" t="b">
        <v>0</v>
      </c>
      <c r="H264" s="190" t="b">
        <v>0</v>
      </c>
      <c r="J264" s="170" t="str">
        <f>IFERROR(__xludf.DUMMYFUNCTION("QUERY(Models!A:I, ""SELECT A WHERE I = TRUE AND G = FALSE LIMIT 1"", 0)"),"gpt-4-turbo-preview")</f>
        <v>gpt-4-turbo-preview</v>
      </c>
      <c r="K264" s="170">
        <v>0.1</v>
      </c>
      <c r="L264" s="170" t="str">
        <f>IFERROR(__xludf.DUMMYFUNCTION("QUERY(Models!A:I, ""SELECT A WHERE I = TRUE AND G = FALSE LIMIT 1"", 0)"),"gpt-4-turbo-preview")</f>
        <v>gpt-4-turbo-preview</v>
      </c>
      <c r="M264" s="181" t="s">
        <v>48</v>
      </c>
      <c r="N264" s="181" t="s">
        <v>48</v>
      </c>
    </row>
    <row r="265" ht="48.0" customHeight="1">
      <c r="A265" s="189"/>
      <c r="B265" s="191"/>
      <c r="C265" s="192"/>
      <c r="D265" s="192"/>
      <c r="F265" s="190" t="b">
        <v>0</v>
      </c>
      <c r="G265" s="190" t="b">
        <v>0</v>
      </c>
      <c r="H265" s="190" t="b">
        <v>0</v>
      </c>
      <c r="J265" s="170" t="str">
        <f>IFERROR(__xludf.DUMMYFUNCTION("QUERY(Models!A:I, ""SELECT A WHERE I = TRUE AND G = FALSE LIMIT 1"", 0)"),"gpt-4-turbo-preview")</f>
        <v>gpt-4-turbo-preview</v>
      </c>
      <c r="K265" s="170">
        <v>0.1</v>
      </c>
      <c r="L265" s="170" t="str">
        <f>IFERROR(__xludf.DUMMYFUNCTION("QUERY(Models!A:I, ""SELECT A WHERE I = TRUE AND G = FALSE LIMIT 1"", 0)"),"gpt-4-turbo-preview")</f>
        <v>gpt-4-turbo-preview</v>
      </c>
      <c r="M265" s="181" t="s">
        <v>48</v>
      </c>
      <c r="N265" s="181" t="s">
        <v>48</v>
      </c>
    </row>
    <row r="266" ht="48.0" customHeight="1">
      <c r="A266" s="189"/>
      <c r="B266" s="191"/>
      <c r="C266" s="192"/>
      <c r="D266" s="192"/>
      <c r="F266" s="190" t="b">
        <v>0</v>
      </c>
      <c r="G266" s="190" t="b">
        <v>0</v>
      </c>
      <c r="H266" s="190" t="b">
        <v>0</v>
      </c>
      <c r="J266" s="170" t="str">
        <f>IFERROR(__xludf.DUMMYFUNCTION("QUERY(Models!A:I, ""SELECT A WHERE I = TRUE AND G = FALSE LIMIT 1"", 0)"),"gpt-4-turbo-preview")</f>
        <v>gpt-4-turbo-preview</v>
      </c>
      <c r="K266" s="170">
        <v>0.1</v>
      </c>
      <c r="L266" s="170" t="str">
        <f>IFERROR(__xludf.DUMMYFUNCTION("QUERY(Models!A:I, ""SELECT A WHERE I = TRUE AND G = FALSE LIMIT 1"", 0)"),"gpt-4-turbo-preview")</f>
        <v>gpt-4-turbo-preview</v>
      </c>
      <c r="M266" s="181" t="s">
        <v>48</v>
      </c>
      <c r="N266" s="181" t="s">
        <v>48</v>
      </c>
    </row>
    <row r="267" ht="48.0" customHeight="1">
      <c r="A267" s="189"/>
      <c r="B267" s="191"/>
      <c r="C267" s="192"/>
      <c r="D267" s="192"/>
      <c r="F267" s="190" t="b">
        <v>0</v>
      </c>
      <c r="G267" s="190" t="b">
        <v>0</v>
      </c>
      <c r="H267" s="190" t="b">
        <v>0</v>
      </c>
      <c r="J267" s="170" t="str">
        <f>IFERROR(__xludf.DUMMYFUNCTION("QUERY(Models!A:I, ""SELECT A WHERE I = TRUE AND G = FALSE LIMIT 1"", 0)"),"gpt-4-turbo-preview")</f>
        <v>gpt-4-turbo-preview</v>
      </c>
      <c r="K267" s="170">
        <v>0.1</v>
      </c>
      <c r="L267" s="170" t="str">
        <f>IFERROR(__xludf.DUMMYFUNCTION("QUERY(Models!A:I, ""SELECT A WHERE I = TRUE AND G = FALSE LIMIT 1"", 0)"),"gpt-4-turbo-preview")</f>
        <v>gpt-4-turbo-preview</v>
      </c>
      <c r="M267" s="181" t="s">
        <v>48</v>
      </c>
      <c r="N267" s="181" t="s">
        <v>48</v>
      </c>
    </row>
    <row r="268" ht="48.0" customHeight="1">
      <c r="A268" s="189"/>
      <c r="B268" s="191"/>
      <c r="C268" s="192"/>
      <c r="D268" s="192"/>
      <c r="F268" s="190" t="b">
        <v>0</v>
      </c>
      <c r="G268" s="190" t="b">
        <v>0</v>
      </c>
      <c r="H268" s="190" t="b">
        <v>0</v>
      </c>
      <c r="J268" s="170" t="str">
        <f>IFERROR(__xludf.DUMMYFUNCTION("QUERY(Models!A:I, ""SELECT A WHERE I = TRUE AND G = FALSE LIMIT 1"", 0)"),"gpt-4-turbo-preview")</f>
        <v>gpt-4-turbo-preview</v>
      </c>
      <c r="K268" s="170">
        <v>0.1</v>
      </c>
      <c r="L268" s="170" t="str">
        <f>IFERROR(__xludf.DUMMYFUNCTION("QUERY(Models!A:I, ""SELECT A WHERE I = TRUE AND G = FALSE LIMIT 1"", 0)"),"gpt-4-turbo-preview")</f>
        <v>gpt-4-turbo-preview</v>
      </c>
      <c r="M268" s="181" t="s">
        <v>48</v>
      </c>
      <c r="N268" s="181" t="s">
        <v>48</v>
      </c>
    </row>
    <row r="269" ht="48.0" customHeight="1">
      <c r="A269" s="189"/>
      <c r="B269" s="191"/>
      <c r="C269" s="192"/>
      <c r="D269" s="192"/>
      <c r="F269" s="190" t="b">
        <v>0</v>
      </c>
      <c r="G269" s="190" t="b">
        <v>0</v>
      </c>
      <c r="H269" s="190" t="b">
        <v>0</v>
      </c>
      <c r="J269" s="170" t="str">
        <f>IFERROR(__xludf.DUMMYFUNCTION("QUERY(Models!A:I, ""SELECT A WHERE I = TRUE AND G = FALSE LIMIT 1"", 0)"),"gpt-4-turbo-preview")</f>
        <v>gpt-4-turbo-preview</v>
      </c>
      <c r="K269" s="170">
        <v>0.1</v>
      </c>
      <c r="L269" s="170" t="str">
        <f>IFERROR(__xludf.DUMMYFUNCTION("QUERY(Models!A:I, ""SELECT A WHERE I = TRUE AND G = FALSE LIMIT 1"", 0)"),"gpt-4-turbo-preview")</f>
        <v>gpt-4-turbo-preview</v>
      </c>
      <c r="M269" s="181" t="s">
        <v>48</v>
      </c>
      <c r="N269" s="181" t="s">
        <v>48</v>
      </c>
    </row>
    <row r="270" ht="48.0" customHeight="1">
      <c r="A270" s="189"/>
      <c r="B270" s="191"/>
      <c r="C270" s="192"/>
      <c r="D270" s="192"/>
      <c r="F270" s="190" t="b">
        <v>0</v>
      </c>
      <c r="G270" s="190" t="b">
        <v>0</v>
      </c>
      <c r="H270" s="190" t="b">
        <v>0</v>
      </c>
      <c r="J270" s="170" t="str">
        <f>IFERROR(__xludf.DUMMYFUNCTION("QUERY(Models!A:I, ""SELECT A WHERE I = TRUE AND G = FALSE LIMIT 1"", 0)"),"gpt-4-turbo-preview")</f>
        <v>gpt-4-turbo-preview</v>
      </c>
      <c r="K270" s="170">
        <v>0.1</v>
      </c>
      <c r="L270" s="170" t="str">
        <f>IFERROR(__xludf.DUMMYFUNCTION("QUERY(Models!A:I, ""SELECT A WHERE I = TRUE AND G = FALSE LIMIT 1"", 0)"),"gpt-4-turbo-preview")</f>
        <v>gpt-4-turbo-preview</v>
      </c>
      <c r="M270" s="181" t="s">
        <v>48</v>
      </c>
      <c r="N270" s="181" t="s">
        <v>48</v>
      </c>
    </row>
    <row r="271" ht="48.0" customHeight="1">
      <c r="A271" s="189"/>
      <c r="B271" s="191"/>
      <c r="C271" s="192"/>
      <c r="D271" s="192"/>
      <c r="F271" s="190" t="b">
        <v>0</v>
      </c>
      <c r="G271" s="190" t="b">
        <v>0</v>
      </c>
      <c r="H271" s="190" t="b">
        <v>0</v>
      </c>
      <c r="J271" s="170" t="str">
        <f>IFERROR(__xludf.DUMMYFUNCTION("QUERY(Models!A:I, ""SELECT A WHERE I = TRUE AND G = FALSE LIMIT 1"", 0)"),"gpt-4-turbo-preview")</f>
        <v>gpt-4-turbo-preview</v>
      </c>
      <c r="K271" s="170">
        <v>0.1</v>
      </c>
      <c r="L271" s="170" t="str">
        <f>IFERROR(__xludf.DUMMYFUNCTION("QUERY(Models!A:I, ""SELECT A WHERE I = TRUE AND G = FALSE LIMIT 1"", 0)"),"gpt-4-turbo-preview")</f>
        <v>gpt-4-turbo-preview</v>
      </c>
      <c r="M271" s="181" t="s">
        <v>48</v>
      </c>
      <c r="N271" s="181" t="s">
        <v>48</v>
      </c>
    </row>
    <row r="272" ht="48.0" customHeight="1">
      <c r="A272" s="189"/>
      <c r="B272" s="191"/>
      <c r="C272" s="192"/>
      <c r="D272" s="192"/>
      <c r="F272" s="190" t="b">
        <v>0</v>
      </c>
      <c r="G272" s="190" t="b">
        <v>0</v>
      </c>
      <c r="H272" s="190" t="b">
        <v>0</v>
      </c>
      <c r="J272" s="170" t="str">
        <f>IFERROR(__xludf.DUMMYFUNCTION("QUERY(Models!A:I, ""SELECT A WHERE I = TRUE AND G = FALSE LIMIT 1"", 0)"),"gpt-4-turbo-preview")</f>
        <v>gpt-4-turbo-preview</v>
      </c>
      <c r="K272" s="170">
        <v>0.1</v>
      </c>
      <c r="L272" s="170" t="str">
        <f>IFERROR(__xludf.DUMMYFUNCTION("QUERY(Models!A:I, ""SELECT A WHERE I = TRUE AND G = FALSE LIMIT 1"", 0)"),"gpt-4-turbo-preview")</f>
        <v>gpt-4-turbo-preview</v>
      </c>
      <c r="M272" s="181" t="s">
        <v>48</v>
      </c>
      <c r="N272" s="181" t="s">
        <v>48</v>
      </c>
    </row>
    <row r="273" ht="48.0" customHeight="1">
      <c r="A273" s="189"/>
      <c r="B273" s="191"/>
      <c r="C273" s="192"/>
      <c r="D273" s="192"/>
      <c r="F273" s="190" t="b">
        <v>0</v>
      </c>
      <c r="G273" s="190" t="b">
        <v>0</v>
      </c>
      <c r="H273" s="190" t="b">
        <v>0</v>
      </c>
      <c r="J273" s="170" t="str">
        <f>IFERROR(__xludf.DUMMYFUNCTION("QUERY(Models!A:I, ""SELECT A WHERE I = TRUE AND G = FALSE LIMIT 1"", 0)"),"gpt-4-turbo-preview")</f>
        <v>gpt-4-turbo-preview</v>
      </c>
      <c r="K273" s="170">
        <v>0.1</v>
      </c>
      <c r="L273" s="170" t="str">
        <f>IFERROR(__xludf.DUMMYFUNCTION("QUERY(Models!A:I, ""SELECT A WHERE I = TRUE AND G = FALSE LIMIT 1"", 0)"),"gpt-4-turbo-preview")</f>
        <v>gpt-4-turbo-preview</v>
      </c>
      <c r="M273" s="181" t="s">
        <v>48</v>
      </c>
      <c r="N273" s="181" t="s">
        <v>48</v>
      </c>
    </row>
    <row r="274" ht="48.0" customHeight="1">
      <c r="A274" s="189"/>
      <c r="B274" s="191"/>
      <c r="C274" s="192"/>
      <c r="D274" s="192"/>
      <c r="F274" s="190" t="b">
        <v>0</v>
      </c>
      <c r="G274" s="190" t="b">
        <v>0</v>
      </c>
      <c r="H274" s="190" t="b">
        <v>0</v>
      </c>
      <c r="J274" s="170" t="str">
        <f>IFERROR(__xludf.DUMMYFUNCTION("QUERY(Models!A:I, ""SELECT A WHERE I = TRUE AND G = FALSE LIMIT 1"", 0)"),"gpt-4-turbo-preview")</f>
        <v>gpt-4-turbo-preview</v>
      </c>
      <c r="K274" s="170">
        <v>0.1</v>
      </c>
      <c r="L274" s="170" t="str">
        <f>IFERROR(__xludf.DUMMYFUNCTION("QUERY(Models!A:I, ""SELECT A WHERE I = TRUE AND G = FALSE LIMIT 1"", 0)"),"gpt-4-turbo-preview")</f>
        <v>gpt-4-turbo-preview</v>
      </c>
      <c r="M274" s="181" t="s">
        <v>48</v>
      </c>
      <c r="N274" s="181" t="s">
        <v>48</v>
      </c>
    </row>
    <row r="275" ht="48.0" customHeight="1">
      <c r="A275" s="189"/>
      <c r="B275" s="191"/>
      <c r="C275" s="192"/>
      <c r="D275" s="192"/>
      <c r="F275" s="190" t="b">
        <v>0</v>
      </c>
      <c r="G275" s="190" t="b">
        <v>0</v>
      </c>
      <c r="H275" s="190" t="b">
        <v>0</v>
      </c>
      <c r="J275" s="170" t="str">
        <f>IFERROR(__xludf.DUMMYFUNCTION("QUERY(Models!A:I, ""SELECT A WHERE I = TRUE AND G = FALSE LIMIT 1"", 0)"),"gpt-4-turbo-preview")</f>
        <v>gpt-4-turbo-preview</v>
      </c>
      <c r="K275" s="170">
        <v>0.1</v>
      </c>
      <c r="L275" s="170" t="str">
        <f>IFERROR(__xludf.DUMMYFUNCTION("QUERY(Models!A:I, ""SELECT A WHERE I = TRUE AND G = FALSE LIMIT 1"", 0)"),"gpt-4-turbo-preview")</f>
        <v>gpt-4-turbo-preview</v>
      </c>
      <c r="M275" s="181" t="s">
        <v>48</v>
      </c>
      <c r="N275" s="181" t="s">
        <v>48</v>
      </c>
    </row>
    <row r="276" ht="48.0" customHeight="1">
      <c r="A276" s="189"/>
      <c r="B276" s="191"/>
      <c r="C276" s="192"/>
      <c r="D276" s="192"/>
      <c r="F276" s="190" t="b">
        <v>0</v>
      </c>
      <c r="G276" s="190" t="b">
        <v>0</v>
      </c>
      <c r="H276" s="190" t="b">
        <v>0</v>
      </c>
      <c r="J276" s="170" t="str">
        <f>IFERROR(__xludf.DUMMYFUNCTION("QUERY(Models!A:I, ""SELECT A WHERE I = TRUE AND G = FALSE LIMIT 1"", 0)"),"gpt-4-turbo-preview")</f>
        <v>gpt-4-turbo-preview</v>
      </c>
      <c r="K276" s="170">
        <v>0.1</v>
      </c>
      <c r="L276" s="170" t="str">
        <f>IFERROR(__xludf.DUMMYFUNCTION("QUERY(Models!A:I, ""SELECT A WHERE I = TRUE AND G = FALSE LIMIT 1"", 0)"),"gpt-4-turbo-preview")</f>
        <v>gpt-4-turbo-preview</v>
      </c>
      <c r="M276" s="181" t="s">
        <v>48</v>
      </c>
      <c r="N276" s="181" t="s">
        <v>48</v>
      </c>
    </row>
    <row r="277" ht="48.0" customHeight="1">
      <c r="A277" s="189"/>
      <c r="B277" s="191"/>
      <c r="C277" s="192"/>
      <c r="D277" s="192"/>
      <c r="F277" s="190" t="b">
        <v>0</v>
      </c>
      <c r="G277" s="190" t="b">
        <v>0</v>
      </c>
      <c r="H277" s="190" t="b">
        <v>0</v>
      </c>
      <c r="J277" s="170" t="str">
        <f>IFERROR(__xludf.DUMMYFUNCTION("QUERY(Models!A:I, ""SELECT A WHERE I = TRUE AND G = FALSE LIMIT 1"", 0)"),"gpt-4-turbo-preview")</f>
        <v>gpt-4-turbo-preview</v>
      </c>
      <c r="K277" s="170">
        <v>0.1</v>
      </c>
      <c r="L277" s="170" t="str">
        <f>IFERROR(__xludf.DUMMYFUNCTION("QUERY(Models!A:I, ""SELECT A WHERE I = TRUE AND G = FALSE LIMIT 1"", 0)"),"gpt-4-turbo-preview")</f>
        <v>gpt-4-turbo-preview</v>
      </c>
      <c r="M277" s="181" t="s">
        <v>48</v>
      </c>
      <c r="N277" s="181" t="s">
        <v>48</v>
      </c>
    </row>
    <row r="278" ht="48.0" customHeight="1">
      <c r="A278" s="189"/>
      <c r="B278" s="191"/>
      <c r="C278" s="192"/>
      <c r="D278" s="192"/>
      <c r="F278" s="190" t="b">
        <v>0</v>
      </c>
      <c r="G278" s="190" t="b">
        <v>0</v>
      </c>
      <c r="H278" s="190" t="b">
        <v>0</v>
      </c>
      <c r="J278" s="170" t="str">
        <f>IFERROR(__xludf.DUMMYFUNCTION("QUERY(Models!A:I, ""SELECT A WHERE I = TRUE AND G = FALSE LIMIT 1"", 0)"),"gpt-4-turbo-preview")</f>
        <v>gpt-4-turbo-preview</v>
      </c>
      <c r="K278" s="170">
        <v>0.1</v>
      </c>
      <c r="L278" s="170" t="str">
        <f>IFERROR(__xludf.DUMMYFUNCTION("QUERY(Models!A:I, ""SELECT A WHERE I = TRUE AND G = FALSE LIMIT 1"", 0)"),"gpt-4-turbo-preview")</f>
        <v>gpt-4-turbo-preview</v>
      </c>
      <c r="M278" s="181" t="s">
        <v>48</v>
      </c>
      <c r="N278" s="181" t="s">
        <v>48</v>
      </c>
    </row>
    <row r="279" ht="48.0" customHeight="1">
      <c r="A279" s="189"/>
      <c r="B279" s="191"/>
      <c r="C279" s="192"/>
      <c r="D279" s="192"/>
      <c r="F279" s="190" t="b">
        <v>0</v>
      </c>
      <c r="G279" s="190" t="b">
        <v>0</v>
      </c>
      <c r="H279" s="190" t="b">
        <v>0</v>
      </c>
      <c r="J279" s="170" t="str">
        <f>IFERROR(__xludf.DUMMYFUNCTION("QUERY(Models!A:I, ""SELECT A WHERE I = TRUE AND G = FALSE LIMIT 1"", 0)"),"gpt-4-turbo-preview")</f>
        <v>gpt-4-turbo-preview</v>
      </c>
      <c r="K279" s="170">
        <v>0.1</v>
      </c>
      <c r="L279" s="170" t="str">
        <f>IFERROR(__xludf.DUMMYFUNCTION("QUERY(Models!A:I, ""SELECT A WHERE I = TRUE AND G = FALSE LIMIT 1"", 0)"),"gpt-4-turbo-preview")</f>
        <v>gpt-4-turbo-preview</v>
      </c>
      <c r="M279" s="181" t="s">
        <v>48</v>
      </c>
      <c r="N279" s="181" t="s">
        <v>48</v>
      </c>
    </row>
    <row r="280" ht="48.0" customHeight="1">
      <c r="A280" s="189"/>
      <c r="B280" s="191"/>
      <c r="C280" s="192"/>
      <c r="D280" s="192"/>
      <c r="F280" s="190" t="b">
        <v>0</v>
      </c>
      <c r="G280" s="190" t="b">
        <v>0</v>
      </c>
      <c r="H280" s="190" t="b">
        <v>0</v>
      </c>
      <c r="J280" s="170" t="str">
        <f>IFERROR(__xludf.DUMMYFUNCTION("QUERY(Models!A:I, ""SELECT A WHERE I = TRUE AND G = FALSE LIMIT 1"", 0)"),"gpt-4-turbo-preview")</f>
        <v>gpt-4-turbo-preview</v>
      </c>
      <c r="K280" s="170">
        <v>0.1</v>
      </c>
      <c r="L280" s="170" t="str">
        <f>IFERROR(__xludf.DUMMYFUNCTION("QUERY(Models!A:I, ""SELECT A WHERE I = TRUE AND G = FALSE LIMIT 1"", 0)"),"gpt-4-turbo-preview")</f>
        <v>gpt-4-turbo-preview</v>
      </c>
      <c r="M280" s="181" t="s">
        <v>48</v>
      </c>
      <c r="N280" s="181" t="s">
        <v>48</v>
      </c>
    </row>
    <row r="281" ht="48.0" customHeight="1">
      <c r="A281" s="189"/>
      <c r="B281" s="191"/>
      <c r="C281" s="192"/>
      <c r="D281" s="192"/>
      <c r="F281" s="190" t="b">
        <v>0</v>
      </c>
      <c r="G281" s="190" t="b">
        <v>0</v>
      </c>
      <c r="H281" s="190" t="b">
        <v>0</v>
      </c>
      <c r="J281" s="170" t="str">
        <f>IFERROR(__xludf.DUMMYFUNCTION("QUERY(Models!A:I, ""SELECT A WHERE I = TRUE AND G = FALSE LIMIT 1"", 0)"),"gpt-4-turbo-preview")</f>
        <v>gpt-4-turbo-preview</v>
      </c>
      <c r="K281" s="170">
        <v>0.1</v>
      </c>
      <c r="L281" s="170" t="str">
        <f>IFERROR(__xludf.DUMMYFUNCTION("QUERY(Models!A:I, ""SELECT A WHERE I = TRUE AND G = FALSE LIMIT 1"", 0)"),"gpt-4-turbo-preview")</f>
        <v>gpt-4-turbo-preview</v>
      </c>
      <c r="M281" s="181" t="s">
        <v>48</v>
      </c>
      <c r="N281" s="181" t="s">
        <v>48</v>
      </c>
    </row>
    <row r="282" ht="48.0" customHeight="1">
      <c r="A282" s="189"/>
      <c r="B282" s="191"/>
      <c r="C282" s="192"/>
      <c r="D282" s="192"/>
      <c r="F282" s="190" t="b">
        <v>0</v>
      </c>
      <c r="G282" s="190" t="b">
        <v>0</v>
      </c>
      <c r="H282" s="190" t="b">
        <v>0</v>
      </c>
      <c r="J282" s="170" t="str">
        <f>IFERROR(__xludf.DUMMYFUNCTION("QUERY(Models!A:I, ""SELECT A WHERE I = TRUE AND G = FALSE LIMIT 1"", 0)"),"gpt-4-turbo-preview")</f>
        <v>gpt-4-turbo-preview</v>
      </c>
      <c r="K282" s="170">
        <v>0.1</v>
      </c>
      <c r="L282" s="170" t="str">
        <f>IFERROR(__xludf.DUMMYFUNCTION("QUERY(Models!A:I, ""SELECT A WHERE I = TRUE AND G = FALSE LIMIT 1"", 0)"),"gpt-4-turbo-preview")</f>
        <v>gpt-4-turbo-preview</v>
      </c>
      <c r="M282" s="181" t="s">
        <v>48</v>
      </c>
      <c r="N282" s="181" t="s">
        <v>48</v>
      </c>
    </row>
    <row r="283" ht="48.0" customHeight="1">
      <c r="A283" s="189"/>
      <c r="B283" s="191"/>
      <c r="C283" s="192"/>
      <c r="D283" s="192"/>
      <c r="F283" s="190" t="b">
        <v>0</v>
      </c>
      <c r="G283" s="190" t="b">
        <v>0</v>
      </c>
      <c r="H283" s="190" t="b">
        <v>0</v>
      </c>
      <c r="J283" s="170" t="str">
        <f>IFERROR(__xludf.DUMMYFUNCTION("QUERY(Models!A:I, ""SELECT A WHERE I = TRUE AND G = FALSE LIMIT 1"", 0)"),"gpt-4-turbo-preview")</f>
        <v>gpt-4-turbo-preview</v>
      </c>
      <c r="K283" s="170">
        <v>0.1</v>
      </c>
      <c r="L283" s="170" t="str">
        <f>IFERROR(__xludf.DUMMYFUNCTION("QUERY(Models!A:I, ""SELECT A WHERE I = TRUE AND G = FALSE LIMIT 1"", 0)"),"gpt-4-turbo-preview")</f>
        <v>gpt-4-turbo-preview</v>
      </c>
      <c r="M283" s="181" t="s">
        <v>48</v>
      </c>
      <c r="N283" s="181" t="s">
        <v>48</v>
      </c>
    </row>
    <row r="284" ht="48.0" customHeight="1">
      <c r="A284" s="189"/>
      <c r="B284" s="191"/>
      <c r="C284" s="192"/>
      <c r="D284" s="192"/>
      <c r="F284" s="190" t="b">
        <v>0</v>
      </c>
      <c r="G284" s="190" t="b">
        <v>0</v>
      </c>
      <c r="H284" s="190" t="b">
        <v>0</v>
      </c>
      <c r="J284" s="170" t="str">
        <f>IFERROR(__xludf.DUMMYFUNCTION("QUERY(Models!A:I, ""SELECT A WHERE I = TRUE AND G = FALSE LIMIT 1"", 0)"),"gpt-4-turbo-preview")</f>
        <v>gpt-4-turbo-preview</v>
      </c>
      <c r="K284" s="170">
        <v>0.1</v>
      </c>
      <c r="L284" s="170" t="str">
        <f>IFERROR(__xludf.DUMMYFUNCTION("QUERY(Models!A:I, ""SELECT A WHERE I = TRUE AND G = FALSE LIMIT 1"", 0)"),"gpt-4-turbo-preview")</f>
        <v>gpt-4-turbo-preview</v>
      </c>
      <c r="M284" s="181" t="s">
        <v>48</v>
      </c>
      <c r="N284" s="181" t="s">
        <v>48</v>
      </c>
    </row>
    <row r="285" ht="48.0" customHeight="1">
      <c r="A285" s="189"/>
      <c r="B285" s="191"/>
      <c r="C285" s="192"/>
      <c r="D285" s="192"/>
      <c r="F285" s="190" t="b">
        <v>0</v>
      </c>
      <c r="G285" s="190" t="b">
        <v>0</v>
      </c>
      <c r="H285" s="190" t="b">
        <v>0</v>
      </c>
      <c r="J285" s="170" t="str">
        <f>IFERROR(__xludf.DUMMYFUNCTION("QUERY(Models!A:I, ""SELECT A WHERE I = TRUE AND G = FALSE LIMIT 1"", 0)"),"gpt-4-turbo-preview")</f>
        <v>gpt-4-turbo-preview</v>
      </c>
      <c r="K285" s="170">
        <v>0.1</v>
      </c>
      <c r="L285" s="170" t="str">
        <f>IFERROR(__xludf.DUMMYFUNCTION("QUERY(Models!A:I, ""SELECT A WHERE I = TRUE AND G = FALSE LIMIT 1"", 0)"),"gpt-4-turbo-preview")</f>
        <v>gpt-4-turbo-preview</v>
      </c>
      <c r="M285" s="181" t="s">
        <v>48</v>
      </c>
      <c r="N285" s="181" t="s">
        <v>48</v>
      </c>
    </row>
    <row r="286" ht="48.0" customHeight="1">
      <c r="A286" s="189"/>
      <c r="B286" s="191"/>
      <c r="C286" s="192"/>
      <c r="D286" s="192"/>
      <c r="F286" s="190" t="b">
        <v>0</v>
      </c>
      <c r="G286" s="190" t="b">
        <v>0</v>
      </c>
      <c r="H286" s="190" t="b">
        <v>0</v>
      </c>
      <c r="J286" s="170" t="str">
        <f>IFERROR(__xludf.DUMMYFUNCTION("QUERY(Models!A:I, ""SELECT A WHERE I = TRUE AND G = FALSE LIMIT 1"", 0)"),"gpt-4-turbo-preview")</f>
        <v>gpt-4-turbo-preview</v>
      </c>
      <c r="K286" s="170">
        <v>0.1</v>
      </c>
      <c r="L286" s="170" t="str">
        <f>IFERROR(__xludf.DUMMYFUNCTION("QUERY(Models!A:I, ""SELECT A WHERE I = TRUE AND G = FALSE LIMIT 1"", 0)"),"gpt-4-turbo-preview")</f>
        <v>gpt-4-turbo-preview</v>
      </c>
      <c r="M286" s="181" t="s">
        <v>48</v>
      </c>
      <c r="N286" s="181" t="s">
        <v>48</v>
      </c>
    </row>
    <row r="287" ht="48.0" customHeight="1">
      <c r="A287" s="189"/>
      <c r="B287" s="191"/>
      <c r="C287" s="192"/>
      <c r="D287" s="192"/>
      <c r="F287" s="190" t="b">
        <v>0</v>
      </c>
      <c r="G287" s="190" t="b">
        <v>0</v>
      </c>
      <c r="H287" s="190" t="b">
        <v>0</v>
      </c>
      <c r="J287" s="170" t="str">
        <f>IFERROR(__xludf.DUMMYFUNCTION("QUERY(Models!A:I, ""SELECT A WHERE I = TRUE AND G = FALSE LIMIT 1"", 0)"),"gpt-4-turbo-preview")</f>
        <v>gpt-4-turbo-preview</v>
      </c>
      <c r="K287" s="170">
        <v>0.1</v>
      </c>
      <c r="L287" s="170" t="str">
        <f>IFERROR(__xludf.DUMMYFUNCTION("QUERY(Models!A:I, ""SELECT A WHERE I = TRUE AND G = FALSE LIMIT 1"", 0)"),"gpt-4-turbo-preview")</f>
        <v>gpt-4-turbo-preview</v>
      </c>
      <c r="M287" s="181" t="s">
        <v>48</v>
      </c>
      <c r="N287" s="181" t="s">
        <v>48</v>
      </c>
    </row>
    <row r="288" ht="48.0" customHeight="1">
      <c r="A288" s="189"/>
      <c r="B288" s="191"/>
      <c r="C288" s="192"/>
      <c r="D288" s="192"/>
      <c r="F288" s="190" t="b">
        <v>0</v>
      </c>
      <c r="G288" s="190" t="b">
        <v>0</v>
      </c>
      <c r="H288" s="190" t="b">
        <v>0</v>
      </c>
      <c r="J288" s="170" t="str">
        <f>IFERROR(__xludf.DUMMYFUNCTION("QUERY(Models!A:I, ""SELECT A WHERE I = TRUE AND G = FALSE LIMIT 1"", 0)"),"gpt-4-turbo-preview")</f>
        <v>gpt-4-turbo-preview</v>
      </c>
      <c r="K288" s="170">
        <v>0.1</v>
      </c>
      <c r="L288" s="170" t="str">
        <f>IFERROR(__xludf.DUMMYFUNCTION("QUERY(Models!A:I, ""SELECT A WHERE I = TRUE AND G = FALSE LIMIT 1"", 0)"),"gpt-4-turbo-preview")</f>
        <v>gpt-4-turbo-preview</v>
      </c>
      <c r="M288" s="181" t="s">
        <v>48</v>
      </c>
      <c r="N288" s="181" t="s">
        <v>48</v>
      </c>
    </row>
    <row r="289" ht="48.0" customHeight="1">
      <c r="A289" s="189"/>
      <c r="B289" s="191"/>
      <c r="C289" s="192"/>
      <c r="D289" s="192"/>
      <c r="F289" s="190" t="b">
        <v>0</v>
      </c>
      <c r="G289" s="190" t="b">
        <v>0</v>
      </c>
      <c r="H289" s="190" t="b">
        <v>0</v>
      </c>
      <c r="J289" s="170" t="str">
        <f>IFERROR(__xludf.DUMMYFUNCTION("QUERY(Models!A:I, ""SELECT A WHERE I = TRUE AND G = FALSE LIMIT 1"", 0)"),"gpt-4-turbo-preview")</f>
        <v>gpt-4-turbo-preview</v>
      </c>
      <c r="K289" s="170">
        <v>0.1</v>
      </c>
      <c r="L289" s="170" t="str">
        <f>IFERROR(__xludf.DUMMYFUNCTION("QUERY(Models!A:I, ""SELECT A WHERE I = TRUE AND G = FALSE LIMIT 1"", 0)"),"gpt-4-turbo-preview")</f>
        <v>gpt-4-turbo-preview</v>
      </c>
      <c r="M289" s="181" t="s">
        <v>48</v>
      </c>
      <c r="N289" s="181" t="s">
        <v>48</v>
      </c>
    </row>
    <row r="290" ht="48.0" customHeight="1">
      <c r="A290" s="189"/>
      <c r="B290" s="191"/>
      <c r="C290" s="192"/>
      <c r="D290" s="192"/>
      <c r="F290" s="190" t="b">
        <v>0</v>
      </c>
      <c r="G290" s="190" t="b">
        <v>0</v>
      </c>
      <c r="H290" s="190" t="b">
        <v>0</v>
      </c>
      <c r="J290" s="170" t="str">
        <f>IFERROR(__xludf.DUMMYFUNCTION("QUERY(Models!A:I, ""SELECT A WHERE I = TRUE AND G = FALSE LIMIT 1"", 0)"),"gpt-4-turbo-preview")</f>
        <v>gpt-4-turbo-preview</v>
      </c>
      <c r="K290" s="170">
        <v>0.1</v>
      </c>
      <c r="L290" s="170" t="str">
        <f>IFERROR(__xludf.DUMMYFUNCTION("QUERY(Models!A:I, ""SELECT A WHERE I = TRUE AND G = FALSE LIMIT 1"", 0)"),"gpt-4-turbo-preview")</f>
        <v>gpt-4-turbo-preview</v>
      </c>
      <c r="M290" s="181" t="s">
        <v>48</v>
      </c>
      <c r="N290" s="181" t="s">
        <v>48</v>
      </c>
    </row>
    <row r="291" ht="48.0" customHeight="1">
      <c r="A291" s="189"/>
      <c r="B291" s="191"/>
      <c r="C291" s="192"/>
      <c r="D291" s="192"/>
      <c r="F291" s="190" t="b">
        <v>0</v>
      </c>
      <c r="G291" s="190" t="b">
        <v>0</v>
      </c>
      <c r="H291" s="190" t="b">
        <v>0</v>
      </c>
      <c r="J291" s="170" t="str">
        <f>IFERROR(__xludf.DUMMYFUNCTION("QUERY(Models!A:I, ""SELECT A WHERE I = TRUE AND G = FALSE LIMIT 1"", 0)"),"gpt-4-turbo-preview")</f>
        <v>gpt-4-turbo-preview</v>
      </c>
      <c r="K291" s="170">
        <v>0.1</v>
      </c>
      <c r="L291" s="170" t="str">
        <f>IFERROR(__xludf.DUMMYFUNCTION("QUERY(Models!A:I, ""SELECT A WHERE I = TRUE AND G = FALSE LIMIT 1"", 0)"),"gpt-4-turbo-preview")</f>
        <v>gpt-4-turbo-preview</v>
      </c>
      <c r="M291" s="181" t="s">
        <v>48</v>
      </c>
      <c r="N291" s="181" t="s">
        <v>48</v>
      </c>
    </row>
    <row r="292" ht="48.0" customHeight="1">
      <c r="A292" s="189"/>
      <c r="B292" s="191"/>
      <c r="C292" s="192"/>
      <c r="D292" s="192"/>
      <c r="F292" s="190" t="b">
        <v>0</v>
      </c>
      <c r="G292" s="190" t="b">
        <v>0</v>
      </c>
      <c r="H292" s="190" t="b">
        <v>0</v>
      </c>
      <c r="J292" s="170" t="str">
        <f>IFERROR(__xludf.DUMMYFUNCTION("QUERY(Models!A:I, ""SELECT A WHERE I = TRUE AND G = FALSE LIMIT 1"", 0)"),"gpt-4-turbo-preview")</f>
        <v>gpt-4-turbo-preview</v>
      </c>
      <c r="K292" s="170">
        <v>0.1</v>
      </c>
      <c r="L292" s="170" t="str">
        <f>IFERROR(__xludf.DUMMYFUNCTION("QUERY(Models!A:I, ""SELECT A WHERE I = TRUE AND G = FALSE LIMIT 1"", 0)"),"gpt-4-turbo-preview")</f>
        <v>gpt-4-turbo-preview</v>
      </c>
      <c r="M292" s="181" t="s">
        <v>48</v>
      </c>
      <c r="N292" s="181" t="s">
        <v>48</v>
      </c>
    </row>
    <row r="293" ht="48.0" customHeight="1">
      <c r="A293" s="189"/>
      <c r="B293" s="191"/>
      <c r="C293" s="192"/>
      <c r="D293" s="192"/>
      <c r="F293" s="190" t="b">
        <v>0</v>
      </c>
      <c r="G293" s="190" t="b">
        <v>0</v>
      </c>
      <c r="H293" s="190" t="b">
        <v>0</v>
      </c>
      <c r="J293" s="170" t="str">
        <f>IFERROR(__xludf.DUMMYFUNCTION("QUERY(Models!A:I, ""SELECT A WHERE I = TRUE AND G = FALSE LIMIT 1"", 0)"),"gpt-4-turbo-preview")</f>
        <v>gpt-4-turbo-preview</v>
      </c>
      <c r="K293" s="170">
        <v>0.1</v>
      </c>
      <c r="L293" s="170" t="str">
        <f>IFERROR(__xludf.DUMMYFUNCTION("QUERY(Models!A:I, ""SELECT A WHERE I = TRUE AND G = FALSE LIMIT 1"", 0)"),"gpt-4-turbo-preview")</f>
        <v>gpt-4-turbo-preview</v>
      </c>
      <c r="M293" s="181" t="s">
        <v>48</v>
      </c>
      <c r="N293" s="181" t="s">
        <v>48</v>
      </c>
    </row>
    <row r="294" ht="48.0" customHeight="1">
      <c r="A294" s="189"/>
      <c r="B294" s="191"/>
      <c r="C294" s="192"/>
      <c r="D294" s="192"/>
      <c r="F294" s="190" t="b">
        <v>0</v>
      </c>
      <c r="G294" s="190" t="b">
        <v>0</v>
      </c>
      <c r="H294" s="190" t="b">
        <v>0</v>
      </c>
      <c r="J294" s="170" t="str">
        <f>IFERROR(__xludf.DUMMYFUNCTION("QUERY(Models!A:I, ""SELECT A WHERE I = TRUE AND G = FALSE LIMIT 1"", 0)"),"gpt-4-turbo-preview")</f>
        <v>gpt-4-turbo-preview</v>
      </c>
      <c r="K294" s="170">
        <v>0.1</v>
      </c>
      <c r="L294" s="170" t="str">
        <f>IFERROR(__xludf.DUMMYFUNCTION("QUERY(Models!A:I, ""SELECT A WHERE I = TRUE AND G = FALSE LIMIT 1"", 0)"),"gpt-4-turbo-preview")</f>
        <v>gpt-4-turbo-preview</v>
      </c>
      <c r="M294" s="181" t="s">
        <v>48</v>
      </c>
      <c r="N294" s="181" t="s">
        <v>48</v>
      </c>
    </row>
    <row r="295" ht="48.0" customHeight="1">
      <c r="A295" s="189"/>
      <c r="B295" s="191"/>
      <c r="C295" s="192"/>
      <c r="D295" s="192"/>
      <c r="F295" s="190" t="b">
        <v>0</v>
      </c>
      <c r="G295" s="190" t="b">
        <v>0</v>
      </c>
      <c r="H295" s="190" t="b">
        <v>0</v>
      </c>
      <c r="J295" s="170" t="str">
        <f>IFERROR(__xludf.DUMMYFUNCTION("QUERY(Models!A:I, ""SELECT A WHERE I = TRUE AND G = FALSE LIMIT 1"", 0)"),"gpt-4-turbo-preview")</f>
        <v>gpt-4-turbo-preview</v>
      </c>
      <c r="K295" s="170">
        <v>0.1</v>
      </c>
      <c r="L295" s="170" t="str">
        <f>IFERROR(__xludf.DUMMYFUNCTION("QUERY(Models!A:I, ""SELECT A WHERE I = TRUE AND G = FALSE LIMIT 1"", 0)"),"gpt-4-turbo-preview")</f>
        <v>gpt-4-turbo-preview</v>
      </c>
      <c r="M295" s="181" t="s">
        <v>48</v>
      </c>
      <c r="N295" s="181" t="s">
        <v>48</v>
      </c>
    </row>
    <row r="296" ht="48.0" customHeight="1">
      <c r="A296" s="189"/>
      <c r="B296" s="191"/>
      <c r="C296" s="192"/>
      <c r="D296" s="192"/>
      <c r="F296" s="190" t="b">
        <v>0</v>
      </c>
      <c r="G296" s="190" t="b">
        <v>0</v>
      </c>
      <c r="H296" s="190" t="b">
        <v>0</v>
      </c>
      <c r="J296" s="170" t="str">
        <f>IFERROR(__xludf.DUMMYFUNCTION("QUERY(Models!A:I, ""SELECT A WHERE I = TRUE AND G = FALSE LIMIT 1"", 0)"),"gpt-4-turbo-preview")</f>
        <v>gpt-4-turbo-preview</v>
      </c>
      <c r="K296" s="170">
        <v>0.1</v>
      </c>
      <c r="L296" s="170" t="str">
        <f>IFERROR(__xludf.DUMMYFUNCTION("QUERY(Models!A:I, ""SELECT A WHERE I = TRUE AND G = FALSE LIMIT 1"", 0)"),"gpt-4-turbo-preview")</f>
        <v>gpt-4-turbo-preview</v>
      </c>
      <c r="M296" s="181" t="s">
        <v>48</v>
      </c>
      <c r="N296" s="181" t="s">
        <v>48</v>
      </c>
    </row>
    <row r="297" ht="48.0" customHeight="1">
      <c r="A297" s="189"/>
      <c r="B297" s="191"/>
      <c r="C297" s="192"/>
      <c r="D297" s="192"/>
      <c r="F297" s="190" t="b">
        <v>0</v>
      </c>
      <c r="G297" s="190" t="b">
        <v>0</v>
      </c>
      <c r="H297" s="190" t="b">
        <v>0</v>
      </c>
      <c r="J297" s="170" t="str">
        <f>IFERROR(__xludf.DUMMYFUNCTION("QUERY(Models!A:I, ""SELECT A WHERE I = TRUE AND G = FALSE LIMIT 1"", 0)"),"gpt-4-turbo-preview")</f>
        <v>gpt-4-turbo-preview</v>
      </c>
      <c r="K297" s="170">
        <v>0.1</v>
      </c>
      <c r="L297" s="170" t="str">
        <f>IFERROR(__xludf.DUMMYFUNCTION("QUERY(Models!A:I, ""SELECT A WHERE I = TRUE AND G = FALSE LIMIT 1"", 0)"),"gpt-4-turbo-preview")</f>
        <v>gpt-4-turbo-preview</v>
      </c>
      <c r="M297" s="181" t="s">
        <v>48</v>
      </c>
      <c r="N297" s="181" t="s">
        <v>48</v>
      </c>
    </row>
    <row r="298" ht="48.0" customHeight="1">
      <c r="A298" s="189"/>
      <c r="B298" s="191"/>
      <c r="C298" s="192"/>
      <c r="D298" s="192"/>
      <c r="F298" s="190" t="b">
        <v>0</v>
      </c>
      <c r="G298" s="190" t="b">
        <v>0</v>
      </c>
      <c r="H298" s="190" t="b">
        <v>0</v>
      </c>
      <c r="J298" s="170" t="str">
        <f>IFERROR(__xludf.DUMMYFUNCTION("QUERY(Models!A:I, ""SELECT A WHERE I = TRUE AND G = FALSE LIMIT 1"", 0)"),"gpt-4-turbo-preview")</f>
        <v>gpt-4-turbo-preview</v>
      </c>
      <c r="K298" s="170">
        <v>0.1</v>
      </c>
      <c r="L298" s="170" t="str">
        <f>IFERROR(__xludf.DUMMYFUNCTION("QUERY(Models!A:I, ""SELECT A WHERE I = TRUE AND G = FALSE LIMIT 1"", 0)"),"gpt-4-turbo-preview")</f>
        <v>gpt-4-turbo-preview</v>
      </c>
      <c r="M298" s="181" t="s">
        <v>48</v>
      </c>
      <c r="N298" s="181" t="s">
        <v>48</v>
      </c>
    </row>
    <row r="299" ht="48.0" customHeight="1">
      <c r="A299" s="189"/>
      <c r="B299" s="191"/>
      <c r="C299" s="192"/>
      <c r="D299" s="192"/>
      <c r="F299" s="190" t="b">
        <v>0</v>
      </c>
      <c r="G299" s="190" t="b">
        <v>0</v>
      </c>
      <c r="H299" s="190" t="b">
        <v>0</v>
      </c>
      <c r="J299" s="170" t="str">
        <f>IFERROR(__xludf.DUMMYFUNCTION("QUERY(Models!A:I, ""SELECT A WHERE I = TRUE AND G = FALSE LIMIT 1"", 0)"),"gpt-4-turbo-preview")</f>
        <v>gpt-4-turbo-preview</v>
      </c>
      <c r="K299" s="170">
        <v>0.1</v>
      </c>
      <c r="L299" s="170" t="str">
        <f>IFERROR(__xludf.DUMMYFUNCTION("QUERY(Models!A:I, ""SELECT A WHERE I = TRUE AND G = FALSE LIMIT 1"", 0)"),"gpt-4-turbo-preview")</f>
        <v>gpt-4-turbo-preview</v>
      </c>
      <c r="M299" s="181" t="s">
        <v>48</v>
      </c>
      <c r="N299" s="181" t="s">
        <v>48</v>
      </c>
    </row>
    <row r="300" ht="48.0" customHeight="1">
      <c r="A300" s="189"/>
      <c r="B300" s="191"/>
      <c r="C300" s="192"/>
      <c r="D300" s="192"/>
      <c r="F300" s="190" t="b">
        <v>0</v>
      </c>
      <c r="G300" s="190" t="b">
        <v>0</v>
      </c>
      <c r="H300" s="190" t="b">
        <v>0</v>
      </c>
      <c r="J300" s="170" t="str">
        <f>IFERROR(__xludf.DUMMYFUNCTION("QUERY(Models!A:I, ""SELECT A WHERE I = TRUE AND G = FALSE LIMIT 1"", 0)"),"gpt-4-turbo-preview")</f>
        <v>gpt-4-turbo-preview</v>
      </c>
      <c r="K300" s="170">
        <v>0.1</v>
      </c>
      <c r="L300" s="170" t="str">
        <f>IFERROR(__xludf.DUMMYFUNCTION("QUERY(Models!A:I, ""SELECT A WHERE I = TRUE AND G = FALSE LIMIT 1"", 0)"),"gpt-4-turbo-preview")</f>
        <v>gpt-4-turbo-preview</v>
      </c>
      <c r="M300" s="181" t="s">
        <v>48</v>
      </c>
      <c r="N300" s="181" t="s">
        <v>48</v>
      </c>
    </row>
    <row r="301" ht="48.0" customHeight="1">
      <c r="A301" s="189"/>
      <c r="B301" s="191"/>
      <c r="C301" s="192"/>
      <c r="D301" s="192"/>
      <c r="F301" s="190" t="b">
        <v>0</v>
      </c>
      <c r="G301" s="190" t="b">
        <v>0</v>
      </c>
      <c r="H301" s="190" t="b">
        <v>0</v>
      </c>
      <c r="J301" s="170" t="str">
        <f>IFERROR(__xludf.DUMMYFUNCTION("QUERY(Models!A:I, ""SELECT A WHERE I = TRUE AND G = FALSE LIMIT 1"", 0)"),"gpt-4-turbo-preview")</f>
        <v>gpt-4-turbo-preview</v>
      </c>
      <c r="K301" s="170">
        <v>0.1</v>
      </c>
      <c r="L301" s="170" t="str">
        <f>IFERROR(__xludf.DUMMYFUNCTION("QUERY(Models!A:I, ""SELECT A WHERE I = TRUE AND G = FALSE LIMIT 1"", 0)"),"gpt-4-turbo-preview")</f>
        <v>gpt-4-turbo-preview</v>
      </c>
      <c r="M301" s="181" t="s">
        <v>48</v>
      </c>
      <c r="N301" s="181" t="s">
        <v>48</v>
      </c>
    </row>
    <row r="302" ht="48.0" customHeight="1">
      <c r="A302" s="189"/>
      <c r="B302" s="191"/>
      <c r="C302" s="192"/>
      <c r="D302" s="192"/>
      <c r="F302" s="190" t="b">
        <v>0</v>
      </c>
      <c r="G302" s="190" t="b">
        <v>0</v>
      </c>
      <c r="H302" s="190" t="b">
        <v>0</v>
      </c>
      <c r="J302" s="170" t="str">
        <f>IFERROR(__xludf.DUMMYFUNCTION("QUERY(Models!A:I, ""SELECT A WHERE I = TRUE AND G = FALSE LIMIT 1"", 0)"),"gpt-4-turbo-preview")</f>
        <v>gpt-4-turbo-preview</v>
      </c>
      <c r="K302" s="170">
        <v>0.1</v>
      </c>
      <c r="L302" s="170" t="str">
        <f>IFERROR(__xludf.DUMMYFUNCTION("QUERY(Models!A:I, ""SELECT A WHERE I = TRUE AND G = FALSE LIMIT 1"", 0)"),"gpt-4-turbo-preview")</f>
        <v>gpt-4-turbo-preview</v>
      </c>
      <c r="M302" s="181" t="s">
        <v>48</v>
      </c>
      <c r="N302" s="181" t="s">
        <v>48</v>
      </c>
    </row>
    <row r="303" ht="48.0" customHeight="1">
      <c r="A303" s="189"/>
      <c r="B303" s="191"/>
      <c r="C303" s="192"/>
      <c r="D303" s="192"/>
      <c r="F303" s="190" t="b">
        <v>0</v>
      </c>
      <c r="G303" s="190" t="b">
        <v>0</v>
      </c>
      <c r="H303" s="190" t="b">
        <v>0</v>
      </c>
      <c r="J303" s="170" t="str">
        <f>IFERROR(__xludf.DUMMYFUNCTION("QUERY(Models!A:I, ""SELECT A WHERE I = TRUE AND G = FALSE LIMIT 1"", 0)"),"gpt-4-turbo-preview")</f>
        <v>gpt-4-turbo-preview</v>
      </c>
      <c r="K303" s="170">
        <v>0.1</v>
      </c>
      <c r="L303" s="170" t="str">
        <f>IFERROR(__xludf.DUMMYFUNCTION("QUERY(Models!A:I, ""SELECT A WHERE I = TRUE AND G = FALSE LIMIT 1"", 0)"),"gpt-4-turbo-preview")</f>
        <v>gpt-4-turbo-preview</v>
      </c>
      <c r="M303" s="181" t="s">
        <v>48</v>
      </c>
      <c r="N303" s="181" t="s">
        <v>48</v>
      </c>
    </row>
    <row r="304" ht="48.0" customHeight="1">
      <c r="A304" s="189"/>
      <c r="B304" s="191"/>
      <c r="C304" s="192"/>
      <c r="D304" s="192"/>
      <c r="F304" s="190" t="b">
        <v>0</v>
      </c>
      <c r="G304" s="190" t="b">
        <v>0</v>
      </c>
      <c r="H304" s="190" t="b">
        <v>0</v>
      </c>
      <c r="J304" s="170" t="str">
        <f>IFERROR(__xludf.DUMMYFUNCTION("QUERY(Models!A:I, ""SELECT A WHERE I = TRUE AND G = FALSE LIMIT 1"", 0)"),"gpt-4-turbo-preview")</f>
        <v>gpt-4-turbo-preview</v>
      </c>
      <c r="K304" s="170">
        <v>0.1</v>
      </c>
      <c r="L304" s="170" t="str">
        <f>IFERROR(__xludf.DUMMYFUNCTION("QUERY(Models!A:I, ""SELECT A WHERE I = TRUE AND G = FALSE LIMIT 1"", 0)"),"gpt-4-turbo-preview")</f>
        <v>gpt-4-turbo-preview</v>
      </c>
      <c r="M304" s="181" t="s">
        <v>48</v>
      </c>
      <c r="N304" s="181" t="s">
        <v>48</v>
      </c>
    </row>
    <row r="305" ht="48.0" customHeight="1">
      <c r="A305" s="189"/>
      <c r="B305" s="191"/>
      <c r="C305" s="192"/>
      <c r="D305" s="192"/>
      <c r="F305" s="190" t="b">
        <v>0</v>
      </c>
      <c r="G305" s="190" t="b">
        <v>0</v>
      </c>
      <c r="H305" s="190" t="b">
        <v>0</v>
      </c>
      <c r="J305" s="170" t="str">
        <f>IFERROR(__xludf.DUMMYFUNCTION("QUERY(Models!A:I, ""SELECT A WHERE I = TRUE AND G = FALSE LIMIT 1"", 0)"),"gpt-4-turbo-preview")</f>
        <v>gpt-4-turbo-preview</v>
      </c>
      <c r="K305" s="170">
        <v>0.1</v>
      </c>
      <c r="L305" s="170" t="str">
        <f>IFERROR(__xludf.DUMMYFUNCTION("QUERY(Models!A:I, ""SELECT A WHERE I = TRUE AND G = FALSE LIMIT 1"", 0)"),"gpt-4-turbo-preview")</f>
        <v>gpt-4-turbo-preview</v>
      </c>
      <c r="M305" s="181" t="s">
        <v>48</v>
      </c>
      <c r="N305" s="181" t="s">
        <v>48</v>
      </c>
    </row>
    <row r="306" ht="48.0" customHeight="1">
      <c r="A306" s="189"/>
      <c r="B306" s="191"/>
      <c r="C306" s="192"/>
      <c r="D306" s="192"/>
      <c r="F306" s="190" t="b">
        <v>0</v>
      </c>
      <c r="G306" s="190" t="b">
        <v>0</v>
      </c>
      <c r="H306" s="190" t="b">
        <v>0</v>
      </c>
      <c r="J306" s="170" t="str">
        <f>IFERROR(__xludf.DUMMYFUNCTION("QUERY(Models!A:I, ""SELECT A WHERE I = TRUE AND G = FALSE LIMIT 1"", 0)"),"gpt-4-turbo-preview")</f>
        <v>gpt-4-turbo-preview</v>
      </c>
      <c r="K306" s="170">
        <v>0.1</v>
      </c>
      <c r="L306" s="170" t="str">
        <f>IFERROR(__xludf.DUMMYFUNCTION("QUERY(Models!A:I, ""SELECT A WHERE I = TRUE AND G = FALSE LIMIT 1"", 0)"),"gpt-4-turbo-preview")</f>
        <v>gpt-4-turbo-preview</v>
      </c>
      <c r="M306" s="181" t="s">
        <v>48</v>
      </c>
      <c r="N306" s="181" t="s">
        <v>48</v>
      </c>
    </row>
    <row r="307" ht="48.0" customHeight="1">
      <c r="A307" s="189"/>
      <c r="B307" s="191"/>
      <c r="C307" s="192"/>
      <c r="D307" s="192"/>
      <c r="F307" s="190" t="b">
        <v>0</v>
      </c>
      <c r="G307" s="190" t="b">
        <v>0</v>
      </c>
      <c r="H307" s="190" t="b">
        <v>0</v>
      </c>
      <c r="J307" s="170" t="str">
        <f>IFERROR(__xludf.DUMMYFUNCTION("QUERY(Models!A:I, ""SELECT A WHERE I = TRUE AND G = FALSE LIMIT 1"", 0)"),"gpt-4-turbo-preview")</f>
        <v>gpt-4-turbo-preview</v>
      </c>
      <c r="K307" s="170">
        <v>0.1</v>
      </c>
      <c r="L307" s="170" t="str">
        <f>IFERROR(__xludf.DUMMYFUNCTION("QUERY(Models!A:I, ""SELECT A WHERE I = TRUE AND G = FALSE LIMIT 1"", 0)"),"gpt-4-turbo-preview")</f>
        <v>gpt-4-turbo-preview</v>
      </c>
      <c r="M307" s="181" t="s">
        <v>48</v>
      </c>
      <c r="N307" s="181" t="s">
        <v>48</v>
      </c>
    </row>
    <row r="308" ht="48.0" customHeight="1">
      <c r="A308" s="189"/>
      <c r="B308" s="191"/>
      <c r="C308" s="192"/>
      <c r="D308" s="192"/>
      <c r="F308" s="190" t="b">
        <v>0</v>
      </c>
      <c r="G308" s="190" t="b">
        <v>0</v>
      </c>
      <c r="H308" s="190" t="b">
        <v>0</v>
      </c>
      <c r="J308" s="170" t="str">
        <f>IFERROR(__xludf.DUMMYFUNCTION("QUERY(Models!A:I, ""SELECT A WHERE I = TRUE AND G = FALSE LIMIT 1"", 0)"),"gpt-4-turbo-preview")</f>
        <v>gpt-4-turbo-preview</v>
      </c>
      <c r="K308" s="170">
        <v>0.1</v>
      </c>
      <c r="L308" s="170" t="str">
        <f>IFERROR(__xludf.DUMMYFUNCTION("QUERY(Models!A:I, ""SELECT A WHERE I = TRUE AND G = FALSE LIMIT 1"", 0)"),"gpt-4-turbo-preview")</f>
        <v>gpt-4-turbo-preview</v>
      </c>
      <c r="M308" s="181" t="s">
        <v>48</v>
      </c>
      <c r="N308" s="181" t="s">
        <v>48</v>
      </c>
    </row>
    <row r="309" ht="48.0" customHeight="1">
      <c r="A309" s="189"/>
      <c r="B309" s="191"/>
      <c r="C309" s="192"/>
      <c r="D309" s="192"/>
      <c r="F309" s="190" t="b">
        <v>0</v>
      </c>
      <c r="G309" s="190" t="b">
        <v>0</v>
      </c>
      <c r="H309" s="190" t="b">
        <v>0</v>
      </c>
      <c r="J309" s="170" t="str">
        <f>IFERROR(__xludf.DUMMYFUNCTION("QUERY(Models!A:I, ""SELECT A WHERE I = TRUE AND G = FALSE LIMIT 1"", 0)"),"gpt-4-turbo-preview")</f>
        <v>gpt-4-turbo-preview</v>
      </c>
      <c r="K309" s="170">
        <v>0.1</v>
      </c>
      <c r="L309" s="170" t="str">
        <f>IFERROR(__xludf.DUMMYFUNCTION("QUERY(Models!A:I, ""SELECT A WHERE I = TRUE AND G = FALSE LIMIT 1"", 0)"),"gpt-4-turbo-preview")</f>
        <v>gpt-4-turbo-preview</v>
      </c>
      <c r="M309" s="181" t="s">
        <v>48</v>
      </c>
      <c r="N309" s="181" t="s">
        <v>48</v>
      </c>
    </row>
    <row r="310" ht="48.0" customHeight="1">
      <c r="A310" s="189"/>
      <c r="B310" s="191"/>
      <c r="C310" s="192"/>
      <c r="D310" s="192"/>
      <c r="F310" s="190" t="b">
        <v>0</v>
      </c>
      <c r="G310" s="190" t="b">
        <v>0</v>
      </c>
      <c r="H310" s="190" t="b">
        <v>0</v>
      </c>
      <c r="J310" s="170" t="str">
        <f>IFERROR(__xludf.DUMMYFUNCTION("QUERY(Models!A:I, ""SELECT A WHERE I = TRUE AND G = FALSE LIMIT 1"", 0)"),"gpt-4-turbo-preview")</f>
        <v>gpt-4-turbo-preview</v>
      </c>
      <c r="K310" s="170">
        <v>0.1</v>
      </c>
      <c r="L310" s="170" t="str">
        <f>IFERROR(__xludf.DUMMYFUNCTION("QUERY(Models!A:I, ""SELECT A WHERE I = TRUE AND G = FALSE LIMIT 1"", 0)"),"gpt-4-turbo-preview")</f>
        <v>gpt-4-turbo-preview</v>
      </c>
      <c r="M310" s="181" t="s">
        <v>48</v>
      </c>
      <c r="N310" s="181" t="s">
        <v>48</v>
      </c>
    </row>
    <row r="311" ht="48.0" customHeight="1">
      <c r="A311" s="189"/>
      <c r="B311" s="191"/>
      <c r="C311" s="192"/>
      <c r="D311" s="192"/>
      <c r="F311" s="190" t="b">
        <v>0</v>
      </c>
      <c r="G311" s="190" t="b">
        <v>0</v>
      </c>
      <c r="H311" s="190" t="b">
        <v>0</v>
      </c>
      <c r="J311" s="170" t="str">
        <f>IFERROR(__xludf.DUMMYFUNCTION("QUERY(Models!A:I, ""SELECT A WHERE I = TRUE AND G = FALSE LIMIT 1"", 0)"),"gpt-4-turbo-preview")</f>
        <v>gpt-4-turbo-preview</v>
      </c>
      <c r="K311" s="170">
        <v>0.1</v>
      </c>
      <c r="L311" s="170" t="str">
        <f>IFERROR(__xludf.DUMMYFUNCTION("QUERY(Models!A:I, ""SELECT A WHERE I = TRUE AND G = FALSE LIMIT 1"", 0)"),"gpt-4-turbo-preview")</f>
        <v>gpt-4-turbo-preview</v>
      </c>
      <c r="M311" s="181" t="s">
        <v>48</v>
      </c>
      <c r="N311" s="181" t="s">
        <v>48</v>
      </c>
    </row>
    <row r="312" ht="48.0" customHeight="1">
      <c r="A312" s="189"/>
      <c r="B312" s="191"/>
      <c r="C312" s="192"/>
      <c r="D312" s="192"/>
      <c r="F312" s="190" t="b">
        <v>0</v>
      </c>
      <c r="G312" s="190" t="b">
        <v>0</v>
      </c>
      <c r="H312" s="190" t="b">
        <v>0</v>
      </c>
      <c r="J312" s="170" t="str">
        <f>IFERROR(__xludf.DUMMYFUNCTION("QUERY(Models!A:I, ""SELECT A WHERE I = TRUE AND G = FALSE LIMIT 1"", 0)"),"gpt-4-turbo-preview")</f>
        <v>gpt-4-turbo-preview</v>
      </c>
      <c r="K312" s="170">
        <v>0.1</v>
      </c>
      <c r="L312" s="170" t="str">
        <f>IFERROR(__xludf.DUMMYFUNCTION("QUERY(Models!A:I, ""SELECT A WHERE I = TRUE AND G = FALSE LIMIT 1"", 0)"),"gpt-4-turbo-preview")</f>
        <v>gpt-4-turbo-preview</v>
      </c>
      <c r="M312" s="181" t="s">
        <v>48</v>
      </c>
      <c r="N312" s="181" t="s">
        <v>48</v>
      </c>
    </row>
    <row r="313" ht="48.0" customHeight="1">
      <c r="A313" s="189"/>
      <c r="B313" s="191"/>
      <c r="C313" s="192"/>
      <c r="D313" s="192"/>
      <c r="F313" s="190" t="b">
        <v>0</v>
      </c>
      <c r="G313" s="190" t="b">
        <v>0</v>
      </c>
      <c r="H313" s="190" t="b">
        <v>0</v>
      </c>
      <c r="J313" s="170" t="str">
        <f>IFERROR(__xludf.DUMMYFUNCTION("QUERY(Models!A:I, ""SELECT A WHERE I = TRUE AND G = FALSE LIMIT 1"", 0)"),"gpt-4-turbo-preview")</f>
        <v>gpt-4-turbo-preview</v>
      </c>
      <c r="K313" s="170">
        <v>0.1</v>
      </c>
      <c r="L313" s="170" t="str">
        <f>IFERROR(__xludf.DUMMYFUNCTION("QUERY(Models!A:I, ""SELECT A WHERE I = TRUE AND G = FALSE LIMIT 1"", 0)"),"gpt-4-turbo-preview")</f>
        <v>gpt-4-turbo-preview</v>
      </c>
      <c r="M313" s="181" t="s">
        <v>48</v>
      </c>
      <c r="N313" s="181" t="s">
        <v>48</v>
      </c>
    </row>
    <row r="314" ht="48.0" customHeight="1">
      <c r="A314" s="189"/>
      <c r="B314" s="191"/>
      <c r="C314" s="192"/>
      <c r="D314" s="192"/>
      <c r="F314" s="190" t="b">
        <v>0</v>
      </c>
      <c r="G314" s="190" t="b">
        <v>0</v>
      </c>
      <c r="H314" s="190" t="b">
        <v>0</v>
      </c>
      <c r="J314" s="170" t="str">
        <f>IFERROR(__xludf.DUMMYFUNCTION("QUERY(Models!A:I, ""SELECT A WHERE I = TRUE AND G = FALSE LIMIT 1"", 0)"),"gpt-4-turbo-preview")</f>
        <v>gpt-4-turbo-preview</v>
      </c>
      <c r="K314" s="170">
        <v>0.1</v>
      </c>
      <c r="L314" s="170" t="str">
        <f>IFERROR(__xludf.DUMMYFUNCTION("QUERY(Models!A:I, ""SELECT A WHERE I = TRUE AND G = FALSE LIMIT 1"", 0)"),"gpt-4-turbo-preview")</f>
        <v>gpt-4-turbo-preview</v>
      </c>
      <c r="M314" s="181" t="s">
        <v>48</v>
      </c>
      <c r="N314" s="181" t="s">
        <v>48</v>
      </c>
    </row>
    <row r="315" ht="48.0" customHeight="1">
      <c r="A315" s="189"/>
      <c r="B315" s="191"/>
      <c r="C315" s="192"/>
      <c r="D315" s="192"/>
      <c r="F315" s="190" t="b">
        <v>0</v>
      </c>
      <c r="G315" s="190" t="b">
        <v>0</v>
      </c>
      <c r="H315" s="190" t="b">
        <v>0</v>
      </c>
      <c r="J315" s="170" t="str">
        <f>IFERROR(__xludf.DUMMYFUNCTION("QUERY(Models!A:I, ""SELECT A WHERE I = TRUE AND G = FALSE LIMIT 1"", 0)"),"gpt-4-turbo-preview")</f>
        <v>gpt-4-turbo-preview</v>
      </c>
      <c r="K315" s="170">
        <v>0.1</v>
      </c>
      <c r="L315" s="170" t="str">
        <f>IFERROR(__xludf.DUMMYFUNCTION("QUERY(Models!A:I, ""SELECT A WHERE I = TRUE AND G = FALSE LIMIT 1"", 0)"),"gpt-4-turbo-preview")</f>
        <v>gpt-4-turbo-preview</v>
      </c>
      <c r="M315" s="181" t="s">
        <v>48</v>
      </c>
      <c r="N315" s="181" t="s">
        <v>48</v>
      </c>
    </row>
    <row r="316" ht="48.0" customHeight="1">
      <c r="A316" s="189"/>
      <c r="B316" s="191"/>
      <c r="C316" s="192"/>
      <c r="D316" s="192"/>
      <c r="F316" s="190" t="b">
        <v>0</v>
      </c>
      <c r="G316" s="190" t="b">
        <v>0</v>
      </c>
      <c r="H316" s="190" t="b">
        <v>0</v>
      </c>
      <c r="J316" s="170" t="str">
        <f>IFERROR(__xludf.DUMMYFUNCTION("QUERY(Models!A:I, ""SELECT A WHERE I = TRUE AND G = FALSE LIMIT 1"", 0)"),"gpt-4-turbo-preview")</f>
        <v>gpt-4-turbo-preview</v>
      </c>
      <c r="K316" s="170">
        <v>0.1</v>
      </c>
      <c r="L316" s="170" t="str">
        <f>IFERROR(__xludf.DUMMYFUNCTION("QUERY(Models!A:I, ""SELECT A WHERE I = TRUE AND G = FALSE LIMIT 1"", 0)"),"gpt-4-turbo-preview")</f>
        <v>gpt-4-turbo-preview</v>
      </c>
      <c r="M316" s="181" t="s">
        <v>48</v>
      </c>
      <c r="N316" s="181" t="s">
        <v>48</v>
      </c>
    </row>
    <row r="317" ht="48.0" customHeight="1">
      <c r="A317" s="189"/>
      <c r="B317" s="191"/>
      <c r="C317" s="192"/>
      <c r="D317" s="192"/>
      <c r="F317" s="190" t="b">
        <v>0</v>
      </c>
      <c r="G317" s="190" t="b">
        <v>0</v>
      </c>
      <c r="H317" s="190" t="b">
        <v>0</v>
      </c>
      <c r="J317" s="170" t="str">
        <f>IFERROR(__xludf.DUMMYFUNCTION("QUERY(Models!A:I, ""SELECT A WHERE I = TRUE AND G = FALSE LIMIT 1"", 0)"),"gpt-4-turbo-preview")</f>
        <v>gpt-4-turbo-preview</v>
      </c>
      <c r="K317" s="170">
        <v>0.1</v>
      </c>
      <c r="L317" s="170" t="str">
        <f>IFERROR(__xludf.DUMMYFUNCTION("QUERY(Models!A:I, ""SELECT A WHERE I = TRUE AND G = FALSE LIMIT 1"", 0)"),"gpt-4-turbo-preview")</f>
        <v>gpt-4-turbo-preview</v>
      </c>
      <c r="M317" s="181" t="s">
        <v>48</v>
      </c>
      <c r="N317" s="181" t="s">
        <v>48</v>
      </c>
    </row>
    <row r="318" ht="48.0" customHeight="1">
      <c r="A318" s="189"/>
      <c r="B318" s="191"/>
      <c r="C318" s="192"/>
      <c r="D318" s="192"/>
      <c r="F318" s="190" t="b">
        <v>0</v>
      </c>
      <c r="G318" s="190" t="b">
        <v>0</v>
      </c>
      <c r="H318" s="190" t="b">
        <v>0</v>
      </c>
      <c r="J318" s="170" t="str">
        <f>IFERROR(__xludf.DUMMYFUNCTION("QUERY(Models!A:I, ""SELECT A WHERE I = TRUE AND G = FALSE LIMIT 1"", 0)"),"gpt-4-turbo-preview")</f>
        <v>gpt-4-turbo-preview</v>
      </c>
      <c r="K318" s="170">
        <v>0.1</v>
      </c>
      <c r="L318" s="170" t="str">
        <f>IFERROR(__xludf.DUMMYFUNCTION("QUERY(Models!A:I, ""SELECT A WHERE I = TRUE AND G = FALSE LIMIT 1"", 0)"),"gpt-4-turbo-preview")</f>
        <v>gpt-4-turbo-preview</v>
      </c>
      <c r="M318" s="181" t="s">
        <v>48</v>
      </c>
      <c r="N318" s="181" t="s">
        <v>48</v>
      </c>
    </row>
    <row r="319" ht="48.0" customHeight="1">
      <c r="A319" s="189"/>
      <c r="B319" s="191"/>
      <c r="C319" s="192"/>
      <c r="D319" s="192"/>
      <c r="F319" s="190" t="b">
        <v>0</v>
      </c>
      <c r="G319" s="190" t="b">
        <v>0</v>
      </c>
      <c r="H319" s="190" t="b">
        <v>0</v>
      </c>
      <c r="J319" s="170" t="str">
        <f>IFERROR(__xludf.DUMMYFUNCTION("QUERY(Models!A:I, ""SELECT A WHERE I = TRUE AND G = FALSE LIMIT 1"", 0)"),"gpt-4-turbo-preview")</f>
        <v>gpt-4-turbo-preview</v>
      </c>
      <c r="K319" s="170">
        <v>0.1</v>
      </c>
      <c r="L319" s="170" t="str">
        <f>IFERROR(__xludf.DUMMYFUNCTION("QUERY(Models!A:I, ""SELECT A WHERE I = TRUE AND G = FALSE LIMIT 1"", 0)"),"gpt-4-turbo-preview")</f>
        <v>gpt-4-turbo-preview</v>
      </c>
      <c r="M319" s="181" t="s">
        <v>48</v>
      </c>
      <c r="N319" s="181" t="s">
        <v>48</v>
      </c>
    </row>
    <row r="320" ht="48.0" customHeight="1">
      <c r="A320" s="189"/>
      <c r="B320" s="191"/>
      <c r="C320" s="192"/>
      <c r="D320" s="192"/>
      <c r="F320" s="190" t="b">
        <v>0</v>
      </c>
      <c r="G320" s="190" t="b">
        <v>0</v>
      </c>
      <c r="H320" s="190" t="b">
        <v>0</v>
      </c>
      <c r="J320" s="170" t="str">
        <f>IFERROR(__xludf.DUMMYFUNCTION("QUERY(Models!A:I, ""SELECT A WHERE I = TRUE AND G = FALSE LIMIT 1"", 0)"),"gpt-4-turbo-preview")</f>
        <v>gpt-4-turbo-preview</v>
      </c>
      <c r="K320" s="170">
        <v>0.1</v>
      </c>
      <c r="L320" s="170" t="str">
        <f>IFERROR(__xludf.DUMMYFUNCTION("QUERY(Models!A:I, ""SELECT A WHERE I = TRUE AND G = FALSE LIMIT 1"", 0)"),"gpt-4-turbo-preview")</f>
        <v>gpt-4-turbo-preview</v>
      </c>
      <c r="M320" s="181" t="s">
        <v>48</v>
      </c>
      <c r="N320" s="181" t="s">
        <v>48</v>
      </c>
    </row>
    <row r="321" ht="48.0" customHeight="1">
      <c r="A321" s="189"/>
      <c r="B321" s="191"/>
      <c r="C321" s="192"/>
      <c r="D321" s="192"/>
      <c r="F321" s="190" t="b">
        <v>0</v>
      </c>
      <c r="G321" s="190" t="b">
        <v>0</v>
      </c>
      <c r="H321" s="190" t="b">
        <v>0</v>
      </c>
      <c r="J321" s="170" t="str">
        <f>IFERROR(__xludf.DUMMYFUNCTION("QUERY(Models!A:I, ""SELECT A WHERE I = TRUE AND G = FALSE LIMIT 1"", 0)"),"gpt-4-turbo-preview")</f>
        <v>gpt-4-turbo-preview</v>
      </c>
      <c r="K321" s="170">
        <v>0.1</v>
      </c>
      <c r="L321" s="170" t="str">
        <f>IFERROR(__xludf.DUMMYFUNCTION("QUERY(Models!A:I, ""SELECT A WHERE I = TRUE AND G = FALSE LIMIT 1"", 0)"),"gpt-4-turbo-preview")</f>
        <v>gpt-4-turbo-preview</v>
      </c>
      <c r="M321" s="181" t="s">
        <v>48</v>
      </c>
      <c r="N321" s="181" t="s">
        <v>48</v>
      </c>
    </row>
    <row r="322" ht="48.0" customHeight="1">
      <c r="A322" s="189"/>
      <c r="B322" s="191"/>
      <c r="C322" s="192"/>
      <c r="D322" s="192"/>
      <c r="F322" s="190" t="b">
        <v>0</v>
      </c>
      <c r="G322" s="190" t="b">
        <v>0</v>
      </c>
      <c r="H322" s="190" t="b">
        <v>0</v>
      </c>
      <c r="J322" s="170" t="str">
        <f>IFERROR(__xludf.DUMMYFUNCTION("QUERY(Models!A:I, ""SELECT A WHERE I = TRUE AND G = FALSE LIMIT 1"", 0)"),"gpt-4-turbo-preview")</f>
        <v>gpt-4-turbo-preview</v>
      </c>
      <c r="K322" s="170">
        <v>0.1</v>
      </c>
      <c r="L322" s="170" t="str">
        <f>IFERROR(__xludf.DUMMYFUNCTION("QUERY(Models!A:I, ""SELECT A WHERE I = TRUE AND G = FALSE LIMIT 1"", 0)"),"gpt-4-turbo-preview")</f>
        <v>gpt-4-turbo-preview</v>
      </c>
      <c r="M322" s="181" t="s">
        <v>48</v>
      </c>
      <c r="N322" s="181" t="s">
        <v>48</v>
      </c>
    </row>
    <row r="323" ht="48.0" customHeight="1">
      <c r="A323" s="189"/>
      <c r="B323" s="191"/>
      <c r="C323" s="192"/>
      <c r="D323" s="192"/>
      <c r="F323" s="190" t="b">
        <v>0</v>
      </c>
      <c r="G323" s="190" t="b">
        <v>0</v>
      </c>
      <c r="H323" s="190" t="b">
        <v>0</v>
      </c>
      <c r="J323" s="170" t="str">
        <f>IFERROR(__xludf.DUMMYFUNCTION("QUERY(Models!A:I, ""SELECT A WHERE I = TRUE AND G = FALSE LIMIT 1"", 0)"),"gpt-4-turbo-preview")</f>
        <v>gpt-4-turbo-preview</v>
      </c>
      <c r="K323" s="170">
        <v>0.1</v>
      </c>
      <c r="L323" s="170" t="str">
        <f>IFERROR(__xludf.DUMMYFUNCTION("QUERY(Models!A:I, ""SELECT A WHERE I = TRUE AND G = FALSE LIMIT 1"", 0)"),"gpt-4-turbo-preview")</f>
        <v>gpt-4-turbo-preview</v>
      </c>
      <c r="M323" s="181" t="s">
        <v>48</v>
      </c>
      <c r="N323" s="181" t="s">
        <v>48</v>
      </c>
    </row>
    <row r="324" ht="48.0" customHeight="1">
      <c r="A324" s="189"/>
      <c r="B324" s="191"/>
      <c r="C324" s="192"/>
      <c r="D324" s="192"/>
      <c r="F324" s="190" t="b">
        <v>0</v>
      </c>
      <c r="G324" s="190" t="b">
        <v>0</v>
      </c>
      <c r="H324" s="190" t="b">
        <v>0</v>
      </c>
      <c r="J324" s="170" t="str">
        <f>IFERROR(__xludf.DUMMYFUNCTION("QUERY(Models!A:I, ""SELECT A WHERE I = TRUE AND G = FALSE LIMIT 1"", 0)"),"gpt-4-turbo-preview")</f>
        <v>gpt-4-turbo-preview</v>
      </c>
      <c r="K324" s="170">
        <v>0.1</v>
      </c>
      <c r="L324" s="170" t="str">
        <f>IFERROR(__xludf.DUMMYFUNCTION("QUERY(Models!A:I, ""SELECT A WHERE I = TRUE AND G = FALSE LIMIT 1"", 0)"),"gpt-4-turbo-preview")</f>
        <v>gpt-4-turbo-preview</v>
      </c>
      <c r="M324" s="181" t="s">
        <v>48</v>
      </c>
      <c r="N324" s="181" t="s">
        <v>48</v>
      </c>
    </row>
    <row r="325" ht="48.0" customHeight="1">
      <c r="A325" s="189"/>
      <c r="B325" s="191"/>
      <c r="C325" s="192"/>
      <c r="D325" s="192"/>
      <c r="F325" s="190" t="b">
        <v>0</v>
      </c>
      <c r="G325" s="190" t="b">
        <v>0</v>
      </c>
      <c r="H325" s="190" t="b">
        <v>0</v>
      </c>
      <c r="J325" s="170" t="str">
        <f>IFERROR(__xludf.DUMMYFUNCTION("QUERY(Models!A:I, ""SELECT A WHERE I = TRUE AND G = FALSE LIMIT 1"", 0)"),"gpt-4-turbo-preview")</f>
        <v>gpt-4-turbo-preview</v>
      </c>
      <c r="K325" s="170">
        <v>0.1</v>
      </c>
      <c r="L325" s="170" t="str">
        <f>IFERROR(__xludf.DUMMYFUNCTION("QUERY(Models!A:I, ""SELECT A WHERE I = TRUE AND G = FALSE LIMIT 1"", 0)"),"gpt-4-turbo-preview")</f>
        <v>gpt-4-turbo-preview</v>
      </c>
      <c r="M325" s="181" t="s">
        <v>48</v>
      </c>
      <c r="N325" s="181" t="s">
        <v>48</v>
      </c>
    </row>
    <row r="326" ht="48.0" customHeight="1">
      <c r="A326" s="189"/>
      <c r="B326" s="191"/>
      <c r="C326" s="192"/>
      <c r="D326" s="192"/>
      <c r="F326" s="190" t="b">
        <v>0</v>
      </c>
      <c r="G326" s="190" t="b">
        <v>0</v>
      </c>
      <c r="H326" s="190" t="b">
        <v>0</v>
      </c>
      <c r="J326" s="170" t="str">
        <f>IFERROR(__xludf.DUMMYFUNCTION("QUERY(Models!A:I, ""SELECT A WHERE I = TRUE AND G = FALSE LIMIT 1"", 0)"),"gpt-4-turbo-preview")</f>
        <v>gpt-4-turbo-preview</v>
      </c>
      <c r="K326" s="170">
        <v>0.1</v>
      </c>
      <c r="L326" s="170" t="str">
        <f>IFERROR(__xludf.DUMMYFUNCTION("QUERY(Models!A:I, ""SELECT A WHERE I = TRUE AND G = FALSE LIMIT 1"", 0)"),"gpt-4-turbo-preview")</f>
        <v>gpt-4-turbo-preview</v>
      </c>
      <c r="M326" s="181" t="s">
        <v>48</v>
      </c>
      <c r="N326" s="181" t="s">
        <v>48</v>
      </c>
    </row>
    <row r="327" ht="48.0" customHeight="1">
      <c r="A327" s="189"/>
      <c r="B327" s="191"/>
      <c r="C327" s="192"/>
      <c r="D327" s="192"/>
      <c r="F327" s="190" t="b">
        <v>0</v>
      </c>
      <c r="G327" s="190" t="b">
        <v>0</v>
      </c>
      <c r="H327" s="190" t="b">
        <v>0</v>
      </c>
      <c r="J327" s="170" t="str">
        <f>IFERROR(__xludf.DUMMYFUNCTION("QUERY(Models!A:I, ""SELECT A WHERE I = TRUE AND G = FALSE LIMIT 1"", 0)"),"gpt-4-turbo-preview")</f>
        <v>gpt-4-turbo-preview</v>
      </c>
      <c r="K327" s="170">
        <v>0.1</v>
      </c>
      <c r="L327" s="170" t="str">
        <f>IFERROR(__xludf.DUMMYFUNCTION("QUERY(Models!A:I, ""SELECT A WHERE I = TRUE AND G = FALSE LIMIT 1"", 0)"),"gpt-4-turbo-preview")</f>
        <v>gpt-4-turbo-preview</v>
      </c>
      <c r="M327" s="181" t="s">
        <v>48</v>
      </c>
      <c r="N327" s="181" t="s">
        <v>48</v>
      </c>
    </row>
    <row r="328" ht="48.0" customHeight="1">
      <c r="A328" s="189"/>
      <c r="B328" s="191"/>
      <c r="C328" s="192"/>
      <c r="D328" s="192"/>
      <c r="F328" s="190" t="b">
        <v>0</v>
      </c>
      <c r="G328" s="190" t="b">
        <v>0</v>
      </c>
      <c r="H328" s="190" t="b">
        <v>0</v>
      </c>
      <c r="J328" s="170" t="str">
        <f>IFERROR(__xludf.DUMMYFUNCTION("QUERY(Models!A:I, ""SELECT A WHERE I = TRUE AND G = FALSE LIMIT 1"", 0)"),"gpt-4-turbo-preview")</f>
        <v>gpt-4-turbo-preview</v>
      </c>
      <c r="K328" s="170">
        <v>0.1</v>
      </c>
      <c r="L328" s="170" t="str">
        <f>IFERROR(__xludf.DUMMYFUNCTION("QUERY(Models!A:I, ""SELECT A WHERE I = TRUE AND G = FALSE LIMIT 1"", 0)"),"gpt-4-turbo-preview")</f>
        <v>gpt-4-turbo-preview</v>
      </c>
      <c r="M328" s="181" t="s">
        <v>48</v>
      </c>
      <c r="N328" s="181" t="s">
        <v>48</v>
      </c>
    </row>
    <row r="329" ht="48.0" customHeight="1">
      <c r="A329" s="189"/>
      <c r="B329" s="191"/>
      <c r="C329" s="192"/>
      <c r="D329" s="192"/>
      <c r="F329" s="190" t="b">
        <v>0</v>
      </c>
      <c r="G329" s="190" t="b">
        <v>0</v>
      </c>
      <c r="H329" s="190" t="b">
        <v>0</v>
      </c>
      <c r="J329" s="170" t="str">
        <f>IFERROR(__xludf.DUMMYFUNCTION("QUERY(Models!A:I, ""SELECT A WHERE I = TRUE AND G = FALSE LIMIT 1"", 0)"),"gpt-4-turbo-preview")</f>
        <v>gpt-4-turbo-preview</v>
      </c>
      <c r="K329" s="170">
        <v>0.1</v>
      </c>
      <c r="L329" s="170" t="str">
        <f>IFERROR(__xludf.DUMMYFUNCTION("QUERY(Models!A:I, ""SELECT A WHERE I = TRUE AND G = FALSE LIMIT 1"", 0)"),"gpt-4-turbo-preview")</f>
        <v>gpt-4-turbo-preview</v>
      </c>
      <c r="M329" s="181" t="s">
        <v>48</v>
      </c>
      <c r="N329" s="181" t="s">
        <v>48</v>
      </c>
    </row>
    <row r="330" ht="48.0" customHeight="1">
      <c r="A330" s="189"/>
      <c r="B330" s="191"/>
      <c r="C330" s="192"/>
      <c r="D330" s="192"/>
      <c r="F330" s="190" t="b">
        <v>0</v>
      </c>
      <c r="G330" s="190" t="b">
        <v>0</v>
      </c>
      <c r="H330" s="190" t="b">
        <v>0</v>
      </c>
      <c r="J330" s="170" t="str">
        <f>IFERROR(__xludf.DUMMYFUNCTION("QUERY(Models!A:I, ""SELECT A WHERE I = TRUE AND G = FALSE LIMIT 1"", 0)"),"gpt-4-turbo-preview")</f>
        <v>gpt-4-turbo-preview</v>
      </c>
      <c r="K330" s="170">
        <v>0.1</v>
      </c>
      <c r="L330" s="170" t="str">
        <f>IFERROR(__xludf.DUMMYFUNCTION("QUERY(Models!A:I, ""SELECT A WHERE I = TRUE AND G = FALSE LIMIT 1"", 0)"),"gpt-4-turbo-preview")</f>
        <v>gpt-4-turbo-preview</v>
      </c>
      <c r="M330" s="181" t="s">
        <v>48</v>
      </c>
      <c r="N330" s="181" t="s">
        <v>48</v>
      </c>
    </row>
    <row r="331" ht="48.0" customHeight="1">
      <c r="A331" s="189"/>
      <c r="B331" s="191"/>
      <c r="C331" s="192"/>
      <c r="D331" s="192"/>
      <c r="F331" s="190" t="b">
        <v>0</v>
      </c>
      <c r="G331" s="190" t="b">
        <v>0</v>
      </c>
      <c r="H331" s="190" t="b">
        <v>0</v>
      </c>
      <c r="J331" s="170" t="str">
        <f>IFERROR(__xludf.DUMMYFUNCTION("QUERY(Models!A:I, ""SELECT A WHERE I = TRUE AND G = FALSE LIMIT 1"", 0)"),"gpt-4-turbo-preview")</f>
        <v>gpt-4-turbo-preview</v>
      </c>
      <c r="K331" s="170">
        <v>0.1</v>
      </c>
      <c r="L331" s="170" t="str">
        <f>IFERROR(__xludf.DUMMYFUNCTION("QUERY(Models!A:I, ""SELECT A WHERE I = TRUE AND G = FALSE LIMIT 1"", 0)"),"gpt-4-turbo-preview")</f>
        <v>gpt-4-turbo-preview</v>
      </c>
      <c r="M331" s="181" t="s">
        <v>48</v>
      </c>
      <c r="N331" s="181" t="s">
        <v>48</v>
      </c>
    </row>
    <row r="332" ht="48.0" customHeight="1">
      <c r="A332" s="189"/>
      <c r="B332" s="191"/>
      <c r="C332" s="192"/>
      <c r="D332" s="192"/>
      <c r="F332" s="190" t="b">
        <v>0</v>
      </c>
      <c r="G332" s="190" t="b">
        <v>0</v>
      </c>
      <c r="H332" s="190" t="b">
        <v>0</v>
      </c>
      <c r="J332" s="170" t="str">
        <f>IFERROR(__xludf.DUMMYFUNCTION("QUERY(Models!A:I, ""SELECT A WHERE I = TRUE AND G = FALSE LIMIT 1"", 0)"),"gpt-4-turbo-preview")</f>
        <v>gpt-4-turbo-preview</v>
      </c>
      <c r="K332" s="170">
        <v>0.1</v>
      </c>
      <c r="L332" s="170" t="str">
        <f>IFERROR(__xludf.DUMMYFUNCTION("QUERY(Models!A:I, ""SELECT A WHERE I = TRUE AND G = FALSE LIMIT 1"", 0)"),"gpt-4-turbo-preview")</f>
        <v>gpt-4-turbo-preview</v>
      </c>
      <c r="M332" s="181" t="s">
        <v>48</v>
      </c>
      <c r="N332" s="181" t="s">
        <v>48</v>
      </c>
    </row>
    <row r="333" ht="48.0" customHeight="1">
      <c r="A333" s="189"/>
      <c r="B333" s="191"/>
      <c r="C333" s="192"/>
      <c r="D333" s="192"/>
      <c r="F333" s="190" t="b">
        <v>0</v>
      </c>
      <c r="G333" s="190" t="b">
        <v>0</v>
      </c>
      <c r="H333" s="190" t="b">
        <v>0</v>
      </c>
      <c r="J333" s="170" t="str">
        <f>IFERROR(__xludf.DUMMYFUNCTION("QUERY(Models!A:I, ""SELECT A WHERE I = TRUE AND G = FALSE LIMIT 1"", 0)"),"gpt-4-turbo-preview")</f>
        <v>gpt-4-turbo-preview</v>
      </c>
      <c r="K333" s="170">
        <v>0.1</v>
      </c>
      <c r="L333" s="170" t="str">
        <f>IFERROR(__xludf.DUMMYFUNCTION("QUERY(Models!A:I, ""SELECT A WHERE I = TRUE AND G = FALSE LIMIT 1"", 0)"),"gpt-4-turbo-preview")</f>
        <v>gpt-4-turbo-preview</v>
      </c>
      <c r="M333" s="181" t="s">
        <v>48</v>
      </c>
      <c r="N333" s="181" t="s">
        <v>48</v>
      </c>
    </row>
    <row r="334" ht="48.0" customHeight="1">
      <c r="A334" s="189"/>
      <c r="B334" s="191"/>
      <c r="C334" s="192"/>
      <c r="D334" s="192"/>
      <c r="F334" s="190" t="b">
        <v>0</v>
      </c>
      <c r="G334" s="190" t="b">
        <v>0</v>
      </c>
      <c r="H334" s="190" t="b">
        <v>0</v>
      </c>
      <c r="J334" s="170" t="str">
        <f>IFERROR(__xludf.DUMMYFUNCTION("QUERY(Models!A:I, ""SELECT A WHERE I = TRUE AND G = FALSE LIMIT 1"", 0)"),"gpt-4-turbo-preview")</f>
        <v>gpt-4-turbo-preview</v>
      </c>
      <c r="K334" s="170">
        <v>0.1</v>
      </c>
      <c r="L334" s="170" t="str">
        <f>IFERROR(__xludf.DUMMYFUNCTION("QUERY(Models!A:I, ""SELECT A WHERE I = TRUE AND G = FALSE LIMIT 1"", 0)"),"gpt-4-turbo-preview")</f>
        <v>gpt-4-turbo-preview</v>
      </c>
      <c r="M334" s="181" t="s">
        <v>48</v>
      </c>
      <c r="N334" s="181" t="s">
        <v>48</v>
      </c>
    </row>
    <row r="335" ht="48.0" customHeight="1">
      <c r="A335" s="189"/>
      <c r="B335" s="191"/>
      <c r="C335" s="192"/>
      <c r="D335" s="192"/>
      <c r="F335" s="190" t="b">
        <v>0</v>
      </c>
      <c r="G335" s="190" t="b">
        <v>0</v>
      </c>
      <c r="H335" s="190" t="b">
        <v>0</v>
      </c>
      <c r="J335" s="170" t="str">
        <f>IFERROR(__xludf.DUMMYFUNCTION("QUERY(Models!A:I, ""SELECT A WHERE I = TRUE AND G = FALSE LIMIT 1"", 0)"),"gpt-4-turbo-preview")</f>
        <v>gpt-4-turbo-preview</v>
      </c>
      <c r="K335" s="170">
        <v>0.1</v>
      </c>
      <c r="L335" s="170" t="str">
        <f>IFERROR(__xludf.DUMMYFUNCTION("QUERY(Models!A:I, ""SELECT A WHERE I = TRUE AND G = FALSE LIMIT 1"", 0)"),"gpt-4-turbo-preview")</f>
        <v>gpt-4-turbo-preview</v>
      </c>
      <c r="M335" s="181" t="s">
        <v>48</v>
      </c>
      <c r="N335" s="181" t="s">
        <v>48</v>
      </c>
    </row>
    <row r="336" ht="48.0" customHeight="1">
      <c r="A336" s="189"/>
      <c r="B336" s="191"/>
      <c r="C336" s="192"/>
      <c r="D336" s="192"/>
      <c r="F336" s="190" t="b">
        <v>0</v>
      </c>
      <c r="G336" s="190" t="b">
        <v>0</v>
      </c>
      <c r="H336" s="190" t="b">
        <v>0</v>
      </c>
      <c r="J336" s="170" t="str">
        <f>IFERROR(__xludf.DUMMYFUNCTION("QUERY(Models!A:I, ""SELECT A WHERE I = TRUE AND G = FALSE LIMIT 1"", 0)"),"gpt-4-turbo-preview")</f>
        <v>gpt-4-turbo-preview</v>
      </c>
      <c r="K336" s="170">
        <v>0.1</v>
      </c>
      <c r="L336" s="170" t="str">
        <f>IFERROR(__xludf.DUMMYFUNCTION("QUERY(Models!A:I, ""SELECT A WHERE I = TRUE AND G = FALSE LIMIT 1"", 0)"),"gpt-4-turbo-preview")</f>
        <v>gpt-4-turbo-preview</v>
      </c>
      <c r="M336" s="181" t="s">
        <v>48</v>
      </c>
      <c r="N336" s="181" t="s">
        <v>48</v>
      </c>
    </row>
    <row r="337" ht="48.0" customHeight="1">
      <c r="A337" s="189"/>
      <c r="B337" s="191"/>
      <c r="C337" s="192"/>
      <c r="D337" s="192"/>
      <c r="F337" s="190" t="b">
        <v>0</v>
      </c>
      <c r="G337" s="190" t="b">
        <v>0</v>
      </c>
      <c r="H337" s="190" t="b">
        <v>0</v>
      </c>
      <c r="J337" s="170" t="str">
        <f>IFERROR(__xludf.DUMMYFUNCTION("QUERY(Models!A:I, ""SELECT A WHERE I = TRUE AND G = FALSE LIMIT 1"", 0)"),"gpt-4-turbo-preview")</f>
        <v>gpt-4-turbo-preview</v>
      </c>
      <c r="K337" s="170">
        <v>0.1</v>
      </c>
      <c r="L337" s="170" t="str">
        <f>IFERROR(__xludf.DUMMYFUNCTION("QUERY(Models!A:I, ""SELECT A WHERE I = TRUE AND G = FALSE LIMIT 1"", 0)"),"gpt-4-turbo-preview")</f>
        <v>gpt-4-turbo-preview</v>
      </c>
      <c r="M337" s="181" t="s">
        <v>48</v>
      </c>
      <c r="N337" s="181" t="s">
        <v>48</v>
      </c>
    </row>
    <row r="338" ht="48.0" customHeight="1">
      <c r="A338" s="189"/>
      <c r="B338" s="191"/>
      <c r="C338" s="192"/>
      <c r="D338" s="192"/>
      <c r="F338" s="190" t="b">
        <v>0</v>
      </c>
      <c r="G338" s="190" t="b">
        <v>0</v>
      </c>
      <c r="H338" s="190" t="b">
        <v>0</v>
      </c>
      <c r="J338" s="170" t="str">
        <f>IFERROR(__xludf.DUMMYFUNCTION("QUERY(Models!A:I, ""SELECT A WHERE I = TRUE AND G = FALSE LIMIT 1"", 0)"),"gpt-4-turbo-preview")</f>
        <v>gpt-4-turbo-preview</v>
      </c>
      <c r="K338" s="170">
        <v>0.1</v>
      </c>
      <c r="L338" s="170" t="str">
        <f>IFERROR(__xludf.DUMMYFUNCTION("QUERY(Models!A:I, ""SELECT A WHERE I = TRUE AND G = FALSE LIMIT 1"", 0)"),"gpt-4-turbo-preview")</f>
        <v>gpt-4-turbo-preview</v>
      </c>
      <c r="M338" s="181" t="s">
        <v>48</v>
      </c>
      <c r="N338" s="181" t="s">
        <v>48</v>
      </c>
    </row>
    <row r="339" ht="48.0" customHeight="1">
      <c r="A339" s="189"/>
      <c r="B339" s="191"/>
      <c r="C339" s="192"/>
      <c r="D339" s="192"/>
      <c r="F339" s="190" t="b">
        <v>0</v>
      </c>
      <c r="G339" s="190" t="b">
        <v>0</v>
      </c>
      <c r="H339" s="190" t="b">
        <v>0</v>
      </c>
      <c r="J339" s="170" t="str">
        <f>IFERROR(__xludf.DUMMYFUNCTION("QUERY(Models!A:I, ""SELECT A WHERE I = TRUE AND G = FALSE LIMIT 1"", 0)"),"gpt-4-turbo-preview")</f>
        <v>gpt-4-turbo-preview</v>
      </c>
      <c r="K339" s="170">
        <v>0.1</v>
      </c>
      <c r="L339" s="170" t="str">
        <f>IFERROR(__xludf.DUMMYFUNCTION("QUERY(Models!A:I, ""SELECT A WHERE I = TRUE AND G = FALSE LIMIT 1"", 0)"),"gpt-4-turbo-preview")</f>
        <v>gpt-4-turbo-preview</v>
      </c>
      <c r="M339" s="181" t="s">
        <v>48</v>
      </c>
      <c r="N339" s="181" t="s">
        <v>48</v>
      </c>
    </row>
    <row r="340" ht="48.0" customHeight="1">
      <c r="A340" s="189"/>
      <c r="B340" s="191"/>
      <c r="C340" s="192"/>
      <c r="D340" s="192"/>
      <c r="F340" s="190" t="b">
        <v>0</v>
      </c>
      <c r="G340" s="190" t="b">
        <v>0</v>
      </c>
      <c r="H340" s="190" t="b">
        <v>0</v>
      </c>
      <c r="J340" s="170" t="str">
        <f>IFERROR(__xludf.DUMMYFUNCTION("QUERY(Models!A:I, ""SELECT A WHERE I = TRUE AND G = FALSE LIMIT 1"", 0)"),"gpt-4-turbo-preview")</f>
        <v>gpt-4-turbo-preview</v>
      </c>
      <c r="K340" s="170">
        <v>0.1</v>
      </c>
      <c r="L340" s="170" t="str">
        <f>IFERROR(__xludf.DUMMYFUNCTION("QUERY(Models!A:I, ""SELECT A WHERE I = TRUE AND G = FALSE LIMIT 1"", 0)"),"gpt-4-turbo-preview")</f>
        <v>gpt-4-turbo-preview</v>
      </c>
      <c r="M340" s="181" t="s">
        <v>48</v>
      </c>
      <c r="N340" s="181" t="s">
        <v>48</v>
      </c>
    </row>
    <row r="341" ht="48.0" customHeight="1">
      <c r="A341" s="189"/>
      <c r="B341" s="191"/>
      <c r="C341" s="192"/>
      <c r="D341" s="192"/>
      <c r="F341" s="190" t="b">
        <v>0</v>
      </c>
      <c r="G341" s="190" t="b">
        <v>0</v>
      </c>
      <c r="H341" s="190" t="b">
        <v>0</v>
      </c>
      <c r="J341" s="170" t="str">
        <f>IFERROR(__xludf.DUMMYFUNCTION("QUERY(Models!A:I, ""SELECT A WHERE I = TRUE AND G = FALSE LIMIT 1"", 0)"),"gpt-4-turbo-preview")</f>
        <v>gpt-4-turbo-preview</v>
      </c>
      <c r="K341" s="170">
        <v>0.1</v>
      </c>
      <c r="L341" s="170" t="str">
        <f>IFERROR(__xludf.DUMMYFUNCTION("QUERY(Models!A:I, ""SELECT A WHERE I = TRUE AND G = FALSE LIMIT 1"", 0)"),"gpt-4-turbo-preview")</f>
        <v>gpt-4-turbo-preview</v>
      </c>
      <c r="M341" s="181" t="s">
        <v>48</v>
      </c>
      <c r="N341" s="181" t="s">
        <v>48</v>
      </c>
    </row>
    <row r="342" ht="48.0" customHeight="1">
      <c r="A342" s="189"/>
      <c r="B342" s="191"/>
      <c r="C342" s="192"/>
      <c r="D342" s="192"/>
      <c r="F342" s="190" t="b">
        <v>0</v>
      </c>
      <c r="G342" s="190" t="b">
        <v>0</v>
      </c>
      <c r="H342" s="190" t="b">
        <v>0</v>
      </c>
      <c r="J342" s="170" t="str">
        <f>IFERROR(__xludf.DUMMYFUNCTION("QUERY(Models!A:I, ""SELECT A WHERE I = TRUE AND G = FALSE LIMIT 1"", 0)"),"gpt-4-turbo-preview")</f>
        <v>gpt-4-turbo-preview</v>
      </c>
      <c r="K342" s="170">
        <v>0.1</v>
      </c>
      <c r="L342" s="170" t="str">
        <f>IFERROR(__xludf.DUMMYFUNCTION("QUERY(Models!A:I, ""SELECT A WHERE I = TRUE AND G = FALSE LIMIT 1"", 0)"),"gpt-4-turbo-preview")</f>
        <v>gpt-4-turbo-preview</v>
      </c>
      <c r="M342" s="181" t="s">
        <v>48</v>
      </c>
      <c r="N342" s="181" t="s">
        <v>48</v>
      </c>
    </row>
    <row r="343" ht="48.0" customHeight="1">
      <c r="A343" s="189"/>
      <c r="B343" s="191"/>
      <c r="C343" s="192"/>
      <c r="D343" s="192"/>
      <c r="F343" s="190" t="b">
        <v>0</v>
      </c>
      <c r="G343" s="190" t="b">
        <v>0</v>
      </c>
      <c r="H343" s="190" t="b">
        <v>0</v>
      </c>
      <c r="J343" s="170" t="str">
        <f>IFERROR(__xludf.DUMMYFUNCTION("QUERY(Models!A:I, ""SELECT A WHERE I = TRUE AND G = FALSE LIMIT 1"", 0)"),"gpt-4-turbo-preview")</f>
        <v>gpt-4-turbo-preview</v>
      </c>
      <c r="K343" s="170">
        <v>0.1</v>
      </c>
      <c r="L343" s="170" t="str">
        <f>IFERROR(__xludf.DUMMYFUNCTION("QUERY(Models!A:I, ""SELECT A WHERE I = TRUE AND G = FALSE LIMIT 1"", 0)"),"gpt-4-turbo-preview")</f>
        <v>gpt-4-turbo-preview</v>
      </c>
      <c r="M343" s="181" t="s">
        <v>48</v>
      </c>
      <c r="N343" s="181" t="s">
        <v>48</v>
      </c>
    </row>
    <row r="344" ht="48.0" customHeight="1">
      <c r="A344" s="189"/>
      <c r="B344" s="191"/>
      <c r="C344" s="192"/>
      <c r="D344" s="192"/>
      <c r="F344" s="190" t="b">
        <v>0</v>
      </c>
      <c r="G344" s="190" t="b">
        <v>0</v>
      </c>
      <c r="H344" s="190" t="b">
        <v>0</v>
      </c>
      <c r="J344" s="170" t="str">
        <f>IFERROR(__xludf.DUMMYFUNCTION("QUERY(Models!A:I, ""SELECT A WHERE I = TRUE AND G = FALSE LIMIT 1"", 0)"),"gpt-4-turbo-preview")</f>
        <v>gpt-4-turbo-preview</v>
      </c>
      <c r="K344" s="170">
        <v>0.1</v>
      </c>
      <c r="L344" s="170" t="str">
        <f>IFERROR(__xludf.DUMMYFUNCTION("QUERY(Models!A:I, ""SELECT A WHERE I = TRUE AND G = FALSE LIMIT 1"", 0)"),"gpt-4-turbo-preview")</f>
        <v>gpt-4-turbo-preview</v>
      </c>
      <c r="M344" s="181" t="s">
        <v>48</v>
      </c>
      <c r="N344" s="181" t="s">
        <v>48</v>
      </c>
    </row>
    <row r="345" ht="48.0" customHeight="1">
      <c r="A345" s="189"/>
      <c r="B345" s="191"/>
      <c r="C345" s="192"/>
      <c r="D345" s="192"/>
      <c r="F345" s="190" t="b">
        <v>0</v>
      </c>
      <c r="G345" s="190" t="b">
        <v>0</v>
      </c>
      <c r="H345" s="190" t="b">
        <v>0</v>
      </c>
      <c r="J345" s="170" t="str">
        <f>IFERROR(__xludf.DUMMYFUNCTION("QUERY(Models!A:I, ""SELECT A WHERE I = TRUE AND G = FALSE LIMIT 1"", 0)"),"gpt-4-turbo-preview")</f>
        <v>gpt-4-turbo-preview</v>
      </c>
      <c r="K345" s="170">
        <v>0.1</v>
      </c>
      <c r="L345" s="170" t="str">
        <f>IFERROR(__xludf.DUMMYFUNCTION("QUERY(Models!A:I, ""SELECT A WHERE I = TRUE AND G = FALSE LIMIT 1"", 0)"),"gpt-4-turbo-preview")</f>
        <v>gpt-4-turbo-preview</v>
      </c>
      <c r="M345" s="181" t="s">
        <v>48</v>
      </c>
      <c r="N345" s="181" t="s">
        <v>48</v>
      </c>
    </row>
    <row r="346" ht="48.0" customHeight="1">
      <c r="A346" s="189"/>
      <c r="B346" s="191"/>
      <c r="C346" s="192"/>
      <c r="D346" s="192"/>
      <c r="F346" s="190" t="b">
        <v>0</v>
      </c>
      <c r="G346" s="190" t="b">
        <v>0</v>
      </c>
      <c r="H346" s="190" t="b">
        <v>0</v>
      </c>
      <c r="J346" s="170" t="str">
        <f>IFERROR(__xludf.DUMMYFUNCTION("QUERY(Models!A:I, ""SELECT A WHERE I = TRUE AND G = FALSE LIMIT 1"", 0)"),"gpt-4-turbo-preview")</f>
        <v>gpt-4-turbo-preview</v>
      </c>
      <c r="K346" s="170">
        <v>0.1</v>
      </c>
      <c r="L346" s="170" t="str">
        <f>IFERROR(__xludf.DUMMYFUNCTION("QUERY(Models!A:I, ""SELECT A WHERE I = TRUE AND G = FALSE LIMIT 1"", 0)"),"gpt-4-turbo-preview")</f>
        <v>gpt-4-turbo-preview</v>
      </c>
      <c r="M346" s="181" t="s">
        <v>48</v>
      </c>
      <c r="N346" s="181" t="s">
        <v>48</v>
      </c>
    </row>
    <row r="347" ht="48.0" customHeight="1">
      <c r="A347" s="189"/>
      <c r="B347" s="191"/>
      <c r="C347" s="192"/>
      <c r="D347" s="192"/>
      <c r="F347" s="190" t="b">
        <v>0</v>
      </c>
      <c r="G347" s="190" t="b">
        <v>0</v>
      </c>
      <c r="H347" s="190" t="b">
        <v>0</v>
      </c>
      <c r="J347" s="170" t="str">
        <f>IFERROR(__xludf.DUMMYFUNCTION("QUERY(Models!A:I, ""SELECT A WHERE I = TRUE AND G = FALSE LIMIT 1"", 0)"),"gpt-4-turbo-preview")</f>
        <v>gpt-4-turbo-preview</v>
      </c>
      <c r="K347" s="170">
        <v>0.1</v>
      </c>
      <c r="L347" s="170" t="str">
        <f>IFERROR(__xludf.DUMMYFUNCTION("QUERY(Models!A:I, ""SELECT A WHERE I = TRUE AND G = FALSE LIMIT 1"", 0)"),"gpt-4-turbo-preview")</f>
        <v>gpt-4-turbo-preview</v>
      </c>
      <c r="M347" s="181" t="s">
        <v>48</v>
      </c>
      <c r="N347" s="181" t="s">
        <v>48</v>
      </c>
    </row>
    <row r="348" ht="48.0" customHeight="1">
      <c r="A348" s="189"/>
      <c r="B348" s="191"/>
      <c r="C348" s="192"/>
      <c r="D348" s="192"/>
      <c r="F348" s="190" t="b">
        <v>0</v>
      </c>
      <c r="G348" s="190" t="b">
        <v>0</v>
      </c>
      <c r="H348" s="190" t="b">
        <v>0</v>
      </c>
      <c r="J348" s="170" t="str">
        <f>IFERROR(__xludf.DUMMYFUNCTION("QUERY(Models!A:I, ""SELECT A WHERE I = TRUE AND G = FALSE LIMIT 1"", 0)"),"gpt-4-turbo-preview")</f>
        <v>gpt-4-turbo-preview</v>
      </c>
      <c r="K348" s="170">
        <v>0.1</v>
      </c>
      <c r="L348" s="170" t="str">
        <f>IFERROR(__xludf.DUMMYFUNCTION("QUERY(Models!A:I, ""SELECT A WHERE I = TRUE AND G = FALSE LIMIT 1"", 0)"),"gpt-4-turbo-preview")</f>
        <v>gpt-4-turbo-preview</v>
      </c>
      <c r="M348" s="181" t="s">
        <v>48</v>
      </c>
      <c r="N348" s="181" t="s">
        <v>48</v>
      </c>
    </row>
    <row r="349" ht="48.0" customHeight="1">
      <c r="A349" s="189"/>
      <c r="B349" s="191"/>
      <c r="C349" s="192"/>
      <c r="D349" s="192"/>
      <c r="F349" s="190" t="b">
        <v>0</v>
      </c>
      <c r="G349" s="190" t="b">
        <v>0</v>
      </c>
      <c r="H349" s="190" t="b">
        <v>0</v>
      </c>
      <c r="J349" s="170" t="str">
        <f>IFERROR(__xludf.DUMMYFUNCTION("QUERY(Models!A:I, ""SELECT A WHERE I = TRUE AND G = FALSE LIMIT 1"", 0)"),"gpt-4-turbo-preview")</f>
        <v>gpt-4-turbo-preview</v>
      </c>
      <c r="K349" s="170">
        <v>0.1</v>
      </c>
      <c r="L349" s="170" t="str">
        <f>IFERROR(__xludf.DUMMYFUNCTION("QUERY(Models!A:I, ""SELECT A WHERE I = TRUE AND G = FALSE LIMIT 1"", 0)"),"gpt-4-turbo-preview")</f>
        <v>gpt-4-turbo-preview</v>
      </c>
      <c r="M349" s="181" t="s">
        <v>48</v>
      </c>
      <c r="N349" s="181" t="s">
        <v>48</v>
      </c>
    </row>
    <row r="350" ht="48.0" customHeight="1">
      <c r="A350" s="189"/>
      <c r="B350" s="191"/>
      <c r="C350" s="192"/>
      <c r="D350" s="192"/>
      <c r="F350" s="190" t="b">
        <v>0</v>
      </c>
      <c r="G350" s="190" t="b">
        <v>0</v>
      </c>
      <c r="H350" s="190" t="b">
        <v>0</v>
      </c>
      <c r="J350" s="170" t="str">
        <f>IFERROR(__xludf.DUMMYFUNCTION("QUERY(Models!A:I, ""SELECT A WHERE I = TRUE AND G = FALSE LIMIT 1"", 0)"),"gpt-4-turbo-preview")</f>
        <v>gpt-4-turbo-preview</v>
      </c>
      <c r="K350" s="170">
        <v>0.1</v>
      </c>
      <c r="L350" s="170" t="str">
        <f>IFERROR(__xludf.DUMMYFUNCTION("QUERY(Models!A:I, ""SELECT A WHERE I = TRUE AND G = FALSE LIMIT 1"", 0)"),"gpt-4-turbo-preview")</f>
        <v>gpt-4-turbo-preview</v>
      </c>
      <c r="M350" s="181" t="s">
        <v>48</v>
      </c>
      <c r="N350" s="181" t="s">
        <v>48</v>
      </c>
    </row>
    <row r="351" ht="48.0" customHeight="1">
      <c r="A351" s="189"/>
      <c r="B351" s="191"/>
      <c r="C351" s="192"/>
      <c r="D351" s="192"/>
      <c r="F351" s="190" t="b">
        <v>0</v>
      </c>
      <c r="G351" s="190" t="b">
        <v>0</v>
      </c>
      <c r="H351" s="190" t="b">
        <v>0</v>
      </c>
      <c r="J351" s="170" t="str">
        <f>IFERROR(__xludf.DUMMYFUNCTION("QUERY(Models!A:I, ""SELECT A WHERE I = TRUE AND G = FALSE LIMIT 1"", 0)"),"gpt-4-turbo-preview")</f>
        <v>gpt-4-turbo-preview</v>
      </c>
      <c r="K351" s="170">
        <v>0.1</v>
      </c>
      <c r="L351" s="170" t="str">
        <f>IFERROR(__xludf.DUMMYFUNCTION("QUERY(Models!A:I, ""SELECT A WHERE I = TRUE AND G = FALSE LIMIT 1"", 0)"),"gpt-4-turbo-preview")</f>
        <v>gpt-4-turbo-preview</v>
      </c>
      <c r="M351" s="181" t="s">
        <v>48</v>
      </c>
      <c r="N351" s="181" t="s">
        <v>48</v>
      </c>
    </row>
    <row r="352" ht="48.0" customHeight="1">
      <c r="A352" s="189"/>
      <c r="B352" s="191"/>
      <c r="C352" s="192"/>
      <c r="D352" s="192"/>
      <c r="F352" s="190" t="b">
        <v>0</v>
      </c>
      <c r="G352" s="190" t="b">
        <v>0</v>
      </c>
      <c r="H352" s="190" t="b">
        <v>0</v>
      </c>
      <c r="J352" s="170" t="str">
        <f>IFERROR(__xludf.DUMMYFUNCTION("QUERY(Models!A:I, ""SELECT A WHERE I = TRUE AND G = FALSE LIMIT 1"", 0)"),"gpt-4-turbo-preview")</f>
        <v>gpt-4-turbo-preview</v>
      </c>
      <c r="K352" s="170">
        <v>0.1</v>
      </c>
      <c r="L352" s="170" t="str">
        <f>IFERROR(__xludf.DUMMYFUNCTION("QUERY(Models!A:I, ""SELECT A WHERE I = TRUE AND G = FALSE LIMIT 1"", 0)"),"gpt-4-turbo-preview")</f>
        <v>gpt-4-turbo-preview</v>
      </c>
      <c r="M352" s="181" t="s">
        <v>48</v>
      </c>
      <c r="N352" s="181" t="s">
        <v>48</v>
      </c>
    </row>
    <row r="353" ht="48.0" customHeight="1">
      <c r="A353" s="189"/>
      <c r="B353" s="191"/>
      <c r="C353" s="192"/>
      <c r="D353" s="192"/>
      <c r="F353" s="190" t="b">
        <v>0</v>
      </c>
      <c r="G353" s="190" t="b">
        <v>0</v>
      </c>
      <c r="H353" s="190" t="b">
        <v>0</v>
      </c>
      <c r="J353" s="170" t="str">
        <f>IFERROR(__xludf.DUMMYFUNCTION("QUERY(Models!A:I, ""SELECT A WHERE I = TRUE AND G = FALSE LIMIT 1"", 0)"),"gpt-4-turbo-preview")</f>
        <v>gpt-4-turbo-preview</v>
      </c>
      <c r="K353" s="170">
        <v>0.1</v>
      </c>
      <c r="L353" s="170" t="str">
        <f>IFERROR(__xludf.DUMMYFUNCTION("QUERY(Models!A:I, ""SELECT A WHERE I = TRUE AND G = FALSE LIMIT 1"", 0)"),"gpt-4-turbo-preview")</f>
        <v>gpt-4-turbo-preview</v>
      </c>
      <c r="M353" s="181" t="s">
        <v>48</v>
      </c>
      <c r="N353" s="181" t="s">
        <v>48</v>
      </c>
    </row>
    <row r="354" ht="48.0" customHeight="1">
      <c r="A354" s="189"/>
      <c r="B354" s="191"/>
      <c r="C354" s="192"/>
      <c r="D354" s="192"/>
      <c r="F354" s="190" t="b">
        <v>0</v>
      </c>
      <c r="G354" s="190" t="b">
        <v>0</v>
      </c>
      <c r="H354" s="190" t="b">
        <v>0</v>
      </c>
      <c r="J354" s="170" t="str">
        <f>IFERROR(__xludf.DUMMYFUNCTION("QUERY(Models!A:I, ""SELECT A WHERE I = TRUE AND G = FALSE LIMIT 1"", 0)"),"gpt-4-turbo-preview")</f>
        <v>gpt-4-turbo-preview</v>
      </c>
      <c r="K354" s="170">
        <v>0.1</v>
      </c>
      <c r="L354" s="170" t="str">
        <f>IFERROR(__xludf.DUMMYFUNCTION("QUERY(Models!A:I, ""SELECT A WHERE I = TRUE AND G = FALSE LIMIT 1"", 0)"),"gpt-4-turbo-preview")</f>
        <v>gpt-4-turbo-preview</v>
      </c>
      <c r="M354" s="181" t="s">
        <v>48</v>
      </c>
      <c r="N354" s="181" t="s">
        <v>48</v>
      </c>
    </row>
    <row r="355" ht="48.0" customHeight="1">
      <c r="A355" s="189"/>
      <c r="B355" s="191"/>
      <c r="C355" s="192"/>
      <c r="D355" s="192"/>
      <c r="F355" s="190" t="b">
        <v>0</v>
      </c>
      <c r="G355" s="190" t="b">
        <v>0</v>
      </c>
      <c r="H355" s="190" t="b">
        <v>0</v>
      </c>
      <c r="J355" s="170" t="str">
        <f>IFERROR(__xludf.DUMMYFUNCTION("QUERY(Models!A:I, ""SELECT A WHERE I = TRUE AND G = FALSE LIMIT 1"", 0)"),"gpt-4-turbo-preview")</f>
        <v>gpt-4-turbo-preview</v>
      </c>
      <c r="K355" s="170">
        <v>0.1</v>
      </c>
      <c r="L355" s="170" t="str">
        <f>IFERROR(__xludf.DUMMYFUNCTION("QUERY(Models!A:I, ""SELECT A WHERE I = TRUE AND G = FALSE LIMIT 1"", 0)"),"gpt-4-turbo-preview")</f>
        <v>gpt-4-turbo-preview</v>
      </c>
      <c r="M355" s="181" t="s">
        <v>48</v>
      </c>
      <c r="N355" s="181" t="s">
        <v>48</v>
      </c>
    </row>
    <row r="356" ht="48.0" customHeight="1">
      <c r="A356" s="189"/>
      <c r="B356" s="191"/>
      <c r="C356" s="192"/>
      <c r="D356" s="192"/>
      <c r="F356" s="190" t="b">
        <v>0</v>
      </c>
      <c r="G356" s="190" t="b">
        <v>0</v>
      </c>
      <c r="H356" s="190" t="b">
        <v>0</v>
      </c>
      <c r="J356" s="170" t="str">
        <f>IFERROR(__xludf.DUMMYFUNCTION("QUERY(Models!A:I, ""SELECT A WHERE I = TRUE AND G = FALSE LIMIT 1"", 0)"),"gpt-4-turbo-preview")</f>
        <v>gpt-4-turbo-preview</v>
      </c>
      <c r="K356" s="170">
        <v>0.1</v>
      </c>
      <c r="L356" s="170" t="str">
        <f>IFERROR(__xludf.DUMMYFUNCTION("QUERY(Models!A:I, ""SELECT A WHERE I = TRUE AND G = FALSE LIMIT 1"", 0)"),"gpt-4-turbo-preview")</f>
        <v>gpt-4-turbo-preview</v>
      </c>
      <c r="M356" s="181" t="s">
        <v>48</v>
      </c>
      <c r="N356" s="181" t="s">
        <v>48</v>
      </c>
    </row>
    <row r="357" ht="48.0" customHeight="1">
      <c r="A357" s="189"/>
      <c r="B357" s="191"/>
      <c r="C357" s="192"/>
      <c r="D357" s="192"/>
      <c r="F357" s="190" t="b">
        <v>0</v>
      </c>
      <c r="G357" s="190" t="b">
        <v>0</v>
      </c>
      <c r="H357" s="190" t="b">
        <v>0</v>
      </c>
      <c r="J357" s="170" t="str">
        <f>IFERROR(__xludf.DUMMYFUNCTION("QUERY(Models!A:I, ""SELECT A WHERE I = TRUE AND G = FALSE LIMIT 1"", 0)"),"gpt-4-turbo-preview")</f>
        <v>gpt-4-turbo-preview</v>
      </c>
      <c r="K357" s="170">
        <v>0.1</v>
      </c>
      <c r="L357" s="170" t="str">
        <f>IFERROR(__xludf.DUMMYFUNCTION("QUERY(Models!A:I, ""SELECT A WHERE I = TRUE AND G = FALSE LIMIT 1"", 0)"),"gpt-4-turbo-preview")</f>
        <v>gpt-4-turbo-preview</v>
      </c>
      <c r="M357" s="181" t="s">
        <v>48</v>
      </c>
      <c r="N357" s="181" t="s">
        <v>48</v>
      </c>
    </row>
    <row r="358" ht="48.0" customHeight="1">
      <c r="A358" s="189"/>
      <c r="B358" s="191"/>
      <c r="C358" s="192"/>
      <c r="D358" s="192"/>
      <c r="F358" s="190" t="b">
        <v>0</v>
      </c>
      <c r="G358" s="190" t="b">
        <v>0</v>
      </c>
      <c r="H358" s="190" t="b">
        <v>0</v>
      </c>
      <c r="J358" s="170" t="str">
        <f>IFERROR(__xludf.DUMMYFUNCTION("QUERY(Models!A:I, ""SELECT A WHERE I = TRUE AND G = FALSE LIMIT 1"", 0)"),"gpt-4-turbo-preview")</f>
        <v>gpt-4-turbo-preview</v>
      </c>
      <c r="K358" s="170">
        <v>0.1</v>
      </c>
      <c r="L358" s="170" t="str">
        <f>IFERROR(__xludf.DUMMYFUNCTION("QUERY(Models!A:I, ""SELECT A WHERE I = TRUE AND G = FALSE LIMIT 1"", 0)"),"gpt-4-turbo-preview")</f>
        <v>gpt-4-turbo-preview</v>
      </c>
      <c r="M358" s="181" t="s">
        <v>48</v>
      </c>
      <c r="N358" s="181" t="s">
        <v>48</v>
      </c>
    </row>
    <row r="359" ht="48.0" customHeight="1">
      <c r="A359" s="189"/>
      <c r="B359" s="191"/>
      <c r="C359" s="192"/>
      <c r="D359" s="192"/>
      <c r="F359" s="190" t="b">
        <v>0</v>
      </c>
      <c r="G359" s="190" t="b">
        <v>0</v>
      </c>
      <c r="H359" s="190" t="b">
        <v>0</v>
      </c>
      <c r="J359" s="170" t="str">
        <f>IFERROR(__xludf.DUMMYFUNCTION("QUERY(Models!A:I, ""SELECT A WHERE I = TRUE AND G = FALSE LIMIT 1"", 0)"),"gpt-4-turbo-preview")</f>
        <v>gpt-4-turbo-preview</v>
      </c>
      <c r="K359" s="170">
        <v>0.1</v>
      </c>
      <c r="L359" s="170" t="str">
        <f>IFERROR(__xludf.DUMMYFUNCTION("QUERY(Models!A:I, ""SELECT A WHERE I = TRUE AND G = FALSE LIMIT 1"", 0)"),"gpt-4-turbo-preview")</f>
        <v>gpt-4-turbo-preview</v>
      </c>
      <c r="M359" s="181" t="s">
        <v>48</v>
      </c>
      <c r="N359" s="181" t="s">
        <v>48</v>
      </c>
    </row>
    <row r="360" ht="48.0" customHeight="1">
      <c r="A360" s="189"/>
      <c r="B360" s="191"/>
      <c r="C360" s="192"/>
      <c r="D360" s="192"/>
      <c r="F360" s="190" t="b">
        <v>0</v>
      </c>
      <c r="G360" s="190" t="b">
        <v>0</v>
      </c>
      <c r="H360" s="190" t="b">
        <v>0</v>
      </c>
      <c r="J360" s="170" t="str">
        <f>IFERROR(__xludf.DUMMYFUNCTION("QUERY(Models!A:I, ""SELECT A WHERE I = TRUE AND G = FALSE LIMIT 1"", 0)"),"gpt-4-turbo-preview")</f>
        <v>gpt-4-turbo-preview</v>
      </c>
      <c r="K360" s="170">
        <v>0.1</v>
      </c>
      <c r="L360" s="170" t="str">
        <f>IFERROR(__xludf.DUMMYFUNCTION("QUERY(Models!A:I, ""SELECT A WHERE I = TRUE AND G = FALSE LIMIT 1"", 0)"),"gpt-4-turbo-preview")</f>
        <v>gpt-4-turbo-preview</v>
      </c>
      <c r="M360" s="181" t="s">
        <v>48</v>
      </c>
      <c r="N360" s="181" t="s">
        <v>48</v>
      </c>
    </row>
    <row r="361" ht="48.0" customHeight="1">
      <c r="A361" s="189"/>
      <c r="B361" s="191"/>
      <c r="C361" s="192"/>
      <c r="D361" s="192"/>
      <c r="F361" s="190" t="b">
        <v>0</v>
      </c>
      <c r="G361" s="190" t="b">
        <v>0</v>
      </c>
      <c r="H361" s="190" t="b">
        <v>0</v>
      </c>
      <c r="J361" s="170" t="str">
        <f>IFERROR(__xludf.DUMMYFUNCTION("QUERY(Models!A:I, ""SELECT A WHERE I = TRUE AND G = FALSE LIMIT 1"", 0)"),"gpt-4-turbo-preview")</f>
        <v>gpt-4-turbo-preview</v>
      </c>
      <c r="K361" s="170">
        <v>0.1</v>
      </c>
      <c r="L361" s="170" t="str">
        <f>IFERROR(__xludf.DUMMYFUNCTION("QUERY(Models!A:I, ""SELECT A WHERE I = TRUE AND G = FALSE LIMIT 1"", 0)"),"gpt-4-turbo-preview")</f>
        <v>gpt-4-turbo-preview</v>
      </c>
      <c r="M361" s="181" t="s">
        <v>48</v>
      </c>
      <c r="N361" s="181" t="s">
        <v>48</v>
      </c>
    </row>
    <row r="362" ht="48.0" customHeight="1">
      <c r="A362" s="189"/>
      <c r="B362" s="191"/>
      <c r="C362" s="192"/>
      <c r="D362" s="192"/>
      <c r="F362" s="190" t="b">
        <v>0</v>
      </c>
      <c r="G362" s="190" t="b">
        <v>0</v>
      </c>
      <c r="H362" s="190" t="b">
        <v>0</v>
      </c>
      <c r="J362" s="170" t="str">
        <f>IFERROR(__xludf.DUMMYFUNCTION("QUERY(Models!A:I, ""SELECT A WHERE I = TRUE AND G = FALSE LIMIT 1"", 0)"),"gpt-4-turbo-preview")</f>
        <v>gpt-4-turbo-preview</v>
      </c>
      <c r="K362" s="170">
        <v>0.1</v>
      </c>
      <c r="L362" s="170" t="str">
        <f>IFERROR(__xludf.DUMMYFUNCTION("QUERY(Models!A:I, ""SELECT A WHERE I = TRUE AND G = FALSE LIMIT 1"", 0)"),"gpt-4-turbo-preview")</f>
        <v>gpt-4-turbo-preview</v>
      </c>
      <c r="M362" s="181" t="s">
        <v>48</v>
      </c>
      <c r="N362" s="181" t="s">
        <v>48</v>
      </c>
    </row>
    <row r="363" ht="48.0" customHeight="1">
      <c r="A363" s="189"/>
      <c r="B363" s="191"/>
      <c r="C363" s="192"/>
      <c r="D363" s="192"/>
      <c r="F363" s="190" t="b">
        <v>0</v>
      </c>
      <c r="G363" s="190" t="b">
        <v>0</v>
      </c>
      <c r="H363" s="190" t="b">
        <v>0</v>
      </c>
      <c r="J363" s="170" t="str">
        <f>IFERROR(__xludf.DUMMYFUNCTION("QUERY(Models!A:I, ""SELECT A WHERE I = TRUE AND G = FALSE LIMIT 1"", 0)"),"gpt-4-turbo-preview")</f>
        <v>gpt-4-turbo-preview</v>
      </c>
      <c r="K363" s="170">
        <v>0.1</v>
      </c>
      <c r="L363" s="170" t="str">
        <f>IFERROR(__xludf.DUMMYFUNCTION("QUERY(Models!A:I, ""SELECT A WHERE I = TRUE AND G = FALSE LIMIT 1"", 0)"),"gpt-4-turbo-preview")</f>
        <v>gpt-4-turbo-preview</v>
      </c>
      <c r="M363" s="181" t="s">
        <v>48</v>
      </c>
      <c r="N363" s="181" t="s">
        <v>48</v>
      </c>
    </row>
    <row r="364" ht="48.0" customHeight="1">
      <c r="A364" s="189"/>
      <c r="B364" s="191"/>
      <c r="C364" s="192"/>
      <c r="D364" s="192"/>
      <c r="F364" s="190" t="b">
        <v>0</v>
      </c>
      <c r="G364" s="190" t="b">
        <v>0</v>
      </c>
      <c r="H364" s="190" t="b">
        <v>0</v>
      </c>
      <c r="J364" s="170" t="str">
        <f>IFERROR(__xludf.DUMMYFUNCTION("QUERY(Models!A:I, ""SELECT A WHERE I = TRUE AND G = FALSE LIMIT 1"", 0)"),"gpt-4-turbo-preview")</f>
        <v>gpt-4-turbo-preview</v>
      </c>
      <c r="K364" s="170">
        <v>0.1</v>
      </c>
      <c r="L364" s="170" t="str">
        <f>IFERROR(__xludf.DUMMYFUNCTION("QUERY(Models!A:I, ""SELECT A WHERE I = TRUE AND G = FALSE LIMIT 1"", 0)"),"gpt-4-turbo-preview")</f>
        <v>gpt-4-turbo-preview</v>
      </c>
      <c r="M364" s="181" t="s">
        <v>48</v>
      </c>
      <c r="N364" s="181" t="s">
        <v>48</v>
      </c>
    </row>
    <row r="365" ht="48.0" customHeight="1">
      <c r="A365" s="189"/>
      <c r="B365" s="191"/>
      <c r="C365" s="192"/>
      <c r="D365" s="192"/>
      <c r="F365" s="190" t="b">
        <v>0</v>
      </c>
      <c r="G365" s="190" t="b">
        <v>0</v>
      </c>
      <c r="H365" s="190" t="b">
        <v>0</v>
      </c>
      <c r="J365" s="170" t="str">
        <f>IFERROR(__xludf.DUMMYFUNCTION("QUERY(Models!A:I, ""SELECT A WHERE I = TRUE AND G = FALSE LIMIT 1"", 0)"),"gpt-4-turbo-preview")</f>
        <v>gpt-4-turbo-preview</v>
      </c>
      <c r="K365" s="170">
        <v>0.1</v>
      </c>
      <c r="L365" s="170" t="str">
        <f>IFERROR(__xludf.DUMMYFUNCTION("QUERY(Models!A:I, ""SELECT A WHERE I = TRUE AND G = FALSE LIMIT 1"", 0)"),"gpt-4-turbo-preview")</f>
        <v>gpt-4-turbo-preview</v>
      </c>
      <c r="M365" s="181" t="s">
        <v>48</v>
      </c>
      <c r="N365" s="181" t="s">
        <v>48</v>
      </c>
    </row>
    <row r="366" ht="48.0" customHeight="1">
      <c r="A366" s="189"/>
      <c r="B366" s="191"/>
      <c r="C366" s="192"/>
      <c r="D366" s="192"/>
      <c r="F366" s="190" t="b">
        <v>0</v>
      </c>
      <c r="G366" s="190" t="b">
        <v>0</v>
      </c>
      <c r="H366" s="190" t="b">
        <v>0</v>
      </c>
      <c r="J366" s="170" t="str">
        <f>IFERROR(__xludf.DUMMYFUNCTION("QUERY(Models!A:I, ""SELECT A WHERE I = TRUE AND G = FALSE LIMIT 1"", 0)"),"gpt-4-turbo-preview")</f>
        <v>gpt-4-turbo-preview</v>
      </c>
      <c r="K366" s="170">
        <v>0.1</v>
      </c>
      <c r="L366" s="170" t="str">
        <f>IFERROR(__xludf.DUMMYFUNCTION("QUERY(Models!A:I, ""SELECT A WHERE I = TRUE AND G = FALSE LIMIT 1"", 0)"),"gpt-4-turbo-preview")</f>
        <v>gpt-4-turbo-preview</v>
      </c>
      <c r="M366" s="181" t="s">
        <v>48</v>
      </c>
      <c r="N366" s="181" t="s">
        <v>48</v>
      </c>
    </row>
    <row r="367" ht="48.0" customHeight="1">
      <c r="A367" s="189"/>
      <c r="B367" s="191"/>
      <c r="C367" s="192"/>
      <c r="D367" s="192"/>
      <c r="F367" s="190" t="b">
        <v>0</v>
      </c>
      <c r="G367" s="190" t="b">
        <v>0</v>
      </c>
      <c r="H367" s="190" t="b">
        <v>0</v>
      </c>
      <c r="J367" s="170" t="str">
        <f>IFERROR(__xludf.DUMMYFUNCTION("QUERY(Models!A:I, ""SELECT A WHERE I = TRUE AND G = FALSE LIMIT 1"", 0)"),"gpt-4-turbo-preview")</f>
        <v>gpt-4-turbo-preview</v>
      </c>
      <c r="K367" s="170">
        <v>0.1</v>
      </c>
      <c r="L367" s="170" t="str">
        <f>IFERROR(__xludf.DUMMYFUNCTION("QUERY(Models!A:I, ""SELECT A WHERE I = TRUE AND G = FALSE LIMIT 1"", 0)"),"gpt-4-turbo-preview")</f>
        <v>gpt-4-turbo-preview</v>
      </c>
      <c r="M367" s="181" t="s">
        <v>48</v>
      </c>
      <c r="N367" s="181" t="s">
        <v>48</v>
      </c>
    </row>
    <row r="368" ht="48.0" customHeight="1">
      <c r="A368" s="189"/>
      <c r="B368" s="191"/>
      <c r="C368" s="192"/>
      <c r="D368" s="192"/>
      <c r="F368" s="190" t="b">
        <v>0</v>
      </c>
      <c r="G368" s="190" t="b">
        <v>0</v>
      </c>
      <c r="H368" s="190" t="b">
        <v>0</v>
      </c>
      <c r="J368" s="170" t="str">
        <f>IFERROR(__xludf.DUMMYFUNCTION("QUERY(Models!A:I, ""SELECT A WHERE I = TRUE AND G = FALSE LIMIT 1"", 0)"),"gpt-4-turbo-preview")</f>
        <v>gpt-4-turbo-preview</v>
      </c>
      <c r="K368" s="170">
        <v>0.1</v>
      </c>
      <c r="L368" s="170" t="str">
        <f>IFERROR(__xludf.DUMMYFUNCTION("QUERY(Models!A:I, ""SELECT A WHERE I = TRUE AND G = FALSE LIMIT 1"", 0)"),"gpt-4-turbo-preview")</f>
        <v>gpt-4-turbo-preview</v>
      </c>
      <c r="M368" s="181" t="s">
        <v>48</v>
      </c>
      <c r="N368" s="181" t="s">
        <v>48</v>
      </c>
    </row>
    <row r="369" ht="48.0" customHeight="1">
      <c r="A369" s="189"/>
      <c r="B369" s="191"/>
      <c r="C369" s="192"/>
      <c r="D369" s="192"/>
      <c r="F369" s="190" t="b">
        <v>0</v>
      </c>
      <c r="G369" s="190" t="b">
        <v>0</v>
      </c>
      <c r="H369" s="190" t="b">
        <v>0</v>
      </c>
      <c r="J369" s="170" t="str">
        <f>IFERROR(__xludf.DUMMYFUNCTION("QUERY(Models!A:I, ""SELECT A WHERE I = TRUE AND G = FALSE LIMIT 1"", 0)"),"gpt-4-turbo-preview")</f>
        <v>gpt-4-turbo-preview</v>
      </c>
      <c r="K369" s="170">
        <v>0.1</v>
      </c>
      <c r="L369" s="170" t="str">
        <f>IFERROR(__xludf.DUMMYFUNCTION("QUERY(Models!A:I, ""SELECT A WHERE I = TRUE AND G = FALSE LIMIT 1"", 0)"),"gpt-4-turbo-preview")</f>
        <v>gpt-4-turbo-preview</v>
      </c>
      <c r="M369" s="181" t="s">
        <v>48</v>
      </c>
      <c r="N369" s="181" t="s">
        <v>48</v>
      </c>
    </row>
    <row r="370" ht="48.0" customHeight="1">
      <c r="A370" s="189"/>
      <c r="B370" s="191"/>
      <c r="C370" s="192"/>
      <c r="D370" s="192"/>
      <c r="F370" s="190" t="b">
        <v>0</v>
      </c>
      <c r="G370" s="190" t="b">
        <v>0</v>
      </c>
      <c r="H370" s="190" t="b">
        <v>0</v>
      </c>
      <c r="J370" s="170" t="str">
        <f>IFERROR(__xludf.DUMMYFUNCTION("QUERY(Models!A:I, ""SELECT A WHERE I = TRUE AND G = FALSE LIMIT 1"", 0)"),"gpt-4-turbo-preview")</f>
        <v>gpt-4-turbo-preview</v>
      </c>
      <c r="K370" s="170">
        <v>0.1</v>
      </c>
      <c r="L370" s="170" t="str">
        <f>IFERROR(__xludf.DUMMYFUNCTION("QUERY(Models!A:I, ""SELECT A WHERE I = TRUE AND G = FALSE LIMIT 1"", 0)"),"gpt-4-turbo-preview")</f>
        <v>gpt-4-turbo-preview</v>
      </c>
      <c r="M370" s="181" t="s">
        <v>48</v>
      </c>
      <c r="N370" s="181" t="s">
        <v>48</v>
      </c>
    </row>
    <row r="371" ht="48.0" customHeight="1">
      <c r="A371" s="189"/>
      <c r="B371" s="191"/>
      <c r="C371" s="192"/>
      <c r="D371" s="192"/>
      <c r="F371" s="190" t="b">
        <v>0</v>
      </c>
      <c r="G371" s="190" t="b">
        <v>0</v>
      </c>
      <c r="H371" s="190" t="b">
        <v>0</v>
      </c>
      <c r="J371" s="170" t="str">
        <f>IFERROR(__xludf.DUMMYFUNCTION("QUERY(Models!A:I, ""SELECT A WHERE I = TRUE AND G = FALSE LIMIT 1"", 0)"),"gpt-4-turbo-preview")</f>
        <v>gpt-4-turbo-preview</v>
      </c>
      <c r="K371" s="170">
        <v>0.1</v>
      </c>
      <c r="L371" s="170" t="str">
        <f>IFERROR(__xludf.DUMMYFUNCTION("QUERY(Models!A:I, ""SELECT A WHERE I = TRUE AND G = FALSE LIMIT 1"", 0)"),"gpt-4-turbo-preview")</f>
        <v>gpt-4-turbo-preview</v>
      </c>
      <c r="M371" s="181" t="s">
        <v>48</v>
      </c>
      <c r="N371" s="181" t="s">
        <v>48</v>
      </c>
    </row>
    <row r="372" ht="48.0" customHeight="1">
      <c r="A372" s="189"/>
      <c r="B372" s="191"/>
      <c r="C372" s="192"/>
      <c r="D372" s="192"/>
      <c r="F372" s="190" t="b">
        <v>0</v>
      </c>
      <c r="G372" s="190" t="b">
        <v>0</v>
      </c>
      <c r="H372" s="190" t="b">
        <v>0</v>
      </c>
      <c r="J372" s="170" t="str">
        <f>IFERROR(__xludf.DUMMYFUNCTION("QUERY(Models!A:I, ""SELECT A WHERE I = TRUE AND G = FALSE LIMIT 1"", 0)"),"gpt-4-turbo-preview")</f>
        <v>gpt-4-turbo-preview</v>
      </c>
      <c r="K372" s="170">
        <v>0.1</v>
      </c>
      <c r="L372" s="170" t="str">
        <f>IFERROR(__xludf.DUMMYFUNCTION("QUERY(Models!A:I, ""SELECT A WHERE I = TRUE AND G = FALSE LIMIT 1"", 0)"),"gpt-4-turbo-preview")</f>
        <v>gpt-4-turbo-preview</v>
      </c>
      <c r="M372" s="181" t="s">
        <v>48</v>
      </c>
      <c r="N372" s="181" t="s">
        <v>48</v>
      </c>
    </row>
    <row r="373" ht="48.0" customHeight="1">
      <c r="A373" s="189"/>
      <c r="B373" s="191"/>
      <c r="C373" s="192"/>
      <c r="D373" s="192"/>
      <c r="F373" s="190" t="b">
        <v>0</v>
      </c>
      <c r="G373" s="190" t="b">
        <v>0</v>
      </c>
      <c r="H373" s="190" t="b">
        <v>0</v>
      </c>
      <c r="J373" s="170" t="str">
        <f>IFERROR(__xludf.DUMMYFUNCTION("QUERY(Models!A:I, ""SELECT A WHERE I = TRUE AND G = FALSE LIMIT 1"", 0)"),"gpt-4-turbo-preview")</f>
        <v>gpt-4-turbo-preview</v>
      </c>
      <c r="K373" s="170">
        <v>0.1</v>
      </c>
      <c r="L373" s="170" t="str">
        <f>IFERROR(__xludf.DUMMYFUNCTION("QUERY(Models!A:I, ""SELECT A WHERE I = TRUE AND G = FALSE LIMIT 1"", 0)"),"gpt-4-turbo-preview")</f>
        <v>gpt-4-turbo-preview</v>
      </c>
      <c r="M373" s="181" t="s">
        <v>48</v>
      </c>
      <c r="N373" s="181" t="s">
        <v>48</v>
      </c>
    </row>
    <row r="374" ht="48.0" customHeight="1">
      <c r="A374" s="189"/>
      <c r="B374" s="191"/>
      <c r="C374" s="192"/>
      <c r="D374" s="192"/>
      <c r="F374" s="190" t="b">
        <v>0</v>
      </c>
      <c r="G374" s="190" t="b">
        <v>0</v>
      </c>
      <c r="H374" s="190" t="b">
        <v>0</v>
      </c>
      <c r="J374" s="170" t="str">
        <f>IFERROR(__xludf.DUMMYFUNCTION("QUERY(Models!A:I, ""SELECT A WHERE I = TRUE AND G = FALSE LIMIT 1"", 0)"),"gpt-4-turbo-preview")</f>
        <v>gpt-4-turbo-preview</v>
      </c>
      <c r="K374" s="170">
        <v>0.1</v>
      </c>
      <c r="L374" s="170" t="str">
        <f>IFERROR(__xludf.DUMMYFUNCTION("QUERY(Models!A:I, ""SELECT A WHERE I = TRUE AND G = FALSE LIMIT 1"", 0)"),"gpt-4-turbo-preview")</f>
        <v>gpt-4-turbo-preview</v>
      </c>
      <c r="M374" s="181" t="s">
        <v>48</v>
      </c>
      <c r="N374" s="181" t="s">
        <v>48</v>
      </c>
    </row>
    <row r="375" ht="48.0" customHeight="1">
      <c r="A375" s="189"/>
      <c r="B375" s="191"/>
      <c r="C375" s="192"/>
      <c r="D375" s="192"/>
      <c r="F375" s="190" t="b">
        <v>0</v>
      </c>
      <c r="G375" s="190" t="b">
        <v>0</v>
      </c>
      <c r="H375" s="190" t="b">
        <v>0</v>
      </c>
      <c r="J375" s="170" t="str">
        <f>IFERROR(__xludf.DUMMYFUNCTION("QUERY(Models!A:I, ""SELECT A WHERE I = TRUE AND G = FALSE LIMIT 1"", 0)"),"gpt-4-turbo-preview")</f>
        <v>gpt-4-turbo-preview</v>
      </c>
      <c r="K375" s="170">
        <v>0.1</v>
      </c>
      <c r="L375" s="170" t="str">
        <f>IFERROR(__xludf.DUMMYFUNCTION("QUERY(Models!A:I, ""SELECT A WHERE I = TRUE AND G = FALSE LIMIT 1"", 0)"),"gpt-4-turbo-preview")</f>
        <v>gpt-4-turbo-preview</v>
      </c>
      <c r="M375" s="181" t="s">
        <v>48</v>
      </c>
      <c r="N375" s="181" t="s">
        <v>48</v>
      </c>
    </row>
    <row r="376" ht="48.0" customHeight="1">
      <c r="A376" s="189"/>
      <c r="B376" s="191"/>
      <c r="C376" s="192"/>
      <c r="D376" s="192"/>
      <c r="F376" s="190" t="b">
        <v>0</v>
      </c>
      <c r="G376" s="190" t="b">
        <v>0</v>
      </c>
      <c r="H376" s="190" t="b">
        <v>0</v>
      </c>
      <c r="J376" s="170" t="str">
        <f>IFERROR(__xludf.DUMMYFUNCTION("QUERY(Models!A:I, ""SELECT A WHERE I = TRUE AND G = FALSE LIMIT 1"", 0)"),"gpt-4-turbo-preview")</f>
        <v>gpt-4-turbo-preview</v>
      </c>
      <c r="K376" s="170">
        <v>0.1</v>
      </c>
      <c r="L376" s="170" t="str">
        <f>IFERROR(__xludf.DUMMYFUNCTION("QUERY(Models!A:I, ""SELECT A WHERE I = TRUE AND G = FALSE LIMIT 1"", 0)"),"gpt-4-turbo-preview")</f>
        <v>gpt-4-turbo-preview</v>
      </c>
      <c r="M376" s="181" t="s">
        <v>48</v>
      </c>
      <c r="N376" s="181" t="s">
        <v>48</v>
      </c>
    </row>
    <row r="377" ht="48.0" customHeight="1">
      <c r="A377" s="189"/>
      <c r="B377" s="191"/>
      <c r="C377" s="192"/>
      <c r="D377" s="192"/>
      <c r="F377" s="190" t="b">
        <v>0</v>
      </c>
      <c r="G377" s="190" t="b">
        <v>0</v>
      </c>
      <c r="H377" s="190" t="b">
        <v>0</v>
      </c>
      <c r="J377" s="170" t="str">
        <f>IFERROR(__xludf.DUMMYFUNCTION("QUERY(Models!A:I, ""SELECT A WHERE I = TRUE AND G = FALSE LIMIT 1"", 0)"),"gpt-4-turbo-preview")</f>
        <v>gpt-4-turbo-preview</v>
      </c>
      <c r="K377" s="170">
        <v>0.1</v>
      </c>
      <c r="L377" s="170" t="str">
        <f>IFERROR(__xludf.DUMMYFUNCTION("QUERY(Models!A:I, ""SELECT A WHERE I = TRUE AND G = FALSE LIMIT 1"", 0)"),"gpt-4-turbo-preview")</f>
        <v>gpt-4-turbo-preview</v>
      </c>
      <c r="M377" s="181" t="s">
        <v>48</v>
      </c>
      <c r="N377" s="181" t="s">
        <v>48</v>
      </c>
    </row>
    <row r="378" ht="48.0" customHeight="1">
      <c r="A378" s="189"/>
      <c r="B378" s="191"/>
      <c r="C378" s="192"/>
      <c r="D378" s="192"/>
      <c r="F378" s="190" t="b">
        <v>0</v>
      </c>
      <c r="G378" s="190" t="b">
        <v>0</v>
      </c>
      <c r="H378" s="190" t="b">
        <v>0</v>
      </c>
      <c r="J378" s="170" t="str">
        <f>IFERROR(__xludf.DUMMYFUNCTION("QUERY(Models!A:I, ""SELECT A WHERE I = TRUE AND G = FALSE LIMIT 1"", 0)"),"gpt-4-turbo-preview")</f>
        <v>gpt-4-turbo-preview</v>
      </c>
      <c r="K378" s="170">
        <v>0.1</v>
      </c>
      <c r="L378" s="170" t="str">
        <f>IFERROR(__xludf.DUMMYFUNCTION("QUERY(Models!A:I, ""SELECT A WHERE I = TRUE AND G = FALSE LIMIT 1"", 0)"),"gpt-4-turbo-preview")</f>
        <v>gpt-4-turbo-preview</v>
      </c>
      <c r="M378" s="181" t="s">
        <v>48</v>
      </c>
      <c r="N378" s="181" t="s">
        <v>48</v>
      </c>
    </row>
    <row r="379" ht="48.0" customHeight="1">
      <c r="A379" s="189"/>
      <c r="B379" s="191"/>
      <c r="C379" s="192"/>
      <c r="D379" s="192"/>
      <c r="F379" s="190" t="b">
        <v>0</v>
      </c>
      <c r="G379" s="190" t="b">
        <v>0</v>
      </c>
      <c r="H379" s="190" t="b">
        <v>0</v>
      </c>
      <c r="J379" s="170" t="str">
        <f>IFERROR(__xludf.DUMMYFUNCTION("QUERY(Models!A:I, ""SELECT A WHERE I = TRUE AND G = FALSE LIMIT 1"", 0)"),"gpt-4-turbo-preview")</f>
        <v>gpt-4-turbo-preview</v>
      </c>
      <c r="K379" s="170">
        <v>0.1</v>
      </c>
      <c r="L379" s="170" t="str">
        <f>IFERROR(__xludf.DUMMYFUNCTION("QUERY(Models!A:I, ""SELECT A WHERE I = TRUE AND G = FALSE LIMIT 1"", 0)"),"gpt-4-turbo-preview")</f>
        <v>gpt-4-turbo-preview</v>
      </c>
      <c r="M379" s="181" t="s">
        <v>48</v>
      </c>
      <c r="N379" s="181" t="s">
        <v>48</v>
      </c>
    </row>
    <row r="380" ht="48.0" customHeight="1">
      <c r="A380" s="189"/>
      <c r="B380" s="191"/>
      <c r="C380" s="192"/>
      <c r="D380" s="192"/>
      <c r="F380" s="190" t="b">
        <v>0</v>
      </c>
      <c r="G380" s="190" t="b">
        <v>0</v>
      </c>
      <c r="H380" s="190" t="b">
        <v>0</v>
      </c>
      <c r="J380" s="170" t="str">
        <f>IFERROR(__xludf.DUMMYFUNCTION("QUERY(Models!A:I, ""SELECT A WHERE I = TRUE AND G = FALSE LIMIT 1"", 0)"),"gpt-4-turbo-preview")</f>
        <v>gpt-4-turbo-preview</v>
      </c>
      <c r="K380" s="170">
        <v>0.1</v>
      </c>
      <c r="L380" s="170" t="str">
        <f>IFERROR(__xludf.DUMMYFUNCTION("QUERY(Models!A:I, ""SELECT A WHERE I = TRUE AND G = FALSE LIMIT 1"", 0)"),"gpt-4-turbo-preview")</f>
        <v>gpt-4-turbo-preview</v>
      </c>
      <c r="M380" s="181" t="s">
        <v>48</v>
      </c>
      <c r="N380" s="181" t="s">
        <v>48</v>
      </c>
    </row>
    <row r="381" ht="48.0" customHeight="1">
      <c r="A381" s="189"/>
      <c r="B381" s="191"/>
      <c r="C381" s="192"/>
      <c r="D381" s="192"/>
      <c r="F381" s="190" t="b">
        <v>0</v>
      </c>
      <c r="G381" s="190" t="b">
        <v>0</v>
      </c>
      <c r="H381" s="190" t="b">
        <v>0</v>
      </c>
      <c r="J381" s="170" t="str">
        <f>IFERROR(__xludf.DUMMYFUNCTION("QUERY(Models!A:I, ""SELECT A WHERE I = TRUE AND G = FALSE LIMIT 1"", 0)"),"gpt-4-turbo-preview")</f>
        <v>gpt-4-turbo-preview</v>
      </c>
      <c r="K381" s="170">
        <v>0.1</v>
      </c>
      <c r="L381" s="170" t="str">
        <f>IFERROR(__xludf.DUMMYFUNCTION("QUERY(Models!A:I, ""SELECT A WHERE I = TRUE AND G = FALSE LIMIT 1"", 0)"),"gpt-4-turbo-preview")</f>
        <v>gpt-4-turbo-preview</v>
      </c>
      <c r="M381" s="181" t="s">
        <v>48</v>
      </c>
      <c r="N381" s="181" t="s">
        <v>48</v>
      </c>
    </row>
    <row r="382" ht="48.0" customHeight="1">
      <c r="A382" s="189"/>
      <c r="B382" s="191"/>
      <c r="C382" s="192"/>
      <c r="D382" s="192"/>
      <c r="F382" s="190" t="b">
        <v>0</v>
      </c>
      <c r="G382" s="190" t="b">
        <v>0</v>
      </c>
      <c r="H382" s="190" t="b">
        <v>0</v>
      </c>
      <c r="J382" s="170" t="str">
        <f>IFERROR(__xludf.DUMMYFUNCTION("QUERY(Models!A:I, ""SELECT A WHERE I = TRUE AND G = FALSE LIMIT 1"", 0)"),"gpt-4-turbo-preview")</f>
        <v>gpt-4-turbo-preview</v>
      </c>
      <c r="K382" s="170">
        <v>0.1</v>
      </c>
      <c r="L382" s="170" t="str">
        <f>IFERROR(__xludf.DUMMYFUNCTION("QUERY(Models!A:I, ""SELECT A WHERE I = TRUE AND G = FALSE LIMIT 1"", 0)"),"gpt-4-turbo-preview")</f>
        <v>gpt-4-turbo-preview</v>
      </c>
      <c r="M382" s="181" t="s">
        <v>48</v>
      </c>
      <c r="N382" s="181" t="s">
        <v>48</v>
      </c>
    </row>
    <row r="383" ht="48.0" customHeight="1">
      <c r="A383" s="189"/>
      <c r="B383" s="191"/>
      <c r="C383" s="192"/>
      <c r="D383" s="192"/>
      <c r="F383" s="190" t="b">
        <v>0</v>
      </c>
      <c r="G383" s="190" t="b">
        <v>0</v>
      </c>
      <c r="H383" s="190" t="b">
        <v>0</v>
      </c>
      <c r="J383" s="170" t="str">
        <f>IFERROR(__xludf.DUMMYFUNCTION("QUERY(Models!A:I, ""SELECT A WHERE I = TRUE AND G = FALSE LIMIT 1"", 0)"),"gpt-4-turbo-preview")</f>
        <v>gpt-4-turbo-preview</v>
      </c>
      <c r="K383" s="170">
        <v>0.1</v>
      </c>
      <c r="L383" s="170" t="str">
        <f>IFERROR(__xludf.DUMMYFUNCTION("QUERY(Models!A:I, ""SELECT A WHERE I = TRUE AND G = FALSE LIMIT 1"", 0)"),"gpt-4-turbo-preview")</f>
        <v>gpt-4-turbo-preview</v>
      </c>
      <c r="M383" s="181" t="s">
        <v>48</v>
      </c>
      <c r="N383" s="181" t="s">
        <v>48</v>
      </c>
    </row>
    <row r="384" ht="48.0" customHeight="1">
      <c r="A384" s="189"/>
      <c r="B384" s="191"/>
      <c r="C384" s="192"/>
      <c r="D384" s="192"/>
      <c r="F384" s="190" t="b">
        <v>0</v>
      </c>
      <c r="G384" s="190" t="b">
        <v>0</v>
      </c>
      <c r="H384" s="190" t="b">
        <v>0</v>
      </c>
      <c r="J384" s="170" t="str">
        <f>IFERROR(__xludf.DUMMYFUNCTION("QUERY(Models!A:I, ""SELECT A WHERE I = TRUE AND G = FALSE LIMIT 1"", 0)"),"gpt-4-turbo-preview")</f>
        <v>gpt-4-turbo-preview</v>
      </c>
      <c r="K384" s="170">
        <v>0.1</v>
      </c>
      <c r="L384" s="170" t="str">
        <f>IFERROR(__xludf.DUMMYFUNCTION("QUERY(Models!A:I, ""SELECT A WHERE I = TRUE AND G = FALSE LIMIT 1"", 0)"),"gpt-4-turbo-preview")</f>
        <v>gpt-4-turbo-preview</v>
      </c>
      <c r="M384" s="181" t="s">
        <v>48</v>
      </c>
      <c r="N384" s="181" t="s">
        <v>48</v>
      </c>
    </row>
    <row r="385" ht="48.0" customHeight="1">
      <c r="A385" s="189"/>
      <c r="B385" s="191"/>
      <c r="C385" s="192"/>
      <c r="D385" s="192"/>
      <c r="F385" s="190" t="b">
        <v>0</v>
      </c>
      <c r="G385" s="190" t="b">
        <v>0</v>
      </c>
      <c r="H385" s="190" t="b">
        <v>0</v>
      </c>
      <c r="J385" s="170" t="str">
        <f>IFERROR(__xludf.DUMMYFUNCTION("QUERY(Models!A:I, ""SELECT A WHERE I = TRUE AND G = FALSE LIMIT 1"", 0)"),"gpt-4-turbo-preview")</f>
        <v>gpt-4-turbo-preview</v>
      </c>
      <c r="K385" s="170">
        <v>0.1</v>
      </c>
      <c r="L385" s="170" t="str">
        <f>IFERROR(__xludf.DUMMYFUNCTION("QUERY(Models!A:I, ""SELECT A WHERE I = TRUE AND G = FALSE LIMIT 1"", 0)"),"gpt-4-turbo-preview")</f>
        <v>gpt-4-turbo-preview</v>
      </c>
      <c r="M385" s="181" t="s">
        <v>48</v>
      </c>
      <c r="N385" s="181" t="s">
        <v>48</v>
      </c>
    </row>
    <row r="386" ht="48.0" customHeight="1">
      <c r="A386" s="189"/>
      <c r="B386" s="191"/>
      <c r="C386" s="192"/>
      <c r="D386" s="192"/>
      <c r="F386" s="190" t="b">
        <v>0</v>
      </c>
      <c r="G386" s="190" t="b">
        <v>0</v>
      </c>
      <c r="H386" s="190" t="b">
        <v>0</v>
      </c>
      <c r="J386" s="170" t="str">
        <f>IFERROR(__xludf.DUMMYFUNCTION("QUERY(Models!A:I, ""SELECT A WHERE I = TRUE AND G = FALSE LIMIT 1"", 0)"),"gpt-4-turbo-preview")</f>
        <v>gpt-4-turbo-preview</v>
      </c>
      <c r="K386" s="170">
        <v>0.1</v>
      </c>
      <c r="L386" s="170" t="str">
        <f>IFERROR(__xludf.DUMMYFUNCTION("QUERY(Models!A:I, ""SELECT A WHERE I = TRUE AND G = FALSE LIMIT 1"", 0)"),"gpt-4-turbo-preview")</f>
        <v>gpt-4-turbo-preview</v>
      </c>
      <c r="M386" s="181" t="s">
        <v>48</v>
      </c>
      <c r="N386" s="181" t="s">
        <v>48</v>
      </c>
    </row>
    <row r="387" ht="48.0" customHeight="1">
      <c r="A387" s="189"/>
      <c r="B387" s="191"/>
      <c r="C387" s="192"/>
      <c r="D387" s="192"/>
      <c r="F387" s="190" t="b">
        <v>0</v>
      </c>
      <c r="G387" s="190" t="b">
        <v>0</v>
      </c>
      <c r="H387" s="190" t="b">
        <v>0</v>
      </c>
      <c r="J387" s="170" t="str">
        <f>IFERROR(__xludf.DUMMYFUNCTION("QUERY(Models!A:I, ""SELECT A WHERE I = TRUE AND G = FALSE LIMIT 1"", 0)"),"gpt-4-turbo-preview")</f>
        <v>gpt-4-turbo-preview</v>
      </c>
      <c r="K387" s="170">
        <v>0.1</v>
      </c>
      <c r="L387" s="170" t="str">
        <f>IFERROR(__xludf.DUMMYFUNCTION("QUERY(Models!A:I, ""SELECT A WHERE I = TRUE AND G = FALSE LIMIT 1"", 0)"),"gpt-4-turbo-preview")</f>
        <v>gpt-4-turbo-preview</v>
      </c>
      <c r="M387" s="181" t="s">
        <v>48</v>
      </c>
      <c r="N387" s="181" t="s">
        <v>48</v>
      </c>
    </row>
    <row r="388" ht="48.0" customHeight="1">
      <c r="A388" s="189"/>
      <c r="B388" s="191"/>
      <c r="C388" s="192"/>
      <c r="D388" s="192"/>
      <c r="F388" s="190" t="b">
        <v>0</v>
      </c>
      <c r="G388" s="190" t="b">
        <v>0</v>
      </c>
      <c r="H388" s="190" t="b">
        <v>0</v>
      </c>
      <c r="J388" s="170" t="str">
        <f>IFERROR(__xludf.DUMMYFUNCTION("QUERY(Models!A:I, ""SELECT A WHERE I = TRUE AND G = FALSE LIMIT 1"", 0)"),"gpt-4-turbo-preview")</f>
        <v>gpt-4-turbo-preview</v>
      </c>
      <c r="K388" s="170">
        <v>0.1</v>
      </c>
      <c r="L388" s="170" t="str">
        <f>IFERROR(__xludf.DUMMYFUNCTION("QUERY(Models!A:I, ""SELECT A WHERE I = TRUE AND G = FALSE LIMIT 1"", 0)"),"gpt-4-turbo-preview")</f>
        <v>gpt-4-turbo-preview</v>
      </c>
      <c r="M388" s="181" t="s">
        <v>48</v>
      </c>
      <c r="N388" s="181" t="s">
        <v>48</v>
      </c>
    </row>
    <row r="389" ht="48.0" customHeight="1">
      <c r="A389" s="189"/>
      <c r="B389" s="191"/>
      <c r="C389" s="192"/>
      <c r="D389" s="192"/>
      <c r="F389" s="190" t="b">
        <v>0</v>
      </c>
      <c r="G389" s="190" t="b">
        <v>0</v>
      </c>
      <c r="H389" s="190" t="b">
        <v>0</v>
      </c>
      <c r="J389" s="170" t="str">
        <f>IFERROR(__xludf.DUMMYFUNCTION("QUERY(Models!A:I, ""SELECT A WHERE I = TRUE AND G = FALSE LIMIT 1"", 0)"),"gpt-4-turbo-preview")</f>
        <v>gpt-4-turbo-preview</v>
      </c>
      <c r="K389" s="170">
        <v>0.1</v>
      </c>
      <c r="L389" s="170" t="str">
        <f>IFERROR(__xludf.DUMMYFUNCTION("QUERY(Models!A:I, ""SELECT A WHERE I = TRUE AND G = FALSE LIMIT 1"", 0)"),"gpt-4-turbo-preview")</f>
        <v>gpt-4-turbo-preview</v>
      </c>
      <c r="M389" s="181" t="s">
        <v>48</v>
      </c>
      <c r="N389" s="181" t="s">
        <v>48</v>
      </c>
    </row>
    <row r="390" ht="48.0" customHeight="1">
      <c r="A390" s="189"/>
      <c r="B390" s="191"/>
      <c r="C390" s="192"/>
      <c r="D390" s="192"/>
      <c r="F390" s="190" t="b">
        <v>0</v>
      </c>
      <c r="G390" s="190" t="b">
        <v>0</v>
      </c>
      <c r="H390" s="190" t="b">
        <v>0</v>
      </c>
      <c r="J390" s="170" t="str">
        <f>IFERROR(__xludf.DUMMYFUNCTION("QUERY(Models!A:I, ""SELECT A WHERE I = TRUE AND G = FALSE LIMIT 1"", 0)"),"gpt-4-turbo-preview")</f>
        <v>gpt-4-turbo-preview</v>
      </c>
      <c r="K390" s="170">
        <v>0.1</v>
      </c>
      <c r="L390" s="170" t="str">
        <f>IFERROR(__xludf.DUMMYFUNCTION("QUERY(Models!A:I, ""SELECT A WHERE I = TRUE AND G = FALSE LIMIT 1"", 0)"),"gpt-4-turbo-preview")</f>
        <v>gpt-4-turbo-preview</v>
      </c>
      <c r="M390" s="181" t="s">
        <v>48</v>
      </c>
      <c r="N390" s="181" t="s">
        <v>48</v>
      </c>
    </row>
    <row r="391" ht="48.0" customHeight="1">
      <c r="A391" s="189"/>
      <c r="B391" s="191"/>
      <c r="C391" s="192"/>
      <c r="D391" s="192"/>
      <c r="F391" s="190" t="b">
        <v>0</v>
      </c>
      <c r="G391" s="190" t="b">
        <v>0</v>
      </c>
      <c r="H391" s="190" t="b">
        <v>0</v>
      </c>
      <c r="J391" s="170" t="str">
        <f>IFERROR(__xludf.DUMMYFUNCTION("QUERY(Models!A:I, ""SELECT A WHERE I = TRUE AND G = FALSE LIMIT 1"", 0)"),"gpt-4-turbo-preview")</f>
        <v>gpt-4-turbo-preview</v>
      </c>
      <c r="K391" s="170">
        <v>0.1</v>
      </c>
      <c r="L391" s="170" t="str">
        <f>IFERROR(__xludf.DUMMYFUNCTION("QUERY(Models!A:I, ""SELECT A WHERE I = TRUE AND G = FALSE LIMIT 1"", 0)"),"gpt-4-turbo-preview")</f>
        <v>gpt-4-turbo-preview</v>
      </c>
      <c r="M391" s="181" t="s">
        <v>48</v>
      </c>
      <c r="N391" s="181" t="s">
        <v>48</v>
      </c>
    </row>
    <row r="392" ht="48.0" customHeight="1">
      <c r="A392" s="189"/>
      <c r="B392" s="191"/>
      <c r="C392" s="192"/>
      <c r="D392" s="192"/>
      <c r="F392" s="190" t="b">
        <v>0</v>
      </c>
      <c r="G392" s="190" t="b">
        <v>0</v>
      </c>
      <c r="H392" s="190" t="b">
        <v>0</v>
      </c>
      <c r="J392" s="170" t="str">
        <f>IFERROR(__xludf.DUMMYFUNCTION("QUERY(Models!A:I, ""SELECT A WHERE I = TRUE AND G = FALSE LIMIT 1"", 0)"),"gpt-4-turbo-preview")</f>
        <v>gpt-4-turbo-preview</v>
      </c>
      <c r="K392" s="170">
        <v>0.1</v>
      </c>
      <c r="L392" s="170" t="str">
        <f>IFERROR(__xludf.DUMMYFUNCTION("QUERY(Models!A:I, ""SELECT A WHERE I = TRUE AND G = FALSE LIMIT 1"", 0)"),"gpt-4-turbo-preview")</f>
        <v>gpt-4-turbo-preview</v>
      </c>
      <c r="M392" s="181" t="s">
        <v>48</v>
      </c>
      <c r="N392" s="181" t="s">
        <v>48</v>
      </c>
    </row>
    <row r="393" ht="48.0" customHeight="1">
      <c r="A393" s="189"/>
      <c r="B393" s="191"/>
      <c r="C393" s="192"/>
      <c r="D393" s="192"/>
      <c r="F393" s="190" t="b">
        <v>0</v>
      </c>
      <c r="G393" s="190" t="b">
        <v>0</v>
      </c>
      <c r="H393" s="190" t="b">
        <v>0</v>
      </c>
      <c r="J393" s="170" t="str">
        <f>IFERROR(__xludf.DUMMYFUNCTION("QUERY(Models!A:I, ""SELECT A WHERE I = TRUE AND G = FALSE LIMIT 1"", 0)"),"gpt-4-turbo-preview")</f>
        <v>gpt-4-turbo-preview</v>
      </c>
      <c r="K393" s="170">
        <v>0.1</v>
      </c>
      <c r="L393" s="170" t="str">
        <f>IFERROR(__xludf.DUMMYFUNCTION("QUERY(Models!A:I, ""SELECT A WHERE I = TRUE AND G = FALSE LIMIT 1"", 0)"),"gpt-4-turbo-preview")</f>
        <v>gpt-4-turbo-preview</v>
      </c>
      <c r="M393" s="181" t="s">
        <v>48</v>
      </c>
      <c r="N393" s="181" t="s">
        <v>48</v>
      </c>
    </row>
    <row r="394" ht="48.0" customHeight="1">
      <c r="A394" s="189"/>
      <c r="B394" s="191"/>
      <c r="C394" s="192"/>
      <c r="D394" s="192"/>
      <c r="F394" s="190" t="b">
        <v>0</v>
      </c>
      <c r="G394" s="190" t="b">
        <v>0</v>
      </c>
      <c r="H394" s="190" t="b">
        <v>0</v>
      </c>
      <c r="J394" s="170" t="str">
        <f>IFERROR(__xludf.DUMMYFUNCTION("QUERY(Models!A:I, ""SELECT A WHERE I = TRUE AND G = FALSE LIMIT 1"", 0)"),"gpt-4-turbo-preview")</f>
        <v>gpt-4-turbo-preview</v>
      </c>
      <c r="K394" s="170">
        <v>0.1</v>
      </c>
      <c r="L394" s="170" t="str">
        <f>IFERROR(__xludf.DUMMYFUNCTION("QUERY(Models!A:I, ""SELECT A WHERE I = TRUE AND G = FALSE LIMIT 1"", 0)"),"gpt-4-turbo-preview")</f>
        <v>gpt-4-turbo-preview</v>
      </c>
      <c r="M394" s="181" t="s">
        <v>48</v>
      </c>
      <c r="N394" s="181" t="s">
        <v>48</v>
      </c>
    </row>
    <row r="395" ht="48.0" customHeight="1">
      <c r="A395" s="189"/>
      <c r="B395" s="191"/>
      <c r="C395" s="192"/>
      <c r="D395" s="192"/>
      <c r="F395" s="190" t="b">
        <v>0</v>
      </c>
      <c r="G395" s="190" t="b">
        <v>0</v>
      </c>
      <c r="H395" s="190" t="b">
        <v>0</v>
      </c>
      <c r="J395" s="170" t="str">
        <f>IFERROR(__xludf.DUMMYFUNCTION("QUERY(Models!A:I, ""SELECT A WHERE I = TRUE AND G = FALSE LIMIT 1"", 0)"),"gpt-4-turbo-preview")</f>
        <v>gpt-4-turbo-preview</v>
      </c>
      <c r="K395" s="170">
        <v>0.1</v>
      </c>
      <c r="L395" s="170" t="str">
        <f>IFERROR(__xludf.DUMMYFUNCTION("QUERY(Models!A:I, ""SELECT A WHERE I = TRUE AND G = FALSE LIMIT 1"", 0)"),"gpt-4-turbo-preview")</f>
        <v>gpt-4-turbo-preview</v>
      </c>
      <c r="M395" s="181" t="s">
        <v>48</v>
      </c>
      <c r="N395" s="181" t="s">
        <v>48</v>
      </c>
    </row>
    <row r="396" ht="48.0" customHeight="1">
      <c r="A396" s="189"/>
      <c r="B396" s="191"/>
      <c r="C396" s="192"/>
      <c r="D396" s="192"/>
      <c r="F396" s="190" t="b">
        <v>0</v>
      </c>
      <c r="G396" s="190" t="b">
        <v>0</v>
      </c>
      <c r="H396" s="190" t="b">
        <v>0</v>
      </c>
      <c r="J396" s="170" t="str">
        <f>IFERROR(__xludf.DUMMYFUNCTION("QUERY(Models!A:I, ""SELECT A WHERE I = TRUE AND G = FALSE LIMIT 1"", 0)"),"gpt-4-turbo-preview")</f>
        <v>gpt-4-turbo-preview</v>
      </c>
      <c r="K396" s="170">
        <v>0.1</v>
      </c>
      <c r="L396" s="170" t="str">
        <f>IFERROR(__xludf.DUMMYFUNCTION("QUERY(Models!A:I, ""SELECT A WHERE I = TRUE AND G = FALSE LIMIT 1"", 0)"),"gpt-4-turbo-preview")</f>
        <v>gpt-4-turbo-preview</v>
      </c>
      <c r="M396" s="181" t="s">
        <v>48</v>
      </c>
      <c r="N396" s="181" t="s">
        <v>48</v>
      </c>
    </row>
    <row r="397" ht="48.0" customHeight="1">
      <c r="A397" s="189"/>
      <c r="B397" s="191"/>
      <c r="C397" s="192"/>
      <c r="D397" s="192"/>
      <c r="F397" s="190" t="b">
        <v>0</v>
      </c>
      <c r="G397" s="190" t="b">
        <v>0</v>
      </c>
      <c r="H397" s="190" t="b">
        <v>0</v>
      </c>
      <c r="J397" s="170" t="str">
        <f>IFERROR(__xludf.DUMMYFUNCTION("QUERY(Models!A:I, ""SELECT A WHERE I = TRUE AND G = FALSE LIMIT 1"", 0)"),"gpt-4-turbo-preview")</f>
        <v>gpt-4-turbo-preview</v>
      </c>
      <c r="K397" s="170">
        <v>0.1</v>
      </c>
      <c r="L397" s="170" t="str">
        <f>IFERROR(__xludf.DUMMYFUNCTION("QUERY(Models!A:I, ""SELECT A WHERE I = TRUE AND G = FALSE LIMIT 1"", 0)"),"gpt-4-turbo-preview")</f>
        <v>gpt-4-turbo-preview</v>
      </c>
      <c r="M397" s="181" t="s">
        <v>48</v>
      </c>
      <c r="N397" s="181" t="s">
        <v>48</v>
      </c>
    </row>
    <row r="398" ht="48.0" customHeight="1">
      <c r="A398" s="189"/>
      <c r="B398" s="191"/>
      <c r="C398" s="192"/>
      <c r="D398" s="192"/>
      <c r="F398" s="190" t="b">
        <v>0</v>
      </c>
      <c r="G398" s="190" t="b">
        <v>0</v>
      </c>
      <c r="H398" s="190" t="b">
        <v>0</v>
      </c>
      <c r="J398" s="170" t="str">
        <f>IFERROR(__xludf.DUMMYFUNCTION("QUERY(Models!A:I, ""SELECT A WHERE I = TRUE AND G = FALSE LIMIT 1"", 0)"),"gpt-4-turbo-preview")</f>
        <v>gpt-4-turbo-preview</v>
      </c>
      <c r="K398" s="170">
        <v>0.1</v>
      </c>
      <c r="L398" s="170" t="str">
        <f>IFERROR(__xludf.DUMMYFUNCTION("QUERY(Models!A:I, ""SELECT A WHERE I = TRUE AND G = FALSE LIMIT 1"", 0)"),"gpt-4-turbo-preview")</f>
        <v>gpt-4-turbo-preview</v>
      </c>
      <c r="M398" s="181" t="s">
        <v>48</v>
      </c>
      <c r="N398" s="181" t="s">
        <v>48</v>
      </c>
    </row>
    <row r="399" ht="48.0" customHeight="1">
      <c r="A399" s="189"/>
      <c r="B399" s="191"/>
      <c r="C399" s="192"/>
      <c r="D399" s="192"/>
      <c r="F399" s="190" t="b">
        <v>0</v>
      </c>
      <c r="G399" s="190" t="b">
        <v>0</v>
      </c>
      <c r="H399" s="190" t="b">
        <v>0</v>
      </c>
      <c r="J399" s="170" t="str">
        <f>IFERROR(__xludf.DUMMYFUNCTION("QUERY(Models!A:I, ""SELECT A WHERE I = TRUE AND G = FALSE LIMIT 1"", 0)"),"gpt-4-turbo-preview")</f>
        <v>gpt-4-turbo-preview</v>
      </c>
      <c r="K399" s="170">
        <v>0.1</v>
      </c>
      <c r="L399" s="170" t="str">
        <f>IFERROR(__xludf.DUMMYFUNCTION("QUERY(Models!A:I, ""SELECT A WHERE I = TRUE AND G = FALSE LIMIT 1"", 0)"),"gpt-4-turbo-preview")</f>
        <v>gpt-4-turbo-preview</v>
      </c>
      <c r="M399" s="181" t="s">
        <v>48</v>
      </c>
      <c r="N399" s="181" t="s">
        <v>48</v>
      </c>
    </row>
    <row r="400" ht="48.0" customHeight="1">
      <c r="A400" s="189"/>
      <c r="B400" s="191"/>
      <c r="C400" s="192"/>
      <c r="D400" s="192"/>
      <c r="F400" s="190" t="b">
        <v>0</v>
      </c>
      <c r="G400" s="190" t="b">
        <v>0</v>
      </c>
      <c r="H400" s="190" t="b">
        <v>0</v>
      </c>
      <c r="J400" s="170" t="str">
        <f>IFERROR(__xludf.DUMMYFUNCTION("QUERY(Models!A:I, ""SELECT A WHERE I = TRUE AND G = FALSE LIMIT 1"", 0)"),"gpt-4-turbo-preview")</f>
        <v>gpt-4-turbo-preview</v>
      </c>
      <c r="K400" s="170">
        <v>0.1</v>
      </c>
      <c r="L400" s="170" t="str">
        <f>IFERROR(__xludf.DUMMYFUNCTION("QUERY(Models!A:I, ""SELECT A WHERE I = TRUE AND G = FALSE LIMIT 1"", 0)"),"gpt-4-turbo-preview")</f>
        <v>gpt-4-turbo-preview</v>
      </c>
      <c r="M400" s="181" t="s">
        <v>48</v>
      </c>
      <c r="N400" s="181" t="s">
        <v>48</v>
      </c>
    </row>
    <row r="401" ht="48.0" customHeight="1">
      <c r="A401" s="189"/>
      <c r="B401" s="191"/>
      <c r="C401" s="192"/>
      <c r="D401" s="192"/>
      <c r="F401" s="190" t="b">
        <v>0</v>
      </c>
      <c r="G401" s="190" t="b">
        <v>0</v>
      </c>
      <c r="H401" s="190" t="b">
        <v>0</v>
      </c>
      <c r="J401" s="170" t="str">
        <f>IFERROR(__xludf.DUMMYFUNCTION("QUERY(Models!A:I, ""SELECT A WHERE I = TRUE AND G = FALSE LIMIT 1"", 0)"),"gpt-4-turbo-preview")</f>
        <v>gpt-4-turbo-preview</v>
      </c>
      <c r="K401" s="170">
        <v>0.1</v>
      </c>
      <c r="L401" s="170" t="str">
        <f>IFERROR(__xludf.DUMMYFUNCTION("QUERY(Models!A:I, ""SELECT A WHERE I = TRUE AND G = FALSE LIMIT 1"", 0)"),"gpt-4-turbo-preview")</f>
        <v>gpt-4-turbo-preview</v>
      </c>
      <c r="M401" s="181" t="s">
        <v>48</v>
      </c>
      <c r="N401" s="181" t="s">
        <v>48</v>
      </c>
    </row>
    <row r="402" ht="48.0" customHeight="1">
      <c r="A402" s="189"/>
      <c r="B402" s="191"/>
      <c r="C402" s="192"/>
      <c r="D402" s="192"/>
      <c r="F402" s="190" t="b">
        <v>0</v>
      </c>
      <c r="G402" s="190" t="b">
        <v>0</v>
      </c>
      <c r="H402" s="190" t="b">
        <v>0</v>
      </c>
      <c r="J402" s="170" t="str">
        <f>IFERROR(__xludf.DUMMYFUNCTION("QUERY(Models!A:I, ""SELECT A WHERE I = TRUE AND G = FALSE LIMIT 1"", 0)"),"gpt-4-turbo-preview")</f>
        <v>gpt-4-turbo-preview</v>
      </c>
      <c r="K402" s="170">
        <v>0.1</v>
      </c>
      <c r="L402" s="170" t="str">
        <f>IFERROR(__xludf.DUMMYFUNCTION("QUERY(Models!A:I, ""SELECT A WHERE I = TRUE AND G = FALSE LIMIT 1"", 0)"),"gpt-4-turbo-preview")</f>
        <v>gpt-4-turbo-preview</v>
      </c>
      <c r="M402" s="181" t="s">
        <v>48</v>
      </c>
      <c r="N402" s="181" t="s">
        <v>48</v>
      </c>
    </row>
    <row r="403" ht="48.0" customHeight="1">
      <c r="A403" s="189"/>
      <c r="B403" s="191"/>
      <c r="C403" s="192"/>
      <c r="D403" s="192"/>
      <c r="F403" s="190" t="b">
        <v>0</v>
      </c>
      <c r="G403" s="190" t="b">
        <v>0</v>
      </c>
      <c r="H403" s="190" t="b">
        <v>0</v>
      </c>
      <c r="J403" s="170" t="str">
        <f>IFERROR(__xludf.DUMMYFUNCTION("QUERY(Models!A:I, ""SELECT A WHERE I = TRUE AND G = FALSE LIMIT 1"", 0)"),"gpt-4-turbo-preview")</f>
        <v>gpt-4-turbo-preview</v>
      </c>
      <c r="K403" s="170">
        <v>0.1</v>
      </c>
      <c r="L403" s="170" t="str">
        <f>IFERROR(__xludf.DUMMYFUNCTION("QUERY(Models!A:I, ""SELECT A WHERE I = TRUE AND G = FALSE LIMIT 1"", 0)"),"gpt-4-turbo-preview")</f>
        <v>gpt-4-turbo-preview</v>
      </c>
      <c r="M403" s="181" t="s">
        <v>48</v>
      </c>
      <c r="N403" s="181" t="s">
        <v>48</v>
      </c>
    </row>
    <row r="404" ht="48.0" customHeight="1">
      <c r="A404" s="189"/>
      <c r="B404" s="191"/>
      <c r="C404" s="192"/>
      <c r="D404" s="192"/>
      <c r="F404" s="190" t="b">
        <v>0</v>
      </c>
      <c r="G404" s="190" t="b">
        <v>0</v>
      </c>
      <c r="H404" s="190" t="b">
        <v>0</v>
      </c>
      <c r="J404" s="170" t="str">
        <f>IFERROR(__xludf.DUMMYFUNCTION("QUERY(Models!A:I, ""SELECT A WHERE I = TRUE AND G = FALSE LIMIT 1"", 0)"),"gpt-4-turbo-preview")</f>
        <v>gpt-4-turbo-preview</v>
      </c>
      <c r="K404" s="170">
        <v>0.1</v>
      </c>
      <c r="L404" s="170" t="str">
        <f>IFERROR(__xludf.DUMMYFUNCTION("QUERY(Models!A:I, ""SELECT A WHERE I = TRUE AND G = FALSE LIMIT 1"", 0)"),"gpt-4-turbo-preview")</f>
        <v>gpt-4-turbo-preview</v>
      </c>
      <c r="M404" s="181" t="s">
        <v>48</v>
      </c>
      <c r="N404" s="181" t="s">
        <v>48</v>
      </c>
    </row>
    <row r="405" ht="48.0" customHeight="1">
      <c r="A405" s="189"/>
      <c r="B405" s="191"/>
      <c r="C405" s="192"/>
      <c r="D405" s="192"/>
      <c r="F405" s="190" t="b">
        <v>0</v>
      </c>
      <c r="G405" s="190" t="b">
        <v>0</v>
      </c>
      <c r="H405" s="190" t="b">
        <v>0</v>
      </c>
      <c r="J405" s="170" t="str">
        <f>IFERROR(__xludf.DUMMYFUNCTION("QUERY(Models!A:I, ""SELECT A WHERE I = TRUE AND G = FALSE LIMIT 1"", 0)"),"gpt-4-turbo-preview")</f>
        <v>gpt-4-turbo-preview</v>
      </c>
      <c r="K405" s="170">
        <v>0.1</v>
      </c>
      <c r="L405" s="170" t="str">
        <f>IFERROR(__xludf.DUMMYFUNCTION("QUERY(Models!A:I, ""SELECT A WHERE I = TRUE AND G = FALSE LIMIT 1"", 0)"),"gpt-4-turbo-preview")</f>
        <v>gpt-4-turbo-preview</v>
      </c>
      <c r="M405" s="181" t="s">
        <v>48</v>
      </c>
      <c r="N405" s="181" t="s">
        <v>48</v>
      </c>
    </row>
    <row r="406" ht="48.0" customHeight="1">
      <c r="A406" s="189"/>
      <c r="B406" s="191"/>
      <c r="C406" s="192"/>
      <c r="D406" s="192"/>
      <c r="F406" s="190" t="b">
        <v>0</v>
      </c>
      <c r="G406" s="190" t="b">
        <v>0</v>
      </c>
      <c r="H406" s="190" t="b">
        <v>0</v>
      </c>
      <c r="J406" s="170" t="str">
        <f>IFERROR(__xludf.DUMMYFUNCTION("QUERY(Models!A:I, ""SELECT A WHERE I = TRUE AND G = FALSE LIMIT 1"", 0)"),"gpt-4-turbo-preview")</f>
        <v>gpt-4-turbo-preview</v>
      </c>
      <c r="K406" s="170">
        <v>0.1</v>
      </c>
      <c r="L406" s="170" t="str">
        <f>IFERROR(__xludf.DUMMYFUNCTION("QUERY(Models!A:I, ""SELECT A WHERE I = TRUE AND G = FALSE LIMIT 1"", 0)"),"gpt-4-turbo-preview")</f>
        <v>gpt-4-turbo-preview</v>
      </c>
      <c r="M406" s="181" t="s">
        <v>48</v>
      </c>
      <c r="N406" s="181" t="s">
        <v>48</v>
      </c>
    </row>
    <row r="407" ht="48.0" customHeight="1">
      <c r="A407" s="189"/>
      <c r="B407" s="191"/>
      <c r="C407" s="192"/>
      <c r="D407" s="192"/>
      <c r="F407" s="190" t="b">
        <v>0</v>
      </c>
      <c r="G407" s="190" t="b">
        <v>0</v>
      </c>
      <c r="H407" s="190" t="b">
        <v>0</v>
      </c>
      <c r="J407" s="170" t="str">
        <f>IFERROR(__xludf.DUMMYFUNCTION("QUERY(Models!A:I, ""SELECT A WHERE I = TRUE AND G = FALSE LIMIT 1"", 0)"),"gpt-4-turbo-preview")</f>
        <v>gpt-4-turbo-preview</v>
      </c>
      <c r="K407" s="170">
        <v>0.1</v>
      </c>
      <c r="L407" s="170" t="str">
        <f>IFERROR(__xludf.DUMMYFUNCTION("QUERY(Models!A:I, ""SELECT A WHERE I = TRUE AND G = FALSE LIMIT 1"", 0)"),"gpt-4-turbo-preview")</f>
        <v>gpt-4-turbo-preview</v>
      </c>
      <c r="M407" s="181" t="s">
        <v>48</v>
      </c>
      <c r="N407" s="181" t="s">
        <v>48</v>
      </c>
    </row>
    <row r="408" ht="48.0" customHeight="1">
      <c r="A408" s="189"/>
      <c r="B408" s="191"/>
      <c r="C408" s="192"/>
      <c r="D408" s="192"/>
      <c r="F408" s="190" t="b">
        <v>0</v>
      </c>
      <c r="G408" s="190" t="b">
        <v>0</v>
      </c>
      <c r="H408" s="190" t="b">
        <v>0</v>
      </c>
      <c r="J408" s="170" t="str">
        <f>IFERROR(__xludf.DUMMYFUNCTION("QUERY(Models!A:I, ""SELECT A WHERE I = TRUE AND G = FALSE LIMIT 1"", 0)"),"gpt-4-turbo-preview")</f>
        <v>gpt-4-turbo-preview</v>
      </c>
      <c r="K408" s="170">
        <v>0.1</v>
      </c>
      <c r="L408" s="170" t="str">
        <f>IFERROR(__xludf.DUMMYFUNCTION("QUERY(Models!A:I, ""SELECT A WHERE I = TRUE AND G = FALSE LIMIT 1"", 0)"),"gpt-4-turbo-preview")</f>
        <v>gpt-4-turbo-preview</v>
      </c>
      <c r="M408" s="181" t="s">
        <v>48</v>
      </c>
      <c r="N408" s="181" t="s">
        <v>48</v>
      </c>
    </row>
    <row r="409" ht="48.0" customHeight="1">
      <c r="A409" s="189"/>
      <c r="B409" s="191"/>
      <c r="C409" s="192"/>
      <c r="D409" s="192"/>
      <c r="F409" s="190" t="b">
        <v>0</v>
      </c>
      <c r="G409" s="190" t="b">
        <v>0</v>
      </c>
      <c r="H409" s="190" t="b">
        <v>0</v>
      </c>
      <c r="J409" s="170" t="str">
        <f>IFERROR(__xludf.DUMMYFUNCTION("QUERY(Models!A:I, ""SELECT A WHERE I = TRUE AND G = FALSE LIMIT 1"", 0)"),"gpt-4-turbo-preview")</f>
        <v>gpt-4-turbo-preview</v>
      </c>
      <c r="K409" s="170">
        <v>0.1</v>
      </c>
      <c r="L409" s="170" t="str">
        <f>IFERROR(__xludf.DUMMYFUNCTION("QUERY(Models!A:I, ""SELECT A WHERE I = TRUE AND G = FALSE LIMIT 1"", 0)"),"gpt-4-turbo-preview")</f>
        <v>gpt-4-turbo-preview</v>
      </c>
      <c r="M409" s="181" t="s">
        <v>48</v>
      </c>
      <c r="N409" s="181" t="s">
        <v>48</v>
      </c>
    </row>
    <row r="410" ht="48.0" customHeight="1">
      <c r="A410" s="189"/>
      <c r="B410" s="191"/>
      <c r="C410" s="192"/>
      <c r="D410" s="192"/>
      <c r="F410" s="190" t="b">
        <v>0</v>
      </c>
      <c r="G410" s="190" t="b">
        <v>0</v>
      </c>
      <c r="H410" s="190" t="b">
        <v>0</v>
      </c>
      <c r="J410" s="170" t="str">
        <f>IFERROR(__xludf.DUMMYFUNCTION("QUERY(Models!A:I, ""SELECT A WHERE I = TRUE AND G = FALSE LIMIT 1"", 0)"),"gpt-4-turbo-preview")</f>
        <v>gpt-4-turbo-preview</v>
      </c>
      <c r="K410" s="170">
        <v>0.1</v>
      </c>
      <c r="L410" s="170" t="str">
        <f>IFERROR(__xludf.DUMMYFUNCTION("QUERY(Models!A:I, ""SELECT A WHERE I = TRUE AND G = FALSE LIMIT 1"", 0)"),"gpt-4-turbo-preview")</f>
        <v>gpt-4-turbo-preview</v>
      </c>
      <c r="M410" s="181" t="s">
        <v>48</v>
      </c>
      <c r="N410" s="181" t="s">
        <v>48</v>
      </c>
    </row>
    <row r="411" ht="48.0" customHeight="1">
      <c r="A411" s="189"/>
      <c r="B411" s="191"/>
      <c r="C411" s="192"/>
      <c r="D411" s="192"/>
      <c r="F411" s="190" t="b">
        <v>0</v>
      </c>
      <c r="G411" s="190" t="b">
        <v>0</v>
      </c>
      <c r="H411" s="190" t="b">
        <v>0</v>
      </c>
      <c r="J411" s="170" t="str">
        <f>IFERROR(__xludf.DUMMYFUNCTION("QUERY(Models!A:I, ""SELECT A WHERE I = TRUE AND G = FALSE LIMIT 1"", 0)"),"gpt-4-turbo-preview")</f>
        <v>gpt-4-turbo-preview</v>
      </c>
      <c r="K411" s="170">
        <v>0.1</v>
      </c>
      <c r="L411" s="170" t="str">
        <f>IFERROR(__xludf.DUMMYFUNCTION("QUERY(Models!A:I, ""SELECT A WHERE I = TRUE AND G = FALSE LIMIT 1"", 0)"),"gpt-4-turbo-preview")</f>
        <v>gpt-4-turbo-preview</v>
      </c>
      <c r="M411" s="181" t="s">
        <v>48</v>
      </c>
      <c r="N411" s="181" t="s">
        <v>48</v>
      </c>
    </row>
    <row r="412" ht="48.0" customHeight="1">
      <c r="A412" s="189"/>
      <c r="B412" s="191"/>
      <c r="C412" s="192"/>
      <c r="D412" s="192"/>
      <c r="F412" s="190" t="b">
        <v>0</v>
      </c>
      <c r="G412" s="190" t="b">
        <v>0</v>
      </c>
      <c r="H412" s="190" t="b">
        <v>0</v>
      </c>
      <c r="J412" s="170" t="str">
        <f>IFERROR(__xludf.DUMMYFUNCTION("QUERY(Models!A:I, ""SELECT A WHERE I = TRUE AND G = FALSE LIMIT 1"", 0)"),"gpt-4-turbo-preview")</f>
        <v>gpt-4-turbo-preview</v>
      </c>
      <c r="K412" s="170">
        <v>0.1</v>
      </c>
      <c r="L412" s="170" t="str">
        <f>IFERROR(__xludf.DUMMYFUNCTION("QUERY(Models!A:I, ""SELECT A WHERE I = TRUE AND G = FALSE LIMIT 1"", 0)"),"gpt-4-turbo-preview")</f>
        <v>gpt-4-turbo-preview</v>
      </c>
      <c r="M412" s="181" t="s">
        <v>48</v>
      </c>
      <c r="N412" s="181" t="s">
        <v>48</v>
      </c>
    </row>
    <row r="413" ht="48.0" customHeight="1">
      <c r="A413" s="189"/>
      <c r="B413" s="191"/>
      <c r="C413" s="192"/>
      <c r="D413" s="192"/>
      <c r="F413" s="190" t="b">
        <v>0</v>
      </c>
      <c r="G413" s="190" t="b">
        <v>0</v>
      </c>
      <c r="H413" s="190" t="b">
        <v>0</v>
      </c>
      <c r="J413" s="170" t="str">
        <f>IFERROR(__xludf.DUMMYFUNCTION("QUERY(Models!A:I, ""SELECT A WHERE I = TRUE AND G = FALSE LIMIT 1"", 0)"),"gpt-4-turbo-preview")</f>
        <v>gpt-4-turbo-preview</v>
      </c>
      <c r="K413" s="170">
        <v>0.1</v>
      </c>
      <c r="L413" s="170" t="str">
        <f>IFERROR(__xludf.DUMMYFUNCTION("QUERY(Models!A:I, ""SELECT A WHERE I = TRUE AND G = FALSE LIMIT 1"", 0)"),"gpt-4-turbo-preview")</f>
        <v>gpt-4-turbo-preview</v>
      </c>
      <c r="M413" s="181" t="s">
        <v>48</v>
      </c>
      <c r="N413" s="181" t="s">
        <v>48</v>
      </c>
    </row>
    <row r="414" ht="48.0" customHeight="1">
      <c r="A414" s="189"/>
      <c r="B414" s="191"/>
      <c r="C414" s="192"/>
      <c r="D414" s="192"/>
      <c r="F414" s="190" t="b">
        <v>0</v>
      </c>
      <c r="G414" s="190" t="b">
        <v>0</v>
      </c>
      <c r="H414" s="190" t="b">
        <v>0</v>
      </c>
      <c r="J414" s="170" t="str">
        <f>IFERROR(__xludf.DUMMYFUNCTION("QUERY(Models!A:I, ""SELECT A WHERE I = TRUE AND G = FALSE LIMIT 1"", 0)"),"gpt-4-turbo-preview")</f>
        <v>gpt-4-turbo-preview</v>
      </c>
      <c r="K414" s="170">
        <v>0.1</v>
      </c>
      <c r="L414" s="170" t="str">
        <f>IFERROR(__xludf.DUMMYFUNCTION("QUERY(Models!A:I, ""SELECT A WHERE I = TRUE AND G = FALSE LIMIT 1"", 0)"),"gpt-4-turbo-preview")</f>
        <v>gpt-4-turbo-preview</v>
      </c>
      <c r="M414" s="181" t="s">
        <v>48</v>
      </c>
      <c r="N414" s="181" t="s">
        <v>48</v>
      </c>
    </row>
    <row r="415" ht="48.0" customHeight="1">
      <c r="A415" s="189"/>
      <c r="B415" s="191"/>
      <c r="C415" s="192"/>
      <c r="D415" s="192"/>
      <c r="F415" s="190" t="b">
        <v>0</v>
      </c>
      <c r="G415" s="190" t="b">
        <v>0</v>
      </c>
      <c r="H415" s="190" t="b">
        <v>0</v>
      </c>
      <c r="J415" s="170" t="str">
        <f>IFERROR(__xludf.DUMMYFUNCTION("QUERY(Models!A:I, ""SELECT A WHERE I = TRUE AND G = FALSE LIMIT 1"", 0)"),"gpt-4-turbo-preview")</f>
        <v>gpt-4-turbo-preview</v>
      </c>
      <c r="K415" s="170">
        <v>0.1</v>
      </c>
      <c r="L415" s="170" t="str">
        <f>IFERROR(__xludf.DUMMYFUNCTION("QUERY(Models!A:I, ""SELECT A WHERE I = TRUE AND G = FALSE LIMIT 1"", 0)"),"gpt-4-turbo-preview")</f>
        <v>gpt-4-turbo-preview</v>
      </c>
      <c r="M415" s="181" t="s">
        <v>48</v>
      </c>
      <c r="N415" s="181" t="s">
        <v>48</v>
      </c>
    </row>
    <row r="416" ht="48.0" customHeight="1">
      <c r="A416" s="189"/>
      <c r="B416" s="191"/>
      <c r="C416" s="192"/>
      <c r="D416" s="192"/>
      <c r="F416" s="190" t="b">
        <v>0</v>
      </c>
      <c r="G416" s="190" t="b">
        <v>0</v>
      </c>
      <c r="H416" s="190" t="b">
        <v>0</v>
      </c>
      <c r="J416" s="170" t="str">
        <f>IFERROR(__xludf.DUMMYFUNCTION("QUERY(Models!A:I, ""SELECT A WHERE I = TRUE AND G = FALSE LIMIT 1"", 0)"),"gpt-4-turbo-preview")</f>
        <v>gpt-4-turbo-preview</v>
      </c>
      <c r="K416" s="170">
        <v>0.1</v>
      </c>
      <c r="L416" s="170" t="str">
        <f>IFERROR(__xludf.DUMMYFUNCTION("QUERY(Models!A:I, ""SELECT A WHERE I = TRUE AND G = FALSE LIMIT 1"", 0)"),"gpt-4-turbo-preview")</f>
        <v>gpt-4-turbo-preview</v>
      </c>
      <c r="M416" s="181" t="s">
        <v>48</v>
      </c>
      <c r="N416" s="181" t="s">
        <v>48</v>
      </c>
    </row>
    <row r="417" ht="48.0" customHeight="1">
      <c r="A417" s="189"/>
      <c r="B417" s="191"/>
      <c r="C417" s="192"/>
      <c r="D417" s="192"/>
      <c r="F417" s="190" t="b">
        <v>0</v>
      </c>
      <c r="G417" s="190" t="b">
        <v>0</v>
      </c>
      <c r="H417" s="190" t="b">
        <v>0</v>
      </c>
      <c r="J417" s="170" t="str">
        <f>IFERROR(__xludf.DUMMYFUNCTION("QUERY(Models!A:I, ""SELECT A WHERE I = TRUE AND G = FALSE LIMIT 1"", 0)"),"gpt-4-turbo-preview")</f>
        <v>gpt-4-turbo-preview</v>
      </c>
      <c r="K417" s="170">
        <v>0.1</v>
      </c>
      <c r="L417" s="170" t="str">
        <f>IFERROR(__xludf.DUMMYFUNCTION("QUERY(Models!A:I, ""SELECT A WHERE I = TRUE AND G = FALSE LIMIT 1"", 0)"),"gpt-4-turbo-preview")</f>
        <v>gpt-4-turbo-preview</v>
      </c>
      <c r="M417" s="181" t="s">
        <v>48</v>
      </c>
      <c r="N417" s="181" t="s">
        <v>48</v>
      </c>
    </row>
    <row r="418" ht="48.0" customHeight="1">
      <c r="A418" s="189"/>
      <c r="B418" s="191"/>
      <c r="C418" s="192"/>
      <c r="D418" s="192"/>
      <c r="F418" s="190" t="b">
        <v>0</v>
      </c>
      <c r="G418" s="190" t="b">
        <v>0</v>
      </c>
      <c r="H418" s="190" t="b">
        <v>0</v>
      </c>
      <c r="J418" s="170" t="str">
        <f>IFERROR(__xludf.DUMMYFUNCTION("QUERY(Models!A:I, ""SELECT A WHERE I = TRUE AND G = FALSE LIMIT 1"", 0)"),"gpt-4-turbo-preview")</f>
        <v>gpt-4-turbo-preview</v>
      </c>
      <c r="K418" s="170">
        <v>0.1</v>
      </c>
      <c r="L418" s="170" t="str">
        <f>IFERROR(__xludf.DUMMYFUNCTION("QUERY(Models!A:I, ""SELECT A WHERE I = TRUE AND G = FALSE LIMIT 1"", 0)"),"gpt-4-turbo-preview")</f>
        <v>gpt-4-turbo-preview</v>
      </c>
      <c r="M418" s="181" t="s">
        <v>48</v>
      </c>
      <c r="N418" s="181" t="s">
        <v>48</v>
      </c>
    </row>
    <row r="419" ht="48.0" customHeight="1">
      <c r="A419" s="189"/>
      <c r="B419" s="191"/>
      <c r="C419" s="192"/>
      <c r="D419" s="192"/>
      <c r="F419" s="190" t="b">
        <v>0</v>
      </c>
      <c r="G419" s="190" t="b">
        <v>0</v>
      </c>
      <c r="H419" s="190" t="b">
        <v>0</v>
      </c>
      <c r="J419" s="170" t="str">
        <f>IFERROR(__xludf.DUMMYFUNCTION("QUERY(Models!A:I, ""SELECT A WHERE I = TRUE AND G = FALSE LIMIT 1"", 0)"),"gpt-4-turbo-preview")</f>
        <v>gpt-4-turbo-preview</v>
      </c>
      <c r="K419" s="170">
        <v>0.1</v>
      </c>
      <c r="L419" s="170" t="str">
        <f>IFERROR(__xludf.DUMMYFUNCTION("QUERY(Models!A:I, ""SELECT A WHERE I = TRUE AND G = FALSE LIMIT 1"", 0)"),"gpt-4-turbo-preview")</f>
        <v>gpt-4-turbo-preview</v>
      </c>
      <c r="M419" s="181" t="s">
        <v>48</v>
      </c>
      <c r="N419" s="181" t="s">
        <v>48</v>
      </c>
    </row>
    <row r="420" ht="48.0" customHeight="1">
      <c r="A420" s="189"/>
      <c r="B420" s="191"/>
      <c r="C420" s="192"/>
      <c r="D420" s="192"/>
      <c r="F420" s="190" t="b">
        <v>0</v>
      </c>
      <c r="G420" s="190" t="b">
        <v>0</v>
      </c>
      <c r="H420" s="190" t="b">
        <v>0</v>
      </c>
      <c r="J420" s="170" t="str">
        <f>IFERROR(__xludf.DUMMYFUNCTION("QUERY(Models!A:I, ""SELECT A WHERE I = TRUE AND G = FALSE LIMIT 1"", 0)"),"gpt-4-turbo-preview")</f>
        <v>gpt-4-turbo-preview</v>
      </c>
      <c r="K420" s="170">
        <v>0.1</v>
      </c>
      <c r="L420" s="170" t="str">
        <f>IFERROR(__xludf.DUMMYFUNCTION("QUERY(Models!A:I, ""SELECT A WHERE I = TRUE AND G = FALSE LIMIT 1"", 0)"),"gpt-4-turbo-preview")</f>
        <v>gpt-4-turbo-preview</v>
      </c>
      <c r="M420" s="181" t="s">
        <v>48</v>
      </c>
      <c r="N420" s="181" t="s">
        <v>48</v>
      </c>
    </row>
    <row r="421" ht="48.0" customHeight="1">
      <c r="A421" s="189"/>
      <c r="B421" s="191"/>
      <c r="C421" s="192"/>
      <c r="D421" s="192"/>
      <c r="F421" s="190" t="b">
        <v>0</v>
      </c>
      <c r="G421" s="190" t="b">
        <v>0</v>
      </c>
      <c r="H421" s="190" t="b">
        <v>0</v>
      </c>
      <c r="J421" s="170" t="str">
        <f>IFERROR(__xludf.DUMMYFUNCTION("QUERY(Models!A:I, ""SELECT A WHERE I = TRUE AND G = FALSE LIMIT 1"", 0)"),"gpt-4-turbo-preview")</f>
        <v>gpt-4-turbo-preview</v>
      </c>
      <c r="K421" s="170">
        <v>0.1</v>
      </c>
      <c r="L421" s="170" t="str">
        <f>IFERROR(__xludf.DUMMYFUNCTION("QUERY(Models!A:I, ""SELECT A WHERE I = TRUE AND G = FALSE LIMIT 1"", 0)"),"gpt-4-turbo-preview")</f>
        <v>gpt-4-turbo-preview</v>
      </c>
      <c r="M421" s="181" t="s">
        <v>48</v>
      </c>
      <c r="N421" s="181" t="s">
        <v>48</v>
      </c>
    </row>
    <row r="422" ht="48.0" customHeight="1">
      <c r="A422" s="189"/>
      <c r="B422" s="191"/>
      <c r="C422" s="192"/>
      <c r="D422" s="192"/>
      <c r="F422" s="190" t="b">
        <v>0</v>
      </c>
      <c r="G422" s="190" t="b">
        <v>0</v>
      </c>
      <c r="H422" s="190" t="b">
        <v>0</v>
      </c>
      <c r="J422" s="170" t="str">
        <f>IFERROR(__xludf.DUMMYFUNCTION("QUERY(Models!A:I, ""SELECT A WHERE I = TRUE AND G = FALSE LIMIT 1"", 0)"),"gpt-4-turbo-preview")</f>
        <v>gpt-4-turbo-preview</v>
      </c>
      <c r="K422" s="170">
        <v>0.1</v>
      </c>
      <c r="L422" s="170" t="str">
        <f>IFERROR(__xludf.DUMMYFUNCTION("QUERY(Models!A:I, ""SELECT A WHERE I = TRUE AND G = FALSE LIMIT 1"", 0)"),"gpt-4-turbo-preview")</f>
        <v>gpt-4-turbo-preview</v>
      </c>
      <c r="M422" s="181" t="s">
        <v>48</v>
      </c>
      <c r="N422" s="181" t="s">
        <v>48</v>
      </c>
    </row>
    <row r="423" ht="48.0" customHeight="1">
      <c r="A423" s="189"/>
      <c r="B423" s="191"/>
      <c r="C423" s="192"/>
      <c r="D423" s="192"/>
      <c r="F423" s="190" t="b">
        <v>0</v>
      </c>
      <c r="G423" s="190" t="b">
        <v>0</v>
      </c>
      <c r="H423" s="190" t="b">
        <v>0</v>
      </c>
      <c r="J423" s="170" t="str">
        <f>IFERROR(__xludf.DUMMYFUNCTION("QUERY(Models!A:I, ""SELECT A WHERE I = TRUE AND G = FALSE LIMIT 1"", 0)"),"gpt-4-turbo-preview")</f>
        <v>gpt-4-turbo-preview</v>
      </c>
      <c r="K423" s="170">
        <v>0.1</v>
      </c>
      <c r="L423" s="170" t="str">
        <f>IFERROR(__xludf.DUMMYFUNCTION("QUERY(Models!A:I, ""SELECT A WHERE I = TRUE AND G = FALSE LIMIT 1"", 0)"),"gpt-4-turbo-preview")</f>
        <v>gpt-4-turbo-preview</v>
      </c>
      <c r="M423" s="181" t="s">
        <v>48</v>
      </c>
      <c r="N423" s="181" t="s">
        <v>48</v>
      </c>
    </row>
    <row r="424" ht="48.0" customHeight="1">
      <c r="A424" s="189"/>
      <c r="B424" s="191"/>
      <c r="C424" s="192"/>
      <c r="D424" s="192"/>
      <c r="F424" s="190" t="b">
        <v>0</v>
      </c>
      <c r="G424" s="190" t="b">
        <v>0</v>
      </c>
      <c r="H424" s="190" t="b">
        <v>0</v>
      </c>
      <c r="J424" s="170" t="str">
        <f>IFERROR(__xludf.DUMMYFUNCTION("QUERY(Models!A:I, ""SELECT A WHERE I = TRUE AND G = FALSE LIMIT 1"", 0)"),"gpt-4-turbo-preview")</f>
        <v>gpt-4-turbo-preview</v>
      </c>
      <c r="K424" s="170">
        <v>0.1</v>
      </c>
      <c r="L424" s="170" t="str">
        <f>IFERROR(__xludf.DUMMYFUNCTION("QUERY(Models!A:I, ""SELECT A WHERE I = TRUE AND G = FALSE LIMIT 1"", 0)"),"gpt-4-turbo-preview")</f>
        <v>gpt-4-turbo-preview</v>
      </c>
      <c r="M424" s="181" t="s">
        <v>48</v>
      </c>
      <c r="N424" s="181" t="s">
        <v>48</v>
      </c>
    </row>
    <row r="425" ht="48.0" customHeight="1">
      <c r="A425" s="189"/>
      <c r="B425" s="191"/>
      <c r="C425" s="192"/>
      <c r="D425" s="192"/>
      <c r="F425" s="190" t="b">
        <v>0</v>
      </c>
      <c r="G425" s="190" t="b">
        <v>0</v>
      </c>
      <c r="H425" s="190" t="b">
        <v>0</v>
      </c>
      <c r="J425" s="170" t="str">
        <f>IFERROR(__xludf.DUMMYFUNCTION("QUERY(Models!A:I, ""SELECT A WHERE I = TRUE AND G = FALSE LIMIT 1"", 0)"),"gpt-4-turbo-preview")</f>
        <v>gpt-4-turbo-preview</v>
      </c>
      <c r="K425" s="170">
        <v>0.1</v>
      </c>
      <c r="L425" s="170" t="str">
        <f>IFERROR(__xludf.DUMMYFUNCTION("QUERY(Models!A:I, ""SELECT A WHERE I = TRUE AND G = FALSE LIMIT 1"", 0)"),"gpt-4-turbo-preview")</f>
        <v>gpt-4-turbo-preview</v>
      </c>
      <c r="M425" s="181" t="s">
        <v>48</v>
      </c>
      <c r="N425" s="181" t="s">
        <v>48</v>
      </c>
    </row>
    <row r="426" ht="48.0" customHeight="1">
      <c r="A426" s="189"/>
      <c r="B426" s="191"/>
      <c r="C426" s="192"/>
      <c r="D426" s="192"/>
      <c r="F426" s="190" t="b">
        <v>0</v>
      </c>
      <c r="G426" s="190" t="b">
        <v>0</v>
      </c>
      <c r="H426" s="190" t="b">
        <v>0</v>
      </c>
      <c r="J426" s="170" t="str">
        <f>IFERROR(__xludf.DUMMYFUNCTION("QUERY(Models!A:I, ""SELECT A WHERE I = TRUE AND G = FALSE LIMIT 1"", 0)"),"gpt-4-turbo-preview")</f>
        <v>gpt-4-turbo-preview</v>
      </c>
      <c r="K426" s="170">
        <v>0.1</v>
      </c>
      <c r="L426" s="170" t="str">
        <f>IFERROR(__xludf.DUMMYFUNCTION("QUERY(Models!A:I, ""SELECT A WHERE I = TRUE AND G = FALSE LIMIT 1"", 0)"),"gpt-4-turbo-preview")</f>
        <v>gpt-4-turbo-preview</v>
      </c>
      <c r="M426" s="181" t="s">
        <v>48</v>
      </c>
      <c r="N426" s="181" t="s">
        <v>48</v>
      </c>
    </row>
    <row r="427" ht="48.0" customHeight="1">
      <c r="A427" s="189"/>
      <c r="B427" s="191"/>
      <c r="C427" s="192"/>
      <c r="D427" s="192"/>
      <c r="F427" s="190" t="b">
        <v>0</v>
      </c>
      <c r="G427" s="190" t="b">
        <v>0</v>
      </c>
      <c r="H427" s="190" t="b">
        <v>0</v>
      </c>
      <c r="J427" s="170" t="str">
        <f>IFERROR(__xludf.DUMMYFUNCTION("QUERY(Models!A:I, ""SELECT A WHERE I = TRUE AND G = FALSE LIMIT 1"", 0)"),"gpt-4-turbo-preview")</f>
        <v>gpt-4-turbo-preview</v>
      </c>
      <c r="K427" s="170">
        <v>0.1</v>
      </c>
      <c r="L427" s="170" t="str">
        <f>IFERROR(__xludf.DUMMYFUNCTION("QUERY(Models!A:I, ""SELECT A WHERE I = TRUE AND G = FALSE LIMIT 1"", 0)"),"gpt-4-turbo-preview")</f>
        <v>gpt-4-turbo-preview</v>
      </c>
      <c r="M427" s="181" t="s">
        <v>48</v>
      </c>
      <c r="N427" s="181" t="s">
        <v>48</v>
      </c>
    </row>
    <row r="428" ht="48.0" customHeight="1">
      <c r="A428" s="189"/>
      <c r="B428" s="191"/>
      <c r="C428" s="192"/>
      <c r="D428" s="192"/>
      <c r="F428" s="190" t="b">
        <v>0</v>
      </c>
      <c r="G428" s="190" t="b">
        <v>0</v>
      </c>
      <c r="H428" s="190" t="b">
        <v>0</v>
      </c>
      <c r="J428" s="170" t="str">
        <f>IFERROR(__xludf.DUMMYFUNCTION("QUERY(Models!A:I, ""SELECT A WHERE I = TRUE AND G = FALSE LIMIT 1"", 0)"),"gpt-4-turbo-preview")</f>
        <v>gpt-4-turbo-preview</v>
      </c>
      <c r="K428" s="170">
        <v>0.1</v>
      </c>
      <c r="L428" s="170" t="str">
        <f>IFERROR(__xludf.DUMMYFUNCTION("QUERY(Models!A:I, ""SELECT A WHERE I = TRUE AND G = FALSE LIMIT 1"", 0)"),"gpt-4-turbo-preview")</f>
        <v>gpt-4-turbo-preview</v>
      </c>
      <c r="M428" s="181" t="s">
        <v>48</v>
      </c>
      <c r="N428" s="181" t="s">
        <v>48</v>
      </c>
    </row>
    <row r="429" ht="48.0" customHeight="1">
      <c r="A429" s="189"/>
      <c r="B429" s="191"/>
      <c r="C429" s="192"/>
      <c r="D429" s="192"/>
      <c r="F429" s="190" t="b">
        <v>0</v>
      </c>
      <c r="G429" s="190" t="b">
        <v>0</v>
      </c>
      <c r="H429" s="190" t="b">
        <v>0</v>
      </c>
      <c r="J429" s="170" t="str">
        <f>IFERROR(__xludf.DUMMYFUNCTION("QUERY(Models!A:I, ""SELECT A WHERE I = TRUE AND G = FALSE LIMIT 1"", 0)"),"gpt-4-turbo-preview")</f>
        <v>gpt-4-turbo-preview</v>
      </c>
      <c r="K429" s="170">
        <v>0.1</v>
      </c>
      <c r="L429" s="170" t="str">
        <f>IFERROR(__xludf.DUMMYFUNCTION("QUERY(Models!A:I, ""SELECT A WHERE I = TRUE AND G = FALSE LIMIT 1"", 0)"),"gpt-4-turbo-preview")</f>
        <v>gpt-4-turbo-preview</v>
      </c>
      <c r="M429" s="181" t="s">
        <v>48</v>
      </c>
      <c r="N429" s="181" t="s">
        <v>48</v>
      </c>
    </row>
    <row r="430" ht="48.0" customHeight="1">
      <c r="A430" s="189"/>
      <c r="B430" s="191"/>
      <c r="C430" s="192"/>
      <c r="D430" s="192"/>
      <c r="F430" s="190" t="b">
        <v>0</v>
      </c>
      <c r="G430" s="190" t="b">
        <v>0</v>
      </c>
      <c r="H430" s="190" t="b">
        <v>0</v>
      </c>
      <c r="J430" s="170" t="str">
        <f>IFERROR(__xludf.DUMMYFUNCTION("QUERY(Models!A:I, ""SELECT A WHERE I = TRUE AND G = FALSE LIMIT 1"", 0)"),"gpt-4-turbo-preview")</f>
        <v>gpt-4-turbo-preview</v>
      </c>
      <c r="K430" s="170">
        <v>0.1</v>
      </c>
      <c r="L430" s="170" t="str">
        <f>IFERROR(__xludf.DUMMYFUNCTION("QUERY(Models!A:I, ""SELECT A WHERE I = TRUE AND G = FALSE LIMIT 1"", 0)"),"gpt-4-turbo-preview")</f>
        <v>gpt-4-turbo-preview</v>
      </c>
      <c r="M430" s="181" t="s">
        <v>48</v>
      </c>
      <c r="N430" s="181" t="s">
        <v>48</v>
      </c>
    </row>
    <row r="431" ht="48.0" customHeight="1">
      <c r="A431" s="189"/>
      <c r="B431" s="191"/>
      <c r="C431" s="192"/>
      <c r="D431" s="192"/>
      <c r="F431" s="190" t="b">
        <v>0</v>
      </c>
      <c r="G431" s="190" t="b">
        <v>0</v>
      </c>
      <c r="H431" s="190" t="b">
        <v>0</v>
      </c>
      <c r="J431" s="170" t="str">
        <f>IFERROR(__xludf.DUMMYFUNCTION("QUERY(Models!A:I, ""SELECT A WHERE I = TRUE AND G = FALSE LIMIT 1"", 0)"),"gpt-4-turbo-preview")</f>
        <v>gpt-4-turbo-preview</v>
      </c>
      <c r="K431" s="170">
        <v>0.1</v>
      </c>
      <c r="L431" s="170" t="str">
        <f>IFERROR(__xludf.DUMMYFUNCTION("QUERY(Models!A:I, ""SELECT A WHERE I = TRUE AND G = FALSE LIMIT 1"", 0)"),"gpt-4-turbo-preview")</f>
        <v>gpt-4-turbo-preview</v>
      </c>
      <c r="M431" s="181" t="s">
        <v>48</v>
      </c>
      <c r="N431" s="181" t="s">
        <v>48</v>
      </c>
    </row>
    <row r="432" ht="48.0" customHeight="1">
      <c r="A432" s="189"/>
      <c r="B432" s="191"/>
      <c r="C432" s="192"/>
      <c r="D432" s="192"/>
      <c r="F432" s="190" t="b">
        <v>0</v>
      </c>
      <c r="G432" s="190" t="b">
        <v>0</v>
      </c>
      <c r="H432" s="190" t="b">
        <v>0</v>
      </c>
      <c r="J432" s="170" t="str">
        <f>IFERROR(__xludf.DUMMYFUNCTION("QUERY(Models!A:I, ""SELECT A WHERE I = TRUE AND G = FALSE LIMIT 1"", 0)"),"gpt-4-turbo-preview")</f>
        <v>gpt-4-turbo-preview</v>
      </c>
      <c r="K432" s="170">
        <v>0.1</v>
      </c>
      <c r="L432" s="170" t="str">
        <f>IFERROR(__xludf.DUMMYFUNCTION("QUERY(Models!A:I, ""SELECT A WHERE I = TRUE AND G = FALSE LIMIT 1"", 0)"),"gpt-4-turbo-preview")</f>
        <v>gpt-4-turbo-preview</v>
      </c>
      <c r="M432" s="181" t="s">
        <v>48</v>
      </c>
      <c r="N432" s="181" t="s">
        <v>48</v>
      </c>
    </row>
    <row r="433" ht="48.0" customHeight="1">
      <c r="A433" s="189"/>
      <c r="B433" s="191"/>
      <c r="C433" s="192"/>
      <c r="D433" s="192"/>
      <c r="F433" s="190" t="b">
        <v>0</v>
      </c>
      <c r="G433" s="190" t="b">
        <v>0</v>
      </c>
      <c r="H433" s="190" t="b">
        <v>0</v>
      </c>
      <c r="J433" s="170" t="str">
        <f>IFERROR(__xludf.DUMMYFUNCTION("QUERY(Models!A:I, ""SELECT A WHERE I = TRUE AND G = FALSE LIMIT 1"", 0)"),"gpt-4-turbo-preview")</f>
        <v>gpt-4-turbo-preview</v>
      </c>
      <c r="K433" s="170">
        <v>0.1</v>
      </c>
      <c r="L433" s="170" t="str">
        <f>IFERROR(__xludf.DUMMYFUNCTION("QUERY(Models!A:I, ""SELECT A WHERE I = TRUE AND G = FALSE LIMIT 1"", 0)"),"gpt-4-turbo-preview")</f>
        <v>gpt-4-turbo-preview</v>
      </c>
      <c r="M433" s="181" t="s">
        <v>48</v>
      </c>
      <c r="N433" s="181" t="s">
        <v>48</v>
      </c>
    </row>
    <row r="434" ht="48.0" customHeight="1">
      <c r="A434" s="189"/>
      <c r="B434" s="191"/>
      <c r="C434" s="192"/>
      <c r="D434" s="192"/>
      <c r="F434" s="190" t="b">
        <v>0</v>
      </c>
      <c r="G434" s="190" t="b">
        <v>0</v>
      </c>
      <c r="H434" s="190" t="b">
        <v>0</v>
      </c>
      <c r="J434" s="170" t="str">
        <f>IFERROR(__xludf.DUMMYFUNCTION("QUERY(Models!A:I, ""SELECT A WHERE I = TRUE AND G = FALSE LIMIT 1"", 0)"),"gpt-4-turbo-preview")</f>
        <v>gpt-4-turbo-preview</v>
      </c>
      <c r="K434" s="170">
        <v>0.1</v>
      </c>
      <c r="L434" s="170" t="str">
        <f>IFERROR(__xludf.DUMMYFUNCTION("QUERY(Models!A:I, ""SELECT A WHERE I = TRUE AND G = FALSE LIMIT 1"", 0)"),"gpt-4-turbo-preview")</f>
        <v>gpt-4-turbo-preview</v>
      </c>
      <c r="M434" s="181" t="s">
        <v>48</v>
      </c>
      <c r="N434" s="181" t="s">
        <v>48</v>
      </c>
    </row>
    <row r="435" ht="48.0" customHeight="1">
      <c r="A435" s="189"/>
      <c r="B435" s="191"/>
      <c r="C435" s="192"/>
      <c r="D435" s="192"/>
      <c r="F435" s="190" t="b">
        <v>0</v>
      </c>
      <c r="G435" s="190" t="b">
        <v>0</v>
      </c>
      <c r="H435" s="190" t="b">
        <v>0</v>
      </c>
      <c r="J435" s="170" t="str">
        <f>IFERROR(__xludf.DUMMYFUNCTION("QUERY(Models!A:I, ""SELECT A WHERE I = TRUE AND G = FALSE LIMIT 1"", 0)"),"gpt-4-turbo-preview")</f>
        <v>gpt-4-turbo-preview</v>
      </c>
      <c r="K435" s="170">
        <v>0.1</v>
      </c>
      <c r="L435" s="170" t="str">
        <f>IFERROR(__xludf.DUMMYFUNCTION("QUERY(Models!A:I, ""SELECT A WHERE I = TRUE AND G = FALSE LIMIT 1"", 0)"),"gpt-4-turbo-preview")</f>
        <v>gpt-4-turbo-preview</v>
      </c>
      <c r="M435" s="181" t="s">
        <v>48</v>
      </c>
      <c r="N435" s="181" t="s">
        <v>48</v>
      </c>
    </row>
    <row r="436" ht="48.0" customHeight="1">
      <c r="A436" s="189"/>
      <c r="B436" s="191"/>
      <c r="C436" s="192"/>
      <c r="D436" s="192"/>
      <c r="F436" s="190" t="b">
        <v>0</v>
      </c>
      <c r="G436" s="190" t="b">
        <v>0</v>
      </c>
      <c r="H436" s="190" t="b">
        <v>0</v>
      </c>
      <c r="J436" s="170" t="str">
        <f>IFERROR(__xludf.DUMMYFUNCTION("QUERY(Models!A:I, ""SELECT A WHERE I = TRUE AND G = FALSE LIMIT 1"", 0)"),"gpt-4-turbo-preview")</f>
        <v>gpt-4-turbo-preview</v>
      </c>
      <c r="K436" s="170">
        <v>0.1</v>
      </c>
      <c r="L436" s="170" t="str">
        <f>IFERROR(__xludf.DUMMYFUNCTION("QUERY(Models!A:I, ""SELECT A WHERE I = TRUE AND G = FALSE LIMIT 1"", 0)"),"gpt-4-turbo-preview")</f>
        <v>gpt-4-turbo-preview</v>
      </c>
      <c r="M436" s="181" t="s">
        <v>48</v>
      </c>
      <c r="N436" s="181" t="s">
        <v>48</v>
      </c>
    </row>
    <row r="437" ht="48.0" customHeight="1">
      <c r="A437" s="189"/>
      <c r="B437" s="191"/>
      <c r="C437" s="192"/>
      <c r="D437" s="192"/>
      <c r="F437" s="190" t="b">
        <v>0</v>
      </c>
      <c r="G437" s="190" t="b">
        <v>0</v>
      </c>
      <c r="H437" s="190" t="b">
        <v>0</v>
      </c>
      <c r="J437" s="170" t="str">
        <f>IFERROR(__xludf.DUMMYFUNCTION("QUERY(Models!A:I, ""SELECT A WHERE I = TRUE AND G = FALSE LIMIT 1"", 0)"),"gpt-4-turbo-preview")</f>
        <v>gpt-4-turbo-preview</v>
      </c>
      <c r="K437" s="170">
        <v>0.1</v>
      </c>
      <c r="L437" s="170" t="str">
        <f>IFERROR(__xludf.DUMMYFUNCTION("QUERY(Models!A:I, ""SELECT A WHERE I = TRUE AND G = FALSE LIMIT 1"", 0)"),"gpt-4-turbo-preview")</f>
        <v>gpt-4-turbo-preview</v>
      </c>
      <c r="M437" s="181" t="s">
        <v>48</v>
      </c>
      <c r="N437" s="181" t="s">
        <v>48</v>
      </c>
    </row>
    <row r="438" ht="48.0" customHeight="1">
      <c r="A438" s="189"/>
      <c r="B438" s="191"/>
      <c r="C438" s="192"/>
      <c r="D438" s="192"/>
      <c r="F438" s="190" t="b">
        <v>0</v>
      </c>
      <c r="G438" s="190" t="b">
        <v>0</v>
      </c>
      <c r="H438" s="190" t="b">
        <v>0</v>
      </c>
      <c r="J438" s="170" t="str">
        <f>IFERROR(__xludf.DUMMYFUNCTION("QUERY(Models!A:I, ""SELECT A WHERE I = TRUE AND G = FALSE LIMIT 1"", 0)"),"gpt-4-turbo-preview")</f>
        <v>gpt-4-turbo-preview</v>
      </c>
      <c r="K438" s="170">
        <v>0.1</v>
      </c>
      <c r="L438" s="170" t="str">
        <f>IFERROR(__xludf.DUMMYFUNCTION("QUERY(Models!A:I, ""SELECT A WHERE I = TRUE AND G = FALSE LIMIT 1"", 0)"),"gpt-4-turbo-preview")</f>
        <v>gpt-4-turbo-preview</v>
      </c>
      <c r="M438" s="181" t="s">
        <v>48</v>
      </c>
      <c r="N438" s="181" t="s">
        <v>48</v>
      </c>
    </row>
    <row r="439" ht="48.0" customHeight="1">
      <c r="A439" s="189"/>
      <c r="B439" s="191"/>
      <c r="C439" s="192"/>
      <c r="D439" s="192"/>
      <c r="F439" s="190" t="b">
        <v>0</v>
      </c>
      <c r="G439" s="190" t="b">
        <v>0</v>
      </c>
      <c r="H439" s="190" t="b">
        <v>0</v>
      </c>
      <c r="J439" s="170" t="str">
        <f>IFERROR(__xludf.DUMMYFUNCTION("QUERY(Models!A:I, ""SELECT A WHERE I = TRUE AND G = FALSE LIMIT 1"", 0)"),"gpt-4-turbo-preview")</f>
        <v>gpt-4-turbo-preview</v>
      </c>
      <c r="K439" s="170">
        <v>0.1</v>
      </c>
      <c r="L439" s="170" t="str">
        <f>IFERROR(__xludf.DUMMYFUNCTION("QUERY(Models!A:I, ""SELECT A WHERE I = TRUE AND G = FALSE LIMIT 1"", 0)"),"gpt-4-turbo-preview")</f>
        <v>gpt-4-turbo-preview</v>
      </c>
      <c r="M439" s="181" t="s">
        <v>48</v>
      </c>
      <c r="N439" s="181" t="s">
        <v>48</v>
      </c>
    </row>
    <row r="440" ht="48.0" customHeight="1">
      <c r="A440" s="189"/>
      <c r="B440" s="191"/>
      <c r="C440" s="192"/>
      <c r="D440" s="192"/>
      <c r="F440" s="190" t="b">
        <v>0</v>
      </c>
      <c r="G440" s="190" t="b">
        <v>0</v>
      </c>
      <c r="H440" s="190" t="b">
        <v>0</v>
      </c>
      <c r="J440" s="170" t="str">
        <f>IFERROR(__xludf.DUMMYFUNCTION("QUERY(Models!A:I, ""SELECT A WHERE I = TRUE AND G = FALSE LIMIT 1"", 0)"),"gpt-4-turbo-preview")</f>
        <v>gpt-4-turbo-preview</v>
      </c>
      <c r="K440" s="170">
        <v>0.1</v>
      </c>
      <c r="L440" s="170" t="str">
        <f>IFERROR(__xludf.DUMMYFUNCTION("QUERY(Models!A:I, ""SELECT A WHERE I = TRUE AND G = FALSE LIMIT 1"", 0)"),"gpt-4-turbo-preview")</f>
        <v>gpt-4-turbo-preview</v>
      </c>
      <c r="M440" s="181" t="s">
        <v>48</v>
      </c>
      <c r="N440" s="181" t="s">
        <v>48</v>
      </c>
    </row>
    <row r="441" ht="48.0" customHeight="1">
      <c r="A441" s="189"/>
      <c r="B441" s="191"/>
      <c r="C441" s="192"/>
      <c r="D441" s="192"/>
      <c r="F441" s="190" t="b">
        <v>0</v>
      </c>
      <c r="G441" s="190" t="b">
        <v>0</v>
      </c>
      <c r="H441" s="190" t="b">
        <v>0</v>
      </c>
      <c r="J441" s="170" t="str">
        <f>IFERROR(__xludf.DUMMYFUNCTION("QUERY(Models!A:I, ""SELECT A WHERE I = TRUE AND G = FALSE LIMIT 1"", 0)"),"gpt-4-turbo-preview")</f>
        <v>gpt-4-turbo-preview</v>
      </c>
      <c r="K441" s="170">
        <v>0.1</v>
      </c>
      <c r="L441" s="170" t="str">
        <f>IFERROR(__xludf.DUMMYFUNCTION("QUERY(Models!A:I, ""SELECT A WHERE I = TRUE AND G = FALSE LIMIT 1"", 0)"),"gpt-4-turbo-preview")</f>
        <v>gpt-4-turbo-preview</v>
      </c>
      <c r="M441" s="181" t="s">
        <v>48</v>
      </c>
      <c r="N441" s="181" t="s">
        <v>48</v>
      </c>
    </row>
    <row r="442" ht="48.0" customHeight="1">
      <c r="A442" s="189"/>
      <c r="B442" s="191"/>
      <c r="C442" s="192"/>
      <c r="D442" s="192"/>
      <c r="F442" s="190" t="b">
        <v>0</v>
      </c>
      <c r="G442" s="190" t="b">
        <v>0</v>
      </c>
      <c r="H442" s="190" t="b">
        <v>0</v>
      </c>
      <c r="J442" s="170" t="str">
        <f>IFERROR(__xludf.DUMMYFUNCTION("QUERY(Models!A:I, ""SELECT A WHERE I = TRUE AND G = FALSE LIMIT 1"", 0)"),"gpt-4-turbo-preview")</f>
        <v>gpt-4-turbo-preview</v>
      </c>
      <c r="K442" s="170">
        <v>0.1</v>
      </c>
      <c r="L442" s="170" t="str">
        <f>IFERROR(__xludf.DUMMYFUNCTION("QUERY(Models!A:I, ""SELECT A WHERE I = TRUE AND G = FALSE LIMIT 1"", 0)"),"gpt-4-turbo-preview")</f>
        <v>gpt-4-turbo-preview</v>
      </c>
      <c r="M442" s="181" t="s">
        <v>48</v>
      </c>
      <c r="N442" s="181" t="s">
        <v>48</v>
      </c>
    </row>
    <row r="443" ht="48.0" customHeight="1">
      <c r="A443" s="189"/>
      <c r="B443" s="191"/>
      <c r="C443" s="192"/>
      <c r="D443" s="192"/>
      <c r="F443" s="190" t="b">
        <v>0</v>
      </c>
      <c r="G443" s="190" t="b">
        <v>0</v>
      </c>
      <c r="H443" s="190" t="b">
        <v>0</v>
      </c>
      <c r="J443" s="170" t="str">
        <f>IFERROR(__xludf.DUMMYFUNCTION("QUERY(Models!A:I, ""SELECT A WHERE I = TRUE AND G = FALSE LIMIT 1"", 0)"),"gpt-4-turbo-preview")</f>
        <v>gpt-4-turbo-preview</v>
      </c>
      <c r="K443" s="170">
        <v>0.1</v>
      </c>
      <c r="L443" s="170" t="str">
        <f>IFERROR(__xludf.DUMMYFUNCTION("QUERY(Models!A:I, ""SELECT A WHERE I = TRUE AND G = FALSE LIMIT 1"", 0)"),"gpt-4-turbo-preview")</f>
        <v>gpt-4-turbo-preview</v>
      </c>
      <c r="M443" s="181" t="s">
        <v>48</v>
      </c>
      <c r="N443" s="181" t="s">
        <v>48</v>
      </c>
    </row>
    <row r="444" ht="48.0" customHeight="1">
      <c r="A444" s="189"/>
      <c r="B444" s="191"/>
      <c r="C444" s="192"/>
      <c r="D444" s="192"/>
      <c r="F444" s="190" t="b">
        <v>0</v>
      </c>
      <c r="G444" s="190" t="b">
        <v>0</v>
      </c>
      <c r="H444" s="190" t="b">
        <v>0</v>
      </c>
      <c r="J444" s="170" t="str">
        <f>IFERROR(__xludf.DUMMYFUNCTION("QUERY(Models!A:I, ""SELECT A WHERE I = TRUE AND G = FALSE LIMIT 1"", 0)"),"gpt-4-turbo-preview")</f>
        <v>gpt-4-turbo-preview</v>
      </c>
      <c r="K444" s="170">
        <v>0.1</v>
      </c>
      <c r="L444" s="170" t="str">
        <f>IFERROR(__xludf.DUMMYFUNCTION("QUERY(Models!A:I, ""SELECT A WHERE I = TRUE AND G = FALSE LIMIT 1"", 0)"),"gpt-4-turbo-preview")</f>
        <v>gpt-4-turbo-preview</v>
      </c>
      <c r="M444" s="181" t="s">
        <v>48</v>
      </c>
      <c r="N444" s="181" t="s">
        <v>48</v>
      </c>
    </row>
    <row r="445" ht="48.0" customHeight="1">
      <c r="A445" s="189"/>
      <c r="B445" s="191"/>
      <c r="C445" s="192"/>
      <c r="D445" s="192"/>
      <c r="F445" s="190" t="b">
        <v>0</v>
      </c>
      <c r="G445" s="190" t="b">
        <v>0</v>
      </c>
      <c r="H445" s="190" t="b">
        <v>0</v>
      </c>
      <c r="J445" s="170" t="str">
        <f>IFERROR(__xludf.DUMMYFUNCTION("QUERY(Models!A:I, ""SELECT A WHERE I = TRUE AND G = FALSE LIMIT 1"", 0)"),"gpt-4-turbo-preview")</f>
        <v>gpt-4-turbo-preview</v>
      </c>
      <c r="K445" s="170">
        <v>0.1</v>
      </c>
      <c r="L445" s="170" t="str">
        <f>IFERROR(__xludf.DUMMYFUNCTION("QUERY(Models!A:I, ""SELECT A WHERE I = TRUE AND G = FALSE LIMIT 1"", 0)"),"gpt-4-turbo-preview")</f>
        <v>gpt-4-turbo-preview</v>
      </c>
      <c r="M445" s="181" t="s">
        <v>48</v>
      </c>
      <c r="N445" s="181" t="s">
        <v>48</v>
      </c>
    </row>
    <row r="446" ht="48.0" customHeight="1">
      <c r="A446" s="189"/>
      <c r="B446" s="191"/>
      <c r="C446" s="192"/>
      <c r="D446" s="192"/>
      <c r="F446" s="190" t="b">
        <v>0</v>
      </c>
      <c r="G446" s="190" t="b">
        <v>0</v>
      </c>
      <c r="H446" s="190" t="b">
        <v>0</v>
      </c>
      <c r="J446" s="170" t="str">
        <f>IFERROR(__xludf.DUMMYFUNCTION("QUERY(Models!A:I, ""SELECT A WHERE I = TRUE AND G = FALSE LIMIT 1"", 0)"),"gpt-4-turbo-preview")</f>
        <v>gpt-4-turbo-preview</v>
      </c>
      <c r="K446" s="170">
        <v>0.1</v>
      </c>
      <c r="L446" s="170" t="str">
        <f>IFERROR(__xludf.DUMMYFUNCTION("QUERY(Models!A:I, ""SELECT A WHERE I = TRUE AND G = FALSE LIMIT 1"", 0)"),"gpt-4-turbo-preview")</f>
        <v>gpt-4-turbo-preview</v>
      </c>
      <c r="M446" s="181" t="s">
        <v>48</v>
      </c>
      <c r="N446" s="181" t="s">
        <v>48</v>
      </c>
    </row>
    <row r="447" ht="48.0" customHeight="1">
      <c r="A447" s="189"/>
      <c r="B447" s="191"/>
      <c r="C447" s="192"/>
      <c r="D447" s="192"/>
      <c r="F447" s="190" t="b">
        <v>0</v>
      </c>
      <c r="G447" s="190" t="b">
        <v>0</v>
      </c>
      <c r="H447" s="190" t="b">
        <v>0</v>
      </c>
      <c r="J447" s="170" t="str">
        <f>IFERROR(__xludf.DUMMYFUNCTION("QUERY(Models!A:I, ""SELECT A WHERE I = TRUE AND G = FALSE LIMIT 1"", 0)"),"gpt-4-turbo-preview")</f>
        <v>gpt-4-turbo-preview</v>
      </c>
      <c r="K447" s="170">
        <v>0.1</v>
      </c>
      <c r="L447" s="170" t="str">
        <f>IFERROR(__xludf.DUMMYFUNCTION("QUERY(Models!A:I, ""SELECT A WHERE I = TRUE AND G = FALSE LIMIT 1"", 0)"),"gpt-4-turbo-preview")</f>
        <v>gpt-4-turbo-preview</v>
      </c>
      <c r="M447" s="181" t="s">
        <v>48</v>
      </c>
      <c r="N447" s="181" t="s">
        <v>48</v>
      </c>
    </row>
    <row r="448" ht="48.0" customHeight="1">
      <c r="A448" s="189"/>
      <c r="B448" s="191"/>
      <c r="C448" s="192"/>
      <c r="D448" s="192"/>
      <c r="F448" s="190" t="b">
        <v>0</v>
      </c>
      <c r="G448" s="190" t="b">
        <v>0</v>
      </c>
      <c r="H448" s="190" t="b">
        <v>0</v>
      </c>
      <c r="J448" s="170" t="str">
        <f>IFERROR(__xludf.DUMMYFUNCTION("QUERY(Models!A:I, ""SELECT A WHERE I = TRUE AND G = FALSE LIMIT 1"", 0)"),"gpt-4-turbo-preview")</f>
        <v>gpt-4-turbo-preview</v>
      </c>
      <c r="K448" s="170">
        <v>0.1</v>
      </c>
      <c r="L448" s="170" t="str">
        <f>IFERROR(__xludf.DUMMYFUNCTION("QUERY(Models!A:I, ""SELECT A WHERE I = TRUE AND G = FALSE LIMIT 1"", 0)"),"gpt-4-turbo-preview")</f>
        <v>gpt-4-turbo-preview</v>
      </c>
      <c r="M448" s="181" t="s">
        <v>48</v>
      </c>
      <c r="N448" s="181" t="s">
        <v>48</v>
      </c>
    </row>
    <row r="449" ht="48.0" customHeight="1">
      <c r="A449" s="189"/>
      <c r="B449" s="191"/>
      <c r="C449" s="192"/>
      <c r="D449" s="192"/>
      <c r="F449" s="190" t="b">
        <v>0</v>
      </c>
      <c r="G449" s="190" t="b">
        <v>0</v>
      </c>
      <c r="H449" s="190" t="b">
        <v>0</v>
      </c>
      <c r="J449" s="170" t="str">
        <f>IFERROR(__xludf.DUMMYFUNCTION("QUERY(Models!A:I, ""SELECT A WHERE I = TRUE AND G = FALSE LIMIT 1"", 0)"),"gpt-4-turbo-preview")</f>
        <v>gpt-4-turbo-preview</v>
      </c>
      <c r="K449" s="170">
        <v>0.1</v>
      </c>
      <c r="L449" s="170" t="str">
        <f>IFERROR(__xludf.DUMMYFUNCTION("QUERY(Models!A:I, ""SELECT A WHERE I = TRUE AND G = FALSE LIMIT 1"", 0)"),"gpt-4-turbo-preview")</f>
        <v>gpt-4-turbo-preview</v>
      </c>
      <c r="M449" s="181" t="s">
        <v>48</v>
      </c>
      <c r="N449" s="181" t="s">
        <v>48</v>
      </c>
    </row>
    <row r="450" ht="48.0" customHeight="1">
      <c r="A450" s="189"/>
      <c r="B450" s="191"/>
      <c r="C450" s="192"/>
      <c r="D450" s="192"/>
      <c r="F450" s="190" t="b">
        <v>0</v>
      </c>
      <c r="G450" s="190" t="b">
        <v>0</v>
      </c>
      <c r="H450" s="190" t="b">
        <v>0</v>
      </c>
      <c r="J450" s="170" t="str">
        <f>IFERROR(__xludf.DUMMYFUNCTION("QUERY(Models!A:I, ""SELECT A WHERE I = TRUE AND G = FALSE LIMIT 1"", 0)"),"gpt-4-turbo-preview")</f>
        <v>gpt-4-turbo-preview</v>
      </c>
      <c r="K450" s="170">
        <v>0.1</v>
      </c>
      <c r="L450" s="170" t="str">
        <f>IFERROR(__xludf.DUMMYFUNCTION("QUERY(Models!A:I, ""SELECT A WHERE I = TRUE AND G = FALSE LIMIT 1"", 0)"),"gpt-4-turbo-preview")</f>
        <v>gpt-4-turbo-preview</v>
      </c>
      <c r="M450" s="181" t="s">
        <v>48</v>
      </c>
      <c r="N450" s="181" t="s">
        <v>48</v>
      </c>
    </row>
    <row r="451" ht="48.0" customHeight="1">
      <c r="A451" s="189"/>
      <c r="B451" s="191"/>
      <c r="C451" s="192"/>
      <c r="D451" s="192"/>
      <c r="F451" s="190" t="b">
        <v>0</v>
      </c>
      <c r="G451" s="190" t="b">
        <v>0</v>
      </c>
      <c r="H451" s="190" t="b">
        <v>0</v>
      </c>
      <c r="J451" s="170" t="str">
        <f>IFERROR(__xludf.DUMMYFUNCTION("QUERY(Models!A:I, ""SELECT A WHERE I = TRUE AND G = FALSE LIMIT 1"", 0)"),"gpt-4-turbo-preview")</f>
        <v>gpt-4-turbo-preview</v>
      </c>
      <c r="K451" s="170">
        <v>0.1</v>
      </c>
      <c r="L451" s="170" t="str">
        <f>IFERROR(__xludf.DUMMYFUNCTION("QUERY(Models!A:I, ""SELECT A WHERE I = TRUE AND G = FALSE LIMIT 1"", 0)"),"gpt-4-turbo-preview")</f>
        <v>gpt-4-turbo-preview</v>
      </c>
      <c r="M451" s="181" t="s">
        <v>48</v>
      </c>
      <c r="N451" s="181" t="s">
        <v>48</v>
      </c>
    </row>
    <row r="452" ht="48.0" customHeight="1">
      <c r="A452" s="189"/>
      <c r="B452" s="191"/>
      <c r="C452" s="192"/>
      <c r="D452" s="192"/>
      <c r="F452" s="190" t="b">
        <v>0</v>
      </c>
      <c r="G452" s="190" t="b">
        <v>0</v>
      </c>
      <c r="H452" s="190" t="b">
        <v>0</v>
      </c>
      <c r="J452" s="170" t="str">
        <f>IFERROR(__xludf.DUMMYFUNCTION("QUERY(Models!A:I, ""SELECT A WHERE I = TRUE AND G = FALSE LIMIT 1"", 0)"),"gpt-4-turbo-preview")</f>
        <v>gpt-4-turbo-preview</v>
      </c>
      <c r="K452" s="170">
        <v>0.1</v>
      </c>
      <c r="L452" s="170" t="str">
        <f>IFERROR(__xludf.DUMMYFUNCTION("QUERY(Models!A:I, ""SELECT A WHERE I = TRUE AND G = FALSE LIMIT 1"", 0)"),"gpt-4-turbo-preview")</f>
        <v>gpt-4-turbo-preview</v>
      </c>
      <c r="M452" s="181" t="s">
        <v>48</v>
      </c>
      <c r="N452" s="181" t="s">
        <v>48</v>
      </c>
    </row>
    <row r="453" ht="48.0" customHeight="1">
      <c r="A453" s="189"/>
      <c r="B453" s="191"/>
      <c r="C453" s="192"/>
      <c r="D453" s="192"/>
      <c r="F453" s="190" t="b">
        <v>0</v>
      </c>
      <c r="G453" s="190" t="b">
        <v>0</v>
      </c>
      <c r="H453" s="190" t="b">
        <v>0</v>
      </c>
      <c r="J453" s="170" t="str">
        <f>IFERROR(__xludf.DUMMYFUNCTION("QUERY(Models!A:I, ""SELECT A WHERE I = TRUE AND G = FALSE LIMIT 1"", 0)"),"gpt-4-turbo-preview")</f>
        <v>gpt-4-turbo-preview</v>
      </c>
      <c r="K453" s="170">
        <v>0.1</v>
      </c>
      <c r="L453" s="170" t="str">
        <f>IFERROR(__xludf.DUMMYFUNCTION("QUERY(Models!A:I, ""SELECT A WHERE I = TRUE AND G = FALSE LIMIT 1"", 0)"),"gpt-4-turbo-preview")</f>
        <v>gpt-4-turbo-preview</v>
      </c>
      <c r="M453" s="181" t="s">
        <v>48</v>
      </c>
      <c r="N453" s="181" t="s">
        <v>48</v>
      </c>
    </row>
    <row r="454" ht="48.0" customHeight="1">
      <c r="A454" s="189"/>
      <c r="B454" s="191"/>
      <c r="C454" s="192"/>
      <c r="D454" s="192"/>
      <c r="F454" s="190" t="b">
        <v>0</v>
      </c>
      <c r="G454" s="190" t="b">
        <v>0</v>
      </c>
      <c r="H454" s="190" t="b">
        <v>0</v>
      </c>
      <c r="J454" s="170" t="str">
        <f>IFERROR(__xludf.DUMMYFUNCTION("QUERY(Models!A:I, ""SELECT A WHERE I = TRUE AND G = FALSE LIMIT 1"", 0)"),"gpt-4-turbo-preview")</f>
        <v>gpt-4-turbo-preview</v>
      </c>
      <c r="K454" s="170">
        <v>0.1</v>
      </c>
      <c r="L454" s="170" t="str">
        <f>IFERROR(__xludf.DUMMYFUNCTION("QUERY(Models!A:I, ""SELECT A WHERE I = TRUE AND G = FALSE LIMIT 1"", 0)"),"gpt-4-turbo-preview")</f>
        <v>gpt-4-turbo-preview</v>
      </c>
      <c r="M454" s="181" t="s">
        <v>48</v>
      </c>
      <c r="N454" s="181" t="s">
        <v>48</v>
      </c>
    </row>
    <row r="455" ht="48.0" customHeight="1">
      <c r="A455" s="189"/>
      <c r="B455" s="191"/>
      <c r="C455" s="192"/>
      <c r="D455" s="192"/>
      <c r="F455" s="190" t="b">
        <v>0</v>
      </c>
      <c r="G455" s="190" t="b">
        <v>0</v>
      </c>
      <c r="H455" s="190" t="b">
        <v>0</v>
      </c>
      <c r="J455" s="170" t="str">
        <f>IFERROR(__xludf.DUMMYFUNCTION("QUERY(Models!A:I, ""SELECT A WHERE I = TRUE AND G = FALSE LIMIT 1"", 0)"),"gpt-4-turbo-preview")</f>
        <v>gpt-4-turbo-preview</v>
      </c>
      <c r="K455" s="170">
        <v>0.1</v>
      </c>
      <c r="L455" s="170" t="str">
        <f>IFERROR(__xludf.DUMMYFUNCTION("QUERY(Models!A:I, ""SELECT A WHERE I = TRUE AND G = FALSE LIMIT 1"", 0)"),"gpt-4-turbo-preview")</f>
        <v>gpt-4-turbo-preview</v>
      </c>
      <c r="M455" s="181" t="s">
        <v>48</v>
      </c>
      <c r="N455" s="181" t="s">
        <v>48</v>
      </c>
    </row>
    <row r="456" ht="48.0" customHeight="1">
      <c r="A456" s="189"/>
      <c r="B456" s="191"/>
      <c r="C456" s="192"/>
      <c r="D456" s="192"/>
      <c r="F456" s="190" t="b">
        <v>0</v>
      </c>
      <c r="G456" s="190" t="b">
        <v>0</v>
      </c>
      <c r="H456" s="190" t="b">
        <v>0</v>
      </c>
      <c r="J456" s="170" t="str">
        <f>IFERROR(__xludf.DUMMYFUNCTION("QUERY(Models!A:I, ""SELECT A WHERE I = TRUE AND G = FALSE LIMIT 1"", 0)"),"gpt-4-turbo-preview")</f>
        <v>gpt-4-turbo-preview</v>
      </c>
      <c r="K456" s="170">
        <v>0.1</v>
      </c>
      <c r="L456" s="170" t="str">
        <f>IFERROR(__xludf.DUMMYFUNCTION("QUERY(Models!A:I, ""SELECT A WHERE I = TRUE AND G = FALSE LIMIT 1"", 0)"),"gpt-4-turbo-preview")</f>
        <v>gpt-4-turbo-preview</v>
      </c>
      <c r="M456" s="181" t="s">
        <v>48</v>
      </c>
      <c r="N456" s="181" t="s">
        <v>48</v>
      </c>
    </row>
    <row r="457" ht="48.0" customHeight="1">
      <c r="A457" s="189"/>
      <c r="B457" s="191"/>
      <c r="C457" s="192"/>
      <c r="D457" s="192"/>
      <c r="F457" s="190" t="b">
        <v>0</v>
      </c>
      <c r="G457" s="190" t="b">
        <v>0</v>
      </c>
      <c r="H457" s="190" t="b">
        <v>0</v>
      </c>
      <c r="J457" s="170" t="str">
        <f>IFERROR(__xludf.DUMMYFUNCTION("QUERY(Models!A:I, ""SELECT A WHERE I = TRUE AND G = FALSE LIMIT 1"", 0)"),"gpt-4-turbo-preview")</f>
        <v>gpt-4-turbo-preview</v>
      </c>
      <c r="K457" s="170">
        <v>0.1</v>
      </c>
      <c r="L457" s="170" t="str">
        <f>IFERROR(__xludf.DUMMYFUNCTION("QUERY(Models!A:I, ""SELECT A WHERE I = TRUE AND G = FALSE LIMIT 1"", 0)"),"gpt-4-turbo-preview")</f>
        <v>gpt-4-turbo-preview</v>
      </c>
      <c r="M457" s="181" t="s">
        <v>48</v>
      </c>
      <c r="N457" s="181" t="s">
        <v>48</v>
      </c>
    </row>
    <row r="458" ht="48.0" customHeight="1">
      <c r="A458" s="189"/>
      <c r="B458" s="191"/>
      <c r="C458" s="192"/>
      <c r="D458" s="192"/>
      <c r="F458" s="190" t="b">
        <v>0</v>
      </c>
      <c r="G458" s="190" t="b">
        <v>0</v>
      </c>
      <c r="H458" s="190" t="b">
        <v>0</v>
      </c>
      <c r="J458" s="170" t="str">
        <f>IFERROR(__xludf.DUMMYFUNCTION("QUERY(Models!A:I, ""SELECT A WHERE I = TRUE AND G = FALSE LIMIT 1"", 0)"),"gpt-4-turbo-preview")</f>
        <v>gpt-4-turbo-preview</v>
      </c>
      <c r="K458" s="170">
        <v>0.1</v>
      </c>
      <c r="L458" s="170" t="str">
        <f>IFERROR(__xludf.DUMMYFUNCTION("QUERY(Models!A:I, ""SELECT A WHERE I = TRUE AND G = FALSE LIMIT 1"", 0)"),"gpt-4-turbo-preview")</f>
        <v>gpt-4-turbo-preview</v>
      </c>
      <c r="M458" s="181" t="s">
        <v>48</v>
      </c>
      <c r="N458" s="181" t="s">
        <v>48</v>
      </c>
    </row>
    <row r="459" ht="48.0" customHeight="1">
      <c r="A459" s="189"/>
      <c r="B459" s="191"/>
      <c r="C459" s="192"/>
      <c r="D459" s="192"/>
      <c r="F459" s="190" t="b">
        <v>0</v>
      </c>
      <c r="G459" s="190" t="b">
        <v>0</v>
      </c>
      <c r="H459" s="190" t="b">
        <v>0</v>
      </c>
      <c r="J459" s="170" t="str">
        <f>IFERROR(__xludf.DUMMYFUNCTION("QUERY(Models!A:I, ""SELECT A WHERE I = TRUE AND G = FALSE LIMIT 1"", 0)"),"gpt-4-turbo-preview")</f>
        <v>gpt-4-turbo-preview</v>
      </c>
      <c r="K459" s="170">
        <v>0.1</v>
      </c>
      <c r="L459" s="170" t="str">
        <f>IFERROR(__xludf.DUMMYFUNCTION("QUERY(Models!A:I, ""SELECT A WHERE I = TRUE AND G = FALSE LIMIT 1"", 0)"),"gpt-4-turbo-preview")</f>
        <v>gpt-4-turbo-preview</v>
      </c>
      <c r="M459" s="181" t="s">
        <v>48</v>
      </c>
      <c r="N459" s="181" t="s">
        <v>48</v>
      </c>
    </row>
    <row r="460" ht="48.0" customHeight="1">
      <c r="A460" s="189"/>
      <c r="B460" s="191"/>
      <c r="C460" s="192"/>
      <c r="D460" s="192"/>
      <c r="F460" s="190" t="b">
        <v>0</v>
      </c>
      <c r="G460" s="190" t="b">
        <v>0</v>
      </c>
      <c r="H460" s="190" t="b">
        <v>0</v>
      </c>
      <c r="J460" s="170" t="str">
        <f>IFERROR(__xludf.DUMMYFUNCTION("QUERY(Models!A:I, ""SELECT A WHERE I = TRUE AND G = FALSE LIMIT 1"", 0)"),"gpt-4-turbo-preview")</f>
        <v>gpt-4-turbo-preview</v>
      </c>
      <c r="K460" s="170">
        <v>0.1</v>
      </c>
      <c r="L460" s="170" t="str">
        <f>IFERROR(__xludf.DUMMYFUNCTION("QUERY(Models!A:I, ""SELECT A WHERE I = TRUE AND G = FALSE LIMIT 1"", 0)"),"gpt-4-turbo-preview")</f>
        <v>gpt-4-turbo-preview</v>
      </c>
      <c r="M460" s="181" t="s">
        <v>48</v>
      </c>
      <c r="N460" s="181" t="s">
        <v>48</v>
      </c>
    </row>
    <row r="461" ht="48.0" customHeight="1">
      <c r="A461" s="189"/>
      <c r="B461" s="191"/>
      <c r="C461" s="192"/>
      <c r="D461" s="192"/>
      <c r="F461" s="190" t="b">
        <v>0</v>
      </c>
      <c r="G461" s="190" t="b">
        <v>0</v>
      </c>
      <c r="H461" s="190" t="b">
        <v>0</v>
      </c>
      <c r="J461" s="170" t="str">
        <f>IFERROR(__xludf.DUMMYFUNCTION("QUERY(Models!A:I, ""SELECT A WHERE I = TRUE AND G = FALSE LIMIT 1"", 0)"),"gpt-4-turbo-preview")</f>
        <v>gpt-4-turbo-preview</v>
      </c>
      <c r="K461" s="170">
        <v>0.1</v>
      </c>
      <c r="L461" s="170" t="str">
        <f>IFERROR(__xludf.DUMMYFUNCTION("QUERY(Models!A:I, ""SELECT A WHERE I = TRUE AND G = FALSE LIMIT 1"", 0)"),"gpt-4-turbo-preview")</f>
        <v>gpt-4-turbo-preview</v>
      </c>
      <c r="M461" s="181" t="s">
        <v>48</v>
      </c>
      <c r="N461" s="181" t="s">
        <v>48</v>
      </c>
    </row>
    <row r="462" ht="48.0" customHeight="1">
      <c r="A462" s="189"/>
      <c r="B462" s="191"/>
      <c r="C462" s="192"/>
      <c r="D462" s="192"/>
      <c r="F462" s="190" t="b">
        <v>0</v>
      </c>
      <c r="G462" s="190" t="b">
        <v>0</v>
      </c>
      <c r="H462" s="190" t="b">
        <v>0</v>
      </c>
      <c r="J462" s="170" t="str">
        <f>IFERROR(__xludf.DUMMYFUNCTION("QUERY(Models!A:I, ""SELECT A WHERE I = TRUE AND G = FALSE LIMIT 1"", 0)"),"gpt-4-turbo-preview")</f>
        <v>gpt-4-turbo-preview</v>
      </c>
      <c r="K462" s="170">
        <v>0.1</v>
      </c>
      <c r="L462" s="170" t="str">
        <f>IFERROR(__xludf.DUMMYFUNCTION("QUERY(Models!A:I, ""SELECT A WHERE I = TRUE AND G = FALSE LIMIT 1"", 0)"),"gpt-4-turbo-preview")</f>
        <v>gpt-4-turbo-preview</v>
      </c>
      <c r="M462" s="181" t="s">
        <v>48</v>
      </c>
      <c r="N462" s="181" t="s">
        <v>48</v>
      </c>
    </row>
    <row r="463" ht="48.0" customHeight="1">
      <c r="A463" s="189"/>
      <c r="B463" s="191"/>
      <c r="C463" s="192"/>
      <c r="D463" s="192"/>
      <c r="F463" s="190" t="b">
        <v>0</v>
      </c>
      <c r="G463" s="190" t="b">
        <v>0</v>
      </c>
      <c r="H463" s="190" t="b">
        <v>0</v>
      </c>
      <c r="J463" s="170" t="str">
        <f>IFERROR(__xludf.DUMMYFUNCTION("QUERY(Models!A:I, ""SELECT A WHERE I = TRUE AND G = FALSE LIMIT 1"", 0)"),"gpt-4-turbo-preview")</f>
        <v>gpt-4-turbo-preview</v>
      </c>
      <c r="K463" s="170">
        <v>0.1</v>
      </c>
      <c r="L463" s="170" t="str">
        <f>IFERROR(__xludf.DUMMYFUNCTION("QUERY(Models!A:I, ""SELECT A WHERE I = TRUE AND G = FALSE LIMIT 1"", 0)"),"gpt-4-turbo-preview")</f>
        <v>gpt-4-turbo-preview</v>
      </c>
      <c r="M463" s="181" t="s">
        <v>48</v>
      </c>
      <c r="N463" s="181" t="s">
        <v>48</v>
      </c>
    </row>
    <row r="464" ht="48.0" customHeight="1">
      <c r="A464" s="189"/>
      <c r="B464" s="191"/>
      <c r="C464" s="192"/>
      <c r="D464" s="192"/>
      <c r="F464" s="190" t="b">
        <v>0</v>
      </c>
      <c r="G464" s="190" t="b">
        <v>0</v>
      </c>
      <c r="H464" s="190" t="b">
        <v>0</v>
      </c>
      <c r="J464" s="170" t="str">
        <f>IFERROR(__xludf.DUMMYFUNCTION("QUERY(Models!A:I, ""SELECT A WHERE I = TRUE AND G = FALSE LIMIT 1"", 0)"),"gpt-4-turbo-preview")</f>
        <v>gpt-4-turbo-preview</v>
      </c>
      <c r="K464" s="170">
        <v>0.1</v>
      </c>
      <c r="L464" s="170" t="str">
        <f>IFERROR(__xludf.DUMMYFUNCTION("QUERY(Models!A:I, ""SELECT A WHERE I = TRUE AND G = FALSE LIMIT 1"", 0)"),"gpt-4-turbo-preview")</f>
        <v>gpt-4-turbo-preview</v>
      </c>
      <c r="M464" s="181" t="s">
        <v>48</v>
      </c>
      <c r="N464" s="181" t="s">
        <v>48</v>
      </c>
    </row>
    <row r="465" ht="48.0" customHeight="1">
      <c r="A465" s="189"/>
      <c r="B465" s="191"/>
      <c r="C465" s="192"/>
      <c r="D465" s="192"/>
      <c r="F465" s="190" t="b">
        <v>0</v>
      </c>
      <c r="G465" s="190" t="b">
        <v>0</v>
      </c>
      <c r="H465" s="190" t="b">
        <v>0</v>
      </c>
      <c r="J465" s="170" t="str">
        <f>IFERROR(__xludf.DUMMYFUNCTION("QUERY(Models!A:I, ""SELECT A WHERE I = TRUE AND G = FALSE LIMIT 1"", 0)"),"gpt-4-turbo-preview")</f>
        <v>gpt-4-turbo-preview</v>
      </c>
      <c r="K465" s="170">
        <v>0.1</v>
      </c>
      <c r="L465" s="170" t="str">
        <f>IFERROR(__xludf.DUMMYFUNCTION("QUERY(Models!A:I, ""SELECT A WHERE I = TRUE AND G = FALSE LIMIT 1"", 0)"),"gpt-4-turbo-preview")</f>
        <v>gpt-4-turbo-preview</v>
      </c>
      <c r="M465" s="181" t="s">
        <v>48</v>
      </c>
      <c r="N465" s="181" t="s">
        <v>48</v>
      </c>
    </row>
    <row r="466" ht="48.0" customHeight="1">
      <c r="A466" s="189"/>
      <c r="B466" s="191"/>
      <c r="C466" s="192"/>
      <c r="D466" s="192"/>
      <c r="F466" s="190" t="b">
        <v>0</v>
      </c>
      <c r="G466" s="190" t="b">
        <v>0</v>
      </c>
      <c r="H466" s="190" t="b">
        <v>0</v>
      </c>
      <c r="J466" s="170" t="str">
        <f>IFERROR(__xludf.DUMMYFUNCTION("QUERY(Models!A:I, ""SELECT A WHERE I = TRUE AND G = FALSE LIMIT 1"", 0)"),"gpt-4-turbo-preview")</f>
        <v>gpt-4-turbo-preview</v>
      </c>
      <c r="K466" s="170">
        <v>0.1</v>
      </c>
      <c r="L466" s="170" t="str">
        <f>IFERROR(__xludf.DUMMYFUNCTION("QUERY(Models!A:I, ""SELECT A WHERE I = TRUE AND G = FALSE LIMIT 1"", 0)"),"gpt-4-turbo-preview")</f>
        <v>gpt-4-turbo-preview</v>
      </c>
      <c r="M466" s="181" t="s">
        <v>48</v>
      </c>
      <c r="N466" s="181" t="s">
        <v>48</v>
      </c>
    </row>
    <row r="467" ht="48.0" customHeight="1">
      <c r="A467" s="189"/>
      <c r="B467" s="191"/>
      <c r="C467" s="192"/>
      <c r="D467" s="192"/>
      <c r="F467" s="190" t="b">
        <v>0</v>
      </c>
      <c r="G467" s="190" t="b">
        <v>0</v>
      </c>
      <c r="H467" s="190" t="b">
        <v>0</v>
      </c>
      <c r="J467" s="170" t="str">
        <f>IFERROR(__xludf.DUMMYFUNCTION("QUERY(Models!A:I, ""SELECT A WHERE I = TRUE AND G = FALSE LIMIT 1"", 0)"),"gpt-4-turbo-preview")</f>
        <v>gpt-4-turbo-preview</v>
      </c>
      <c r="K467" s="170">
        <v>0.1</v>
      </c>
      <c r="L467" s="170" t="str">
        <f>IFERROR(__xludf.DUMMYFUNCTION("QUERY(Models!A:I, ""SELECT A WHERE I = TRUE AND G = FALSE LIMIT 1"", 0)"),"gpt-4-turbo-preview")</f>
        <v>gpt-4-turbo-preview</v>
      </c>
      <c r="M467" s="181" t="s">
        <v>48</v>
      </c>
      <c r="N467" s="181" t="s">
        <v>48</v>
      </c>
    </row>
    <row r="468" ht="48.0" customHeight="1">
      <c r="A468" s="189"/>
      <c r="B468" s="191"/>
      <c r="C468" s="192"/>
      <c r="D468" s="192"/>
      <c r="F468" s="190" t="b">
        <v>0</v>
      </c>
      <c r="G468" s="190" t="b">
        <v>0</v>
      </c>
      <c r="H468" s="190" t="b">
        <v>0</v>
      </c>
      <c r="J468" s="170" t="str">
        <f>IFERROR(__xludf.DUMMYFUNCTION("QUERY(Models!A:I, ""SELECT A WHERE I = TRUE AND G = FALSE LIMIT 1"", 0)"),"gpt-4-turbo-preview")</f>
        <v>gpt-4-turbo-preview</v>
      </c>
      <c r="K468" s="170">
        <v>0.1</v>
      </c>
      <c r="L468" s="170" t="str">
        <f>IFERROR(__xludf.DUMMYFUNCTION("QUERY(Models!A:I, ""SELECT A WHERE I = TRUE AND G = FALSE LIMIT 1"", 0)"),"gpt-4-turbo-preview")</f>
        <v>gpt-4-turbo-preview</v>
      </c>
      <c r="M468" s="181" t="s">
        <v>48</v>
      </c>
      <c r="N468" s="181" t="s">
        <v>48</v>
      </c>
    </row>
    <row r="469" ht="48.0" customHeight="1">
      <c r="A469" s="189"/>
      <c r="B469" s="191"/>
      <c r="C469" s="192"/>
      <c r="D469" s="192"/>
      <c r="F469" s="190" t="b">
        <v>0</v>
      </c>
      <c r="G469" s="190" t="b">
        <v>0</v>
      </c>
      <c r="H469" s="190" t="b">
        <v>0</v>
      </c>
      <c r="J469" s="170" t="str">
        <f>IFERROR(__xludf.DUMMYFUNCTION("QUERY(Models!A:I, ""SELECT A WHERE I = TRUE AND G = FALSE LIMIT 1"", 0)"),"gpt-4-turbo-preview")</f>
        <v>gpt-4-turbo-preview</v>
      </c>
      <c r="K469" s="170">
        <v>0.1</v>
      </c>
      <c r="L469" s="170" t="str">
        <f>IFERROR(__xludf.DUMMYFUNCTION("QUERY(Models!A:I, ""SELECT A WHERE I = TRUE AND G = FALSE LIMIT 1"", 0)"),"gpt-4-turbo-preview")</f>
        <v>gpt-4-turbo-preview</v>
      </c>
      <c r="M469" s="181" t="s">
        <v>48</v>
      </c>
      <c r="N469" s="181" t="s">
        <v>48</v>
      </c>
    </row>
    <row r="470" ht="48.0" customHeight="1">
      <c r="A470" s="189"/>
      <c r="B470" s="191"/>
      <c r="C470" s="192"/>
      <c r="D470" s="192"/>
      <c r="F470" s="190" t="b">
        <v>0</v>
      </c>
      <c r="G470" s="190" t="b">
        <v>0</v>
      </c>
      <c r="H470" s="190" t="b">
        <v>0</v>
      </c>
      <c r="J470" s="170" t="str">
        <f>IFERROR(__xludf.DUMMYFUNCTION("QUERY(Models!A:I, ""SELECT A WHERE I = TRUE AND G = FALSE LIMIT 1"", 0)"),"gpt-4-turbo-preview")</f>
        <v>gpt-4-turbo-preview</v>
      </c>
      <c r="K470" s="170">
        <v>0.1</v>
      </c>
      <c r="L470" s="170" t="str">
        <f>IFERROR(__xludf.DUMMYFUNCTION("QUERY(Models!A:I, ""SELECT A WHERE I = TRUE AND G = FALSE LIMIT 1"", 0)"),"gpt-4-turbo-preview")</f>
        <v>gpt-4-turbo-preview</v>
      </c>
      <c r="M470" s="181" t="s">
        <v>48</v>
      </c>
      <c r="N470" s="181" t="s">
        <v>48</v>
      </c>
    </row>
    <row r="471" ht="48.0" customHeight="1">
      <c r="A471" s="189"/>
      <c r="B471" s="191"/>
      <c r="C471" s="192"/>
      <c r="D471" s="192"/>
      <c r="F471" s="190" t="b">
        <v>0</v>
      </c>
      <c r="G471" s="190" t="b">
        <v>0</v>
      </c>
      <c r="H471" s="190" t="b">
        <v>0</v>
      </c>
      <c r="J471" s="170" t="str">
        <f>IFERROR(__xludf.DUMMYFUNCTION("QUERY(Models!A:I, ""SELECT A WHERE I = TRUE AND G = FALSE LIMIT 1"", 0)"),"gpt-4-turbo-preview")</f>
        <v>gpt-4-turbo-preview</v>
      </c>
      <c r="K471" s="170">
        <v>0.1</v>
      </c>
      <c r="L471" s="170" t="str">
        <f>IFERROR(__xludf.DUMMYFUNCTION("QUERY(Models!A:I, ""SELECT A WHERE I = TRUE AND G = FALSE LIMIT 1"", 0)"),"gpt-4-turbo-preview")</f>
        <v>gpt-4-turbo-preview</v>
      </c>
      <c r="M471" s="181" t="s">
        <v>48</v>
      </c>
      <c r="N471" s="181" t="s">
        <v>48</v>
      </c>
    </row>
    <row r="472" ht="48.0" customHeight="1">
      <c r="A472" s="189"/>
      <c r="B472" s="191"/>
      <c r="C472" s="192"/>
      <c r="D472" s="192"/>
      <c r="F472" s="190" t="b">
        <v>0</v>
      </c>
      <c r="G472" s="190" t="b">
        <v>0</v>
      </c>
      <c r="H472" s="190" t="b">
        <v>0</v>
      </c>
      <c r="J472" s="170" t="str">
        <f>IFERROR(__xludf.DUMMYFUNCTION("QUERY(Models!A:I, ""SELECT A WHERE I = TRUE AND G = FALSE LIMIT 1"", 0)"),"gpt-4-turbo-preview")</f>
        <v>gpt-4-turbo-preview</v>
      </c>
      <c r="K472" s="170">
        <v>0.1</v>
      </c>
      <c r="L472" s="170" t="str">
        <f>IFERROR(__xludf.DUMMYFUNCTION("QUERY(Models!A:I, ""SELECT A WHERE I = TRUE AND G = FALSE LIMIT 1"", 0)"),"gpt-4-turbo-preview")</f>
        <v>gpt-4-turbo-preview</v>
      </c>
      <c r="M472" s="181" t="s">
        <v>48</v>
      </c>
      <c r="N472" s="181" t="s">
        <v>48</v>
      </c>
    </row>
    <row r="473" ht="48.0" customHeight="1">
      <c r="A473" s="189"/>
      <c r="B473" s="191"/>
      <c r="C473" s="192"/>
      <c r="D473" s="192"/>
      <c r="F473" s="190" t="b">
        <v>0</v>
      </c>
      <c r="G473" s="190" t="b">
        <v>0</v>
      </c>
      <c r="H473" s="190" t="b">
        <v>0</v>
      </c>
      <c r="J473" s="170" t="str">
        <f>IFERROR(__xludf.DUMMYFUNCTION("QUERY(Models!A:I, ""SELECT A WHERE I = TRUE AND G = FALSE LIMIT 1"", 0)"),"gpt-4-turbo-preview")</f>
        <v>gpt-4-turbo-preview</v>
      </c>
      <c r="K473" s="170">
        <v>0.1</v>
      </c>
      <c r="L473" s="170" t="str">
        <f>IFERROR(__xludf.DUMMYFUNCTION("QUERY(Models!A:I, ""SELECT A WHERE I = TRUE AND G = FALSE LIMIT 1"", 0)"),"gpt-4-turbo-preview")</f>
        <v>gpt-4-turbo-preview</v>
      </c>
      <c r="M473" s="181" t="s">
        <v>48</v>
      </c>
      <c r="N473" s="181" t="s">
        <v>48</v>
      </c>
    </row>
    <row r="474" ht="48.0" customHeight="1">
      <c r="A474" s="189"/>
      <c r="B474" s="191"/>
      <c r="C474" s="192"/>
      <c r="D474" s="192"/>
      <c r="F474" s="190" t="b">
        <v>0</v>
      </c>
      <c r="G474" s="190" t="b">
        <v>0</v>
      </c>
      <c r="H474" s="190" t="b">
        <v>0</v>
      </c>
      <c r="J474" s="170" t="str">
        <f>IFERROR(__xludf.DUMMYFUNCTION("QUERY(Models!A:I, ""SELECT A WHERE I = TRUE AND G = FALSE LIMIT 1"", 0)"),"gpt-4-turbo-preview")</f>
        <v>gpt-4-turbo-preview</v>
      </c>
      <c r="K474" s="170">
        <v>0.1</v>
      </c>
      <c r="L474" s="170" t="str">
        <f>IFERROR(__xludf.DUMMYFUNCTION("QUERY(Models!A:I, ""SELECT A WHERE I = TRUE AND G = FALSE LIMIT 1"", 0)"),"gpt-4-turbo-preview")</f>
        <v>gpt-4-turbo-preview</v>
      </c>
      <c r="M474" s="181" t="s">
        <v>48</v>
      </c>
      <c r="N474" s="181" t="s">
        <v>48</v>
      </c>
    </row>
    <row r="475" ht="48.0" customHeight="1">
      <c r="A475" s="189"/>
      <c r="B475" s="191"/>
      <c r="C475" s="192"/>
      <c r="D475" s="192"/>
      <c r="F475" s="190" t="b">
        <v>0</v>
      </c>
      <c r="G475" s="190" t="b">
        <v>0</v>
      </c>
      <c r="H475" s="190" t="b">
        <v>0</v>
      </c>
      <c r="J475" s="170" t="str">
        <f>IFERROR(__xludf.DUMMYFUNCTION("QUERY(Models!A:I, ""SELECT A WHERE I = TRUE AND G = FALSE LIMIT 1"", 0)"),"gpt-4-turbo-preview")</f>
        <v>gpt-4-turbo-preview</v>
      </c>
      <c r="K475" s="170">
        <v>0.1</v>
      </c>
      <c r="L475" s="170" t="str">
        <f>IFERROR(__xludf.DUMMYFUNCTION("QUERY(Models!A:I, ""SELECT A WHERE I = TRUE AND G = FALSE LIMIT 1"", 0)"),"gpt-4-turbo-preview")</f>
        <v>gpt-4-turbo-preview</v>
      </c>
      <c r="M475" s="181" t="s">
        <v>48</v>
      </c>
      <c r="N475" s="181" t="s">
        <v>48</v>
      </c>
    </row>
    <row r="476" ht="48.0" customHeight="1">
      <c r="A476" s="189"/>
      <c r="B476" s="191"/>
      <c r="C476" s="192"/>
      <c r="D476" s="192"/>
      <c r="F476" s="190" t="b">
        <v>0</v>
      </c>
      <c r="G476" s="190" t="b">
        <v>0</v>
      </c>
      <c r="H476" s="190" t="b">
        <v>0</v>
      </c>
      <c r="J476" s="170" t="str">
        <f>IFERROR(__xludf.DUMMYFUNCTION("QUERY(Models!A:I, ""SELECT A WHERE I = TRUE AND G = FALSE LIMIT 1"", 0)"),"gpt-4-turbo-preview")</f>
        <v>gpt-4-turbo-preview</v>
      </c>
      <c r="K476" s="170">
        <v>0.1</v>
      </c>
      <c r="L476" s="170" t="str">
        <f>IFERROR(__xludf.DUMMYFUNCTION("QUERY(Models!A:I, ""SELECT A WHERE I = TRUE AND G = FALSE LIMIT 1"", 0)"),"gpt-4-turbo-preview")</f>
        <v>gpt-4-turbo-preview</v>
      </c>
      <c r="M476" s="181" t="s">
        <v>48</v>
      </c>
      <c r="N476" s="181" t="s">
        <v>48</v>
      </c>
    </row>
    <row r="477" ht="48.0" customHeight="1">
      <c r="A477" s="189"/>
      <c r="B477" s="191"/>
      <c r="C477" s="192"/>
      <c r="D477" s="192"/>
      <c r="F477" s="190" t="b">
        <v>0</v>
      </c>
      <c r="G477" s="190" t="b">
        <v>0</v>
      </c>
      <c r="H477" s="190" t="b">
        <v>0</v>
      </c>
      <c r="J477" s="170" t="str">
        <f>IFERROR(__xludf.DUMMYFUNCTION("QUERY(Models!A:I, ""SELECT A WHERE I = TRUE AND G = FALSE LIMIT 1"", 0)"),"gpt-4-turbo-preview")</f>
        <v>gpt-4-turbo-preview</v>
      </c>
      <c r="K477" s="170">
        <v>0.1</v>
      </c>
      <c r="L477" s="170" t="str">
        <f>IFERROR(__xludf.DUMMYFUNCTION("QUERY(Models!A:I, ""SELECT A WHERE I = TRUE AND G = FALSE LIMIT 1"", 0)"),"gpt-4-turbo-preview")</f>
        <v>gpt-4-turbo-preview</v>
      </c>
      <c r="M477" s="181" t="s">
        <v>48</v>
      </c>
      <c r="N477" s="181" t="s">
        <v>48</v>
      </c>
    </row>
    <row r="478" ht="48.0" customHeight="1">
      <c r="A478" s="189"/>
      <c r="B478" s="191"/>
      <c r="C478" s="192"/>
      <c r="D478" s="192"/>
      <c r="F478" s="190" t="b">
        <v>0</v>
      </c>
      <c r="G478" s="190" t="b">
        <v>0</v>
      </c>
      <c r="H478" s="190" t="b">
        <v>0</v>
      </c>
      <c r="J478" s="170" t="str">
        <f>IFERROR(__xludf.DUMMYFUNCTION("QUERY(Models!A:I, ""SELECT A WHERE I = TRUE AND G = FALSE LIMIT 1"", 0)"),"gpt-4-turbo-preview")</f>
        <v>gpt-4-turbo-preview</v>
      </c>
      <c r="K478" s="170">
        <v>0.1</v>
      </c>
      <c r="L478" s="170" t="str">
        <f>IFERROR(__xludf.DUMMYFUNCTION("QUERY(Models!A:I, ""SELECT A WHERE I = TRUE AND G = FALSE LIMIT 1"", 0)"),"gpt-4-turbo-preview")</f>
        <v>gpt-4-turbo-preview</v>
      </c>
      <c r="M478" s="181" t="s">
        <v>48</v>
      </c>
      <c r="N478" s="181" t="s">
        <v>48</v>
      </c>
    </row>
    <row r="479" ht="48.0" customHeight="1">
      <c r="A479" s="189"/>
      <c r="B479" s="191"/>
      <c r="C479" s="192"/>
      <c r="D479" s="192"/>
      <c r="F479" s="190" t="b">
        <v>0</v>
      </c>
      <c r="G479" s="190" t="b">
        <v>0</v>
      </c>
      <c r="H479" s="190" t="b">
        <v>0</v>
      </c>
      <c r="J479" s="170" t="str">
        <f>IFERROR(__xludf.DUMMYFUNCTION("QUERY(Models!A:I, ""SELECT A WHERE I = TRUE AND G = FALSE LIMIT 1"", 0)"),"gpt-4-turbo-preview")</f>
        <v>gpt-4-turbo-preview</v>
      </c>
      <c r="K479" s="170">
        <v>0.1</v>
      </c>
      <c r="L479" s="170" t="str">
        <f>IFERROR(__xludf.DUMMYFUNCTION("QUERY(Models!A:I, ""SELECT A WHERE I = TRUE AND G = FALSE LIMIT 1"", 0)"),"gpt-4-turbo-preview")</f>
        <v>gpt-4-turbo-preview</v>
      </c>
      <c r="M479" s="181" t="s">
        <v>48</v>
      </c>
      <c r="N479" s="181" t="s">
        <v>48</v>
      </c>
    </row>
    <row r="480" ht="48.0" customHeight="1">
      <c r="A480" s="189"/>
      <c r="B480" s="191"/>
      <c r="C480" s="192"/>
      <c r="D480" s="192"/>
      <c r="F480" s="190" t="b">
        <v>0</v>
      </c>
      <c r="G480" s="190" t="b">
        <v>0</v>
      </c>
      <c r="H480" s="190" t="b">
        <v>0</v>
      </c>
      <c r="J480" s="170" t="str">
        <f>IFERROR(__xludf.DUMMYFUNCTION("QUERY(Models!A:I, ""SELECT A WHERE I = TRUE AND G = FALSE LIMIT 1"", 0)"),"gpt-4-turbo-preview")</f>
        <v>gpt-4-turbo-preview</v>
      </c>
      <c r="K480" s="170">
        <v>0.1</v>
      </c>
      <c r="L480" s="170" t="str">
        <f>IFERROR(__xludf.DUMMYFUNCTION("QUERY(Models!A:I, ""SELECT A WHERE I = TRUE AND G = FALSE LIMIT 1"", 0)"),"gpt-4-turbo-preview")</f>
        <v>gpt-4-turbo-preview</v>
      </c>
      <c r="M480" s="181" t="s">
        <v>48</v>
      </c>
      <c r="N480" s="181" t="s">
        <v>48</v>
      </c>
    </row>
    <row r="481" ht="48.0" customHeight="1">
      <c r="A481" s="189"/>
      <c r="B481" s="191"/>
      <c r="C481" s="192"/>
      <c r="D481" s="192"/>
      <c r="F481" s="190" t="b">
        <v>0</v>
      </c>
      <c r="G481" s="190" t="b">
        <v>0</v>
      </c>
      <c r="H481" s="190" t="b">
        <v>0</v>
      </c>
      <c r="J481" s="170" t="str">
        <f>IFERROR(__xludf.DUMMYFUNCTION("QUERY(Models!A:I, ""SELECT A WHERE I = TRUE AND G = FALSE LIMIT 1"", 0)"),"gpt-4-turbo-preview")</f>
        <v>gpt-4-turbo-preview</v>
      </c>
      <c r="K481" s="170">
        <v>0.1</v>
      </c>
      <c r="L481" s="170" t="str">
        <f>IFERROR(__xludf.DUMMYFUNCTION("QUERY(Models!A:I, ""SELECT A WHERE I = TRUE AND G = FALSE LIMIT 1"", 0)"),"gpt-4-turbo-preview")</f>
        <v>gpt-4-turbo-preview</v>
      </c>
      <c r="M481" s="181" t="s">
        <v>48</v>
      </c>
      <c r="N481" s="181" t="s">
        <v>48</v>
      </c>
    </row>
    <row r="482" ht="48.0" customHeight="1">
      <c r="A482" s="189"/>
      <c r="B482" s="191"/>
      <c r="C482" s="192"/>
      <c r="D482" s="192"/>
      <c r="F482" s="190" t="b">
        <v>0</v>
      </c>
      <c r="G482" s="190" t="b">
        <v>0</v>
      </c>
      <c r="H482" s="190" t="b">
        <v>0</v>
      </c>
      <c r="J482" s="170" t="str">
        <f>IFERROR(__xludf.DUMMYFUNCTION("QUERY(Models!A:I, ""SELECT A WHERE I = TRUE AND G = FALSE LIMIT 1"", 0)"),"gpt-4-turbo-preview")</f>
        <v>gpt-4-turbo-preview</v>
      </c>
      <c r="K482" s="170">
        <v>0.1</v>
      </c>
      <c r="L482" s="170" t="str">
        <f>IFERROR(__xludf.DUMMYFUNCTION("QUERY(Models!A:I, ""SELECT A WHERE I = TRUE AND G = FALSE LIMIT 1"", 0)"),"gpt-4-turbo-preview")</f>
        <v>gpt-4-turbo-preview</v>
      </c>
      <c r="M482" s="181" t="s">
        <v>48</v>
      </c>
      <c r="N482" s="181" t="s">
        <v>48</v>
      </c>
    </row>
    <row r="483" ht="48.0" customHeight="1">
      <c r="A483" s="189"/>
      <c r="B483" s="191"/>
      <c r="C483" s="192"/>
      <c r="D483" s="192"/>
      <c r="F483" s="190" t="b">
        <v>0</v>
      </c>
      <c r="G483" s="190" t="b">
        <v>0</v>
      </c>
      <c r="H483" s="190" t="b">
        <v>0</v>
      </c>
      <c r="J483" s="170" t="str">
        <f>IFERROR(__xludf.DUMMYFUNCTION("QUERY(Models!A:I, ""SELECT A WHERE I = TRUE AND G = FALSE LIMIT 1"", 0)"),"gpt-4-turbo-preview")</f>
        <v>gpt-4-turbo-preview</v>
      </c>
      <c r="K483" s="170">
        <v>0.1</v>
      </c>
      <c r="L483" s="170" t="str">
        <f>IFERROR(__xludf.DUMMYFUNCTION("QUERY(Models!A:I, ""SELECT A WHERE I = TRUE AND G = FALSE LIMIT 1"", 0)"),"gpt-4-turbo-preview")</f>
        <v>gpt-4-turbo-preview</v>
      </c>
      <c r="M483" s="181" t="s">
        <v>48</v>
      </c>
      <c r="N483" s="181" t="s">
        <v>48</v>
      </c>
    </row>
    <row r="484" ht="48.0" customHeight="1">
      <c r="A484" s="189"/>
      <c r="B484" s="191"/>
      <c r="C484" s="192"/>
      <c r="D484" s="192"/>
      <c r="F484" s="190" t="b">
        <v>0</v>
      </c>
      <c r="G484" s="190" t="b">
        <v>0</v>
      </c>
      <c r="H484" s="190" t="b">
        <v>0</v>
      </c>
      <c r="J484" s="170" t="str">
        <f>IFERROR(__xludf.DUMMYFUNCTION("QUERY(Models!A:I, ""SELECT A WHERE I = TRUE AND G = FALSE LIMIT 1"", 0)"),"gpt-4-turbo-preview")</f>
        <v>gpt-4-turbo-preview</v>
      </c>
      <c r="K484" s="170">
        <v>0.1</v>
      </c>
      <c r="L484" s="170" t="str">
        <f>IFERROR(__xludf.DUMMYFUNCTION("QUERY(Models!A:I, ""SELECT A WHERE I = TRUE AND G = FALSE LIMIT 1"", 0)"),"gpt-4-turbo-preview")</f>
        <v>gpt-4-turbo-preview</v>
      </c>
      <c r="M484" s="181" t="s">
        <v>48</v>
      </c>
      <c r="N484" s="181" t="s">
        <v>48</v>
      </c>
    </row>
    <row r="485" ht="48.0" customHeight="1">
      <c r="A485" s="189"/>
      <c r="B485" s="191"/>
      <c r="C485" s="192"/>
      <c r="D485" s="192"/>
      <c r="F485" s="190" t="b">
        <v>0</v>
      </c>
      <c r="G485" s="190" t="b">
        <v>0</v>
      </c>
      <c r="H485" s="190" t="b">
        <v>0</v>
      </c>
      <c r="J485" s="170" t="str">
        <f>IFERROR(__xludf.DUMMYFUNCTION("QUERY(Models!A:I, ""SELECT A WHERE I = TRUE AND G = FALSE LIMIT 1"", 0)"),"gpt-4-turbo-preview")</f>
        <v>gpt-4-turbo-preview</v>
      </c>
      <c r="K485" s="170">
        <v>0.1</v>
      </c>
      <c r="L485" s="170" t="str">
        <f>IFERROR(__xludf.DUMMYFUNCTION("QUERY(Models!A:I, ""SELECT A WHERE I = TRUE AND G = FALSE LIMIT 1"", 0)"),"gpt-4-turbo-preview")</f>
        <v>gpt-4-turbo-preview</v>
      </c>
      <c r="M485" s="181" t="s">
        <v>48</v>
      </c>
      <c r="N485" s="181" t="s">
        <v>48</v>
      </c>
    </row>
    <row r="486" ht="48.0" customHeight="1">
      <c r="A486" s="189"/>
      <c r="B486" s="191"/>
      <c r="C486" s="192"/>
      <c r="D486" s="192"/>
      <c r="F486" s="190" t="b">
        <v>0</v>
      </c>
      <c r="G486" s="190" t="b">
        <v>0</v>
      </c>
      <c r="H486" s="190" t="b">
        <v>0</v>
      </c>
      <c r="J486" s="170" t="str">
        <f>IFERROR(__xludf.DUMMYFUNCTION("QUERY(Models!A:I, ""SELECT A WHERE I = TRUE AND G = FALSE LIMIT 1"", 0)"),"gpt-4-turbo-preview")</f>
        <v>gpt-4-turbo-preview</v>
      </c>
      <c r="K486" s="170">
        <v>0.1</v>
      </c>
      <c r="L486" s="170" t="str">
        <f>IFERROR(__xludf.DUMMYFUNCTION("QUERY(Models!A:I, ""SELECT A WHERE I = TRUE AND G = FALSE LIMIT 1"", 0)"),"gpt-4-turbo-preview")</f>
        <v>gpt-4-turbo-preview</v>
      </c>
      <c r="M486" s="181" t="s">
        <v>48</v>
      </c>
      <c r="N486" s="181" t="s">
        <v>48</v>
      </c>
    </row>
    <row r="487" ht="48.0" customHeight="1">
      <c r="A487" s="189"/>
      <c r="B487" s="191"/>
      <c r="C487" s="192"/>
      <c r="D487" s="192"/>
      <c r="F487" s="190" t="b">
        <v>0</v>
      </c>
      <c r="G487" s="190" t="b">
        <v>0</v>
      </c>
      <c r="H487" s="190" t="b">
        <v>0</v>
      </c>
      <c r="J487" s="170" t="str">
        <f>IFERROR(__xludf.DUMMYFUNCTION("QUERY(Models!A:I, ""SELECT A WHERE I = TRUE AND G = FALSE LIMIT 1"", 0)"),"gpt-4-turbo-preview")</f>
        <v>gpt-4-turbo-preview</v>
      </c>
      <c r="K487" s="170">
        <v>0.1</v>
      </c>
      <c r="L487" s="170" t="str">
        <f>IFERROR(__xludf.DUMMYFUNCTION("QUERY(Models!A:I, ""SELECT A WHERE I = TRUE AND G = FALSE LIMIT 1"", 0)"),"gpt-4-turbo-preview")</f>
        <v>gpt-4-turbo-preview</v>
      </c>
      <c r="M487" s="181" t="s">
        <v>48</v>
      </c>
      <c r="N487" s="181" t="s">
        <v>48</v>
      </c>
    </row>
    <row r="488" ht="48.0" customHeight="1">
      <c r="A488" s="189"/>
      <c r="B488" s="191"/>
      <c r="C488" s="192"/>
      <c r="D488" s="192"/>
      <c r="F488" s="190" t="b">
        <v>0</v>
      </c>
      <c r="G488" s="190" t="b">
        <v>0</v>
      </c>
      <c r="H488" s="190" t="b">
        <v>0</v>
      </c>
      <c r="J488" s="170" t="str">
        <f>IFERROR(__xludf.DUMMYFUNCTION("QUERY(Models!A:I, ""SELECT A WHERE I = TRUE AND G = FALSE LIMIT 1"", 0)"),"gpt-4-turbo-preview")</f>
        <v>gpt-4-turbo-preview</v>
      </c>
      <c r="K488" s="170">
        <v>0.1</v>
      </c>
      <c r="L488" s="170" t="str">
        <f>IFERROR(__xludf.DUMMYFUNCTION("QUERY(Models!A:I, ""SELECT A WHERE I = TRUE AND G = FALSE LIMIT 1"", 0)"),"gpt-4-turbo-preview")</f>
        <v>gpt-4-turbo-preview</v>
      </c>
      <c r="M488" s="181" t="s">
        <v>48</v>
      </c>
      <c r="N488" s="181" t="s">
        <v>48</v>
      </c>
    </row>
    <row r="489" ht="48.0" customHeight="1">
      <c r="A489" s="189"/>
      <c r="B489" s="191"/>
      <c r="C489" s="192"/>
      <c r="D489" s="192"/>
      <c r="F489" s="190" t="b">
        <v>0</v>
      </c>
      <c r="G489" s="190" t="b">
        <v>0</v>
      </c>
      <c r="H489" s="190" t="b">
        <v>0</v>
      </c>
      <c r="J489" s="170" t="str">
        <f>IFERROR(__xludf.DUMMYFUNCTION("QUERY(Models!A:I, ""SELECT A WHERE I = TRUE AND G = FALSE LIMIT 1"", 0)"),"gpt-4-turbo-preview")</f>
        <v>gpt-4-turbo-preview</v>
      </c>
      <c r="K489" s="170">
        <v>0.1</v>
      </c>
      <c r="L489" s="170" t="str">
        <f>IFERROR(__xludf.DUMMYFUNCTION("QUERY(Models!A:I, ""SELECT A WHERE I = TRUE AND G = FALSE LIMIT 1"", 0)"),"gpt-4-turbo-preview")</f>
        <v>gpt-4-turbo-preview</v>
      </c>
      <c r="M489" s="181" t="s">
        <v>48</v>
      </c>
      <c r="N489" s="181" t="s">
        <v>48</v>
      </c>
    </row>
    <row r="490" ht="48.0" customHeight="1">
      <c r="A490" s="189"/>
      <c r="B490" s="191"/>
      <c r="C490" s="192"/>
      <c r="D490" s="192"/>
      <c r="F490" s="190" t="b">
        <v>0</v>
      </c>
      <c r="G490" s="190" t="b">
        <v>0</v>
      </c>
      <c r="H490" s="190" t="b">
        <v>0</v>
      </c>
      <c r="J490" s="170" t="str">
        <f>IFERROR(__xludf.DUMMYFUNCTION("QUERY(Models!A:I, ""SELECT A WHERE I = TRUE AND G = FALSE LIMIT 1"", 0)"),"gpt-4-turbo-preview")</f>
        <v>gpt-4-turbo-preview</v>
      </c>
      <c r="K490" s="170">
        <v>0.1</v>
      </c>
      <c r="L490" s="170" t="str">
        <f>IFERROR(__xludf.DUMMYFUNCTION("QUERY(Models!A:I, ""SELECT A WHERE I = TRUE AND G = FALSE LIMIT 1"", 0)"),"gpt-4-turbo-preview")</f>
        <v>gpt-4-turbo-preview</v>
      </c>
      <c r="M490" s="181" t="s">
        <v>48</v>
      </c>
      <c r="N490" s="181" t="s">
        <v>48</v>
      </c>
    </row>
    <row r="491" ht="48.0" customHeight="1">
      <c r="A491" s="189"/>
      <c r="B491" s="191"/>
      <c r="C491" s="192"/>
      <c r="D491" s="192"/>
      <c r="F491" s="190" t="b">
        <v>0</v>
      </c>
      <c r="G491" s="190" t="b">
        <v>0</v>
      </c>
      <c r="H491" s="190" t="b">
        <v>0</v>
      </c>
      <c r="J491" s="170" t="str">
        <f>IFERROR(__xludf.DUMMYFUNCTION("QUERY(Models!A:I, ""SELECT A WHERE I = TRUE AND G = FALSE LIMIT 1"", 0)"),"gpt-4-turbo-preview")</f>
        <v>gpt-4-turbo-preview</v>
      </c>
      <c r="K491" s="170">
        <v>0.1</v>
      </c>
      <c r="L491" s="170" t="str">
        <f>IFERROR(__xludf.DUMMYFUNCTION("QUERY(Models!A:I, ""SELECT A WHERE I = TRUE AND G = FALSE LIMIT 1"", 0)"),"gpt-4-turbo-preview")</f>
        <v>gpt-4-turbo-preview</v>
      </c>
      <c r="M491" s="181" t="s">
        <v>48</v>
      </c>
      <c r="N491" s="181" t="s">
        <v>48</v>
      </c>
    </row>
    <row r="492" ht="48.0" customHeight="1">
      <c r="A492" s="189"/>
      <c r="B492" s="191"/>
      <c r="C492" s="192"/>
      <c r="D492" s="192"/>
      <c r="F492" s="190" t="b">
        <v>0</v>
      </c>
      <c r="G492" s="190" t="b">
        <v>0</v>
      </c>
      <c r="H492" s="190" t="b">
        <v>0</v>
      </c>
      <c r="J492" s="170" t="str">
        <f>IFERROR(__xludf.DUMMYFUNCTION("QUERY(Models!A:I, ""SELECT A WHERE I = TRUE AND G = FALSE LIMIT 1"", 0)"),"gpt-4-turbo-preview")</f>
        <v>gpt-4-turbo-preview</v>
      </c>
      <c r="K492" s="170">
        <v>0.1</v>
      </c>
      <c r="L492" s="170" t="str">
        <f>IFERROR(__xludf.DUMMYFUNCTION("QUERY(Models!A:I, ""SELECT A WHERE I = TRUE AND G = FALSE LIMIT 1"", 0)"),"gpt-4-turbo-preview")</f>
        <v>gpt-4-turbo-preview</v>
      </c>
      <c r="M492" s="181" t="s">
        <v>48</v>
      </c>
      <c r="N492" s="181" t="s">
        <v>48</v>
      </c>
    </row>
    <row r="493" ht="48.0" customHeight="1">
      <c r="A493" s="189"/>
      <c r="B493" s="191"/>
      <c r="C493" s="192"/>
      <c r="D493" s="192"/>
      <c r="F493" s="190" t="b">
        <v>0</v>
      </c>
      <c r="G493" s="190" t="b">
        <v>0</v>
      </c>
      <c r="H493" s="190" t="b">
        <v>0</v>
      </c>
      <c r="J493" s="170" t="str">
        <f>IFERROR(__xludf.DUMMYFUNCTION("QUERY(Models!A:I, ""SELECT A WHERE I = TRUE AND G = FALSE LIMIT 1"", 0)"),"gpt-4-turbo-preview")</f>
        <v>gpt-4-turbo-preview</v>
      </c>
      <c r="K493" s="170">
        <v>0.1</v>
      </c>
      <c r="L493" s="170" t="str">
        <f>IFERROR(__xludf.DUMMYFUNCTION("QUERY(Models!A:I, ""SELECT A WHERE I = TRUE AND G = FALSE LIMIT 1"", 0)"),"gpt-4-turbo-preview")</f>
        <v>gpt-4-turbo-preview</v>
      </c>
      <c r="M493" s="181" t="s">
        <v>48</v>
      </c>
      <c r="N493" s="181" t="s">
        <v>48</v>
      </c>
    </row>
    <row r="494" ht="48.0" customHeight="1">
      <c r="A494" s="189"/>
      <c r="B494" s="191"/>
      <c r="C494" s="192"/>
      <c r="D494" s="192"/>
      <c r="F494" s="190" t="b">
        <v>0</v>
      </c>
      <c r="G494" s="190" t="b">
        <v>0</v>
      </c>
      <c r="H494" s="190" t="b">
        <v>0</v>
      </c>
      <c r="J494" s="170" t="str">
        <f>IFERROR(__xludf.DUMMYFUNCTION("QUERY(Models!A:I, ""SELECT A WHERE I = TRUE AND G = FALSE LIMIT 1"", 0)"),"gpt-4-turbo-preview")</f>
        <v>gpt-4-turbo-preview</v>
      </c>
      <c r="K494" s="170">
        <v>0.1</v>
      </c>
      <c r="L494" s="170" t="str">
        <f>IFERROR(__xludf.DUMMYFUNCTION("QUERY(Models!A:I, ""SELECT A WHERE I = TRUE AND G = FALSE LIMIT 1"", 0)"),"gpt-4-turbo-preview")</f>
        <v>gpt-4-turbo-preview</v>
      </c>
      <c r="M494" s="181" t="s">
        <v>48</v>
      </c>
      <c r="N494" s="181" t="s">
        <v>48</v>
      </c>
    </row>
    <row r="495" ht="48.0" customHeight="1">
      <c r="A495" s="189"/>
      <c r="B495" s="191"/>
      <c r="C495" s="192"/>
      <c r="D495" s="192"/>
      <c r="F495" s="190" t="b">
        <v>0</v>
      </c>
      <c r="G495" s="190" t="b">
        <v>0</v>
      </c>
      <c r="H495" s="190" t="b">
        <v>0</v>
      </c>
      <c r="J495" s="170" t="str">
        <f>IFERROR(__xludf.DUMMYFUNCTION("QUERY(Models!A:I, ""SELECT A WHERE I = TRUE AND G = FALSE LIMIT 1"", 0)"),"gpt-4-turbo-preview")</f>
        <v>gpt-4-turbo-preview</v>
      </c>
      <c r="K495" s="170">
        <v>0.1</v>
      </c>
      <c r="L495" s="170" t="str">
        <f>IFERROR(__xludf.DUMMYFUNCTION("QUERY(Models!A:I, ""SELECT A WHERE I = TRUE AND G = FALSE LIMIT 1"", 0)"),"gpt-4-turbo-preview")</f>
        <v>gpt-4-turbo-preview</v>
      </c>
      <c r="M495" s="181" t="s">
        <v>48</v>
      </c>
      <c r="N495" s="181" t="s">
        <v>48</v>
      </c>
    </row>
    <row r="496" ht="48.0" customHeight="1">
      <c r="A496" s="189"/>
      <c r="B496" s="191"/>
      <c r="C496" s="192"/>
      <c r="D496" s="192"/>
      <c r="F496" s="190" t="b">
        <v>0</v>
      </c>
      <c r="G496" s="190" t="b">
        <v>0</v>
      </c>
      <c r="H496" s="190" t="b">
        <v>0</v>
      </c>
      <c r="J496" s="170" t="str">
        <f>IFERROR(__xludf.DUMMYFUNCTION("QUERY(Models!A:I, ""SELECT A WHERE I = TRUE AND G = FALSE LIMIT 1"", 0)"),"gpt-4-turbo-preview")</f>
        <v>gpt-4-turbo-preview</v>
      </c>
      <c r="K496" s="170">
        <v>0.1</v>
      </c>
      <c r="L496" s="170" t="str">
        <f>IFERROR(__xludf.DUMMYFUNCTION("QUERY(Models!A:I, ""SELECT A WHERE I = TRUE AND G = FALSE LIMIT 1"", 0)"),"gpt-4-turbo-preview")</f>
        <v>gpt-4-turbo-preview</v>
      </c>
      <c r="M496" s="181" t="s">
        <v>48</v>
      </c>
      <c r="N496" s="181" t="s">
        <v>48</v>
      </c>
    </row>
    <row r="497" ht="48.0" customHeight="1">
      <c r="A497" s="189"/>
      <c r="B497" s="191"/>
      <c r="C497" s="192"/>
      <c r="D497" s="192"/>
      <c r="F497" s="190" t="b">
        <v>0</v>
      </c>
      <c r="G497" s="190" t="b">
        <v>0</v>
      </c>
      <c r="H497" s="190" t="b">
        <v>0</v>
      </c>
      <c r="J497" s="170" t="str">
        <f>IFERROR(__xludf.DUMMYFUNCTION("QUERY(Models!A:I, ""SELECT A WHERE I = TRUE AND G = FALSE LIMIT 1"", 0)"),"gpt-4-turbo-preview")</f>
        <v>gpt-4-turbo-preview</v>
      </c>
      <c r="K497" s="170">
        <v>0.1</v>
      </c>
      <c r="L497" s="170" t="str">
        <f>IFERROR(__xludf.DUMMYFUNCTION("QUERY(Models!A:I, ""SELECT A WHERE I = TRUE AND G = FALSE LIMIT 1"", 0)"),"gpt-4-turbo-preview")</f>
        <v>gpt-4-turbo-preview</v>
      </c>
      <c r="M497" s="181" t="s">
        <v>48</v>
      </c>
      <c r="N497" s="181" t="s">
        <v>48</v>
      </c>
    </row>
    <row r="498" ht="48.0" customHeight="1">
      <c r="A498" s="189"/>
      <c r="B498" s="191"/>
      <c r="C498" s="192"/>
      <c r="D498" s="192"/>
      <c r="F498" s="190" t="b">
        <v>0</v>
      </c>
      <c r="G498" s="190" t="b">
        <v>0</v>
      </c>
      <c r="H498" s="190" t="b">
        <v>0</v>
      </c>
      <c r="J498" s="170" t="str">
        <f>IFERROR(__xludf.DUMMYFUNCTION("QUERY(Models!A:I, ""SELECT A WHERE I = TRUE AND G = FALSE LIMIT 1"", 0)"),"gpt-4-turbo-preview")</f>
        <v>gpt-4-turbo-preview</v>
      </c>
      <c r="K498" s="170">
        <v>0.1</v>
      </c>
      <c r="L498" s="170" t="str">
        <f>IFERROR(__xludf.DUMMYFUNCTION("QUERY(Models!A:I, ""SELECT A WHERE I = TRUE AND G = FALSE LIMIT 1"", 0)"),"gpt-4-turbo-preview")</f>
        <v>gpt-4-turbo-preview</v>
      </c>
      <c r="M498" s="181" t="s">
        <v>48</v>
      </c>
      <c r="N498" s="181" t="s">
        <v>48</v>
      </c>
    </row>
    <row r="499" ht="48.0" customHeight="1">
      <c r="A499" s="189"/>
      <c r="B499" s="191"/>
      <c r="C499" s="192"/>
      <c r="D499" s="192"/>
      <c r="F499" s="190" t="b">
        <v>0</v>
      </c>
      <c r="G499" s="190" t="b">
        <v>0</v>
      </c>
      <c r="H499" s="190" t="b">
        <v>0</v>
      </c>
      <c r="J499" s="170" t="str">
        <f>IFERROR(__xludf.DUMMYFUNCTION("QUERY(Models!A:I, ""SELECT A WHERE I = TRUE AND G = FALSE LIMIT 1"", 0)"),"gpt-4-turbo-preview")</f>
        <v>gpt-4-turbo-preview</v>
      </c>
      <c r="K499" s="170">
        <v>0.1</v>
      </c>
      <c r="L499" s="170" t="str">
        <f>IFERROR(__xludf.DUMMYFUNCTION("QUERY(Models!A:I, ""SELECT A WHERE I = TRUE AND G = FALSE LIMIT 1"", 0)"),"gpt-4-turbo-preview")</f>
        <v>gpt-4-turbo-preview</v>
      </c>
      <c r="M499" s="181" t="s">
        <v>48</v>
      </c>
      <c r="N499" s="181" t="s">
        <v>48</v>
      </c>
    </row>
    <row r="500" ht="48.0" customHeight="1">
      <c r="A500" s="189"/>
      <c r="B500" s="191"/>
      <c r="C500" s="192"/>
      <c r="D500" s="192"/>
      <c r="F500" s="190" t="b">
        <v>0</v>
      </c>
      <c r="G500" s="190" t="b">
        <v>0</v>
      </c>
      <c r="H500" s="190" t="b">
        <v>0</v>
      </c>
      <c r="J500" s="170" t="str">
        <f>IFERROR(__xludf.DUMMYFUNCTION("QUERY(Models!A:I, ""SELECT A WHERE I = TRUE AND G = FALSE LIMIT 1"", 0)"),"gpt-4-turbo-preview")</f>
        <v>gpt-4-turbo-preview</v>
      </c>
      <c r="K500" s="170">
        <v>0.1</v>
      </c>
      <c r="L500" s="170" t="str">
        <f>IFERROR(__xludf.DUMMYFUNCTION("QUERY(Models!A:I, ""SELECT A WHERE I = TRUE AND G = FALSE LIMIT 1"", 0)"),"gpt-4-turbo-preview")</f>
        <v>gpt-4-turbo-preview</v>
      </c>
      <c r="M500" s="181" t="s">
        <v>48</v>
      </c>
      <c r="N500" s="181" t="s">
        <v>48</v>
      </c>
    </row>
    <row r="501" ht="48.0" customHeight="1">
      <c r="A501" s="189"/>
      <c r="B501" s="191"/>
      <c r="C501" s="192"/>
      <c r="D501" s="192"/>
      <c r="F501" s="190" t="b">
        <v>0</v>
      </c>
      <c r="G501" s="190" t="b">
        <v>0</v>
      </c>
      <c r="H501" s="190" t="b">
        <v>0</v>
      </c>
      <c r="J501" s="170" t="str">
        <f>IFERROR(__xludf.DUMMYFUNCTION("QUERY(Models!A:I, ""SELECT A WHERE I = TRUE AND G = FALSE LIMIT 1"", 0)"),"gpt-4-turbo-preview")</f>
        <v>gpt-4-turbo-preview</v>
      </c>
      <c r="K501" s="170">
        <v>0.1</v>
      </c>
      <c r="L501" s="170" t="str">
        <f>IFERROR(__xludf.DUMMYFUNCTION("QUERY(Models!A:I, ""SELECT A WHERE I = TRUE AND G = FALSE LIMIT 1"", 0)"),"gpt-4-turbo-preview")</f>
        <v>gpt-4-turbo-preview</v>
      </c>
      <c r="M501" s="181" t="s">
        <v>48</v>
      </c>
      <c r="N501" s="181" t="s">
        <v>48</v>
      </c>
    </row>
    <row r="502" ht="48.0" customHeight="1">
      <c r="A502" s="189"/>
      <c r="B502" s="191"/>
      <c r="C502" s="192"/>
      <c r="D502" s="192"/>
      <c r="F502" s="190" t="b">
        <v>0</v>
      </c>
      <c r="G502" s="190" t="b">
        <v>0</v>
      </c>
      <c r="H502" s="190" t="b">
        <v>0</v>
      </c>
      <c r="J502" s="170" t="str">
        <f>IFERROR(__xludf.DUMMYFUNCTION("QUERY(Models!A:I, ""SELECT A WHERE I = TRUE AND G = FALSE LIMIT 1"", 0)"),"gpt-4-turbo-preview")</f>
        <v>gpt-4-turbo-preview</v>
      </c>
      <c r="K502" s="170">
        <v>0.1</v>
      </c>
      <c r="L502" s="170" t="str">
        <f>IFERROR(__xludf.DUMMYFUNCTION("QUERY(Models!A:I, ""SELECT A WHERE I = TRUE AND G = FALSE LIMIT 1"", 0)"),"gpt-4-turbo-preview")</f>
        <v>gpt-4-turbo-preview</v>
      </c>
      <c r="M502" s="181" t="s">
        <v>48</v>
      </c>
      <c r="N502" s="181" t="s">
        <v>48</v>
      </c>
    </row>
    <row r="503" ht="48.0" customHeight="1">
      <c r="A503" s="189"/>
      <c r="B503" s="191"/>
      <c r="C503" s="192"/>
      <c r="D503" s="192"/>
      <c r="F503" s="190" t="b">
        <v>0</v>
      </c>
      <c r="G503" s="190" t="b">
        <v>0</v>
      </c>
      <c r="H503" s="190" t="b">
        <v>0</v>
      </c>
      <c r="J503" s="170" t="str">
        <f>IFERROR(__xludf.DUMMYFUNCTION("QUERY(Models!A:I, ""SELECT A WHERE I = TRUE AND G = FALSE LIMIT 1"", 0)"),"gpt-4-turbo-preview")</f>
        <v>gpt-4-turbo-preview</v>
      </c>
      <c r="K503" s="170">
        <v>0.1</v>
      </c>
      <c r="L503" s="170" t="str">
        <f>IFERROR(__xludf.DUMMYFUNCTION("QUERY(Models!A:I, ""SELECT A WHERE I = TRUE AND G = FALSE LIMIT 1"", 0)"),"gpt-4-turbo-preview")</f>
        <v>gpt-4-turbo-preview</v>
      </c>
      <c r="M503" s="181" t="s">
        <v>48</v>
      </c>
      <c r="N503" s="181" t="s">
        <v>48</v>
      </c>
    </row>
    <row r="504" ht="48.0" customHeight="1">
      <c r="A504" s="189"/>
      <c r="B504" s="191"/>
      <c r="C504" s="192"/>
      <c r="D504" s="192"/>
      <c r="F504" s="190" t="b">
        <v>0</v>
      </c>
      <c r="G504" s="190" t="b">
        <v>0</v>
      </c>
      <c r="H504" s="190" t="b">
        <v>0</v>
      </c>
      <c r="J504" s="170" t="str">
        <f>IFERROR(__xludf.DUMMYFUNCTION("QUERY(Models!A:I, ""SELECT A WHERE I = TRUE AND G = FALSE LIMIT 1"", 0)"),"gpt-4-turbo-preview")</f>
        <v>gpt-4-turbo-preview</v>
      </c>
      <c r="K504" s="170">
        <v>0.1</v>
      </c>
      <c r="L504" s="170" t="str">
        <f>IFERROR(__xludf.DUMMYFUNCTION("QUERY(Models!A:I, ""SELECT A WHERE I = TRUE AND G = FALSE LIMIT 1"", 0)"),"gpt-4-turbo-preview")</f>
        <v>gpt-4-turbo-preview</v>
      </c>
      <c r="M504" s="181" t="s">
        <v>48</v>
      </c>
      <c r="N504" s="181" t="s">
        <v>48</v>
      </c>
    </row>
    <row r="505" ht="48.0" customHeight="1">
      <c r="A505" s="189"/>
      <c r="B505" s="191"/>
      <c r="C505" s="192"/>
      <c r="D505" s="192"/>
      <c r="F505" s="190" t="b">
        <v>0</v>
      </c>
      <c r="G505" s="190" t="b">
        <v>0</v>
      </c>
      <c r="H505" s="190" t="b">
        <v>0</v>
      </c>
      <c r="J505" s="170" t="str">
        <f>IFERROR(__xludf.DUMMYFUNCTION("QUERY(Models!A:I, ""SELECT A WHERE I = TRUE AND G = FALSE LIMIT 1"", 0)"),"gpt-4-turbo-preview")</f>
        <v>gpt-4-turbo-preview</v>
      </c>
      <c r="K505" s="170">
        <v>0.1</v>
      </c>
      <c r="L505" s="170" t="str">
        <f>IFERROR(__xludf.DUMMYFUNCTION("QUERY(Models!A:I, ""SELECT A WHERE I = TRUE AND G = FALSE LIMIT 1"", 0)"),"gpt-4-turbo-preview")</f>
        <v>gpt-4-turbo-preview</v>
      </c>
      <c r="M505" s="181" t="s">
        <v>48</v>
      </c>
      <c r="N505" s="181" t="s">
        <v>48</v>
      </c>
    </row>
    <row r="506" ht="48.0" customHeight="1">
      <c r="A506" s="189"/>
      <c r="B506" s="191"/>
      <c r="C506" s="192"/>
      <c r="D506" s="192"/>
      <c r="F506" s="190" t="b">
        <v>0</v>
      </c>
      <c r="G506" s="190" t="b">
        <v>0</v>
      </c>
      <c r="H506" s="190" t="b">
        <v>0</v>
      </c>
      <c r="J506" s="170" t="str">
        <f>IFERROR(__xludf.DUMMYFUNCTION("QUERY(Models!A:I, ""SELECT A WHERE I = TRUE AND G = FALSE LIMIT 1"", 0)"),"gpt-4-turbo-preview")</f>
        <v>gpt-4-turbo-preview</v>
      </c>
      <c r="K506" s="170">
        <v>0.1</v>
      </c>
      <c r="L506" s="170" t="str">
        <f>IFERROR(__xludf.DUMMYFUNCTION("QUERY(Models!A:I, ""SELECT A WHERE I = TRUE AND G = FALSE LIMIT 1"", 0)"),"gpt-4-turbo-preview")</f>
        <v>gpt-4-turbo-preview</v>
      </c>
      <c r="M506" s="181" t="s">
        <v>48</v>
      </c>
      <c r="N506" s="181" t="s">
        <v>48</v>
      </c>
    </row>
    <row r="507" ht="48.0" customHeight="1">
      <c r="A507" s="189"/>
      <c r="B507" s="191"/>
      <c r="C507" s="192"/>
      <c r="D507" s="192"/>
      <c r="F507" s="190" t="b">
        <v>0</v>
      </c>
      <c r="G507" s="190" t="b">
        <v>0</v>
      </c>
      <c r="H507" s="190" t="b">
        <v>0</v>
      </c>
      <c r="J507" s="170" t="str">
        <f>IFERROR(__xludf.DUMMYFUNCTION("QUERY(Models!A:I, ""SELECT A WHERE I = TRUE AND G = FALSE LIMIT 1"", 0)"),"gpt-4-turbo-preview")</f>
        <v>gpt-4-turbo-preview</v>
      </c>
      <c r="K507" s="170">
        <v>0.1</v>
      </c>
      <c r="L507" s="170" t="str">
        <f>IFERROR(__xludf.DUMMYFUNCTION("QUERY(Models!A:I, ""SELECT A WHERE I = TRUE AND G = FALSE LIMIT 1"", 0)"),"gpt-4-turbo-preview")</f>
        <v>gpt-4-turbo-preview</v>
      </c>
      <c r="M507" s="181" t="s">
        <v>48</v>
      </c>
      <c r="N507" s="181" t="s">
        <v>48</v>
      </c>
    </row>
    <row r="508" ht="48.0" customHeight="1">
      <c r="A508" s="189"/>
      <c r="B508" s="191"/>
      <c r="C508" s="192"/>
      <c r="D508" s="192"/>
      <c r="F508" s="190" t="b">
        <v>0</v>
      </c>
      <c r="G508" s="190" t="b">
        <v>0</v>
      </c>
      <c r="H508" s="190" t="b">
        <v>0</v>
      </c>
      <c r="J508" s="170" t="str">
        <f>IFERROR(__xludf.DUMMYFUNCTION("QUERY(Models!A:I, ""SELECT A WHERE I = TRUE AND G = FALSE LIMIT 1"", 0)"),"gpt-4-turbo-preview")</f>
        <v>gpt-4-turbo-preview</v>
      </c>
      <c r="K508" s="170">
        <v>0.1</v>
      </c>
      <c r="L508" s="170" t="str">
        <f>IFERROR(__xludf.DUMMYFUNCTION("QUERY(Models!A:I, ""SELECT A WHERE I = TRUE AND G = FALSE LIMIT 1"", 0)"),"gpt-4-turbo-preview")</f>
        <v>gpt-4-turbo-preview</v>
      </c>
      <c r="M508" s="181" t="s">
        <v>48</v>
      </c>
      <c r="N508" s="181" t="s">
        <v>48</v>
      </c>
    </row>
    <row r="509" ht="48.0" customHeight="1">
      <c r="A509" s="189"/>
      <c r="B509" s="191"/>
      <c r="C509" s="192"/>
      <c r="D509" s="192"/>
      <c r="F509" s="190" t="b">
        <v>0</v>
      </c>
      <c r="G509" s="190" t="b">
        <v>0</v>
      </c>
      <c r="H509" s="190" t="b">
        <v>0</v>
      </c>
      <c r="J509" s="170" t="str">
        <f>IFERROR(__xludf.DUMMYFUNCTION("QUERY(Models!A:I, ""SELECT A WHERE I = TRUE AND G = FALSE LIMIT 1"", 0)"),"gpt-4-turbo-preview")</f>
        <v>gpt-4-turbo-preview</v>
      </c>
      <c r="K509" s="170">
        <v>0.1</v>
      </c>
      <c r="L509" s="170" t="str">
        <f>IFERROR(__xludf.DUMMYFUNCTION("QUERY(Models!A:I, ""SELECT A WHERE I = TRUE AND G = FALSE LIMIT 1"", 0)"),"gpt-4-turbo-preview")</f>
        <v>gpt-4-turbo-preview</v>
      </c>
      <c r="M509" s="181" t="s">
        <v>48</v>
      </c>
      <c r="N509" s="181" t="s">
        <v>48</v>
      </c>
    </row>
    <row r="510" ht="48.0" customHeight="1">
      <c r="A510" s="189"/>
      <c r="B510" s="191"/>
      <c r="C510" s="192"/>
      <c r="D510" s="192"/>
      <c r="F510" s="190" t="b">
        <v>0</v>
      </c>
      <c r="G510" s="190" t="b">
        <v>0</v>
      </c>
      <c r="H510" s="190" t="b">
        <v>0</v>
      </c>
      <c r="J510" s="170" t="str">
        <f>IFERROR(__xludf.DUMMYFUNCTION("QUERY(Models!A:I, ""SELECT A WHERE I = TRUE AND G = FALSE LIMIT 1"", 0)"),"gpt-4-turbo-preview")</f>
        <v>gpt-4-turbo-preview</v>
      </c>
      <c r="K510" s="170">
        <v>0.1</v>
      </c>
      <c r="L510" s="170" t="str">
        <f>IFERROR(__xludf.DUMMYFUNCTION("QUERY(Models!A:I, ""SELECT A WHERE I = TRUE AND G = FALSE LIMIT 1"", 0)"),"gpt-4-turbo-preview")</f>
        <v>gpt-4-turbo-preview</v>
      </c>
      <c r="M510" s="181" t="s">
        <v>48</v>
      </c>
      <c r="N510" s="181" t="s">
        <v>48</v>
      </c>
    </row>
    <row r="511" ht="48.0" customHeight="1">
      <c r="A511" s="189"/>
      <c r="B511" s="191"/>
      <c r="C511" s="192"/>
      <c r="D511" s="192"/>
      <c r="F511" s="190" t="b">
        <v>0</v>
      </c>
      <c r="G511" s="190" t="b">
        <v>0</v>
      </c>
      <c r="H511" s="190" t="b">
        <v>0</v>
      </c>
      <c r="J511" s="170" t="str">
        <f>IFERROR(__xludf.DUMMYFUNCTION("QUERY(Models!A:I, ""SELECT A WHERE I = TRUE AND G = FALSE LIMIT 1"", 0)"),"gpt-4-turbo-preview")</f>
        <v>gpt-4-turbo-preview</v>
      </c>
      <c r="K511" s="170">
        <v>0.1</v>
      </c>
      <c r="L511" s="170" t="str">
        <f>IFERROR(__xludf.DUMMYFUNCTION("QUERY(Models!A:I, ""SELECT A WHERE I = TRUE AND G = FALSE LIMIT 1"", 0)"),"gpt-4-turbo-preview")</f>
        <v>gpt-4-turbo-preview</v>
      </c>
      <c r="M511" s="181" t="s">
        <v>48</v>
      </c>
      <c r="N511" s="181" t="s">
        <v>48</v>
      </c>
    </row>
    <row r="512" ht="48.0" customHeight="1">
      <c r="A512" s="189"/>
      <c r="B512" s="191"/>
      <c r="C512" s="192"/>
      <c r="D512" s="192"/>
      <c r="F512" s="190" t="b">
        <v>0</v>
      </c>
      <c r="G512" s="190" t="b">
        <v>0</v>
      </c>
      <c r="H512" s="190" t="b">
        <v>0</v>
      </c>
      <c r="J512" s="170" t="str">
        <f>IFERROR(__xludf.DUMMYFUNCTION("QUERY(Models!A:I, ""SELECT A WHERE I = TRUE AND G = FALSE LIMIT 1"", 0)"),"gpt-4-turbo-preview")</f>
        <v>gpt-4-turbo-preview</v>
      </c>
      <c r="K512" s="170">
        <v>0.1</v>
      </c>
      <c r="L512" s="170" t="str">
        <f>IFERROR(__xludf.DUMMYFUNCTION("QUERY(Models!A:I, ""SELECT A WHERE I = TRUE AND G = FALSE LIMIT 1"", 0)"),"gpt-4-turbo-preview")</f>
        <v>gpt-4-turbo-preview</v>
      </c>
      <c r="M512" s="181" t="s">
        <v>48</v>
      </c>
      <c r="N512" s="181" t="s">
        <v>48</v>
      </c>
    </row>
    <row r="513" ht="48.0" customHeight="1">
      <c r="A513" s="189"/>
      <c r="B513" s="191"/>
      <c r="C513" s="192"/>
      <c r="D513" s="192"/>
      <c r="F513" s="190" t="b">
        <v>0</v>
      </c>
      <c r="G513" s="190" t="b">
        <v>0</v>
      </c>
      <c r="H513" s="190" t="b">
        <v>0</v>
      </c>
      <c r="J513" s="170" t="str">
        <f>IFERROR(__xludf.DUMMYFUNCTION("QUERY(Models!A:I, ""SELECT A WHERE I = TRUE AND G = FALSE LIMIT 1"", 0)"),"gpt-4-turbo-preview")</f>
        <v>gpt-4-turbo-preview</v>
      </c>
      <c r="K513" s="170">
        <v>0.1</v>
      </c>
      <c r="L513" s="170" t="str">
        <f>IFERROR(__xludf.DUMMYFUNCTION("QUERY(Models!A:I, ""SELECT A WHERE I = TRUE AND G = FALSE LIMIT 1"", 0)"),"gpt-4-turbo-preview")</f>
        <v>gpt-4-turbo-preview</v>
      </c>
      <c r="M513" s="181" t="s">
        <v>48</v>
      </c>
      <c r="N513" s="181" t="s">
        <v>48</v>
      </c>
    </row>
    <row r="514" ht="48.0" customHeight="1">
      <c r="A514" s="189"/>
      <c r="B514" s="191"/>
      <c r="C514" s="192"/>
      <c r="D514" s="192"/>
      <c r="F514" s="190" t="b">
        <v>0</v>
      </c>
      <c r="G514" s="190" t="b">
        <v>0</v>
      </c>
      <c r="H514" s="190" t="b">
        <v>0</v>
      </c>
      <c r="J514" s="170" t="str">
        <f>IFERROR(__xludf.DUMMYFUNCTION("QUERY(Models!A:I, ""SELECT A WHERE I = TRUE AND G = FALSE LIMIT 1"", 0)"),"gpt-4-turbo-preview")</f>
        <v>gpt-4-turbo-preview</v>
      </c>
      <c r="K514" s="170">
        <v>0.1</v>
      </c>
      <c r="L514" s="170" t="str">
        <f>IFERROR(__xludf.DUMMYFUNCTION("QUERY(Models!A:I, ""SELECT A WHERE I = TRUE AND G = FALSE LIMIT 1"", 0)"),"gpt-4-turbo-preview")</f>
        <v>gpt-4-turbo-preview</v>
      </c>
      <c r="M514" s="181" t="s">
        <v>48</v>
      </c>
      <c r="N514" s="181" t="s">
        <v>48</v>
      </c>
    </row>
    <row r="515" ht="48.0" customHeight="1">
      <c r="A515" s="189"/>
      <c r="B515" s="191"/>
      <c r="C515" s="192"/>
      <c r="D515" s="192"/>
      <c r="F515" s="190" t="b">
        <v>0</v>
      </c>
      <c r="G515" s="190" t="b">
        <v>0</v>
      </c>
      <c r="H515" s="190" t="b">
        <v>0</v>
      </c>
      <c r="J515" s="170" t="str">
        <f>IFERROR(__xludf.DUMMYFUNCTION("QUERY(Models!A:I, ""SELECT A WHERE I = TRUE AND G = FALSE LIMIT 1"", 0)"),"gpt-4-turbo-preview")</f>
        <v>gpt-4-turbo-preview</v>
      </c>
      <c r="K515" s="170">
        <v>0.1</v>
      </c>
      <c r="L515" s="170" t="str">
        <f>IFERROR(__xludf.DUMMYFUNCTION("QUERY(Models!A:I, ""SELECT A WHERE I = TRUE AND G = FALSE LIMIT 1"", 0)"),"gpt-4-turbo-preview")</f>
        <v>gpt-4-turbo-preview</v>
      </c>
      <c r="M515" s="181" t="s">
        <v>48</v>
      </c>
      <c r="N515" s="181" t="s">
        <v>48</v>
      </c>
    </row>
    <row r="516" ht="48.0" customHeight="1">
      <c r="A516" s="189"/>
      <c r="B516" s="191"/>
      <c r="C516" s="192"/>
      <c r="D516" s="192"/>
      <c r="F516" s="190" t="b">
        <v>0</v>
      </c>
      <c r="G516" s="190" t="b">
        <v>0</v>
      </c>
      <c r="H516" s="190" t="b">
        <v>0</v>
      </c>
      <c r="J516" s="170" t="str">
        <f>IFERROR(__xludf.DUMMYFUNCTION("QUERY(Models!A:I, ""SELECT A WHERE I = TRUE AND G = FALSE LIMIT 1"", 0)"),"gpt-4-turbo-preview")</f>
        <v>gpt-4-turbo-preview</v>
      </c>
      <c r="K516" s="170">
        <v>0.1</v>
      </c>
      <c r="L516" s="170" t="str">
        <f>IFERROR(__xludf.DUMMYFUNCTION("QUERY(Models!A:I, ""SELECT A WHERE I = TRUE AND G = FALSE LIMIT 1"", 0)"),"gpt-4-turbo-preview")</f>
        <v>gpt-4-turbo-preview</v>
      </c>
      <c r="M516" s="181" t="s">
        <v>48</v>
      </c>
      <c r="N516" s="181" t="s">
        <v>48</v>
      </c>
    </row>
    <row r="517" ht="48.0" customHeight="1">
      <c r="A517" s="189"/>
      <c r="B517" s="191"/>
      <c r="C517" s="192"/>
      <c r="D517" s="192"/>
      <c r="F517" s="190" t="b">
        <v>0</v>
      </c>
      <c r="G517" s="190" t="b">
        <v>0</v>
      </c>
      <c r="H517" s="190" t="b">
        <v>0</v>
      </c>
      <c r="J517" s="170" t="str">
        <f>IFERROR(__xludf.DUMMYFUNCTION("QUERY(Models!A:I, ""SELECT A WHERE I = TRUE AND G = FALSE LIMIT 1"", 0)"),"gpt-4-turbo-preview")</f>
        <v>gpt-4-turbo-preview</v>
      </c>
      <c r="K517" s="170">
        <v>0.1</v>
      </c>
      <c r="L517" s="170" t="str">
        <f>IFERROR(__xludf.DUMMYFUNCTION("QUERY(Models!A:I, ""SELECT A WHERE I = TRUE AND G = FALSE LIMIT 1"", 0)"),"gpt-4-turbo-preview")</f>
        <v>gpt-4-turbo-preview</v>
      </c>
      <c r="M517" s="181" t="s">
        <v>48</v>
      </c>
      <c r="N517" s="181" t="s">
        <v>48</v>
      </c>
    </row>
    <row r="518" ht="48.0" customHeight="1">
      <c r="A518" s="189"/>
      <c r="B518" s="191"/>
      <c r="C518" s="192"/>
      <c r="D518" s="192"/>
      <c r="F518" s="190" t="b">
        <v>0</v>
      </c>
      <c r="G518" s="190" t="b">
        <v>0</v>
      </c>
      <c r="H518" s="190" t="b">
        <v>0</v>
      </c>
      <c r="J518" s="170" t="str">
        <f>IFERROR(__xludf.DUMMYFUNCTION("QUERY(Models!A:I, ""SELECT A WHERE I = TRUE AND G = FALSE LIMIT 1"", 0)"),"gpt-4-turbo-preview")</f>
        <v>gpt-4-turbo-preview</v>
      </c>
      <c r="K518" s="170">
        <v>0.1</v>
      </c>
      <c r="L518" s="170" t="str">
        <f>IFERROR(__xludf.DUMMYFUNCTION("QUERY(Models!A:I, ""SELECT A WHERE I = TRUE AND G = FALSE LIMIT 1"", 0)"),"gpt-4-turbo-preview")</f>
        <v>gpt-4-turbo-preview</v>
      </c>
      <c r="M518" s="181" t="s">
        <v>48</v>
      </c>
      <c r="N518" s="181" t="s">
        <v>48</v>
      </c>
    </row>
    <row r="519" ht="48.0" customHeight="1">
      <c r="A519" s="189"/>
      <c r="B519" s="191"/>
      <c r="C519" s="192"/>
      <c r="D519" s="192"/>
      <c r="F519" s="190" t="b">
        <v>0</v>
      </c>
      <c r="G519" s="190" t="b">
        <v>0</v>
      </c>
      <c r="H519" s="190" t="b">
        <v>0</v>
      </c>
      <c r="J519" s="170" t="str">
        <f>IFERROR(__xludf.DUMMYFUNCTION("QUERY(Models!A:I, ""SELECT A WHERE I = TRUE AND G = FALSE LIMIT 1"", 0)"),"gpt-4-turbo-preview")</f>
        <v>gpt-4-turbo-preview</v>
      </c>
      <c r="K519" s="170">
        <v>0.1</v>
      </c>
      <c r="L519" s="170" t="str">
        <f>IFERROR(__xludf.DUMMYFUNCTION("QUERY(Models!A:I, ""SELECT A WHERE I = TRUE AND G = FALSE LIMIT 1"", 0)"),"gpt-4-turbo-preview")</f>
        <v>gpt-4-turbo-preview</v>
      </c>
      <c r="M519" s="181" t="s">
        <v>48</v>
      </c>
      <c r="N519" s="181" t="s">
        <v>48</v>
      </c>
    </row>
    <row r="520" ht="48.0" customHeight="1">
      <c r="A520" s="189"/>
      <c r="B520" s="191"/>
      <c r="C520" s="192"/>
      <c r="D520" s="192"/>
      <c r="F520" s="190" t="b">
        <v>0</v>
      </c>
      <c r="G520" s="190" t="b">
        <v>0</v>
      </c>
      <c r="H520" s="190" t="b">
        <v>0</v>
      </c>
      <c r="J520" s="170" t="str">
        <f>IFERROR(__xludf.DUMMYFUNCTION("QUERY(Models!A:I, ""SELECT A WHERE I = TRUE AND G = FALSE LIMIT 1"", 0)"),"gpt-4-turbo-preview")</f>
        <v>gpt-4-turbo-preview</v>
      </c>
      <c r="K520" s="170">
        <v>0.1</v>
      </c>
      <c r="L520" s="170" t="str">
        <f>IFERROR(__xludf.DUMMYFUNCTION("QUERY(Models!A:I, ""SELECT A WHERE I = TRUE AND G = FALSE LIMIT 1"", 0)"),"gpt-4-turbo-preview")</f>
        <v>gpt-4-turbo-preview</v>
      </c>
      <c r="M520" s="181" t="s">
        <v>48</v>
      </c>
      <c r="N520" s="181" t="s">
        <v>48</v>
      </c>
    </row>
    <row r="521" ht="48.0" customHeight="1">
      <c r="A521" s="189"/>
      <c r="B521" s="191"/>
      <c r="C521" s="192"/>
      <c r="D521" s="192"/>
      <c r="F521" s="190" t="b">
        <v>0</v>
      </c>
      <c r="G521" s="190" t="b">
        <v>0</v>
      </c>
      <c r="H521" s="190" t="b">
        <v>0</v>
      </c>
      <c r="J521" s="170" t="str">
        <f>IFERROR(__xludf.DUMMYFUNCTION("QUERY(Models!A:I, ""SELECT A WHERE I = TRUE AND G = FALSE LIMIT 1"", 0)"),"gpt-4-turbo-preview")</f>
        <v>gpt-4-turbo-preview</v>
      </c>
      <c r="K521" s="170">
        <v>0.1</v>
      </c>
      <c r="L521" s="170" t="str">
        <f>IFERROR(__xludf.DUMMYFUNCTION("QUERY(Models!A:I, ""SELECT A WHERE I = TRUE AND G = FALSE LIMIT 1"", 0)"),"gpt-4-turbo-preview")</f>
        <v>gpt-4-turbo-preview</v>
      </c>
      <c r="M521" s="181" t="s">
        <v>48</v>
      </c>
      <c r="N521" s="181" t="s">
        <v>48</v>
      </c>
    </row>
    <row r="522" ht="48.0" customHeight="1">
      <c r="A522" s="189"/>
      <c r="B522" s="191"/>
      <c r="C522" s="192"/>
      <c r="D522" s="192"/>
      <c r="F522" s="190" t="b">
        <v>0</v>
      </c>
      <c r="G522" s="190" t="b">
        <v>0</v>
      </c>
      <c r="H522" s="190" t="b">
        <v>0</v>
      </c>
      <c r="J522" s="170" t="str">
        <f>IFERROR(__xludf.DUMMYFUNCTION("QUERY(Models!A:I, ""SELECT A WHERE I = TRUE AND G = FALSE LIMIT 1"", 0)"),"gpt-4-turbo-preview")</f>
        <v>gpt-4-turbo-preview</v>
      </c>
      <c r="K522" s="170">
        <v>0.1</v>
      </c>
      <c r="L522" s="170" t="str">
        <f>IFERROR(__xludf.DUMMYFUNCTION("QUERY(Models!A:I, ""SELECT A WHERE I = TRUE AND G = FALSE LIMIT 1"", 0)"),"gpt-4-turbo-preview")</f>
        <v>gpt-4-turbo-preview</v>
      </c>
      <c r="M522" s="181" t="s">
        <v>48</v>
      </c>
      <c r="N522" s="181" t="s">
        <v>48</v>
      </c>
    </row>
    <row r="523" ht="48.0" customHeight="1">
      <c r="A523" s="189"/>
      <c r="B523" s="191"/>
      <c r="C523" s="192"/>
      <c r="D523" s="192"/>
      <c r="F523" s="190" t="b">
        <v>0</v>
      </c>
      <c r="G523" s="190" t="b">
        <v>0</v>
      </c>
      <c r="H523" s="190" t="b">
        <v>0</v>
      </c>
      <c r="J523" s="170" t="str">
        <f>IFERROR(__xludf.DUMMYFUNCTION("QUERY(Models!A:I, ""SELECT A WHERE I = TRUE AND G = FALSE LIMIT 1"", 0)"),"gpt-4-turbo-preview")</f>
        <v>gpt-4-turbo-preview</v>
      </c>
      <c r="K523" s="170">
        <v>0.1</v>
      </c>
      <c r="L523" s="170" t="str">
        <f>IFERROR(__xludf.DUMMYFUNCTION("QUERY(Models!A:I, ""SELECT A WHERE I = TRUE AND G = FALSE LIMIT 1"", 0)"),"gpt-4-turbo-preview")</f>
        <v>gpt-4-turbo-preview</v>
      </c>
      <c r="M523" s="181" t="s">
        <v>48</v>
      </c>
      <c r="N523" s="181" t="s">
        <v>48</v>
      </c>
    </row>
    <row r="524" ht="48.0" customHeight="1">
      <c r="A524" s="189"/>
      <c r="B524" s="191"/>
      <c r="C524" s="192"/>
      <c r="D524" s="192"/>
      <c r="F524" s="190" t="b">
        <v>0</v>
      </c>
      <c r="G524" s="190" t="b">
        <v>0</v>
      </c>
      <c r="H524" s="190" t="b">
        <v>0</v>
      </c>
      <c r="J524" s="170" t="str">
        <f>IFERROR(__xludf.DUMMYFUNCTION("QUERY(Models!A:I, ""SELECT A WHERE I = TRUE AND G = FALSE LIMIT 1"", 0)"),"gpt-4-turbo-preview")</f>
        <v>gpt-4-turbo-preview</v>
      </c>
      <c r="K524" s="170">
        <v>0.1</v>
      </c>
      <c r="L524" s="170" t="str">
        <f>IFERROR(__xludf.DUMMYFUNCTION("QUERY(Models!A:I, ""SELECT A WHERE I = TRUE AND G = FALSE LIMIT 1"", 0)"),"gpt-4-turbo-preview")</f>
        <v>gpt-4-turbo-preview</v>
      </c>
      <c r="M524" s="181" t="s">
        <v>48</v>
      </c>
      <c r="N524" s="181" t="s">
        <v>48</v>
      </c>
    </row>
    <row r="525" ht="48.0" customHeight="1">
      <c r="A525" s="189"/>
      <c r="B525" s="191"/>
      <c r="C525" s="192"/>
      <c r="D525" s="192"/>
      <c r="F525" s="190" t="b">
        <v>0</v>
      </c>
      <c r="G525" s="190" t="b">
        <v>0</v>
      </c>
      <c r="H525" s="190" t="b">
        <v>0</v>
      </c>
      <c r="J525" s="170" t="str">
        <f>IFERROR(__xludf.DUMMYFUNCTION("QUERY(Models!A:I, ""SELECT A WHERE I = TRUE AND G = FALSE LIMIT 1"", 0)"),"gpt-4-turbo-preview")</f>
        <v>gpt-4-turbo-preview</v>
      </c>
      <c r="K525" s="170">
        <v>0.1</v>
      </c>
      <c r="L525" s="170" t="str">
        <f>IFERROR(__xludf.DUMMYFUNCTION("QUERY(Models!A:I, ""SELECT A WHERE I = TRUE AND G = FALSE LIMIT 1"", 0)"),"gpt-4-turbo-preview")</f>
        <v>gpt-4-turbo-preview</v>
      </c>
      <c r="M525" s="181" t="s">
        <v>48</v>
      </c>
      <c r="N525" s="181" t="s">
        <v>48</v>
      </c>
    </row>
    <row r="526" ht="48.0" customHeight="1">
      <c r="A526" s="189"/>
      <c r="B526" s="191"/>
      <c r="C526" s="192"/>
      <c r="D526" s="192"/>
      <c r="F526" s="190" t="b">
        <v>0</v>
      </c>
      <c r="G526" s="190" t="b">
        <v>0</v>
      </c>
      <c r="H526" s="190" t="b">
        <v>0</v>
      </c>
      <c r="J526" s="170" t="str">
        <f>IFERROR(__xludf.DUMMYFUNCTION("QUERY(Models!A:I, ""SELECT A WHERE I = TRUE AND G = FALSE LIMIT 1"", 0)"),"gpt-4-turbo-preview")</f>
        <v>gpt-4-turbo-preview</v>
      </c>
      <c r="K526" s="170">
        <v>0.1</v>
      </c>
      <c r="L526" s="170" t="str">
        <f>IFERROR(__xludf.DUMMYFUNCTION("QUERY(Models!A:I, ""SELECT A WHERE I = TRUE AND G = FALSE LIMIT 1"", 0)"),"gpt-4-turbo-preview")</f>
        <v>gpt-4-turbo-preview</v>
      </c>
      <c r="M526" s="181" t="s">
        <v>48</v>
      </c>
      <c r="N526" s="181" t="s">
        <v>48</v>
      </c>
    </row>
    <row r="527" ht="48.0" customHeight="1">
      <c r="A527" s="189"/>
      <c r="B527" s="191"/>
      <c r="C527" s="192"/>
      <c r="D527" s="192"/>
      <c r="F527" s="190" t="b">
        <v>0</v>
      </c>
      <c r="G527" s="190" t="b">
        <v>0</v>
      </c>
      <c r="H527" s="190" t="b">
        <v>0</v>
      </c>
      <c r="J527" s="170" t="str">
        <f>IFERROR(__xludf.DUMMYFUNCTION("QUERY(Models!A:I, ""SELECT A WHERE I = TRUE AND G = FALSE LIMIT 1"", 0)"),"gpt-4-turbo-preview")</f>
        <v>gpt-4-turbo-preview</v>
      </c>
      <c r="K527" s="170">
        <v>0.1</v>
      </c>
      <c r="L527" s="170" t="str">
        <f>IFERROR(__xludf.DUMMYFUNCTION("QUERY(Models!A:I, ""SELECT A WHERE I = TRUE AND G = FALSE LIMIT 1"", 0)"),"gpt-4-turbo-preview")</f>
        <v>gpt-4-turbo-preview</v>
      </c>
      <c r="M527" s="181" t="s">
        <v>48</v>
      </c>
      <c r="N527" s="181" t="s">
        <v>48</v>
      </c>
    </row>
    <row r="528" ht="48.0" customHeight="1">
      <c r="A528" s="189"/>
      <c r="B528" s="191"/>
      <c r="C528" s="192"/>
      <c r="D528" s="192"/>
      <c r="F528" s="190" t="b">
        <v>0</v>
      </c>
      <c r="G528" s="190" t="b">
        <v>0</v>
      </c>
      <c r="H528" s="190" t="b">
        <v>0</v>
      </c>
      <c r="J528" s="170" t="str">
        <f>IFERROR(__xludf.DUMMYFUNCTION("QUERY(Models!A:I, ""SELECT A WHERE I = TRUE AND G = FALSE LIMIT 1"", 0)"),"gpt-4-turbo-preview")</f>
        <v>gpt-4-turbo-preview</v>
      </c>
      <c r="K528" s="170">
        <v>0.1</v>
      </c>
      <c r="L528" s="170" t="str">
        <f>IFERROR(__xludf.DUMMYFUNCTION("QUERY(Models!A:I, ""SELECT A WHERE I = TRUE AND G = FALSE LIMIT 1"", 0)"),"gpt-4-turbo-preview")</f>
        <v>gpt-4-turbo-preview</v>
      </c>
      <c r="M528" s="181" t="s">
        <v>48</v>
      </c>
      <c r="N528" s="181" t="s">
        <v>48</v>
      </c>
    </row>
    <row r="529" ht="48.0" customHeight="1">
      <c r="A529" s="189"/>
      <c r="B529" s="191"/>
      <c r="C529" s="192"/>
      <c r="D529" s="192"/>
      <c r="F529" s="190" t="b">
        <v>0</v>
      </c>
      <c r="G529" s="190" t="b">
        <v>0</v>
      </c>
      <c r="H529" s="190" t="b">
        <v>0</v>
      </c>
      <c r="J529" s="170" t="str">
        <f>IFERROR(__xludf.DUMMYFUNCTION("QUERY(Models!A:I, ""SELECT A WHERE I = TRUE AND G = FALSE LIMIT 1"", 0)"),"gpt-4-turbo-preview")</f>
        <v>gpt-4-turbo-preview</v>
      </c>
      <c r="K529" s="170">
        <v>0.1</v>
      </c>
      <c r="L529" s="170" t="str">
        <f>IFERROR(__xludf.DUMMYFUNCTION("QUERY(Models!A:I, ""SELECT A WHERE I = TRUE AND G = FALSE LIMIT 1"", 0)"),"gpt-4-turbo-preview")</f>
        <v>gpt-4-turbo-preview</v>
      </c>
      <c r="M529" s="181" t="s">
        <v>48</v>
      </c>
      <c r="N529" s="181" t="s">
        <v>48</v>
      </c>
    </row>
    <row r="530" ht="48.0" customHeight="1">
      <c r="A530" s="189"/>
      <c r="B530" s="191"/>
      <c r="C530" s="192"/>
      <c r="D530" s="192"/>
      <c r="F530" s="190" t="b">
        <v>0</v>
      </c>
      <c r="G530" s="190" t="b">
        <v>0</v>
      </c>
      <c r="H530" s="190" t="b">
        <v>0</v>
      </c>
      <c r="J530" s="170" t="str">
        <f>IFERROR(__xludf.DUMMYFUNCTION("QUERY(Models!A:I, ""SELECT A WHERE I = TRUE AND G = FALSE LIMIT 1"", 0)"),"gpt-4-turbo-preview")</f>
        <v>gpt-4-turbo-preview</v>
      </c>
      <c r="K530" s="170">
        <v>0.1</v>
      </c>
      <c r="L530" s="170" t="str">
        <f>IFERROR(__xludf.DUMMYFUNCTION("QUERY(Models!A:I, ""SELECT A WHERE I = TRUE AND G = FALSE LIMIT 1"", 0)"),"gpt-4-turbo-preview")</f>
        <v>gpt-4-turbo-preview</v>
      </c>
      <c r="M530" s="181" t="s">
        <v>48</v>
      </c>
      <c r="N530" s="181" t="s">
        <v>48</v>
      </c>
    </row>
    <row r="531" ht="48.0" customHeight="1">
      <c r="A531" s="189"/>
      <c r="B531" s="191"/>
      <c r="C531" s="192"/>
      <c r="D531" s="192"/>
      <c r="F531" s="190" t="b">
        <v>0</v>
      </c>
      <c r="G531" s="190" t="b">
        <v>0</v>
      </c>
      <c r="H531" s="190" t="b">
        <v>0</v>
      </c>
      <c r="J531" s="170" t="str">
        <f>IFERROR(__xludf.DUMMYFUNCTION("QUERY(Models!A:I, ""SELECT A WHERE I = TRUE AND G = FALSE LIMIT 1"", 0)"),"gpt-4-turbo-preview")</f>
        <v>gpt-4-turbo-preview</v>
      </c>
      <c r="K531" s="170">
        <v>0.1</v>
      </c>
      <c r="L531" s="170" t="str">
        <f>IFERROR(__xludf.DUMMYFUNCTION("QUERY(Models!A:I, ""SELECT A WHERE I = TRUE AND G = FALSE LIMIT 1"", 0)"),"gpt-4-turbo-preview")</f>
        <v>gpt-4-turbo-preview</v>
      </c>
      <c r="M531" s="181" t="s">
        <v>48</v>
      </c>
      <c r="N531" s="181" t="s">
        <v>48</v>
      </c>
    </row>
    <row r="532" ht="48.0" customHeight="1">
      <c r="A532" s="189"/>
      <c r="B532" s="191"/>
      <c r="C532" s="192"/>
      <c r="D532" s="192"/>
      <c r="F532" s="190" t="b">
        <v>0</v>
      </c>
      <c r="G532" s="190" t="b">
        <v>0</v>
      </c>
      <c r="H532" s="190" t="b">
        <v>0</v>
      </c>
      <c r="J532" s="170" t="str">
        <f>IFERROR(__xludf.DUMMYFUNCTION("QUERY(Models!A:I, ""SELECT A WHERE I = TRUE AND G = FALSE LIMIT 1"", 0)"),"gpt-4-turbo-preview")</f>
        <v>gpt-4-turbo-preview</v>
      </c>
      <c r="K532" s="170">
        <v>0.1</v>
      </c>
      <c r="L532" s="170" t="str">
        <f>IFERROR(__xludf.DUMMYFUNCTION("QUERY(Models!A:I, ""SELECT A WHERE I = TRUE AND G = FALSE LIMIT 1"", 0)"),"gpt-4-turbo-preview")</f>
        <v>gpt-4-turbo-preview</v>
      </c>
      <c r="M532" s="181" t="s">
        <v>48</v>
      </c>
      <c r="N532" s="181" t="s">
        <v>48</v>
      </c>
    </row>
    <row r="533" ht="48.0" customHeight="1">
      <c r="A533" s="189"/>
      <c r="B533" s="191"/>
      <c r="C533" s="192"/>
      <c r="D533" s="192"/>
      <c r="F533" s="190" t="b">
        <v>0</v>
      </c>
      <c r="G533" s="190" t="b">
        <v>0</v>
      </c>
      <c r="H533" s="190" t="b">
        <v>0</v>
      </c>
      <c r="J533" s="170" t="str">
        <f>IFERROR(__xludf.DUMMYFUNCTION("QUERY(Models!A:I, ""SELECT A WHERE I = TRUE AND G = FALSE LIMIT 1"", 0)"),"gpt-4-turbo-preview")</f>
        <v>gpt-4-turbo-preview</v>
      </c>
      <c r="K533" s="170">
        <v>0.1</v>
      </c>
      <c r="L533" s="170" t="str">
        <f>IFERROR(__xludf.DUMMYFUNCTION("QUERY(Models!A:I, ""SELECT A WHERE I = TRUE AND G = FALSE LIMIT 1"", 0)"),"gpt-4-turbo-preview")</f>
        <v>gpt-4-turbo-preview</v>
      </c>
      <c r="M533" s="181" t="s">
        <v>48</v>
      </c>
      <c r="N533" s="181" t="s">
        <v>48</v>
      </c>
    </row>
    <row r="534" ht="48.0" customHeight="1">
      <c r="A534" s="189"/>
      <c r="B534" s="191"/>
      <c r="C534" s="192"/>
      <c r="D534" s="192"/>
      <c r="F534" s="190" t="b">
        <v>0</v>
      </c>
      <c r="G534" s="190" t="b">
        <v>0</v>
      </c>
      <c r="H534" s="190" t="b">
        <v>0</v>
      </c>
      <c r="J534" s="170" t="str">
        <f>IFERROR(__xludf.DUMMYFUNCTION("QUERY(Models!A:I, ""SELECT A WHERE I = TRUE AND G = FALSE LIMIT 1"", 0)"),"gpt-4-turbo-preview")</f>
        <v>gpt-4-turbo-preview</v>
      </c>
      <c r="K534" s="170">
        <v>0.1</v>
      </c>
      <c r="L534" s="170" t="str">
        <f>IFERROR(__xludf.DUMMYFUNCTION("QUERY(Models!A:I, ""SELECT A WHERE I = TRUE AND G = FALSE LIMIT 1"", 0)"),"gpt-4-turbo-preview")</f>
        <v>gpt-4-turbo-preview</v>
      </c>
      <c r="M534" s="181" t="s">
        <v>48</v>
      </c>
      <c r="N534" s="181" t="s">
        <v>48</v>
      </c>
    </row>
    <row r="535" ht="48.0" customHeight="1">
      <c r="A535" s="189"/>
      <c r="B535" s="191"/>
      <c r="C535" s="192"/>
      <c r="D535" s="192"/>
      <c r="F535" s="190" t="b">
        <v>0</v>
      </c>
      <c r="G535" s="190" t="b">
        <v>0</v>
      </c>
      <c r="H535" s="190" t="b">
        <v>0</v>
      </c>
      <c r="J535" s="170" t="str">
        <f>IFERROR(__xludf.DUMMYFUNCTION("QUERY(Models!A:I, ""SELECT A WHERE I = TRUE AND G = FALSE LIMIT 1"", 0)"),"gpt-4-turbo-preview")</f>
        <v>gpt-4-turbo-preview</v>
      </c>
      <c r="K535" s="170">
        <v>0.1</v>
      </c>
      <c r="L535" s="170" t="str">
        <f>IFERROR(__xludf.DUMMYFUNCTION("QUERY(Models!A:I, ""SELECT A WHERE I = TRUE AND G = FALSE LIMIT 1"", 0)"),"gpt-4-turbo-preview")</f>
        <v>gpt-4-turbo-preview</v>
      </c>
      <c r="M535" s="181" t="s">
        <v>48</v>
      </c>
      <c r="N535" s="181" t="s">
        <v>48</v>
      </c>
    </row>
    <row r="536" ht="48.0" customHeight="1">
      <c r="A536" s="189"/>
      <c r="B536" s="191"/>
      <c r="C536" s="192"/>
      <c r="D536" s="192"/>
      <c r="F536" s="190" t="b">
        <v>0</v>
      </c>
      <c r="G536" s="190" t="b">
        <v>0</v>
      </c>
      <c r="H536" s="190" t="b">
        <v>0</v>
      </c>
      <c r="J536" s="170" t="str">
        <f>IFERROR(__xludf.DUMMYFUNCTION("QUERY(Models!A:I, ""SELECT A WHERE I = TRUE AND G = FALSE LIMIT 1"", 0)"),"gpt-4-turbo-preview")</f>
        <v>gpt-4-turbo-preview</v>
      </c>
      <c r="K536" s="170">
        <v>0.1</v>
      </c>
      <c r="L536" s="170" t="str">
        <f>IFERROR(__xludf.DUMMYFUNCTION("QUERY(Models!A:I, ""SELECT A WHERE I = TRUE AND G = FALSE LIMIT 1"", 0)"),"gpt-4-turbo-preview")</f>
        <v>gpt-4-turbo-preview</v>
      </c>
      <c r="M536" s="181" t="s">
        <v>48</v>
      </c>
      <c r="N536" s="181" t="s">
        <v>48</v>
      </c>
    </row>
    <row r="537" ht="48.0" customHeight="1">
      <c r="A537" s="189"/>
      <c r="B537" s="191"/>
      <c r="C537" s="192"/>
      <c r="D537" s="192"/>
      <c r="F537" s="190" t="b">
        <v>0</v>
      </c>
      <c r="G537" s="190" t="b">
        <v>0</v>
      </c>
      <c r="H537" s="190" t="b">
        <v>0</v>
      </c>
      <c r="J537" s="170" t="str">
        <f>IFERROR(__xludf.DUMMYFUNCTION("QUERY(Models!A:I, ""SELECT A WHERE I = TRUE AND G = FALSE LIMIT 1"", 0)"),"gpt-4-turbo-preview")</f>
        <v>gpt-4-turbo-preview</v>
      </c>
      <c r="K537" s="170">
        <v>0.1</v>
      </c>
      <c r="L537" s="170" t="str">
        <f>IFERROR(__xludf.DUMMYFUNCTION("QUERY(Models!A:I, ""SELECT A WHERE I = TRUE AND G = FALSE LIMIT 1"", 0)"),"gpt-4-turbo-preview")</f>
        <v>gpt-4-turbo-preview</v>
      </c>
      <c r="M537" s="181" t="s">
        <v>48</v>
      </c>
      <c r="N537" s="181" t="s">
        <v>48</v>
      </c>
    </row>
    <row r="538" ht="48.0" customHeight="1">
      <c r="A538" s="189"/>
      <c r="B538" s="191"/>
      <c r="C538" s="192"/>
      <c r="D538" s="192"/>
      <c r="F538" s="190" t="b">
        <v>0</v>
      </c>
      <c r="G538" s="190" t="b">
        <v>0</v>
      </c>
      <c r="H538" s="190" t="b">
        <v>0</v>
      </c>
      <c r="J538" s="170" t="str">
        <f>IFERROR(__xludf.DUMMYFUNCTION("QUERY(Models!A:I, ""SELECT A WHERE I = TRUE AND G = FALSE LIMIT 1"", 0)"),"gpt-4-turbo-preview")</f>
        <v>gpt-4-turbo-preview</v>
      </c>
      <c r="K538" s="170">
        <v>0.1</v>
      </c>
      <c r="L538" s="170" t="str">
        <f>IFERROR(__xludf.DUMMYFUNCTION("QUERY(Models!A:I, ""SELECT A WHERE I = TRUE AND G = FALSE LIMIT 1"", 0)"),"gpt-4-turbo-preview")</f>
        <v>gpt-4-turbo-preview</v>
      </c>
      <c r="M538" s="181" t="s">
        <v>48</v>
      </c>
      <c r="N538" s="181" t="s">
        <v>48</v>
      </c>
    </row>
    <row r="539" ht="48.0" customHeight="1">
      <c r="A539" s="189"/>
      <c r="B539" s="191"/>
      <c r="C539" s="192"/>
      <c r="D539" s="192"/>
      <c r="F539" s="190" t="b">
        <v>0</v>
      </c>
      <c r="G539" s="190" t="b">
        <v>0</v>
      </c>
      <c r="H539" s="190" t="b">
        <v>0</v>
      </c>
      <c r="J539" s="170" t="str">
        <f>IFERROR(__xludf.DUMMYFUNCTION("QUERY(Models!A:I, ""SELECT A WHERE I = TRUE AND G = FALSE LIMIT 1"", 0)"),"gpt-4-turbo-preview")</f>
        <v>gpt-4-turbo-preview</v>
      </c>
      <c r="K539" s="170">
        <v>0.1</v>
      </c>
      <c r="L539" s="170" t="str">
        <f>IFERROR(__xludf.DUMMYFUNCTION("QUERY(Models!A:I, ""SELECT A WHERE I = TRUE AND G = FALSE LIMIT 1"", 0)"),"gpt-4-turbo-preview")</f>
        <v>gpt-4-turbo-preview</v>
      </c>
      <c r="M539" s="181" t="s">
        <v>48</v>
      </c>
      <c r="N539" s="181" t="s">
        <v>48</v>
      </c>
    </row>
    <row r="540" ht="48.0" customHeight="1">
      <c r="A540" s="189"/>
      <c r="B540" s="191"/>
      <c r="C540" s="192"/>
      <c r="D540" s="192"/>
      <c r="F540" s="190" t="b">
        <v>0</v>
      </c>
      <c r="G540" s="190" t="b">
        <v>0</v>
      </c>
      <c r="H540" s="190" t="b">
        <v>0</v>
      </c>
      <c r="J540" s="170" t="str">
        <f>IFERROR(__xludf.DUMMYFUNCTION("QUERY(Models!A:I, ""SELECT A WHERE I = TRUE AND G = FALSE LIMIT 1"", 0)"),"gpt-4-turbo-preview")</f>
        <v>gpt-4-turbo-preview</v>
      </c>
      <c r="K540" s="170">
        <v>0.1</v>
      </c>
      <c r="L540" s="170" t="str">
        <f>IFERROR(__xludf.DUMMYFUNCTION("QUERY(Models!A:I, ""SELECT A WHERE I = TRUE AND G = FALSE LIMIT 1"", 0)"),"gpt-4-turbo-preview")</f>
        <v>gpt-4-turbo-preview</v>
      </c>
      <c r="M540" s="181" t="s">
        <v>48</v>
      </c>
      <c r="N540" s="181" t="s">
        <v>48</v>
      </c>
    </row>
    <row r="541" ht="48.0" customHeight="1">
      <c r="A541" s="189"/>
      <c r="B541" s="191"/>
      <c r="C541" s="192"/>
      <c r="D541" s="192"/>
      <c r="F541" s="190" t="b">
        <v>0</v>
      </c>
      <c r="G541" s="190" t="b">
        <v>0</v>
      </c>
      <c r="H541" s="190" t="b">
        <v>0</v>
      </c>
      <c r="J541" s="170" t="str">
        <f>IFERROR(__xludf.DUMMYFUNCTION("QUERY(Models!A:I, ""SELECT A WHERE I = TRUE AND G = FALSE LIMIT 1"", 0)"),"gpt-4-turbo-preview")</f>
        <v>gpt-4-turbo-preview</v>
      </c>
      <c r="K541" s="170">
        <v>0.1</v>
      </c>
      <c r="L541" s="170" t="str">
        <f>IFERROR(__xludf.DUMMYFUNCTION("QUERY(Models!A:I, ""SELECT A WHERE I = TRUE AND G = FALSE LIMIT 1"", 0)"),"gpt-4-turbo-preview")</f>
        <v>gpt-4-turbo-preview</v>
      </c>
      <c r="M541" s="181" t="s">
        <v>48</v>
      </c>
      <c r="N541" s="181" t="s">
        <v>48</v>
      </c>
    </row>
    <row r="542" ht="48.0" customHeight="1">
      <c r="A542" s="189"/>
      <c r="B542" s="191"/>
      <c r="C542" s="192"/>
      <c r="D542" s="192"/>
      <c r="F542" s="190" t="b">
        <v>0</v>
      </c>
      <c r="G542" s="190" t="b">
        <v>0</v>
      </c>
      <c r="H542" s="190" t="b">
        <v>0</v>
      </c>
      <c r="J542" s="170" t="str">
        <f>IFERROR(__xludf.DUMMYFUNCTION("QUERY(Models!A:I, ""SELECT A WHERE I = TRUE AND G = FALSE LIMIT 1"", 0)"),"gpt-4-turbo-preview")</f>
        <v>gpt-4-turbo-preview</v>
      </c>
      <c r="K542" s="170">
        <v>0.1</v>
      </c>
      <c r="L542" s="170" t="str">
        <f>IFERROR(__xludf.DUMMYFUNCTION("QUERY(Models!A:I, ""SELECT A WHERE I = TRUE AND G = FALSE LIMIT 1"", 0)"),"gpt-4-turbo-preview")</f>
        <v>gpt-4-turbo-preview</v>
      </c>
      <c r="M542" s="181" t="s">
        <v>48</v>
      </c>
      <c r="N542" s="181" t="s">
        <v>48</v>
      </c>
    </row>
    <row r="543" ht="48.0" customHeight="1">
      <c r="A543" s="189"/>
      <c r="B543" s="191"/>
      <c r="C543" s="192"/>
      <c r="D543" s="192"/>
      <c r="F543" s="190" t="b">
        <v>0</v>
      </c>
      <c r="G543" s="190" t="b">
        <v>0</v>
      </c>
      <c r="H543" s="190" t="b">
        <v>0</v>
      </c>
      <c r="J543" s="170" t="str">
        <f>IFERROR(__xludf.DUMMYFUNCTION("QUERY(Models!A:I, ""SELECT A WHERE I = TRUE AND G = FALSE LIMIT 1"", 0)"),"gpt-4-turbo-preview")</f>
        <v>gpt-4-turbo-preview</v>
      </c>
      <c r="K543" s="170">
        <v>0.1</v>
      </c>
      <c r="L543" s="170" t="str">
        <f>IFERROR(__xludf.DUMMYFUNCTION("QUERY(Models!A:I, ""SELECT A WHERE I = TRUE AND G = FALSE LIMIT 1"", 0)"),"gpt-4-turbo-preview")</f>
        <v>gpt-4-turbo-preview</v>
      </c>
      <c r="M543" s="181" t="s">
        <v>48</v>
      </c>
      <c r="N543" s="181" t="s">
        <v>48</v>
      </c>
    </row>
    <row r="544" ht="48.0" customHeight="1">
      <c r="A544" s="189"/>
      <c r="B544" s="191"/>
      <c r="C544" s="192"/>
      <c r="D544" s="192"/>
      <c r="F544" s="190" t="b">
        <v>0</v>
      </c>
      <c r="G544" s="190" t="b">
        <v>0</v>
      </c>
      <c r="H544" s="190" t="b">
        <v>0</v>
      </c>
      <c r="J544" s="170" t="str">
        <f>IFERROR(__xludf.DUMMYFUNCTION("QUERY(Models!A:I, ""SELECT A WHERE I = TRUE AND G = FALSE LIMIT 1"", 0)"),"gpt-4-turbo-preview")</f>
        <v>gpt-4-turbo-preview</v>
      </c>
      <c r="K544" s="170">
        <v>0.1</v>
      </c>
      <c r="L544" s="170" t="str">
        <f>IFERROR(__xludf.DUMMYFUNCTION("QUERY(Models!A:I, ""SELECT A WHERE I = TRUE AND G = FALSE LIMIT 1"", 0)"),"gpt-4-turbo-preview")</f>
        <v>gpt-4-turbo-preview</v>
      </c>
      <c r="M544" s="181" t="s">
        <v>48</v>
      </c>
      <c r="N544" s="181" t="s">
        <v>48</v>
      </c>
    </row>
    <row r="545" ht="48.0" customHeight="1">
      <c r="A545" s="189"/>
      <c r="B545" s="191"/>
      <c r="C545" s="192"/>
      <c r="D545" s="192"/>
      <c r="F545" s="190" t="b">
        <v>0</v>
      </c>
      <c r="G545" s="190" t="b">
        <v>0</v>
      </c>
      <c r="H545" s="190" t="b">
        <v>0</v>
      </c>
      <c r="J545" s="170" t="str">
        <f>IFERROR(__xludf.DUMMYFUNCTION("QUERY(Models!A:I, ""SELECT A WHERE I = TRUE AND G = FALSE LIMIT 1"", 0)"),"gpt-4-turbo-preview")</f>
        <v>gpt-4-turbo-preview</v>
      </c>
      <c r="K545" s="170">
        <v>0.1</v>
      </c>
      <c r="L545" s="170" t="str">
        <f>IFERROR(__xludf.DUMMYFUNCTION("QUERY(Models!A:I, ""SELECT A WHERE I = TRUE AND G = FALSE LIMIT 1"", 0)"),"gpt-4-turbo-preview")</f>
        <v>gpt-4-turbo-preview</v>
      </c>
      <c r="M545" s="181" t="s">
        <v>48</v>
      </c>
      <c r="N545" s="181" t="s">
        <v>48</v>
      </c>
    </row>
    <row r="546" ht="48.0" customHeight="1">
      <c r="A546" s="189"/>
      <c r="B546" s="191"/>
      <c r="C546" s="192"/>
      <c r="D546" s="192"/>
      <c r="F546" s="190" t="b">
        <v>0</v>
      </c>
      <c r="G546" s="190" t="b">
        <v>0</v>
      </c>
      <c r="H546" s="190" t="b">
        <v>0</v>
      </c>
      <c r="J546" s="170" t="str">
        <f>IFERROR(__xludf.DUMMYFUNCTION("QUERY(Models!A:I, ""SELECT A WHERE I = TRUE AND G = FALSE LIMIT 1"", 0)"),"gpt-4-turbo-preview")</f>
        <v>gpt-4-turbo-preview</v>
      </c>
      <c r="K546" s="170">
        <v>0.1</v>
      </c>
      <c r="L546" s="170" t="str">
        <f>IFERROR(__xludf.DUMMYFUNCTION("QUERY(Models!A:I, ""SELECT A WHERE I = TRUE AND G = FALSE LIMIT 1"", 0)"),"gpt-4-turbo-preview")</f>
        <v>gpt-4-turbo-preview</v>
      </c>
      <c r="M546" s="181" t="s">
        <v>48</v>
      </c>
      <c r="N546" s="181" t="s">
        <v>48</v>
      </c>
    </row>
    <row r="547" ht="48.0" customHeight="1">
      <c r="A547" s="189"/>
      <c r="B547" s="191"/>
      <c r="C547" s="192"/>
      <c r="D547" s="192"/>
      <c r="F547" s="190" t="b">
        <v>0</v>
      </c>
      <c r="G547" s="190" t="b">
        <v>0</v>
      </c>
      <c r="H547" s="190" t="b">
        <v>0</v>
      </c>
      <c r="J547" s="170" t="str">
        <f>IFERROR(__xludf.DUMMYFUNCTION("QUERY(Models!A:I, ""SELECT A WHERE I = TRUE AND G = FALSE LIMIT 1"", 0)"),"gpt-4-turbo-preview")</f>
        <v>gpt-4-turbo-preview</v>
      </c>
      <c r="K547" s="170">
        <v>0.1</v>
      </c>
      <c r="L547" s="170" t="str">
        <f>IFERROR(__xludf.DUMMYFUNCTION("QUERY(Models!A:I, ""SELECT A WHERE I = TRUE AND G = FALSE LIMIT 1"", 0)"),"gpt-4-turbo-preview")</f>
        <v>gpt-4-turbo-preview</v>
      </c>
      <c r="M547" s="181" t="s">
        <v>48</v>
      </c>
      <c r="N547" s="181" t="s">
        <v>48</v>
      </c>
    </row>
    <row r="548" ht="48.0" customHeight="1">
      <c r="A548" s="189"/>
      <c r="B548" s="191"/>
      <c r="C548" s="192"/>
      <c r="D548" s="192"/>
      <c r="F548" s="190" t="b">
        <v>0</v>
      </c>
      <c r="G548" s="190" t="b">
        <v>0</v>
      </c>
      <c r="H548" s="190" t="b">
        <v>0</v>
      </c>
      <c r="J548" s="170" t="str">
        <f>IFERROR(__xludf.DUMMYFUNCTION("QUERY(Models!A:I, ""SELECT A WHERE I = TRUE AND G = FALSE LIMIT 1"", 0)"),"gpt-4-turbo-preview")</f>
        <v>gpt-4-turbo-preview</v>
      </c>
      <c r="K548" s="170">
        <v>0.1</v>
      </c>
      <c r="L548" s="170" t="str">
        <f>IFERROR(__xludf.DUMMYFUNCTION("QUERY(Models!A:I, ""SELECT A WHERE I = TRUE AND G = FALSE LIMIT 1"", 0)"),"gpt-4-turbo-preview")</f>
        <v>gpt-4-turbo-preview</v>
      </c>
      <c r="M548" s="181" t="s">
        <v>48</v>
      </c>
      <c r="N548" s="181" t="s">
        <v>48</v>
      </c>
    </row>
    <row r="549" ht="48.0" customHeight="1">
      <c r="A549" s="189"/>
      <c r="B549" s="191"/>
      <c r="C549" s="192"/>
      <c r="D549" s="192"/>
      <c r="F549" s="190" t="b">
        <v>0</v>
      </c>
      <c r="G549" s="190" t="b">
        <v>0</v>
      </c>
      <c r="H549" s="190" t="b">
        <v>0</v>
      </c>
      <c r="J549" s="170" t="str">
        <f>IFERROR(__xludf.DUMMYFUNCTION("QUERY(Models!A:I, ""SELECT A WHERE I = TRUE AND G = FALSE LIMIT 1"", 0)"),"gpt-4-turbo-preview")</f>
        <v>gpt-4-turbo-preview</v>
      </c>
      <c r="K549" s="170">
        <v>0.1</v>
      </c>
      <c r="L549" s="170" t="str">
        <f>IFERROR(__xludf.DUMMYFUNCTION("QUERY(Models!A:I, ""SELECT A WHERE I = TRUE AND G = FALSE LIMIT 1"", 0)"),"gpt-4-turbo-preview")</f>
        <v>gpt-4-turbo-preview</v>
      </c>
      <c r="M549" s="181" t="s">
        <v>48</v>
      </c>
      <c r="N549" s="181" t="s">
        <v>48</v>
      </c>
    </row>
    <row r="550" ht="48.0" customHeight="1">
      <c r="A550" s="189"/>
      <c r="B550" s="191"/>
      <c r="C550" s="192"/>
      <c r="D550" s="192"/>
      <c r="F550" s="190" t="b">
        <v>0</v>
      </c>
      <c r="G550" s="190" t="b">
        <v>0</v>
      </c>
      <c r="H550" s="190" t="b">
        <v>0</v>
      </c>
      <c r="J550" s="170" t="str">
        <f>IFERROR(__xludf.DUMMYFUNCTION("QUERY(Models!A:I, ""SELECT A WHERE I = TRUE AND G = FALSE LIMIT 1"", 0)"),"gpt-4-turbo-preview")</f>
        <v>gpt-4-turbo-preview</v>
      </c>
      <c r="K550" s="170">
        <v>0.1</v>
      </c>
      <c r="L550" s="170" t="str">
        <f>IFERROR(__xludf.DUMMYFUNCTION("QUERY(Models!A:I, ""SELECT A WHERE I = TRUE AND G = FALSE LIMIT 1"", 0)"),"gpt-4-turbo-preview")</f>
        <v>gpt-4-turbo-preview</v>
      </c>
      <c r="M550" s="181" t="s">
        <v>48</v>
      </c>
      <c r="N550" s="181" t="s">
        <v>48</v>
      </c>
    </row>
    <row r="551" ht="48.0" customHeight="1">
      <c r="A551" s="189"/>
      <c r="B551" s="191"/>
      <c r="C551" s="192"/>
      <c r="D551" s="192"/>
      <c r="F551" s="190" t="b">
        <v>0</v>
      </c>
      <c r="G551" s="190" t="b">
        <v>0</v>
      </c>
      <c r="H551" s="190" t="b">
        <v>0</v>
      </c>
      <c r="J551" s="170" t="str">
        <f>IFERROR(__xludf.DUMMYFUNCTION("QUERY(Models!A:I, ""SELECT A WHERE I = TRUE AND G = FALSE LIMIT 1"", 0)"),"gpt-4-turbo-preview")</f>
        <v>gpt-4-turbo-preview</v>
      </c>
      <c r="K551" s="170">
        <v>0.1</v>
      </c>
      <c r="L551" s="170" t="str">
        <f>IFERROR(__xludf.DUMMYFUNCTION("QUERY(Models!A:I, ""SELECT A WHERE I = TRUE AND G = FALSE LIMIT 1"", 0)"),"gpt-4-turbo-preview")</f>
        <v>gpt-4-turbo-preview</v>
      </c>
      <c r="M551" s="181" t="s">
        <v>48</v>
      </c>
      <c r="N551" s="181" t="s">
        <v>48</v>
      </c>
    </row>
    <row r="552" ht="48.0" customHeight="1">
      <c r="A552" s="189"/>
      <c r="B552" s="191"/>
      <c r="C552" s="192"/>
      <c r="D552" s="192"/>
      <c r="F552" s="190" t="b">
        <v>0</v>
      </c>
      <c r="G552" s="190" t="b">
        <v>0</v>
      </c>
      <c r="H552" s="190" t="b">
        <v>0</v>
      </c>
      <c r="J552" s="170" t="str">
        <f>IFERROR(__xludf.DUMMYFUNCTION("QUERY(Models!A:I, ""SELECT A WHERE I = TRUE AND G = FALSE LIMIT 1"", 0)"),"gpt-4-turbo-preview")</f>
        <v>gpt-4-turbo-preview</v>
      </c>
      <c r="K552" s="170">
        <v>0.1</v>
      </c>
      <c r="L552" s="170" t="str">
        <f>IFERROR(__xludf.DUMMYFUNCTION("QUERY(Models!A:I, ""SELECT A WHERE I = TRUE AND G = FALSE LIMIT 1"", 0)"),"gpt-4-turbo-preview")</f>
        <v>gpt-4-turbo-preview</v>
      </c>
      <c r="M552" s="181" t="s">
        <v>48</v>
      </c>
      <c r="N552" s="181" t="s">
        <v>48</v>
      </c>
    </row>
    <row r="553" ht="48.0" customHeight="1">
      <c r="A553" s="189"/>
      <c r="B553" s="191"/>
      <c r="C553" s="192"/>
      <c r="D553" s="192"/>
      <c r="F553" s="190" t="b">
        <v>0</v>
      </c>
      <c r="G553" s="190" t="b">
        <v>0</v>
      </c>
      <c r="H553" s="190" t="b">
        <v>0</v>
      </c>
      <c r="J553" s="170" t="str">
        <f>IFERROR(__xludf.DUMMYFUNCTION("QUERY(Models!A:I, ""SELECT A WHERE I = TRUE AND G = FALSE LIMIT 1"", 0)"),"gpt-4-turbo-preview")</f>
        <v>gpt-4-turbo-preview</v>
      </c>
      <c r="K553" s="170">
        <v>0.1</v>
      </c>
      <c r="L553" s="170" t="str">
        <f>IFERROR(__xludf.DUMMYFUNCTION("QUERY(Models!A:I, ""SELECT A WHERE I = TRUE AND G = FALSE LIMIT 1"", 0)"),"gpt-4-turbo-preview")</f>
        <v>gpt-4-turbo-preview</v>
      </c>
      <c r="M553" s="181" t="s">
        <v>48</v>
      </c>
      <c r="N553" s="181" t="s">
        <v>48</v>
      </c>
    </row>
    <row r="554" ht="48.0" customHeight="1">
      <c r="A554" s="189"/>
      <c r="B554" s="191"/>
      <c r="C554" s="192"/>
      <c r="D554" s="192"/>
      <c r="F554" s="190" t="b">
        <v>0</v>
      </c>
      <c r="G554" s="190" t="b">
        <v>0</v>
      </c>
      <c r="H554" s="190" t="b">
        <v>0</v>
      </c>
      <c r="J554" s="170" t="str">
        <f>IFERROR(__xludf.DUMMYFUNCTION("QUERY(Models!A:I, ""SELECT A WHERE I = TRUE AND G = FALSE LIMIT 1"", 0)"),"gpt-4-turbo-preview")</f>
        <v>gpt-4-turbo-preview</v>
      </c>
      <c r="K554" s="170">
        <v>0.1</v>
      </c>
      <c r="L554" s="170" t="str">
        <f>IFERROR(__xludf.DUMMYFUNCTION("QUERY(Models!A:I, ""SELECT A WHERE I = TRUE AND G = FALSE LIMIT 1"", 0)"),"gpt-4-turbo-preview")</f>
        <v>gpt-4-turbo-preview</v>
      </c>
      <c r="M554" s="181" t="s">
        <v>48</v>
      </c>
      <c r="N554" s="181" t="s">
        <v>48</v>
      </c>
    </row>
    <row r="555" ht="48.0" customHeight="1">
      <c r="A555" s="189"/>
      <c r="B555" s="191"/>
      <c r="C555" s="192"/>
      <c r="D555" s="192"/>
      <c r="F555" s="190" t="b">
        <v>0</v>
      </c>
      <c r="G555" s="190" t="b">
        <v>0</v>
      </c>
      <c r="H555" s="190" t="b">
        <v>0</v>
      </c>
      <c r="J555" s="170" t="str">
        <f>IFERROR(__xludf.DUMMYFUNCTION("QUERY(Models!A:I, ""SELECT A WHERE I = TRUE AND G = FALSE LIMIT 1"", 0)"),"gpt-4-turbo-preview")</f>
        <v>gpt-4-turbo-preview</v>
      </c>
      <c r="K555" s="170">
        <v>0.1</v>
      </c>
      <c r="L555" s="170" t="str">
        <f>IFERROR(__xludf.DUMMYFUNCTION("QUERY(Models!A:I, ""SELECT A WHERE I = TRUE AND G = FALSE LIMIT 1"", 0)"),"gpt-4-turbo-preview")</f>
        <v>gpt-4-turbo-preview</v>
      </c>
      <c r="M555" s="181" t="s">
        <v>48</v>
      </c>
      <c r="N555" s="181" t="s">
        <v>48</v>
      </c>
    </row>
    <row r="556" ht="48.0" customHeight="1">
      <c r="A556" s="189"/>
      <c r="B556" s="191"/>
      <c r="C556" s="192"/>
      <c r="D556" s="192"/>
      <c r="F556" s="190" t="b">
        <v>0</v>
      </c>
      <c r="G556" s="190" t="b">
        <v>0</v>
      </c>
      <c r="H556" s="190" t="b">
        <v>0</v>
      </c>
      <c r="J556" s="170" t="str">
        <f>IFERROR(__xludf.DUMMYFUNCTION("QUERY(Models!A:I, ""SELECT A WHERE I = TRUE AND G = FALSE LIMIT 1"", 0)"),"gpt-4-turbo-preview")</f>
        <v>gpt-4-turbo-preview</v>
      </c>
      <c r="K556" s="170">
        <v>0.1</v>
      </c>
      <c r="L556" s="170" t="str">
        <f>IFERROR(__xludf.DUMMYFUNCTION("QUERY(Models!A:I, ""SELECT A WHERE I = TRUE AND G = FALSE LIMIT 1"", 0)"),"gpt-4-turbo-preview")</f>
        <v>gpt-4-turbo-preview</v>
      </c>
      <c r="M556" s="181" t="s">
        <v>48</v>
      </c>
      <c r="N556" s="181" t="s">
        <v>48</v>
      </c>
    </row>
    <row r="557" ht="48.0" customHeight="1">
      <c r="A557" s="189"/>
      <c r="B557" s="191"/>
      <c r="C557" s="192"/>
      <c r="D557" s="192"/>
      <c r="F557" s="190" t="b">
        <v>0</v>
      </c>
      <c r="G557" s="190" t="b">
        <v>0</v>
      </c>
      <c r="H557" s="190" t="b">
        <v>0</v>
      </c>
      <c r="J557" s="170" t="str">
        <f>IFERROR(__xludf.DUMMYFUNCTION("QUERY(Models!A:I, ""SELECT A WHERE I = TRUE AND G = FALSE LIMIT 1"", 0)"),"gpt-4-turbo-preview")</f>
        <v>gpt-4-turbo-preview</v>
      </c>
      <c r="K557" s="170">
        <v>0.1</v>
      </c>
      <c r="L557" s="170" t="str">
        <f>IFERROR(__xludf.DUMMYFUNCTION("QUERY(Models!A:I, ""SELECT A WHERE I = TRUE AND G = FALSE LIMIT 1"", 0)"),"gpt-4-turbo-preview")</f>
        <v>gpt-4-turbo-preview</v>
      </c>
      <c r="M557" s="181" t="s">
        <v>48</v>
      </c>
      <c r="N557" s="181" t="s">
        <v>48</v>
      </c>
    </row>
    <row r="558" ht="48.0" customHeight="1">
      <c r="A558" s="189"/>
      <c r="B558" s="191"/>
      <c r="C558" s="192"/>
      <c r="D558" s="192"/>
      <c r="F558" s="190" t="b">
        <v>0</v>
      </c>
      <c r="G558" s="190" t="b">
        <v>0</v>
      </c>
      <c r="H558" s="190" t="b">
        <v>0</v>
      </c>
      <c r="J558" s="170" t="str">
        <f>IFERROR(__xludf.DUMMYFUNCTION("QUERY(Models!A:I, ""SELECT A WHERE I = TRUE AND G = FALSE LIMIT 1"", 0)"),"gpt-4-turbo-preview")</f>
        <v>gpt-4-turbo-preview</v>
      </c>
      <c r="K558" s="170">
        <v>0.1</v>
      </c>
      <c r="L558" s="170" t="str">
        <f>IFERROR(__xludf.DUMMYFUNCTION("QUERY(Models!A:I, ""SELECT A WHERE I = TRUE AND G = FALSE LIMIT 1"", 0)"),"gpt-4-turbo-preview")</f>
        <v>gpt-4-turbo-preview</v>
      </c>
      <c r="M558" s="181" t="s">
        <v>48</v>
      </c>
      <c r="N558" s="181" t="s">
        <v>48</v>
      </c>
    </row>
    <row r="559" ht="48.0" customHeight="1">
      <c r="A559" s="189"/>
      <c r="B559" s="191"/>
      <c r="C559" s="192"/>
      <c r="D559" s="192"/>
      <c r="F559" s="190" t="b">
        <v>0</v>
      </c>
      <c r="G559" s="190" t="b">
        <v>0</v>
      </c>
      <c r="H559" s="190" t="b">
        <v>0</v>
      </c>
      <c r="J559" s="170" t="str">
        <f>IFERROR(__xludf.DUMMYFUNCTION("QUERY(Models!A:I, ""SELECT A WHERE I = TRUE AND G = FALSE LIMIT 1"", 0)"),"gpt-4-turbo-preview")</f>
        <v>gpt-4-turbo-preview</v>
      </c>
      <c r="K559" s="170">
        <v>0.1</v>
      </c>
      <c r="L559" s="170" t="str">
        <f>IFERROR(__xludf.DUMMYFUNCTION("QUERY(Models!A:I, ""SELECT A WHERE I = TRUE AND G = FALSE LIMIT 1"", 0)"),"gpt-4-turbo-preview")</f>
        <v>gpt-4-turbo-preview</v>
      </c>
      <c r="M559" s="181" t="s">
        <v>48</v>
      </c>
      <c r="N559" s="181" t="s">
        <v>48</v>
      </c>
    </row>
    <row r="560" ht="48.0" customHeight="1">
      <c r="A560" s="189"/>
      <c r="B560" s="191"/>
      <c r="C560" s="192"/>
      <c r="D560" s="192"/>
      <c r="F560" s="190" t="b">
        <v>0</v>
      </c>
      <c r="G560" s="190" t="b">
        <v>0</v>
      </c>
      <c r="H560" s="190" t="b">
        <v>0</v>
      </c>
      <c r="J560" s="170" t="str">
        <f>IFERROR(__xludf.DUMMYFUNCTION("QUERY(Models!A:I, ""SELECT A WHERE I = TRUE AND G = FALSE LIMIT 1"", 0)"),"gpt-4-turbo-preview")</f>
        <v>gpt-4-turbo-preview</v>
      </c>
      <c r="K560" s="170">
        <v>0.1</v>
      </c>
      <c r="L560" s="170" t="str">
        <f>IFERROR(__xludf.DUMMYFUNCTION("QUERY(Models!A:I, ""SELECT A WHERE I = TRUE AND G = FALSE LIMIT 1"", 0)"),"gpt-4-turbo-preview")</f>
        <v>gpt-4-turbo-preview</v>
      </c>
      <c r="M560" s="181" t="s">
        <v>48</v>
      </c>
      <c r="N560" s="181" t="s">
        <v>48</v>
      </c>
    </row>
    <row r="561" ht="48.0" customHeight="1">
      <c r="A561" s="189"/>
      <c r="B561" s="191"/>
      <c r="C561" s="192"/>
      <c r="D561" s="192"/>
      <c r="F561" s="190" t="b">
        <v>0</v>
      </c>
      <c r="G561" s="190" t="b">
        <v>0</v>
      </c>
      <c r="H561" s="190" t="b">
        <v>0</v>
      </c>
      <c r="J561" s="170" t="str">
        <f>IFERROR(__xludf.DUMMYFUNCTION("QUERY(Models!A:I, ""SELECT A WHERE I = TRUE AND G = FALSE LIMIT 1"", 0)"),"gpt-4-turbo-preview")</f>
        <v>gpt-4-turbo-preview</v>
      </c>
      <c r="K561" s="170">
        <v>0.1</v>
      </c>
      <c r="L561" s="170" t="str">
        <f>IFERROR(__xludf.DUMMYFUNCTION("QUERY(Models!A:I, ""SELECT A WHERE I = TRUE AND G = FALSE LIMIT 1"", 0)"),"gpt-4-turbo-preview")</f>
        <v>gpt-4-turbo-preview</v>
      </c>
      <c r="M561" s="181" t="s">
        <v>48</v>
      </c>
      <c r="N561" s="181" t="s">
        <v>48</v>
      </c>
    </row>
    <row r="562" ht="48.0" customHeight="1">
      <c r="A562" s="189"/>
      <c r="B562" s="191"/>
      <c r="C562" s="192"/>
      <c r="D562" s="192"/>
      <c r="F562" s="190" t="b">
        <v>0</v>
      </c>
      <c r="G562" s="190" t="b">
        <v>0</v>
      </c>
      <c r="H562" s="190" t="b">
        <v>0</v>
      </c>
      <c r="J562" s="170" t="str">
        <f>IFERROR(__xludf.DUMMYFUNCTION("QUERY(Models!A:I, ""SELECT A WHERE I = TRUE AND G = FALSE LIMIT 1"", 0)"),"gpt-4-turbo-preview")</f>
        <v>gpt-4-turbo-preview</v>
      </c>
      <c r="K562" s="170">
        <v>0.1</v>
      </c>
      <c r="L562" s="170" t="str">
        <f>IFERROR(__xludf.DUMMYFUNCTION("QUERY(Models!A:I, ""SELECT A WHERE I = TRUE AND G = FALSE LIMIT 1"", 0)"),"gpt-4-turbo-preview")</f>
        <v>gpt-4-turbo-preview</v>
      </c>
      <c r="M562" s="181" t="s">
        <v>48</v>
      </c>
      <c r="N562" s="181" t="s">
        <v>48</v>
      </c>
    </row>
    <row r="563" ht="48.0" customHeight="1">
      <c r="A563" s="189"/>
      <c r="B563" s="191"/>
      <c r="C563" s="192"/>
      <c r="D563" s="192"/>
      <c r="F563" s="190" t="b">
        <v>0</v>
      </c>
      <c r="G563" s="190" t="b">
        <v>0</v>
      </c>
      <c r="H563" s="190" t="b">
        <v>0</v>
      </c>
      <c r="J563" s="170" t="str">
        <f>IFERROR(__xludf.DUMMYFUNCTION("QUERY(Models!A:I, ""SELECT A WHERE I = TRUE AND G = FALSE LIMIT 1"", 0)"),"gpt-4-turbo-preview")</f>
        <v>gpt-4-turbo-preview</v>
      </c>
      <c r="K563" s="170">
        <v>0.1</v>
      </c>
      <c r="L563" s="170" t="str">
        <f>IFERROR(__xludf.DUMMYFUNCTION("QUERY(Models!A:I, ""SELECT A WHERE I = TRUE AND G = FALSE LIMIT 1"", 0)"),"gpt-4-turbo-preview")</f>
        <v>gpt-4-turbo-preview</v>
      </c>
      <c r="M563" s="181" t="s">
        <v>48</v>
      </c>
      <c r="N563" s="181" t="s">
        <v>48</v>
      </c>
    </row>
    <row r="564" ht="48.0" customHeight="1">
      <c r="A564" s="189"/>
      <c r="B564" s="191"/>
      <c r="C564" s="192"/>
      <c r="D564" s="192"/>
      <c r="F564" s="190" t="b">
        <v>0</v>
      </c>
      <c r="G564" s="190" t="b">
        <v>0</v>
      </c>
      <c r="H564" s="190" t="b">
        <v>0</v>
      </c>
      <c r="J564" s="170" t="str">
        <f>IFERROR(__xludf.DUMMYFUNCTION("QUERY(Models!A:I, ""SELECT A WHERE I = TRUE AND G = FALSE LIMIT 1"", 0)"),"gpt-4-turbo-preview")</f>
        <v>gpt-4-turbo-preview</v>
      </c>
      <c r="K564" s="170">
        <v>0.1</v>
      </c>
      <c r="L564" s="170" t="str">
        <f>IFERROR(__xludf.DUMMYFUNCTION("QUERY(Models!A:I, ""SELECT A WHERE I = TRUE AND G = FALSE LIMIT 1"", 0)"),"gpt-4-turbo-preview")</f>
        <v>gpt-4-turbo-preview</v>
      </c>
      <c r="M564" s="181" t="s">
        <v>48</v>
      </c>
      <c r="N564" s="181" t="s">
        <v>48</v>
      </c>
    </row>
    <row r="565" ht="48.0" customHeight="1">
      <c r="A565" s="189"/>
      <c r="B565" s="191"/>
      <c r="C565" s="192"/>
      <c r="D565" s="192"/>
      <c r="F565" s="190" t="b">
        <v>0</v>
      </c>
      <c r="G565" s="190" t="b">
        <v>0</v>
      </c>
      <c r="H565" s="190" t="b">
        <v>0</v>
      </c>
      <c r="J565" s="170" t="str">
        <f>IFERROR(__xludf.DUMMYFUNCTION("QUERY(Models!A:I, ""SELECT A WHERE I = TRUE AND G = FALSE LIMIT 1"", 0)"),"gpt-4-turbo-preview")</f>
        <v>gpt-4-turbo-preview</v>
      </c>
      <c r="K565" s="170">
        <v>0.1</v>
      </c>
      <c r="L565" s="170" t="str">
        <f>IFERROR(__xludf.DUMMYFUNCTION("QUERY(Models!A:I, ""SELECT A WHERE I = TRUE AND G = FALSE LIMIT 1"", 0)"),"gpt-4-turbo-preview")</f>
        <v>gpt-4-turbo-preview</v>
      </c>
      <c r="M565" s="181" t="s">
        <v>48</v>
      </c>
      <c r="N565" s="181" t="s">
        <v>48</v>
      </c>
    </row>
    <row r="566" ht="48.0" customHeight="1">
      <c r="A566" s="189"/>
      <c r="B566" s="191"/>
      <c r="C566" s="192"/>
      <c r="D566" s="192"/>
      <c r="F566" s="190" t="b">
        <v>0</v>
      </c>
      <c r="G566" s="190" t="b">
        <v>0</v>
      </c>
      <c r="H566" s="190" t="b">
        <v>0</v>
      </c>
      <c r="J566" s="170" t="str">
        <f>IFERROR(__xludf.DUMMYFUNCTION("QUERY(Models!A:I, ""SELECT A WHERE I = TRUE AND G = FALSE LIMIT 1"", 0)"),"gpt-4-turbo-preview")</f>
        <v>gpt-4-turbo-preview</v>
      </c>
      <c r="K566" s="170">
        <v>0.1</v>
      </c>
      <c r="L566" s="170" t="str">
        <f>IFERROR(__xludf.DUMMYFUNCTION("QUERY(Models!A:I, ""SELECT A WHERE I = TRUE AND G = FALSE LIMIT 1"", 0)"),"gpt-4-turbo-preview")</f>
        <v>gpt-4-turbo-preview</v>
      </c>
      <c r="M566" s="181" t="s">
        <v>48</v>
      </c>
      <c r="N566" s="181" t="s">
        <v>48</v>
      </c>
    </row>
    <row r="567" ht="48.0" customHeight="1">
      <c r="A567" s="189"/>
      <c r="B567" s="191"/>
      <c r="C567" s="192"/>
      <c r="D567" s="192"/>
      <c r="F567" s="190" t="b">
        <v>0</v>
      </c>
      <c r="G567" s="190" t="b">
        <v>0</v>
      </c>
      <c r="H567" s="190" t="b">
        <v>0</v>
      </c>
      <c r="J567" s="170" t="str">
        <f>IFERROR(__xludf.DUMMYFUNCTION("QUERY(Models!A:I, ""SELECT A WHERE I = TRUE AND G = FALSE LIMIT 1"", 0)"),"gpt-4-turbo-preview")</f>
        <v>gpt-4-turbo-preview</v>
      </c>
      <c r="K567" s="170">
        <v>0.1</v>
      </c>
      <c r="L567" s="170" t="str">
        <f>IFERROR(__xludf.DUMMYFUNCTION("QUERY(Models!A:I, ""SELECT A WHERE I = TRUE AND G = FALSE LIMIT 1"", 0)"),"gpt-4-turbo-preview")</f>
        <v>gpt-4-turbo-preview</v>
      </c>
      <c r="M567" s="181" t="s">
        <v>48</v>
      </c>
      <c r="N567" s="181" t="s">
        <v>48</v>
      </c>
    </row>
    <row r="568" ht="48.0" customHeight="1">
      <c r="A568" s="189"/>
      <c r="B568" s="191"/>
      <c r="C568" s="192"/>
      <c r="D568" s="192"/>
      <c r="F568" s="190" t="b">
        <v>0</v>
      </c>
      <c r="G568" s="190" t="b">
        <v>0</v>
      </c>
      <c r="H568" s="190" t="b">
        <v>0</v>
      </c>
      <c r="J568" s="170" t="str">
        <f>IFERROR(__xludf.DUMMYFUNCTION("QUERY(Models!A:I, ""SELECT A WHERE I = TRUE AND G = FALSE LIMIT 1"", 0)"),"gpt-4-turbo-preview")</f>
        <v>gpt-4-turbo-preview</v>
      </c>
      <c r="K568" s="170">
        <v>0.1</v>
      </c>
      <c r="L568" s="170" t="str">
        <f>IFERROR(__xludf.DUMMYFUNCTION("QUERY(Models!A:I, ""SELECT A WHERE I = TRUE AND G = FALSE LIMIT 1"", 0)"),"gpt-4-turbo-preview")</f>
        <v>gpt-4-turbo-preview</v>
      </c>
      <c r="M568" s="181" t="s">
        <v>48</v>
      </c>
      <c r="N568" s="181" t="s">
        <v>48</v>
      </c>
    </row>
    <row r="569" ht="48.0" customHeight="1">
      <c r="A569" s="189"/>
      <c r="B569" s="191"/>
      <c r="C569" s="192"/>
      <c r="D569" s="192"/>
      <c r="F569" s="190" t="b">
        <v>0</v>
      </c>
      <c r="G569" s="190" t="b">
        <v>0</v>
      </c>
      <c r="H569" s="190" t="b">
        <v>0</v>
      </c>
      <c r="J569" s="170" t="str">
        <f>IFERROR(__xludf.DUMMYFUNCTION("QUERY(Models!A:I, ""SELECT A WHERE I = TRUE AND G = FALSE LIMIT 1"", 0)"),"gpt-4-turbo-preview")</f>
        <v>gpt-4-turbo-preview</v>
      </c>
      <c r="K569" s="170">
        <v>0.1</v>
      </c>
      <c r="L569" s="170" t="str">
        <f>IFERROR(__xludf.DUMMYFUNCTION("QUERY(Models!A:I, ""SELECT A WHERE I = TRUE AND G = FALSE LIMIT 1"", 0)"),"gpt-4-turbo-preview")</f>
        <v>gpt-4-turbo-preview</v>
      </c>
      <c r="M569" s="181" t="s">
        <v>48</v>
      </c>
      <c r="N569" s="181" t="s">
        <v>48</v>
      </c>
    </row>
    <row r="570" ht="48.0" customHeight="1">
      <c r="A570" s="189"/>
      <c r="B570" s="191"/>
      <c r="C570" s="192"/>
      <c r="D570" s="192"/>
      <c r="F570" s="190" t="b">
        <v>0</v>
      </c>
      <c r="G570" s="190" t="b">
        <v>0</v>
      </c>
      <c r="H570" s="190" t="b">
        <v>0</v>
      </c>
      <c r="J570" s="170" t="str">
        <f>IFERROR(__xludf.DUMMYFUNCTION("QUERY(Models!A:I, ""SELECT A WHERE I = TRUE AND G = FALSE LIMIT 1"", 0)"),"gpt-4-turbo-preview")</f>
        <v>gpt-4-turbo-preview</v>
      </c>
      <c r="K570" s="170">
        <v>0.1</v>
      </c>
      <c r="L570" s="170" t="str">
        <f>IFERROR(__xludf.DUMMYFUNCTION("QUERY(Models!A:I, ""SELECT A WHERE I = TRUE AND G = FALSE LIMIT 1"", 0)"),"gpt-4-turbo-preview")</f>
        <v>gpt-4-turbo-preview</v>
      </c>
      <c r="M570" s="181" t="s">
        <v>48</v>
      </c>
      <c r="N570" s="181" t="s">
        <v>48</v>
      </c>
    </row>
    <row r="571" ht="48.0" customHeight="1">
      <c r="A571" s="189"/>
      <c r="B571" s="191"/>
      <c r="C571" s="192"/>
      <c r="D571" s="192"/>
      <c r="F571" s="190" t="b">
        <v>0</v>
      </c>
      <c r="G571" s="190" t="b">
        <v>0</v>
      </c>
      <c r="H571" s="190" t="b">
        <v>0</v>
      </c>
      <c r="J571" s="170" t="str">
        <f>IFERROR(__xludf.DUMMYFUNCTION("QUERY(Models!A:I, ""SELECT A WHERE I = TRUE AND G = FALSE LIMIT 1"", 0)"),"gpt-4-turbo-preview")</f>
        <v>gpt-4-turbo-preview</v>
      </c>
      <c r="K571" s="170">
        <v>0.1</v>
      </c>
      <c r="L571" s="170" t="str">
        <f>IFERROR(__xludf.DUMMYFUNCTION("QUERY(Models!A:I, ""SELECT A WHERE I = TRUE AND G = FALSE LIMIT 1"", 0)"),"gpt-4-turbo-preview")</f>
        <v>gpt-4-turbo-preview</v>
      </c>
      <c r="M571" s="181" t="s">
        <v>48</v>
      </c>
      <c r="N571" s="181" t="s">
        <v>48</v>
      </c>
    </row>
    <row r="572" ht="48.0" customHeight="1">
      <c r="A572" s="189"/>
      <c r="B572" s="191"/>
      <c r="C572" s="192"/>
      <c r="D572" s="192"/>
      <c r="F572" s="190" t="b">
        <v>0</v>
      </c>
      <c r="G572" s="190" t="b">
        <v>0</v>
      </c>
      <c r="H572" s="190" t="b">
        <v>0</v>
      </c>
      <c r="J572" s="170" t="str">
        <f>IFERROR(__xludf.DUMMYFUNCTION("QUERY(Models!A:I, ""SELECT A WHERE I = TRUE AND G = FALSE LIMIT 1"", 0)"),"gpt-4-turbo-preview")</f>
        <v>gpt-4-turbo-preview</v>
      </c>
      <c r="K572" s="170">
        <v>0.1</v>
      </c>
      <c r="L572" s="170" t="str">
        <f>IFERROR(__xludf.DUMMYFUNCTION("QUERY(Models!A:I, ""SELECT A WHERE I = TRUE AND G = FALSE LIMIT 1"", 0)"),"gpt-4-turbo-preview")</f>
        <v>gpt-4-turbo-preview</v>
      </c>
      <c r="M572" s="181" t="s">
        <v>48</v>
      </c>
      <c r="N572" s="181" t="s">
        <v>48</v>
      </c>
    </row>
    <row r="573" ht="48.0" customHeight="1">
      <c r="A573" s="189"/>
      <c r="B573" s="191"/>
      <c r="C573" s="192"/>
      <c r="D573" s="192"/>
      <c r="F573" s="190" t="b">
        <v>0</v>
      </c>
      <c r="G573" s="190" t="b">
        <v>0</v>
      </c>
      <c r="H573" s="190" t="b">
        <v>0</v>
      </c>
      <c r="J573" s="170" t="str">
        <f>IFERROR(__xludf.DUMMYFUNCTION("QUERY(Models!A:I, ""SELECT A WHERE I = TRUE AND G = FALSE LIMIT 1"", 0)"),"gpt-4-turbo-preview")</f>
        <v>gpt-4-turbo-preview</v>
      </c>
      <c r="K573" s="170">
        <v>0.1</v>
      </c>
      <c r="L573" s="170" t="str">
        <f>IFERROR(__xludf.DUMMYFUNCTION("QUERY(Models!A:I, ""SELECT A WHERE I = TRUE AND G = FALSE LIMIT 1"", 0)"),"gpt-4-turbo-preview")</f>
        <v>gpt-4-turbo-preview</v>
      </c>
      <c r="M573" s="181" t="s">
        <v>48</v>
      </c>
      <c r="N573" s="181" t="s">
        <v>48</v>
      </c>
    </row>
    <row r="574" ht="48.0" customHeight="1">
      <c r="A574" s="189"/>
      <c r="B574" s="191"/>
      <c r="C574" s="192"/>
      <c r="D574" s="192"/>
      <c r="F574" s="190" t="b">
        <v>0</v>
      </c>
      <c r="G574" s="190" t="b">
        <v>0</v>
      </c>
      <c r="H574" s="190" t="b">
        <v>0</v>
      </c>
      <c r="J574" s="170" t="str">
        <f>IFERROR(__xludf.DUMMYFUNCTION("QUERY(Models!A:I, ""SELECT A WHERE I = TRUE AND G = FALSE LIMIT 1"", 0)"),"gpt-4-turbo-preview")</f>
        <v>gpt-4-turbo-preview</v>
      </c>
      <c r="K574" s="170">
        <v>0.1</v>
      </c>
      <c r="L574" s="170" t="str">
        <f>IFERROR(__xludf.DUMMYFUNCTION("QUERY(Models!A:I, ""SELECT A WHERE I = TRUE AND G = FALSE LIMIT 1"", 0)"),"gpt-4-turbo-preview")</f>
        <v>gpt-4-turbo-preview</v>
      </c>
      <c r="M574" s="181" t="s">
        <v>48</v>
      </c>
      <c r="N574" s="181" t="s">
        <v>48</v>
      </c>
    </row>
    <row r="575" ht="48.0" customHeight="1">
      <c r="A575" s="189"/>
      <c r="B575" s="191"/>
      <c r="C575" s="192"/>
      <c r="D575" s="192"/>
      <c r="F575" s="190" t="b">
        <v>0</v>
      </c>
      <c r="G575" s="190" t="b">
        <v>0</v>
      </c>
      <c r="H575" s="190" t="b">
        <v>0</v>
      </c>
      <c r="J575" s="170" t="str">
        <f>IFERROR(__xludf.DUMMYFUNCTION("QUERY(Models!A:I, ""SELECT A WHERE I = TRUE AND G = FALSE LIMIT 1"", 0)"),"gpt-4-turbo-preview")</f>
        <v>gpt-4-turbo-preview</v>
      </c>
      <c r="K575" s="170">
        <v>0.1</v>
      </c>
      <c r="L575" s="170" t="str">
        <f>IFERROR(__xludf.DUMMYFUNCTION("QUERY(Models!A:I, ""SELECT A WHERE I = TRUE AND G = FALSE LIMIT 1"", 0)"),"gpt-4-turbo-preview")</f>
        <v>gpt-4-turbo-preview</v>
      </c>
      <c r="M575" s="181" t="s">
        <v>48</v>
      </c>
      <c r="N575" s="181" t="s">
        <v>48</v>
      </c>
    </row>
    <row r="576" ht="48.0" customHeight="1">
      <c r="A576" s="189"/>
      <c r="B576" s="191"/>
      <c r="C576" s="192"/>
      <c r="D576" s="192"/>
      <c r="F576" s="190" t="b">
        <v>0</v>
      </c>
      <c r="G576" s="190" t="b">
        <v>0</v>
      </c>
      <c r="H576" s="190" t="b">
        <v>0</v>
      </c>
      <c r="J576" s="170" t="str">
        <f>IFERROR(__xludf.DUMMYFUNCTION("QUERY(Models!A:I, ""SELECT A WHERE I = TRUE AND G = FALSE LIMIT 1"", 0)"),"gpt-4-turbo-preview")</f>
        <v>gpt-4-turbo-preview</v>
      </c>
      <c r="K576" s="170">
        <v>0.1</v>
      </c>
      <c r="L576" s="170" t="str">
        <f>IFERROR(__xludf.DUMMYFUNCTION("QUERY(Models!A:I, ""SELECT A WHERE I = TRUE AND G = FALSE LIMIT 1"", 0)"),"gpt-4-turbo-preview")</f>
        <v>gpt-4-turbo-preview</v>
      </c>
      <c r="M576" s="181" t="s">
        <v>48</v>
      </c>
      <c r="N576" s="181" t="s">
        <v>48</v>
      </c>
    </row>
    <row r="577" ht="48.0" customHeight="1">
      <c r="A577" s="189"/>
      <c r="B577" s="191"/>
      <c r="C577" s="192"/>
      <c r="D577" s="192"/>
      <c r="F577" s="190" t="b">
        <v>0</v>
      </c>
      <c r="G577" s="190" t="b">
        <v>0</v>
      </c>
      <c r="H577" s="190" t="b">
        <v>0</v>
      </c>
      <c r="J577" s="170" t="str">
        <f>IFERROR(__xludf.DUMMYFUNCTION("QUERY(Models!A:I, ""SELECT A WHERE I = TRUE AND G = FALSE LIMIT 1"", 0)"),"gpt-4-turbo-preview")</f>
        <v>gpt-4-turbo-preview</v>
      </c>
      <c r="K577" s="170">
        <v>0.1</v>
      </c>
      <c r="L577" s="170" t="str">
        <f>IFERROR(__xludf.DUMMYFUNCTION("QUERY(Models!A:I, ""SELECT A WHERE I = TRUE AND G = FALSE LIMIT 1"", 0)"),"gpt-4-turbo-preview")</f>
        <v>gpt-4-turbo-preview</v>
      </c>
      <c r="M577" s="181" t="s">
        <v>48</v>
      </c>
      <c r="N577" s="181" t="s">
        <v>48</v>
      </c>
    </row>
    <row r="578" ht="48.0" customHeight="1">
      <c r="A578" s="189"/>
      <c r="B578" s="191"/>
      <c r="C578" s="192"/>
      <c r="D578" s="192"/>
      <c r="F578" s="190" t="b">
        <v>0</v>
      </c>
      <c r="G578" s="190" t="b">
        <v>0</v>
      </c>
      <c r="H578" s="190" t="b">
        <v>0</v>
      </c>
      <c r="J578" s="170" t="str">
        <f>IFERROR(__xludf.DUMMYFUNCTION("QUERY(Models!A:I, ""SELECT A WHERE I = TRUE AND G = FALSE LIMIT 1"", 0)"),"gpt-4-turbo-preview")</f>
        <v>gpt-4-turbo-preview</v>
      </c>
      <c r="K578" s="170">
        <v>0.1</v>
      </c>
      <c r="L578" s="170" t="str">
        <f>IFERROR(__xludf.DUMMYFUNCTION("QUERY(Models!A:I, ""SELECT A WHERE I = TRUE AND G = FALSE LIMIT 1"", 0)"),"gpt-4-turbo-preview")</f>
        <v>gpt-4-turbo-preview</v>
      </c>
      <c r="M578" s="181" t="s">
        <v>48</v>
      </c>
      <c r="N578" s="181" t="s">
        <v>48</v>
      </c>
    </row>
    <row r="579" ht="48.0" customHeight="1">
      <c r="A579" s="189"/>
      <c r="B579" s="191"/>
      <c r="C579" s="192"/>
      <c r="D579" s="192"/>
      <c r="F579" s="190" t="b">
        <v>0</v>
      </c>
      <c r="G579" s="190" t="b">
        <v>0</v>
      </c>
      <c r="H579" s="190" t="b">
        <v>0</v>
      </c>
      <c r="J579" s="170" t="str">
        <f>IFERROR(__xludf.DUMMYFUNCTION("QUERY(Models!A:I, ""SELECT A WHERE I = TRUE AND G = FALSE LIMIT 1"", 0)"),"gpt-4-turbo-preview")</f>
        <v>gpt-4-turbo-preview</v>
      </c>
      <c r="K579" s="170">
        <v>0.1</v>
      </c>
      <c r="L579" s="170" t="str">
        <f>IFERROR(__xludf.DUMMYFUNCTION("QUERY(Models!A:I, ""SELECT A WHERE I = TRUE AND G = FALSE LIMIT 1"", 0)"),"gpt-4-turbo-preview")</f>
        <v>gpt-4-turbo-preview</v>
      </c>
      <c r="M579" s="181" t="s">
        <v>48</v>
      </c>
      <c r="N579" s="181" t="s">
        <v>48</v>
      </c>
    </row>
    <row r="580" ht="48.0" customHeight="1">
      <c r="A580" s="189"/>
      <c r="B580" s="191"/>
      <c r="C580" s="192"/>
      <c r="D580" s="192"/>
      <c r="F580" s="190" t="b">
        <v>0</v>
      </c>
      <c r="G580" s="190" t="b">
        <v>0</v>
      </c>
      <c r="H580" s="190" t="b">
        <v>0</v>
      </c>
      <c r="J580" s="170" t="str">
        <f>IFERROR(__xludf.DUMMYFUNCTION("QUERY(Models!A:I, ""SELECT A WHERE I = TRUE AND G = FALSE LIMIT 1"", 0)"),"gpt-4-turbo-preview")</f>
        <v>gpt-4-turbo-preview</v>
      </c>
      <c r="K580" s="170">
        <v>0.1</v>
      </c>
      <c r="L580" s="170" t="str">
        <f>IFERROR(__xludf.DUMMYFUNCTION("QUERY(Models!A:I, ""SELECT A WHERE I = TRUE AND G = FALSE LIMIT 1"", 0)"),"gpt-4-turbo-preview")</f>
        <v>gpt-4-turbo-preview</v>
      </c>
      <c r="M580" s="181" t="s">
        <v>48</v>
      </c>
      <c r="N580" s="181" t="s">
        <v>48</v>
      </c>
    </row>
    <row r="581" ht="48.0" customHeight="1">
      <c r="A581" s="189"/>
      <c r="B581" s="191"/>
      <c r="C581" s="192"/>
      <c r="D581" s="192"/>
      <c r="F581" s="190" t="b">
        <v>0</v>
      </c>
      <c r="G581" s="190" t="b">
        <v>0</v>
      </c>
      <c r="H581" s="190" t="b">
        <v>0</v>
      </c>
      <c r="J581" s="170" t="str">
        <f>IFERROR(__xludf.DUMMYFUNCTION("QUERY(Models!A:I, ""SELECT A WHERE I = TRUE AND G = FALSE LIMIT 1"", 0)"),"gpt-4-turbo-preview")</f>
        <v>gpt-4-turbo-preview</v>
      </c>
      <c r="K581" s="170">
        <v>0.1</v>
      </c>
      <c r="L581" s="170" t="str">
        <f>IFERROR(__xludf.DUMMYFUNCTION("QUERY(Models!A:I, ""SELECT A WHERE I = TRUE AND G = FALSE LIMIT 1"", 0)"),"gpt-4-turbo-preview")</f>
        <v>gpt-4-turbo-preview</v>
      </c>
      <c r="M581" s="181" t="s">
        <v>48</v>
      </c>
      <c r="N581" s="181" t="s">
        <v>48</v>
      </c>
    </row>
    <row r="582" ht="48.0" customHeight="1">
      <c r="A582" s="189"/>
      <c r="B582" s="191"/>
      <c r="C582" s="192"/>
      <c r="D582" s="192"/>
      <c r="F582" s="190" t="b">
        <v>0</v>
      </c>
      <c r="G582" s="190" t="b">
        <v>0</v>
      </c>
      <c r="H582" s="190" t="b">
        <v>0</v>
      </c>
      <c r="J582" s="170" t="str">
        <f>IFERROR(__xludf.DUMMYFUNCTION("QUERY(Models!A:I, ""SELECT A WHERE I = TRUE AND G = FALSE LIMIT 1"", 0)"),"gpt-4-turbo-preview")</f>
        <v>gpt-4-turbo-preview</v>
      </c>
      <c r="K582" s="170">
        <v>0.1</v>
      </c>
      <c r="L582" s="170" t="str">
        <f>IFERROR(__xludf.DUMMYFUNCTION("QUERY(Models!A:I, ""SELECT A WHERE I = TRUE AND G = FALSE LIMIT 1"", 0)"),"gpt-4-turbo-preview")</f>
        <v>gpt-4-turbo-preview</v>
      </c>
      <c r="M582" s="181" t="s">
        <v>48</v>
      </c>
      <c r="N582" s="181" t="s">
        <v>48</v>
      </c>
    </row>
    <row r="583" ht="48.0" customHeight="1">
      <c r="A583" s="189"/>
      <c r="B583" s="191"/>
      <c r="C583" s="192"/>
      <c r="D583" s="192"/>
      <c r="F583" s="190" t="b">
        <v>0</v>
      </c>
      <c r="G583" s="190" t="b">
        <v>0</v>
      </c>
      <c r="H583" s="190" t="b">
        <v>0</v>
      </c>
      <c r="J583" s="170" t="str">
        <f>IFERROR(__xludf.DUMMYFUNCTION("QUERY(Models!A:I, ""SELECT A WHERE I = TRUE AND G = FALSE LIMIT 1"", 0)"),"gpt-4-turbo-preview")</f>
        <v>gpt-4-turbo-preview</v>
      </c>
      <c r="K583" s="170">
        <v>0.1</v>
      </c>
      <c r="L583" s="170" t="str">
        <f>IFERROR(__xludf.DUMMYFUNCTION("QUERY(Models!A:I, ""SELECT A WHERE I = TRUE AND G = FALSE LIMIT 1"", 0)"),"gpt-4-turbo-preview")</f>
        <v>gpt-4-turbo-preview</v>
      </c>
      <c r="M583" s="181" t="s">
        <v>48</v>
      </c>
      <c r="N583" s="181" t="s">
        <v>48</v>
      </c>
    </row>
    <row r="584" ht="48.0" customHeight="1">
      <c r="A584" s="189"/>
      <c r="B584" s="191"/>
      <c r="C584" s="192"/>
      <c r="D584" s="192"/>
      <c r="F584" s="190" t="b">
        <v>0</v>
      </c>
      <c r="G584" s="190" t="b">
        <v>0</v>
      </c>
      <c r="H584" s="190" t="b">
        <v>0</v>
      </c>
      <c r="J584" s="170" t="str">
        <f>IFERROR(__xludf.DUMMYFUNCTION("QUERY(Models!A:I, ""SELECT A WHERE I = TRUE AND G = FALSE LIMIT 1"", 0)"),"gpt-4-turbo-preview")</f>
        <v>gpt-4-turbo-preview</v>
      </c>
      <c r="K584" s="170">
        <v>0.1</v>
      </c>
      <c r="L584" s="170" t="str">
        <f>IFERROR(__xludf.DUMMYFUNCTION("QUERY(Models!A:I, ""SELECT A WHERE I = TRUE AND G = FALSE LIMIT 1"", 0)"),"gpt-4-turbo-preview")</f>
        <v>gpt-4-turbo-preview</v>
      </c>
      <c r="M584" s="181" t="s">
        <v>48</v>
      </c>
      <c r="N584" s="181" t="s">
        <v>48</v>
      </c>
    </row>
    <row r="585" ht="48.0" customHeight="1">
      <c r="A585" s="189"/>
      <c r="B585" s="191"/>
      <c r="C585" s="192"/>
      <c r="D585" s="192"/>
      <c r="F585" s="190" t="b">
        <v>0</v>
      </c>
      <c r="G585" s="190" t="b">
        <v>0</v>
      </c>
      <c r="H585" s="190" t="b">
        <v>0</v>
      </c>
      <c r="J585" s="170" t="str">
        <f>IFERROR(__xludf.DUMMYFUNCTION("QUERY(Models!A:I, ""SELECT A WHERE I = TRUE AND G = FALSE LIMIT 1"", 0)"),"gpt-4-turbo-preview")</f>
        <v>gpt-4-turbo-preview</v>
      </c>
      <c r="K585" s="170">
        <v>0.1</v>
      </c>
      <c r="L585" s="170" t="str">
        <f>IFERROR(__xludf.DUMMYFUNCTION("QUERY(Models!A:I, ""SELECT A WHERE I = TRUE AND G = FALSE LIMIT 1"", 0)"),"gpt-4-turbo-preview")</f>
        <v>gpt-4-turbo-preview</v>
      </c>
      <c r="M585" s="181" t="s">
        <v>48</v>
      </c>
      <c r="N585" s="181" t="s">
        <v>48</v>
      </c>
    </row>
    <row r="586" ht="48.0" customHeight="1">
      <c r="A586" s="189"/>
      <c r="B586" s="191"/>
      <c r="C586" s="192"/>
      <c r="D586" s="192"/>
      <c r="F586" s="190" t="b">
        <v>0</v>
      </c>
      <c r="G586" s="190" t="b">
        <v>0</v>
      </c>
      <c r="H586" s="190" t="b">
        <v>0</v>
      </c>
      <c r="J586" s="170" t="str">
        <f>IFERROR(__xludf.DUMMYFUNCTION("QUERY(Models!A:I, ""SELECT A WHERE I = TRUE AND G = FALSE LIMIT 1"", 0)"),"gpt-4-turbo-preview")</f>
        <v>gpt-4-turbo-preview</v>
      </c>
      <c r="K586" s="170">
        <v>0.1</v>
      </c>
      <c r="L586" s="170" t="str">
        <f>IFERROR(__xludf.DUMMYFUNCTION("QUERY(Models!A:I, ""SELECT A WHERE I = TRUE AND G = FALSE LIMIT 1"", 0)"),"gpt-4-turbo-preview")</f>
        <v>gpt-4-turbo-preview</v>
      </c>
      <c r="M586" s="181" t="s">
        <v>48</v>
      </c>
      <c r="N586" s="181" t="s">
        <v>48</v>
      </c>
    </row>
    <row r="587" ht="48.0" customHeight="1">
      <c r="A587" s="189"/>
      <c r="B587" s="191"/>
      <c r="C587" s="192"/>
      <c r="D587" s="192"/>
      <c r="F587" s="190" t="b">
        <v>0</v>
      </c>
      <c r="G587" s="190" t="b">
        <v>0</v>
      </c>
      <c r="H587" s="190" t="b">
        <v>0</v>
      </c>
      <c r="J587" s="170" t="str">
        <f>IFERROR(__xludf.DUMMYFUNCTION("QUERY(Models!A:I, ""SELECT A WHERE I = TRUE AND G = FALSE LIMIT 1"", 0)"),"gpt-4-turbo-preview")</f>
        <v>gpt-4-turbo-preview</v>
      </c>
      <c r="K587" s="170">
        <v>0.1</v>
      </c>
      <c r="L587" s="170" t="str">
        <f>IFERROR(__xludf.DUMMYFUNCTION("QUERY(Models!A:I, ""SELECT A WHERE I = TRUE AND G = FALSE LIMIT 1"", 0)"),"gpt-4-turbo-preview")</f>
        <v>gpt-4-turbo-preview</v>
      </c>
      <c r="M587" s="181" t="s">
        <v>48</v>
      </c>
      <c r="N587" s="181" t="s">
        <v>48</v>
      </c>
    </row>
    <row r="588" ht="48.0" customHeight="1">
      <c r="A588" s="189"/>
      <c r="B588" s="191"/>
      <c r="C588" s="192"/>
      <c r="D588" s="192"/>
      <c r="F588" s="190" t="b">
        <v>0</v>
      </c>
      <c r="G588" s="190" t="b">
        <v>0</v>
      </c>
      <c r="H588" s="190" t="b">
        <v>0</v>
      </c>
      <c r="J588" s="170" t="str">
        <f>IFERROR(__xludf.DUMMYFUNCTION("QUERY(Models!A:I, ""SELECT A WHERE I = TRUE AND G = FALSE LIMIT 1"", 0)"),"gpt-4-turbo-preview")</f>
        <v>gpt-4-turbo-preview</v>
      </c>
      <c r="K588" s="170">
        <v>0.1</v>
      </c>
      <c r="L588" s="170" t="str">
        <f>IFERROR(__xludf.DUMMYFUNCTION("QUERY(Models!A:I, ""SELECT A WHERE I = TRUE AND G = FALSE LIMIT 1"", 0)"),"gpt-4-turbo-preview")</f>
        <v>gpt-4-turbo-preview</v>
      </c>
      <c r="M588" s="181" t="s">
        <v>48</v>
      </c>
      <c r="N588" s="181" t="s">
        <v>48</v>
      </c>
    </row>
    <row r="589" ht="48.0" customHeight="1">
      <c r="A589" s="189"/>
      <c r="B589" s="191"/>
      <c r="C589" s="192"/>
      <c r="D589" s="192"/>
      <c r="F589" s="190" t="b">
        <v>0</v>
      </c>
      <c r="G589" s="190" t="b">
        <v>0</v>
      </c>
      <c r="H589" s="190" t="b">
        <v>0</v>
      </c>
      <c r="J589" s="170" t="str">
        <f>IFERROR(__xludf.DUMMYFUNCTION("QUERY(Models!A:I, ""SELECT A WHERE I = TRUE AND G = FALSE LIMIT 1"", 0)"),"gpt-4-turbo-preview")</f>
        <v>gpt-4-turbo-preview</v>
      </c>
      <c r="K589" s="170">
        <v>0.1</v>
      </c>
      <c r="L589" s="170" t="str">
        <f>IFERROR(__xludf.DUMMYFUNCTION("QUERY(Models!A:I, ""SELECT A WHERE I = TRUE AND G = FALSE LIMIT 1"", 0)"),"gpt-4-turbo-preview")</f>
        <v>gpt-4-turbo-preview</v>
      </c>
      <c r="M589" s="181" t="s">
        <v>48</v>
      </c>
      <c r="N589" s="181" t="s">
        <v>48</v>
      </c>
    </row>
    <row r="590" ht="48.0" customHeight="1">
      <c r="A590" s="189"/>
      <c r="B590" s="191"/>
      <c r="C590" s="192"/>
      <c r="D590" s="192"/>
      <c r="F590" s="190" t="b">
        <v>0</v>
      </c>
      <c r="G590" s="190" t="b">
        <v>0</v>
      </c>
      <c r="H590" s="190" t="b">
        <v>0</v>
      </c>
      <c r="J590" s="170" t="str">
        <f>IFERROR(__xludf.DUMMYFUNCTION("QUERY(Models!A:I, ""SELECT A WHERE I = TRUE AND G = FALSE LIMIT 1"", 0)"),"gpt-4-turbo-preview")</f>
        <v>gpt-4-turbo-preview</v>
      </c>
      <c r="K590" s="170">
        <v>0.1</v>
      </c>
      <c r="L590" s="170" t="str">
        <f>IFERROR(__xludf.DUMMYFUNCTION("QUERY(Models!A:I, ""SELECT A WHERE I = TRUE AND G = FALSE LIMIT 1"", 0)"),"gpt-4-turbo-preview")</f>
        <v>gpt-4-turbo-preview</v>
      </c>
      <c r="M590" s="181" t="s">
        <v>48</v>
      </c>
      <c r="N590" s="181" t="s">
        <v>48</v>
      </c>
    </row>
    <row r="591" ht="48.0" customHeight="1">
      <c r="A591" s="189"/>
      <c r="B591" s="191"/>
      <c r="C591" s="192"/>
      <c r="D591" s="192"/>
      <c r="F591" s="190" t="b">
        <v>0</v>
      </c>
      <c r="G591" s="190" t="b">
        <v>0</v>
      </c>
      <c r="H591" s="190" t="b">
        <v>0</v>
      </c>
      <c r="J591" s="170" t="str">
        <f>IFERROR(__xludf.DUMMYFUNCTION("QUERY(Models!A:I, ""SELECT A WHERE I = TRUE AND G = FALSE LIMIT 1"", 0)"),"gpt-4-turbo-preview")</f>
        <v>gpt-4-turbo-preview</v>
      </c>
      <c r="K591" s="170">
        <v>0.1</v>
      </c>
      <c r="L591" s="170" t="str">
        <f>IFERROR(__xludf.DUMMYFUNCTION("QUERY(Models!A:I, ""SELECT A WHERE I = TRUE AND G = FALSE LIMIT 1"", 0)"),"gpt-4-turbo-preview")</f>
        <v>gpt-4-turbo-preview</v>
      </c>
      <c r="M591" s="181" t="s">
        <v>48</v>
      </c>
      <c r="N591" s="181" t="s">
        <v>48</v>
      </c>
    </row>
    <row r="592" ht="48.0" customHeight="1">
      <c r="A592" s="189"/>
      <c r="B592" s="191"/>
      <c r="C592" s="192"/>
      <c r="D592" s="192"/>
      <c r="F592" s="190" t="b">
        <v>0</v>
      </c>
      <c r="G592" s="190" t="b">
        <v>0</v>
      </c>
      <c r="H592" s="190" t="b">
        <v>0</v>
      </c>
      <c r="J592" s="170" t="str">
        <f>IFERROR(__xludf.DUMMYFUNCTION("QUERY(Models!A:I, ""SELECT A WHERE I = TRUE AND G = FALSE LIMIT 1"", 0)"),"gpt-4-turbo-preview")</f>
        <v>gpt-4-turbo-preview</v>
      </c>
      <c r="K592" s="170">
        <v>0.1</v>
      </c>
      <c r="L592" s="170" t="str">
        <f>IFERROR(__xludf.DUMMYFUNCTION("QUERY(Models!A:I, ""SELECT A WHERE I = TRUE AND G = FALSE LIMIT 1"", 0)"),"gpt-4-turbo-preview")</f>
        <v>gpt-4-turbo-preview</v>
      </c>
      <c r="M592" s="181" t="s">
        <v>48</v>
      </c>
      <c r="N592" s="181" t="s">
        <v>48</v>
      </c>
    </row>
    <row r="593" ht="48.0" customHeight="1">
      <c r="A593" s="189"/>
      <c r="B593" s="191"/>
      <c r="C593" s="192"/>
      <c r="D593" s="192"/>
      <c r="F593" s="190" t="b">
        <v>0</v>
      </c>
      <c r="G593" s="190" t="b">
        <v>0</v>
      </c>
      <c r="H593" s="190" t="b">
        <v>0</v>
      </c>
      <c r="J593" s="170" t="str">
        <f>IFERROR(__xludf.DUMMYFUNCTION("QUERY(Models!A:I, ""SELECT A WHERE I = TRUE AND G = FALSE LIMIT 1"", 0)"),"gpt-4-turbo-preview")</f>
        <v>gpt-4-turbo-preview</v>
      </c>
      <c r="K593" s="170">
        <v>0.1</v>
      </c>
      <c r="L593" s="170" t="str">
        <f>IFERROR(__xludf.DUMMYFUNCTION("QUERY(Models!A:I, ""SELECT A WHERE I = TRUE AND G = FALSE LIMIT 1"", 0)"),"gpt-4-turbo-preview")</f>
        <v>gpt-4-turbo-preview</v>
      </c>
      <c r="M593" s="181" t="s">
        <v>48</v>
      </c>
      <c r="N593" s="181" t="s">
        <v>48</v>
      </c>
    </row>
    <row r="594" ht="48.0" customHeight="1">
      <c r="A594" s="189"/>
      <c r="B594" s="191"/>
      <c r="C594" s="192"/>
      <c r="D594" s="192"/>
      <c r="F594" s="190" t="b">
        <v>0</v>
      </c>
      <c r="G594" s="190" t="b">
        <v>0</v>
      </c>
      <c r="H594" s="190" t="b">
        <v>0</v>
      </c>
      <c r="J594" s="170" t="str">
        <f>IFERROR(__xludf.DUMMYFUNCTION("QUERY(Models!A:I, ""SELECT A WHERE I = TRUE AND G = FALSE LIMIT 1"", 0)"),"gpt-4-turbo-preview")</f>
        <v>gpt-4-turbo-preview</v>
      </c>
      <c r="K594" s="170">
        <v>0.1</v>
      </c>
      <c r="L594" s="170" t="str">
        <f>IFERROR(__xludf.DUMMYFUNCTION("QUERY(Models!A:I, ""SELECT A WHERE I = TRUE AND G = FALSE LIMIT 1"", 0)"),"gpt-4-turbo-preview")</f>
        <v>gpt-4-turbo-preview</v>
      </c>
      <c r="M594" s="181" t="s">
        <v>48</v>
      </c>
      <c r="N594" s="181" t="s">
        <v>48</v>
      </c>
    </row>
    <row r="595" ht="48.0" customHeight="1">
      <c r="A595" s="189"/>
      <c r="B595" s="191"/>
      <c r="C595" s="192"/>
      <c r="D595" s="192"/>
      <c r="F595" s="190" t="b">
        <v>0</v>
      </c>
      <c r="G595" s="190" t="b">
        <v>0</v>
      </c>
      <c r="H595" s="190" t="b">
        <v>0</v>
      </c>
      <c r="J595" s="170" t="str">
        <f>IFERROR(__xludf.DUMMYFUNCTION("QUERY(Models!A:I, ""SELECT A WHERE I = TRUE AND G = FALSE LIMIT 1"", 0)"),"gpt-4-turbo-preview")</f>
        <v>gpt-4-turbo-preview</v>
      </c>
      <c r="K595" s="170">
        <v>0.1</v>
      </c>
      <c r="L595" s="170" t="str">
        <f>IFERROR(__xludf.DUMMYFUNCTION("QUERY(Models!A:I, ""SELECT A WHERE I = TRUE AND G = FALSE LIMIT 1"", 0)"),"gpt-4-turbo-preview")</f>
        <v>gpt-4-turbo-preview</v>
      </c>
      <c r="M595" s="181" t="s">
        <v>48</v>
      </c>
      <c r="N595" s="181" t="s">
        <v>48</v>
      </c>
    </row>
    <row r="596" ht="48.0" customHeight="1">
      <c r="A596" s="189"/>
      <c r="B596" s="191"/>
      <c r="C596" s="192"/>
      <c r="D596" s="192"/>
      <c r="F596" s="190" t="b">
        <v>0</v>
      </c>
      <c r="G596" s="190" t="b">
        <v>0</v>
      </c>
      <c r="H596" s="190" t="b">
        <v>0</v>
      </c>
      <c r="J596" s="170" t="str">
        <f>IFERROR(__xludf.DUMMYFUNCTION("QUERY(Models!A:I, ""SELECT A WHERE I = TRUE AND G = FALSE LIMIT 1"", 0)"),"gpt-4-turbo-preview")</f>
        <v>gpt-4-turbo-preview</v>
      </c>
      <c r="K596" s="170">
        <v>0.1</v>
      </c>
      <c r="L596" s="170" t="str">
        <f>IFERROR(__xludf.DUMMYFUNCTION("QUERY(Models!A:I, ""SELECT A WHERE I = TRUE AND G = FALSE LIMIT 1"", 0)"),"gpt-4-turbo-preview")</f>
        <v>gpt-4-turbo-preview</v>
      </c>
      <c r="M596" s="181" t="s">
        <v>48</v>
      </c>
      <c r="N596" s="181" t="s">
        <v>48</v>
      </c>
    </row>
    <row r="597" ht="48.0" customHeight="1">
      <c r="A597" s="189"/>
      <c r="B597" s="191"/>
      <c r="C597" s="192"/>
      <c r="D597" s="192"/>
      <c r="F597" s="190" t="b">
        <v>0</v>
      </c>
      <c r="G597" s="190" t="b">
        <v>0</v>
      </c>
      <c r="H597" s="190" t="b">
        <v>0</v>
      </c>
      <c r="J597" s="170" t="str">
        <f>IFERROR(__xludf.DUMMYFUNCTION("QUERY(Models!A:I, ""SELECT A WHERE I = TRUE AND G = FALSE LIMIT 1"", 0)"),"gpt-4-turbo-preview")</f>
        <v>gpt-4-turbo-preview</v>
      </c>
      <c r="K597" s="170">
        <v>0.1</v>
      </c>
      <c r="L597" s="170" t="str">
        <f>IFERROR(__xludf.DUMMYFUNCTION("QUERY(Models!A:I, ""SELECT A WHERE I = TRUE AND G = FALSE LIMIT 1"", 0)"),"gpt-4-turbo-preview")</f>
        <v>gpt-4-turbo-preview</v>
      </c>
      <c r="M597" s="181" t="s">
        <v>48</v>
      </c>
      <c r="N597" s="181" t="s">
        <v>48</v>
      </c>
    </row>
    <row r="598" ht="48.0" customHeight="1">
      <c r="A598" s="189"/>
      <c r="B598" s="191"/>
      <c r="C598" s="192"/>
      <c r="D598" s="192"/>
      <c r="F598" s="190" t="b">
        <v>0</v>
      </c>
      <c r="G598" s="190" t="b">
        <v>0</v>
      </c>
      <c r="H598" s="190" t="b">
        <v>0</v>
      </c>
      <c r="J598" s="170" t="str">
        <f>IFERROR(__xludf.DUMMYFUNCTION("QUERY(Models!A:I, ""SELECT A WHERE I = TRUE AND G = FALSE LIMIT 1"", 0)"),"gpt-4-turbo-preview")</f>
        <v>gpt-4-turbo-preview</v>
      </c>
      <c r="K598" s="170">
        <v>0.1</v>
      </c>
      <c r="L598" s="170" t="str">
        <f>IFERROR(__xludf.DUMMYFUNCTION("QUERY(Models!A:I, ""SELECT A WHERE I = TRUE AND G = FALSE LIMIT 1"", 0)"),"gpt-4-turbo-preview")</f>
        <v>gpt-4-turbo-preview</v>
      </c>
      <c r="M598" s="181" t="s">
        <v>48</v>
      </c>
      <c r="N598" s="181" t="s">
        <v>48</v>
      </c>
    </row>
    <row r="599" ht="48.0" customHeight="1">
      <c r="A599" s="189"/>
      <c r="B599" s="191"/>
      <c r="C599" s="192"/>
      <c r="D599" s="192"/>
      <c r="F599" s="190" t="b">
        <v>0</v>
      </c>
      <c r="G599" s="190" t="b">
        <v>0</v>
      </c>
      <c r="H599" s="190" t="b">
        <v>0</v>
      </c>
      <c r="J599" s="170" t="str">
        <f>IFERROR(__xludf.DUMMYFUNCTION("QUERY(Models!A:I, ""SELECT A WHERE I = TRUE AND G = FALSE LIMIT 1"", 0)"),"gpt-4-turbo-preview")</f>
        <v>gpt-4-turbo-preview</v>
      </c>
      <c r="K599" s="170">
        <v>0.1</v>
      </c>
      <c r="L599" s="170" t="str">
        <f>IFERROR(__xludf.DUMMYFUNCTION("QUERY(Models!A:I, ""SELECT A WHERE I = TRUE AND G = FALSE LIMIT 1"", 0)"),"gpt-4-turbo-preview")</f>
        <v>gpt-4-turbo-preview</v>
      </c>
      <c r="M599" s="181" t="s">
        <v>48</v>
      </c>
      <c r="N599" s="181" t="s">
        <v>48</v>
      </c>
    </row>
    <row r="600" ht="48.0" customHeight="1">
      <c r="A600" s="189"/>
      <c r="B600" s="191"/>
      <c r="C600" s="192"/>
      <c r="D600" s="192"/>
      <c r="F600" s="190" t="b">
        <v>0</v>
      </c>
      <c r="G600" s="190" t="b">
        <v>0</v>
      </c>
      <c r="H600" s="190" t="b">
        <v>0</v>
      </c>
      <c r="J600" s="170" t="str">
        <f>IFERROR(__xludf.DUMMYFUNCTION("QUERY(Models!A:I, ""SELECT A WHERE I = TRUE AND G = FALSE LIMIT 1"", 0)"),"gpt-4-turbo-preview")</f>
        <v>gpt-4-turbo-preview</v>
      </c>
      <c r="K600" s="170">
        <v>0.1</v>
      </c>
      <c r="L600" s="170" t="str">
        <f>IFERROR(__xludf.DUMMYFUNCTION("QUERY(Models!A:I, ""SELECT A WHERE I = TRUE AND G = FALSE LIMIT 1"", 0)"),"gpt-4-turbo-preview")</f>
        <v>gpt-4-turbo-preview</v>
      </c>
      <c r="M600" s="181" t="s">
        <v>48</v>
      </c>
      <c r="N600" s="181" t="s">
        <v>48</v>
      </c>
    </row>
    <row r="601" ht="48.0" customHeight="1">
      <c r="A601" s="189"/>
      <c r="B601" s="191"/>
      <c r="C601" s="192"/>
      <c r="D601" s="192"/>
      <c r="F601" s="190" t="b">
        <v>0</v>
      </c>
      <c r="G601" s="190" t="b">
        <v>0</v>
      </c>
      <c r="H601" s="190" t="b">
        <v>0</v>
      </c>
      <c r="J601" s="170" t="str">
        <f>IFERROR(__xludf.DUMMYFUNCTION("QUERY(Models!A:I, ""SELECT A WHERE I = TRUE AND G = FALSE LIMIT 1"", 0)"),"gpt-4-turbo-preview")</f>
        <v>gpt-4-turbo-preview</v>
      </c>
      <c r="K601" s="170">
        <v>0.1</v>
      </c>
      <c r="L601" s="170" t="str">
        <f>IFERROR(__xludf.DUMMYFUNCTION("QUERY(Models!A:I, ""SELECT A WHERE I = TRUE AND G = FALSE LIMIT 1"", 0)"),"gpt-4-turbo-preview")</f>
        <v>gpt-4-turbo-preview</v>
      </c>
      <c r="M601" s="181" t="s">
        <v>48</v>
      </c>
      <c r="N601" s="181" t="s">
        <v>48</v>
      </c>
    </row>
    <row r="602" ht="48.0" customHeight="1">
      <c r="A602" s="189"/>
      <c r="B602" s="191"/>
      <c r="C602" s="192"/>
      <c r="D602" s="192"/>
      <c r="F602" s="190" t="b">
        <v>0</v>
      </c>
      <c r="G602" s="190" t="b">
        <v>0</v>
      </c>
      <c r="H602" s="190" t="b">
        <v>0</v>
      </c>
      <c r="J602" s="170" t="str">
        <f>IFERROR(__xludf.DUMMYFUNCTION("QUERY(Models!A:I, ""SELECT A WHERE I = TRUE AND G = FALSE LIMIT 1"", 0)"),"gpt-4-turbo-preview")</f>
        <v>gpt-4-turbo-preview</v>
      </c>
      <c r="K602" s="170">
        <v>0.1</v>
      </c>
      <c r="L602" s="170" t="str">
        <f>IFERROR(__xludf.DUMMYFUNCTION("QUERY(Models!A:I, ""SELECT A WHERE I = TRUE AND G = FALSE LIMIT 1"", 0)"),"gpt-4-turbo-preview")</f>
        <v>gpt-4-turbo-preview</v>
      </c>
      <c r="M602" s="181" t="s">
        <v>48</v>
      </c>
      <c r="N602" s="181" t="s">
        <v>48</v>
      </c>
    </row>
    <row r="603" ht="48.0" customHeight="1">
      <c r="A603" s="189"/>
      <c r="B603" s="191"/>
      <c r="C603" s="192"/>
      <c r="D603" s="192"/>
      <c r="F603" s="190" t="b">
        <v>0</v>
      </c>
      <c r="G603" s="190" t="b">
        <v>0</v>
      </c>
      <c r="H603" s="190" t="b">
        <v>0</v>
      </c>
      <c r="J603" s="170" t="str">
        <f>IFERROR(__xludf.DUMMYFUNCTION("QUERY(Models!A:I, ""SELECT A WHERE I = TRUE AND G = FALSE LIMIT 1"", 0)"),"gpt-4-turbo-preview")</f>
        <v>gpt-4-turbo-preview</v>
      </c>
      <c r="K603" s="170">
        <v>0.1</v>
      </c>
      <c r="L603" s="170" t="str">
        <f>IFERROR(__xludf.DUMMYFUNCTION("QUERY(Models!A:I, ""SELECT A WHERE I = TRUE AND G = FALSE LIMIT 1"", 0)"),"gpt-4-turbo-preview")</f>
        <v>gpt-4-turbo-preview</v>
      </c>
      <c r="M603" s="181" t="s">
        <v>48</v>
      </c>
      <c r="N603" s="181" t="s">
        <v>48</v>
      </c>
    </row>
    <row r="604" ht="48.0" customHeight="1">
      <c r="A604" s="189"/>
      <c r="B604" s="191"/>
      <c r="C604" s="192"/>
      <c r="D604" s="192"/>
      <c r="F604" s="190" t="b">
        <v>0</v>
      </c>
      <c r="G604" s="190" t="b">
        <v>0</v>
      </c>
      <c r="H604" s="190" t="b">
        <v>0</v>
      </c>
      <c r="J604" s="170" t="str">
        <f>IFERROR(__xludf.DUMMYFUNCTION("QUERY(Models!A:I, ""SELECT A WHERE I = TRUE AND G = FALSE LIMIT 1"", 0)"),"gpt-4-turbo-preview")</f>
        <v>gpt-4-turbo-preview</v>
      </c>
      <c r="K604" s="170">
        <v>0.1</v>
      </c>
      <c r="L604" s="170" t="str">
        <f>IFERROR(__xludf.DUMMYFUNCTION("QUERY(Models!A:I, ""SELECT A WHERE I = TRUE AND G = FALSE LIMIT 1"", 0)"),"gpt-4-turbo-preview")</f>
        <v>gpt-4-turbo-preview</v>
      </c>
      <c r="M604" s="181" t="s">
        <v>48</v>
      </c>
      <c r="N604" s="181" t="s">
        <v>48</v>
      </c>
    </row>
    <row r="605" ht="48.0" customHeight="1">
      <c r="A605" s="189"/>
      <c r="B605" s="191"/>
      <c r="C605" s="192"/>
      <c r="D605" s="192"/>
      <c r="F605" s="190" t="b">
        <v>0</v>
      </c>
      <c r="G605" s="190" t="b">
        <v>0</v>
      </c>
      <c r="H605" s="190" t="b">
        <v>0</v>
      </c>
      <c r="J605" s="170" t="str">
        <f>IFERROR(__xludf.DUMMYFUNCTION("QUERY(Models!A:I, ""SELECT A WHERE I = TRUE AND G = FALSE LIMIT 1"", 0)"),"gpt-4-turbo-preview")</f>
        <v>gpt-4-turbo-preview</v>
      </c>
      <c r="K605" s="170">
        <v>0.1</v>
      </c>
      <c r="L605" s="170" t="str">
        <f>IFERROR(__xludf.DUMMYFUNCTION("QUERY(Models!A:I, ""SELECT A WHERE I = TRUE AND G = FALSE LIMIT 1"", 0)"),"gpt-4-turbo-preview")</f>
        <v>gpt-4-turbo-preview</v>
      </c>
      <c r="M605" s="181" t="s">
        <v>48</v>
      </c>
      <c r="N605" s="181" t="s">
        <v>48</v>
      </c>
    </row>
    <row r="606" ht="48.0" customHeight="1">
      <c r="A606" s="189"/>
      <c r="B606" s="191"/>
      <c r="C606" s="192"/>
      <c r="D606" s="192"/>
      <c r="F606" s="190" t="b">
        <v>0</v>
      </c>
      <c r="G606" s="190" t="b">
        <v>0</v>
      </c>
      <c r="H606" s="190" t="b">
        <v>0</v>
      </c>
      <c r="J606" s="170" t="str">
        <f>IFERROR(__xludf.DUMMYFUNCTION("QUERY(Models!A:I, ""SELECT A WHERE I = TRUE AND G = FALSE LIMIT 1"", 0)"),"gpt-4-turbo-preview")</f>
        <v>gpt-4-turbo-preview</v>
      </c>
      <c r="K606" s="170">
        <v>0.1</v>
      </c>
      <c r="L606" s="170" t="str">
        <f>IFERROR(__xludf.DUMMYFUNCTION("QUERY(Models!A:I, ""SELECT A WHERE I = TRUE AND G = FALSE LIMIT 1"", 0)"),"gpt-4-turbo-preview")</f>
        <v>gpt-4-turbo-preview</v>
      </c>
      <c r="M606" s="181" t="s">
        <v>48</v>
      </c>
      <c r="N606" s="181" t="s">
        <v>48</v>
      </c>
    </row>
    <row r="607" ht="48.0" customHeight="1">
      <c r="A607" s="189"/>
      <c r="B607" s="191"/>
      <c r="C607" s="192"/>
      <c r="D607" s="192"/>
      <c r="F607" s="190" t="b">
        <v>0</v>
      </c>
      <c r="G607" s="190" t="b">
        <v>0</v>
      </c>
      <c r="H607" s="190" t="b">
        <v>0</v>
      </c>
      <c r="J607" s="170" t="str">
        <f>IFERROR(__xludf.DUMMYFUNCTION("QUERY(Models!A:I, ""SELECT A WHERE I = TRUE AND G = FALSE LIMIT 1"", 0)"),"gpt-4-turbo-preview")</f>
        <v>gpt-4-turbo-preview</v>
      </c>
      <c r="K607" s="170">
        <v>0.1</v>
      </c>
      <c r="L607" s="170" t="str">
        <f>IFERROR(__xludf.DUMMYFUNCTION("QUERY(Models!A:I, ""SELECT A WHERE I = TRUE AND G = FALSE LIMIT 1"", 0)"),"gpt-4-turbo-preview")</f>
        <v>gpt-4-turbo-preview</v>
      </c>
      <c r="M607" s="181" t="s">
        <v>48</v>
      </c>
      <c r="N607" s="181" t="s">
        <v>48</v>
      </c>
    </row>
    <row r="608" ht="48.0" customHeight="1">
      <c r="A608" s="189"/>
      <c r="B608" s="191"/>
      <c r="C608" s="192"/>
      <c r="D608" s="192"/>
      <c r="F608" s="190" t="b">
        <v>0</v>
      </c>
      <c r="G608" s="190" t="b">
        <v>0</v>
      </c>
      <c r="H608" s="190" t="b">
        <v>0</v>
      </c>
      <c r="J608" s="170" t="str">
        <f>IFERROR(__xludf.DUMMYFUNCTION("QUERY(Models!A:I, ""SELECT A WHERE I = TRUE AND G = FALSE LIMIT 1"", 0)"),"gpt-4-turbo-preview")</f>
        <v>gpt-4-turbo-preview</v>
      </c>
      <c r="K608" s="170">
        <v>0.1</v>
      </c>
      <c r="L608" s="170" t="str">
        <f>IFERROR(__xludf.DUMMYFUNCTION("QUERY(Models!A:I, ""SELECT A WHERE I = TRUE AND G = FALSE LIMIT 1"", 0)"),"gpt-4-turbo-preview")</f>
        <v>gpt-4-turbo-preview</v>
      </c>
      <c r="M608" s="181" t="s">
        <v>48</v>
      </c>
      <c r="N608" s="181" t="s">
        <v>48</v>
      </c>
    </row>
    <row r="609" ht="48.0" customHeight="1">
      <c r="A609" s="189"/>
      <c r="B609" s="191"/>
      <c r="C609" s="192"/>
      <c r="D609" s="192"/>
      <c r="F609" s="190" t="b">
        <v>0</v>
      </c>
      <c r="G609" s="190" t="b">
        <v>0</v>
      </c>
      <c r="H609" s="190" t="b">
        <v>0</v>
      </c>
      <c r="J609" s="170" t="str">
        <f>IFERROR(__xludf.DUMMYFUNCTION("QUERY(Models!A:I, ""SELECT A WHERE I = TRUE AND G = FALSE LIMIT 1"", 0)"),"gpt-4-turbo-preview")</f>
        <v>gpt-4-turbo-preview</v>
      </c>
      <c r="K609" s="170">
        <v>0.1</v>
      </c>
      <c r="L609" s="170" t="str">
        <f>IFERROR(__xludf.DUMMYFUNCTION("QUERY(Models!A:I, ""SELECT A WHERE I = TRUE AND G = FALSE LIMIT 1"", 0)"),"gpt-4-turbo-preview")</f>
        <v>gpt-4-turbo-preview</v>
      </c>
      <c r="M609" s="181" t="s">
        <v>48</v>
      </c>
      <c r="N609" s="181" t="s">
        <v>48</v>
      </c>
    </row>
    <row r="610" ht="48.0" customHeight="1">
      <c r="A610" s="189"/>
      <c r="B610" s="191"/>
      <c r="C610" s="192"/>
      <c r="D610" s="192"/>
      <c r="F610" s="190" t="b">
        <v>0</v>
      </c>
      <c r="G610" s="190" t="b">
        <v>0</v>
      </c>
      <c r="H610" s="190" t="b">
        <v>0</v>
      </c>
      <c r="J610" s="170" t="str">
        <f>IFERROR(__xludf.DUMMYFUNCTION("QUERY(Models!A:I, ""SELECT A WHERE I = TRUE AND G = FALSE LIMIT 1"", 0)"),"gpt-4-turbo-preview")</f>
        <v>gpt-4-turbo-preview</v>
      </c>
      <c r="K610" s="170">
        <v>0.1</v>
      </c>
      <c r="L610" s="170" t="str">
        <f>IFERROR(__xludf.DUMMYFUNCTION("QUERY(Models!A:I, ""SELECT A WHERE I = TRUE AND G = FALSE LIMIT 1"", 0)"),"gpt-4-turbo-preview")</f>
        <v>gpt-4-turbo-preview</v>
      </c>
      <c r="M610" s="181" t="s">
        <v>48</v>
      </c>
      <c r="N610" s="181" t="s">
        <v>48</v>
      </c>
    </row>
    <row r="611" ht="48.0" customHeight="1">
      <c r="A611" s="189"/>
      <c r="B611" s="191"/>
      <c r="C611" s="192"/>
      <c r="D611" s="192"/>
      <c r="F611" s="190" t="b">
        <v>0</v>
      </c>
      <c r="G611" s="190" t="b">
        <v>0</v>
      </c>
      <c r="H611" s="190" t="b">
        <v>0</v>
      </c>
      <c r="J611" s="170" t="str">
        <f>IFERROR(__xludf.DUMMYFUNCTION("QUERY(Models!A:I, ""SELECT A WHERE I = TRUE AND G = FALSE LIMIT 1"", 0)"),"gpt-4-turbo-preview")</f>
        <v>gpt-4-turbo-preview</v>
      </c>
      <c r="K611" s="170">
        <v>0.1</v>
      </c>
      <c r="L611" s="170" t="str">
        <f>IFERROR(__xludf.DUMMYFUNCTION("QUERY(Models!A:I, ""SELECT A WHERE I = TRUE AND G = FALSE LIMIT 1"", 0)"),"gpt-4-turbo-preview")</f>
        <v>gpt-4-turbo-preview</v>
      </c>
      <c r="M611" s="181" t="s">
        <v>48</v>
      </c>
      <c r="N611" s="181" t="s">
        <v>48</v>
      </c>
    </row>
    <row r="612" ht="48.0" customHeight="1">
      <c r="A612" s="189"/>
      <c r="B612" s="191"/>
      <c r="C612" s="192"/>
      <c r="D612" s="192"/>
      <c r="F612" s="190" t="b">
        <v>0</v>
      </c>
      <c r="G612" s="190" t="b">
        <v>0</v>
      </c>
      <c r="H612" s="190" t="b">
        <v>0</v>
      </c>
      <c r="J612" s="170" t="str">
        <f>IFERROR(__xludf.DUMMYFUNCTION("QUERY(Models!A:I, ""SELECT A WHERE I = TRUE AND G = FALSE LIMIT 1"", 0)"),"gpt-4-turbo-preview")</f>
        <v>gpt-4-turbo-preview</v>
      </c>
      <c r="K612" s="170">
        <v>0.1</v>
      </c>
      <c r="L612" s="170" t="str">
        <f>IFERROR(__xludf.DUMMYFUNCTION("QUERY(Models!A:I, ""SELECT A WHERE I = TRUE AND G = FALSE LIMIT 1"", 0)"),"gpt-4-turbo-preview")</f>
        <v>gpt-4-turbo-preview</v>
      </c>
      <c r="M612" s="181" t="s">
        <v>48</v>
      </c>
      <c r="N612" s="181" t="s">
        <v>48</v>
      </c>
    </row>
    <row r="613" ht="48.0" customHeight="1">
      <c r="A613" s="189"/>
      <c r="B613" s="191"/>
      <c r="C613" s="192"/>
      <c r="D613" s="192"/>
      <c r="F613" s="190" t="b">
        <v>0</v>
      </c>
      <c r="G613" s="190" t="b">
        <v>0</v>
      </c>
      <c r="H613" s="190" t="b">
        <v>0</v>
      </c>
      <c r="J613" s="170" t="str">
        <f>IFERROR(__xludf.DUMMYFUNCTION("QUERY(Models!A:I, ""SELECT A WHERE I = TRUE AND G = FALSE LIMIT 1"", 0)"),"gpt-4-turbo-preview")</f>
        <v>gpt-4-turbo-preview</v>
      </c>
      <c r="K613" s="170">
        <v>0.1</v>
      </c>
      <c r="L613" s="170" t="str">
        <f>IFERROR(__xludf.DUMMYFUNCTION("QUERY(Models!A:I, ""SELECT A WHERE I = TRUE AND G = FALSE LIMIT 1"", 0)"),"gpt-4-turbo-preview")</f>
        <v>gpt-4-turbo-preview</v>
      </c>
      <c r="M613" s="181" t="s">
        <v>48</v>
      </c>
      <c r="N613" s="181" t="s">
        <v>48</v>
      </c>
    </row>
    <row r="614" ht="48.0" customHeight="1">
      <c r="A614" s="189"/>
      <c r="B614" s="191"/>
      <c r="C614" s="192"/>
      <c r="D614" s="192"/>
      <c r="F614" s="190" t="b">
        <v>0</v>
      </c>
      <c r="G614" s="190" t="b">
        <v>0</v>
      </c>
      <c r="H614" s="190" t="b">
        <v>0</v>
      </c>
      <c r="J614" s="170" t="str">
        <f>IFERROR(__xludf.DUMMYFUNCTION("QUERY(Models!A:I, ""SELECT A WHERE I = TRUE AND G = FALSE LIMIT 1"", 0)"),"gpt-4-turbo-preview")</f>
        <v>gpt-4-turbo-preview</v>
      </c>
      <c r="K614" s="170">
        <v>0.1</v>
      </c>
      <c r="L614" s="170" t="str">
        <f>IFERROR(__xludf.DUMMYFUNCTION("QUERY(Models!A:I, ""SELECT A WHERE I = TRUE AND G = FALSE LIMIT 1"", 0)"),"gpt-4-turbo-preview")</f>
        <v>gpt-4-turbo-preview</v>
      </c>
      <c r="M614" s="181" t="s">
        <v>48</v>
      </c>
      <c r="N614" s="181" t="s">
        <v>48</v>
      </c>
    </row>
    <row r="615" ht="48.0" customHeight="1">
      <c r="A615" s="189"/>
      <c r="B615" s="191"/>
      <c r="C615" s="192"/>
      <c r="D615" s="192"/>
      <c r="F615" s="190" t="b">
        <v>0</v>
      </c>
      <c r="G615" s="190" t="b">
        <v>0</v>
      </c>
      <c r="H615" s="190" t="b">
        <v>0</v>
      </c>
      <c r="J615" s="170" t="str">
        <f>IFERROR(__xludf.DUMMYFUNCTION("QUERY(Models!A:I, ""SELECT A WHERE I = TRUE AND G = FALSE LIMIT 1"", 0)"),"gpt-4-turbo-preview")</f>
        <v>gpt-4-turbo-preview</v>
      </c>
      <c r="K615" s="170">
        <v>0.1</v>
      </c>
      <c r="L615" s="170" t="str">
        <f>IFERROR(__xludf.DUMMYFUNCTION("QUERY(Models!A:I, ""SELECT A WHERE I = TRUE AND G = FALSE LIMIT 1"", 0)"),"gpt-4-turbo-preview")</f>
        <v>gpt-4-turbo-preview</v>
      </c>
      <c r="M615" s="181" t="s">
        <v>48</v>
      </c>
      <c r="N615" s="181" t="s">
        <v>48</v>
      </c>
    </row>
    <row r="616" ht="48.0" customHeight="1">
      <c r="A616" s="189"/>
      <c r="B616" s="191"/>
      <c r="C616" s="192"/>
      <c r="D616" s="192"/>
      <c r="F616" s="190" t="b">
        <v>0</v>
      </c>
      <c r="G616" s="190" t="b">
        <v>0</v>
      </c>
      <c r="H616" s="190" t="b">
        <v>0</v>
      </c>
      <c r="J616" s="170" t="str">
        <f>IFERROR(__xludf.DUMMYFUNCTION("QUERY(Models!A:I, ""SELECT A WHERE I = TRUE AND G = FALSE LIMIT 1"", 0)"),"gpt-4-turbo-preview")</f>
        <v>gpt-4-turbo-preview</v>
      </c>
      <c r="K616" s="170">
        <v>0.1</v>
      </c>
      <c r="L616" s="170" t="str">
        <f>IFERROR(__xludf.DUMMYFUNCTION("QUERY(Models!A:I, ""SELECT A WHERE I = TRUE AND G = FALSE LIMIT 1"", 0)"),"gpt-4-turbo-preview")</f>
        <v>gpt-4-turbo-preview</v>
      </c>
      <c r="M616" s="181" t="s">
        <v>48</v>
      </c>
      <c r="N616" s="181" t="s">
        <v>48</v>
      </c>
    </row>
    <row r="617" ht="48.0" customHeight="1">
      <c r="A617" s="189"/>
      <c r="B617" s="191"/>
      <c r="C617" s="192"/>
      <c r="D617" s="192"/>
      <c r="F617" s="190" t="b">
        <v>0</v>
      </c>
      <c r="G617" s="190" t="b">
        <v>0</v>
      </c>
      <c r="H617" s="190" t="b">
        <v>0</v>
      </c>
      <c r="J617" s="170" t="str">
        <f>IFERROR(__xludf.DUMMYFUNCTION("QUERY(Models!A:I, ""SELECT A WHERE I = TRUE AND G = FALSE LIMIT 1"", 0)"),"gpt-4-turbo-preview")</f>
        <v>gpt-4-turbo-preview</v>
      </c>
      <c r="K617" s="170">
        <v>0.1</v>
      </c>
      <c r="L617" s="170" t="str">
        <f>IFERROR(__xludf.DUMMYFUNCTION("QUERY(Models!A:I, ""SELECT A WHERE I = TRUE AND G = FALSE LIMIT 1"", 0)"),"gpt-4-turbo-preview")</f>
        <v>gpt-4-turbo-preview</v>
      </c>
      <c r="M617" s="181" t="s">
        <v>48</v>
      </c>
      <c r="N617" s="181" t="s">
        <v>48</v>
      </c>
    </row>
    <row r="618" ht="48.0" customHeight="1">
      <c r="A618" s="189"/>
      <c r="B618" s="191"/>
      <c r="C618" s="192"/>
      <c r="D618" s="192"/>
      <c r="F618" s="190" t="b">
        <v>0</v>
      </c>
      <c r="G618" s="190" t="b">
        <v>0</v>
      </c>
      <c r="H618" s="190" t="b">
        <v>0</v>
      </c>
      <c r="J618" s="170" t="str">
        <f>IFERROR(__xludf.DUMMYFUNCTION("QUERY(Models!A:I, ""SELECT A WHERE I = TRUE AND G = FALSE LIMIT 1"", 0)"),"gpt-4-turbo-preview")</f>
        <v>gpt-4-turbo-preview</v>
      </c>
      <c r="K618" s="170">
        <v>0.1</v>
      </c>
      <c r="L618" s="170" t="str">
        <f>IFERROR(__xludf.DUMMYFUNCTION("QUERY(Models!A:I, ""SELECT A WHERE I = TRUE AND G = FALSE LIMIT 1"", 0)"),"gpt-4-turbo-preview")</f>
        <v>gpt-4-turbo-preview</v>
      </c>
      <c r="M618" s="181" t="s">
        <v>48</v>
      </c>
      <c r="N618" s="181" t="s">
        <v>48</v>
      </c>
    </row>
    <row r="619" ht="48.0" customHeight="1">
      <c r="A619" s="189"/>
      <c r="B619" s="191"/>
      <c r="C619" s="192"/>
      <c r="D619" s="192"/>
      <c r="F619" s="190" t="b">
        <v>0</v>
      </c>
      <c r="G619" s="190" t="b">
        <v>0</v>
      </c>
      <c r="H619" s="190" t="b">
        <v>0</v>
      </c>
      <c r="J619" s="170" t="str">
        <f>IFERROR(__xludf.DUMMYFUNCTION("QUERY(Models!A:I, ""SELECT A WHERE I = TRUE AND G = FALSE LIMIT 1"", 0)"),"gpt-4-turbo-preview")</f>
        <v>gpt-4-turbo-preview</v>
      </c>
      <c r="K619" s="170">
        <v>0.1</v>
      </c>
      <c r="L619" s="170" t="str">
        <f>IFERROR(__xludf.DUMMYFUNCTION("QUERY(Models!A:I, ""SELECT A WHERE I = TRUE AND G = FALSE LIMIT 1"", 0)"),"gpt-4-turbo-preview")</f>
        <v>gpt-4-turbo-preview</v>
      </c>
      <c r="M619" s="181" t="s">
        <v>48</v>
      </c>
      <c r="N619" s="181" t="s">
        <v>48</v>
      </c>
    </row>
    <row r="620" ht="48.0" customHeight="1">
      <c r="A620" s="189"/>
      <c r="B620" s="191"/>
      <c r="C620" s="192"/>
      <c r="D620" s="192"/>
      <c r="F620" s="190" t="b">
        <v>0</v>
      </c>
      <c r="G620" s="190" t="b">
        <v>0</v>
      </c>
      <c r="H620" s="190" t="b">
        <v>0</v>
      </c>
      <c r="J620" s="170" t="str">
        <f>IFERROR(__xludf.DUMMYFUNCTION("QUERY(Models!A:I, ""SELECT A WHERE I = TRUE AND G = FALSE LIMIT 1"", 0)"),"gpt-4-turbo-preview")</f>
        <v>gpt-4-turbo-preview</v>
      </c>
      <c r="K620" s="170">
        <v>0.1</v>
      </c>
      <c r="L620" s="170" t="str">
        <f>IFERROR(__xludf.DUMMYFUNCTION("QUERY(Models!A:I, ""SELECT A WHERE I = TRUE AND G = FALSE LIMIT 1"", 0)"),"gpt-4-turbo-preview")</f>
        <v>gpt-4-turbo-preview</v>
      </c>
      <c r="M620" s="181" t="s">
        <v>48</v>
      </c>
      <c r="N620" s="181" t="s">
        <v>48</v>
      </c>
    </row>
    <row r="621" ht="48.0" customHeight="1">
      <c r="A621" s="189"/>
      <c r="B621" s="191"/>
      <c r="C621" s="192"/>
      <c r="D621" s="192"/>
      <c r="F621" s="190" t="b">
        <v>0</v>
      </c>
      <c r="G621" s="190" t="b">
        <v>0</v>
      </c>
      <c r="H621" s="190" t="b">
        <v>0</v>
      </c>
      <c r="J621" s="170" t="str">
        <f>IFERROR(__xludf.DUMMYFUNCTION("QUERY(Models!A:I, ""SELECT A WHERE I = TRUE AND G = FALSE LIMIT 1"", 0)"),"gpt-4-turbo-preview")</f>
        <v>gpt-4-turbo-preview</v>
      </c>
      <c r="K621" s="170">
        <v>0.1</v>
      </c>
      <c r="L621" s="170" t="str">
        <f>IFERROR(__xludf.DUMMYFUNCTION("QUERY(Models!A:I, ""SELECT A WHERE I = TRUE AND G = FALSE LIMIT 1"", 0)"),"gpt-4-turbo-preview")</f>
        <v>gpt-4-turbo-preview</v>
      </c>
      <c r="M621" s="181" t="s">
        <v>48</v>
      </c>
      <c r="N621" s="181" t="s">
        <v>48</v>
      </c>
    </row>
    <row r="622" ht="48.0" customHeight="1">
      <c r="A622" s="189"/>
      <c r="B622" s="191"/>
      <c r="C622" s="192"/>
      <c r="D622" s="192"/>
      <c r="F622" s="190" t="b">
        <v>0</v>
      </c>
      <c r="G622" s="190" t="b">
        <v>0</v>
      </c>
      <c r="H622" s="190" t="b">
        <v>0</v>
      </c>
      <c r="J622" s="170" t="str">
        <f>IFERROR(__xludf.DUMMYFUNCTION("QUERY(Models!A:I, ""SELECT A WHERE I = TRUE AND G = FALSE LIMIT 1"", 0)"),"gpt-4-turbo-preview")</f>
        <v>gpt-4-turbo-preview</v>
      </c>
      <c r="K622" s="170">
        <v>0.1</v>
      </c>
      <c r="L622" s="170" t="str">
        <f>IFERROR(__xludf.DUMMYFUNCTION("QUERY(Models!A:I, ""SELECT A WHERE I = TRUE AND G = FALSE LIMIT 1"", 0)"),"gpt-4-turbo-preview")</f>
        <v>gpt-4-turbo-preview</v>
      </c>
      <c r="M622" s="181" t="s">
        <v>48</v>
      </c>
      <c r="N622" s="181" t="s">
        <v>48</v>
      </c>
    </row>
    <row r="623" ht="48.0" customHeight="1">
      <c r="A623" s="189"/>
      <c r="B623" s="191"/>
      <c r="C623" s="192"/>
      <c r="D623" s="192"/>
      <c r="F623" s="190" t="b">
        <v>0</v>
      </c>
      <c r="G623" s="190" t="b">
        <v>0</v>
      </c>
      <c r="H623" s="190" t="b">
        <v>0</v>
      </c>
      <c r="J623" s="170" t="str">
        <f>IFERROR(__xludf.DUMMYFUNCTION("QUERY(Models!A:I, ""SELECT A WHERE I = TRUE AND G = FALSE LIMIT 1"", 0)"),"gpt-4-turbo-preview")</f>
        <v>gpt-4-turbo-preview</v>
      </c>
      <c r="K623" s="170">
        <v>0.1</v>
      </c>
      <c r="L623" s="170" t="str">
        <f>IFERROR(__xludf.DUMMYFUNCTION("QUERY(Models!A:I, ""SELECT A WHERE I = TRUE AND G = FALSE LIMIT 1"", 0)"),"gpt-4-turbo-preview")</f>
        <v>gpt-4-turbo-preview</v>
      </c>
      <c r="M623" s="181" t="s">
        <v>48</v>
      </c>
      <c r="N623" s="181" t="s">
        <v>48</v>
      </c>
    </row>
    <row r="624" ht="48.0" customHeight="1">
      <c r="A624" s="189"/>
      <c r="B624" s="191"/>
      <c r="C624" s="192"/>
      <c r="D624" s="192"/>
      <c r="F624" s="190" t="b">
        <v>0</v>
      </c>
      <c r="G624" s="190" t="b">
        <v>0</v>
      </c>
      <c r="H624" s="190" t="b">
        <v>0</v>
      </c>
      <c r="J624" s="170" t="str">
        <f>IFERROR(__xludf.DUMMYFUNCTION("QUERY(Models!A:I, ""SELECT A WHERE I = TRUE AND G = FALSE LIMIT 1"", 0)"),"gpt-4-turbo-preview")</f>
        <v>gpt-4-turbo-preview</v>
      </c>
      <c r="K624" s="170">
        <v>0.1</v>
      </c>
      <c r="L624" s="170" t="str">
        <f>IFERROR(__xludf.DUMMYFUNCTION("QUERY(Models!A:I, ""SELECT A WHERE I = TRUE AND G = FALSE LIMIT 1"", 0)"),"gpt-4-turbo-preview")</f>
        <v>gpt-4-turbo-preview</v>
      </c>
      <c r="M624" s="181" t="s">
        <v>48</v>
      </c>
      <c r="N624" s="181" t="s">
        <v>48</v>
      </c>
    </row>
    <row r="625" ht="48.0" customHeight="1">
      <c r="A625" s="189"/>
      <c r="B625" s="191"/>
      <c r="C625" s="192"/>
      <c r="D625" s="192"/>
      <c r="F625" s="190" t="b">
        <v>0</v>
      </c>
      <c r="G625" s="190" t="b">
        <v>0</v>
      </c>
      <c r="H625" s="190" t="b">
        <v>0</v>
      </c>
      <c r="J625" s="170" t="str">
        <f>IFERROR(__xludf.DUMMYFUNCTION("QUERY(Models!A:I, ""SELECT A WHERE I = TRUE AND G = FALSE LIMIT 1"", 0)"),"gpt-4-turbo-preview")</f>
        <v>gpt-4-turbo-preview</v>
      </c>
      <c r="K625" s="170">
        <v>0.1</v>
      </c>
      <c r="L625" s="170" t="str">
        <f>IFERROR(__xludf.DUMMYFUNCTION("QUERY(Models!A:I, ""SELECT A WHERE I = TRUE AND G = FALSE LIMIT 1"", 0)"),"gpt-4-turbo-preview")</f>
        <v>gpt-4-turbo-preview</v>
      </c>
      <c r="M625" s="181" t="s">
        <v>48</v>
      </c>
      <c r="N625" s="181" t="s">
        <v>48</v>
      </c>
    </row>
    <row r="626" ht="48.0" customHeight="1">
      <c r="A626" s="189"/>
      <c r="B626" s="191"/>
      <c r="C626" s="192"/>
      <c r="D626" s="192"/>
      <c r="F626" s="190" t="b">
        <v>0</v>
      </c>
      <c r="G626" s="190" t="b">
        <v>0</v>
      </c>
      <c r="H626" s="190" t="b">
        <v>0</v>
      </c>
      <c r="J626" s="170" t="str">
        <f>IFERROR(__xludf.DUMMYFUNCTION("QUERY(Models!A:I, ""SELECT A WHERE I = TRUE AND G = FALSE LIMIT 1"", 0)"),"gpt-4-turbo-preview")</f>
        <v>gpt-4-turbo-preview</v>
      </c>
      <c r="K626" s="170">
        <v>0.1</v>
      </c>
      <c r="L626" s="170" t="str">
        <f>IFERROR(__xludf.DUMMYFUNCTION("QUERY(Models!A:I, ""SELECT A WHERE I = TRUE AND G = FALSE LIMIT 1"", 0)"),"gpt-4-turbo-preview")</f>
        <v>gpt-4-turbo-preview</v>
      </c>
      <c r="M626" s="181" t="s">
        <v>48</v>
      </c>
      <c r="N626" s="181" t="s">
        <v>48</v>
      </c>
    </row>
    <row r="627" ht="48.0" customHeight="1">
      <c r="A627" s="189"/>
      <c r="B627" s="191"/>
      <c r="C627" s="192"/>
      <c r="D627" s="192"/>
      <c r="F627" s="190" t="b">
        <v>0</v>
      </c>
      <c r="G627" s="190" t="b">
        <v>0</v>
      </c>
      <c r="H627" s="190" t="b">
        <v>0</v>
      </c>
      <c r="J627" s="170" t="str">
        <f>IFERROR(__xludf.DUMMYFUNCTION("QUERY(Models!A:I, ""SELECT A WHERE I = TRUE AND G = FALSE LIMIT 1"", 0)"),"gpt-4-turbo-preview")</f>
        <v>gpt-4-turbo-preview</v>
      </c>
      <c r="K627" s="170">
        <v>0.1</v>
      </c>
      <c r="L627" s="170" t="str">
        <f>IFERROR(__xludf.DUMMYFUNCTION("QUERY(Models!A:I, ""SELECT A WHERE I = TRUE AND G = FALSE LIMIT 1"", 0)"),"gpt-4-turbo-preview")</f>
        <v>gpt-4-turbo-preview</v>
      </c>
      <c r="M627" s="181" t="s">
        <v>48</v>
      </c>
      <c r="N627" s="181" t="s">
        <v>48</v>
      </c>
    </row>
    <row r="628" ht="48.0" customHeight="1">
      <c r="A628" s="189"/>
      <c r="B628" s="191"/>
      <c r="C628" s="192"/>
      <c r="D628" s="192"/>
      <c r="F628" s="190" t="b">
        <v>0</v>
      </c>
      <c r="G628" s="190" t="b">
        <v>0</v>
      </c>
      <c r="H628" s="190" t="b">
        <v>0</v>
      </c>
      <c r="J628" s="170" t="str">
        <f>IFERROR(__xludf.DUMMYFUNCTION("QUERY(Models!A:I, ""SELECT A WHERE I = TRUE AND G = FALSE LIMIT 1"", 0)"),"gpt-4-turbo-preview")</f>
        <v>gpt-4-turbo-preview</v>
      </c>
      <c r="K628" s="170">
        <v>0.1</v>
      </c>
      <c r="L628" s="170" t="str">
        <f>IFERROR(__xludf.DUMMYFUNCTION("QUERY(Models!A:I, ""SELECT A WHERE I = TRUE AND G = FALSE LIMIT 1"", 0)"),"gpt-4-turbo-preview")</f>
        <v>gpt-4-turbo-preview</v>
      </c>
      <c r="M628" s="181" t="s">
        <v>48</v>
      </c>
      <c r="N628" s="181" t="s">
        <v>48</v>
      </c>
    </row>
    <row r="629" ht="48.0" customHeight="1">
      <c r="A629" s="189"/>
      <c r="B629" s="191"/>
      <c r="C629" s="192"/>
      <c r="D629" s="192"/>
      <c r="F629" s="190" t="b">
        <v>0</v>
      </c>
      <c r="G629" s="190" t="b">
        <v>0</v>
      </c>
      <c r="H629" s="190" t="b">
        <v>0</v>
      </c>
      <c r="J629" s="170" t="str">
        <f>IFERROR(__xludf.DUMMYFUNCTION("QUERY(Models!A:I, ""SELECT A WHERE I = TRUE AND G = FALSE LIMIT 1"", 0)"),"gpt-4-turbo-preview")</f>
        <v>gpt-4-turbo-preview</v>
      </c>
      <c r="K629" s="170">
        <v>0.1</v>
      </c>
      <c r="L629" s="170" t="str">
        <f>IFERROR(__xludf.DUMMYFUNCTION("QUERY(Models!A:I, ""SELECT A WHERE I = TRUE AND G = FALSE LIMIT 1"", 0)"),"gpt-4-turbo-preview")</f>
        <v>gpt-4-turbo-preview</v>
      </c>
      <c r="M629" s="181" t="s">
        <v>48</v>
      </c>
      <c r="N629" s="181" t="s">
        <v>48</v>
      </c>
    </row>
    <row r="630" ht="48.0" customHeight="1">
      <c r="A630" s="189"/>
      <c r="B630" s="191"/>
      <c r="C630" s="192"/>
      <c r="D630" s="192"/>
      <c r="F630" s="190" t="b">
        <v>0</v>
      </c>
      <c r="G630" s="190" t="b">
        <v>0</v>
      </c>
      <c r="H630" s="190" t="b">
        <v>0</v>
      </c>
      <c r="J630" s="170" t="str">
        <f>IFERROR(__xludf.DUMMYFUNCTION("QUERY(Models!A:I, ""SELECT A WHERE I = TRUE AND G = FALSE LIMIT 1"", 0)"),"gpt-4-turbo-preview")</f>
        <v>gpt-4-turbo-preview</v>
      </c>
      <c r="K630" s="170">
        <v>0.1</v>
      </c>
      <c r="L630" s="170" t="str">
        <f>IFERROR(__xludf.DUMMYFUNCTION("QUERY(Models!A:I, ""SELECT A WHERE I = TRUE AND G = FALSE LIMIT 1"", 0)"),"gpt-4-turbo-preview")</f>
        <v>gpt-4-turbo-preview</v>
      </c>
      <c r="M630" s="181" t="s">
        <v>48</v>
      </c>
      <c r="N630" s="181" t="s">
        <v>48</v>
      </c>
    </row>
    <row r="631" ht="48.0" customHeight="1">
      <c r="A631" s="189"/>
      <c r="B631" s="191"/>
      <c r="C631" s="192"/>
      <c r="D631" s="192"/>
      <c r="F631" s="190" t="b">
        <v>0</v>
      </c>
      <c r="G631" s="190" t="b">
        <v>0</v>
      </c>
      <c r="H631" s="190" t="b">
        <v>0</v>
      </c>
      <c r="J631" s="170" t="str">
        <f>IFERROR(__xludf.DUMMYFUNCTION("QUERY(Models!A:I, ""SELECT A WHERE I = TRUE AND G = FALSE LIMIT 1"", 0)"),"gpt-4-turbo-preview")</f>
        <v>gpt-4-turbo-preview</v>
      </c>
      <c r="K631" s="170">
        <v>0.1</v>
      </c>
      <c r="L631" s="170" t="str">
        <f>IFERROR(__xludf.DUMMYFUNCTION("QUERY(Models!A:I, ""SELECT A WHERE I = TRUE AND G = FALSE LIMIT 1"", 0)"),"gpt-4-turbo-preview")</f>
        <v>gpt-4-turbo-preview</v>
      </c>
      <c r="M631" s="181" t="s">
        <v>48</v>
      </c>
      <c r="N631" s="181" t="s">
        <v>48</v>
      </c>
    </row>
    <row r="632" ht="48.0" customHeight="1">
      <c r="A632" s="189"/>
      <c r="B632" s="191"/>
      <c r="C632" s="192"/>
      <c r="D632" s="192"/>
      <c r="F632" s="190" t="b">
        <v>0</v>
      </c>
      <c r="G632" s="190" t="b">
        <v>0</v>
      </c>
      <c r="H632" s="190" t="b">
        <v>0</v>
      </c>
      <c r="J632" s="170" t="str">
        <f>IFERROR(__xludf.DUMMYFUNCTION("QUERY(Models!A:I, ""SELECT A WHERE I = TRUE AND G = FALSE LIMIT 1"", 0)"),"gpt-4-turbo-preview")</f>
        <v>gpt-4-turbo-preview</v>
      </c>
      <c r="K632" s="170">
        <v>0.1</v>
      </c>
      <c r="L632" s="170" t="str">
        <f>IFERROR(__xludf.DUMMYFUNCTION("QUERY(Models!A:I, ""SELECT A WHERE I = TRUE AND G = FALSE LIMIT 1"", 0)"),"gpt-4-turbo-preview")</f>
        <v>gpt-4-turbo-preview</v>
      </c>
      <c r="M632" s="181" t="s">
        <v>48</v>
      </c>
      <c r="N632" s="181" t="s">
        <v>48</v>
      </c>
    </row>
    <row r="633" ht="48.0" customHeight="1">
      <c r="A633" s="189"/>
      <c r="B633" s="191"/>
      <c r="C633" s="192"/>
      <c r="D633" s="192"/>
      <c r="F633" s="190" t="b">
        <v>0</v>
      </c>
      <c r="G633" s="190" t="b">
        <v>0</v>
      </c>
      <c r="H633" s="190" t="b">
        <v>0</v>
      </c>
      <c r="J633" s="170" t="str">
        <f>IFERROR(__xludf.DUMMYFUNCTION("QUERY(Models!A:I, ""SELECT A WHERE I = TRUE AND G = FALSE LIMIT 1"", 0)"),"gpt-4-turbo-preview")</f>
        <v>gpt-4-turbo-preview</v>
      </c>
      <c r="K633" s="170">
        <v>0.1</v>
      </c>
      <c r="L633" s="170" t="str">
        <f>IFERROR(__xludf.DUMMYFUNCTION("QUERY(Models!A:I, ""SELECT A WHERE I = TRUE AND G = FALSE LIMIT 1"", 0)"),"gpt-4-turbo-preview")</f>
        <v>gpt-4-turbo-preview</v>
      </c>
      <c r="M633" s="181" t="s">
        <v>48</v>
      </c>
      <c r="N633" s="181" t="s">
        <v>48</v>
      </c>
    </row>
    <row r="634" ht="48.0" customHeight="1">
      <c r="A634" s="189"/>
      <c r="B634" s="191"/>
      <c r="C634" s="192"/>
      <c r="D634" s="192"/>
      <c r="F634" s="190" t="b">
        <v>0</v>
      </c>
      <c r="G634" s="190" t="b">
        <v>0</v>
      </c>
      <c r="H634" s="190" t="b">
        <v>0</v>
      </c>
      <c r="J634" s="170" t="str">
        <f>IFERROR(__xludf.DUMMYFUNCTION("QUERY(Models!A:I, ""SELECT A WHERE I = TRUE AND G = FALSE LIMIT 1"", 0)"),"gpt-4-turbo-preview")</f>
        <v>gpt-4-turbo-preview</v>
      </c>
      <c r="K634" s="170">
        <v>0.1</v>
      </c>
      <c r="L634" s="170" t="str">
        <f>IFERROR(__xludf.DUMMYFUNCTION("QUERY(Models!A:I, ""SELECT A WHERE I = TRUE AND G = FALSE LIMIT 1"", 0)"),"gpt-4-turbo-preview")</f>
        <v>gpt-4-turbo-preview</v>
      </c>
      <c r="M634" s="181" t="s">
        <v>48</v>
      </c>
      <c r="N634" s="181" t="s">
        <v>48</v>
      </c>
    </row>
    <row r="635" ht="48.0" customHeight="1">
      <c r="A635" s="189"/>
      <c r="B635" s="191"/>
      <c r="C635" s="192"/>
      <c r="D635" s="192"/>
      <c r="F635" s="190" t="b">
        <v>0</v>
      </c>
      <c r="G635" s="190" t="b">
        <v>0</v>
      </c>
      <c r="H635" s="190" t="b">
        <v>0</v>
      </c>
      <c r="J635" s="170" t="str">
        <f>IFERROR(__xludf.DUMMYFUNCTION("QUERY(Models!A:I, ""SELECT A WHERE I = TRUE AND G = FALSE LIMIT 1"", 0)"),"gpt-4-turbo-preview")</f>
        <v>gpt-4-turbo-preview</v>
      </c>
      <c r="K635" s="170">
        <v>0.1</v>
      </c>
      <c r="L635" s="170" t="str">
        <f>IFERROR(__xludf.DUMMYFUNCTION("QUERY(Models!A:I, ""SELECT A WHERE I = TRUE AND G = FALSE LIMIT 1"", 0)"),"gpt-4-turbo-preview")</f>
        <v>gpt-4-turbo-preview</v>
      </c>
      <c r="M635" s="181" t="s">
        <v>48</v>
      </c>
      <c r="N635" s="181" t="s">
        <v>48</v>
      </c>
    </row>
    <row r="636" ht="48.0" customHeight="1">
      <c r="A636" s="189"/>
      <c r="B636" s="191"/>
      <c r="C636" s="192"/>
      <c r="D636" s="192"/>
      <c r="F636" s="190" t="b">
        <v>0</v>
      </c>
      <c r="G636" s="190" t="b">
        <v>0</v>
      </c>
      <c r="H636" s="190" t="b">
        <v>0</v>
      </c>
      <c r="J636" s="170" t="str">
        <f>IFERROR(__xludf.DUMMYFUNCTION("QUERY(Models!A:I, ""SELECT A WHERE I = TRUE AND G = FALSE LIMIT 1"", 0)"),"gpt-4-turbo-preview")</f>
        <v>gpt-4-turbo-preview</v>
      </c>
      <c r="K636" s="170">
        <v>0.1</v>
      </c>
      <c r="L636" s="170" t="str">
        <f>IFERROR(__xludf.DUMMYFUNCTION("QUERY(Models!A:I, ""SELECT A WHERE I = TRUE AND G = FALSE LIMIT 1"", 0)"),"gpt-4-turbo-preview")</f>
        <v>gpt-4-turbo-preview</v>
      </c>
      <c r="M636" s="181" t="s">
        <v>48</v>
      </c>
      <c r="N636" s="181" t="s">
        <v>48</v>
      </c>
    </row>
    <row r="637" ht="48.0" customHeight="1">
      <c r="A637" s="189"/>
      <c r="B637" s="191"/>
      <c r="C637" s="192"/>
      <c r="D637" s="192"/>
      <c r="F637" s="190" t="b">
        <v>0</v>
      </c>
      <c r="G637" s="190" t="b">
        <v>0</v>
      </c>
      <c r="H637" s="190" t="b">
        <v>0</v>
      </c>
      <c r="J637" s="170" t="str">
        <f>IFERROR(__xludf.DUMMYFUNCTION("QUERY(Models!A:I, ""SELECT A WHERE I = TRUE AND G = FALSE LIMIT 1"", 0)"),"gpt-4-turbo-preview")</f>
        <v>gpt-4-turbo-preview</v>
      </c>
      <c r="K637" s="170">
        <v>0.1</v>
      </c>
      <c r="L637" s="170" t="str">
        <f>IFERROR(__xludf.DUMMYFUNCTION("QUERY(Models!A:I, ""SELECT A WHERE I = TRUE AND G = FALSE LIMIT 1"", 0)"),"gpt-4-turbo-preview")</f>
        <v>gpt-4-turbo-preview</v>
      </c>
      <c r="M637" s="181" t="s">
        <v>48</v>
      </c>
      <c r="N637" s="181" t="s">
        <v>48</v>
      </c>
    </row>
    <row r="638" ht="48.0" customHeight="1">
      <c r="A638" s="189"/>
      <c r="B638" s="191"/>
      <c r="C638" s="192"/>
      <c r="D638" s="192"/>
      <c r="F638" s="190" t="b">
        <v>0</v>
      </c>
      <c r="G638" s="190" t="b">
        <v>0</v>
      </c>
      <c r="H638" s="190" t="b">
        <v>0</v>
      </c>
      <c r="J638" s="170" t="str">
        <f>IFERROR(__xludf.DUMMYFUNCTION("QUERY(Models!A:I, ""SELECT A WHERE I = TRUE AND G = FALSE LIMIT 1"", 0)"),"gpt-4-turbo-preview")</f>
        <v>gpt-4-turbo-preview</v>
      </c>
      <c r="K638" s="170">
        <v>0.1</v>
      </c>
      <c r="L638" s="170" t="str">
        <f>IFERROR(__xludf.DUMMYFUNCTION("QUERY(Models!A:I, ""SELECT A WHERE I = TRUE AND G = FALSE LIMIT 1"", 0)"),"gpt-4-turbo-preview")</f>
        <v>gpt-4-turbo-preview</v>
      </c>
      <c r="M638" s="181" t="s">
        <v>48</v>
      </c>
      <c r="N638" s="181" t="s">
        <v>48</v>
      </c>
    </row>
    <row r="639" ht="48.0" customHeight="1">
      <c r="A639" s="189"/>
      <c r="B639" s="191"/>
      <c r="C639" s="192"/>
      <c r="D639" s="192"/>
      <c r="F639" s="190" t="b">
        <v>0</v>
      </c>
      <c r="G639" s="190" t="b">
        <v>0</v>
      </c>
      <c r="H639" s="190" t="b">
        <v>0</v>
      </c>
      <c r="J639" s="170" t="str">
        <f>IFERROR(__xludf.DUMMYFUNCTION("QUERY(Models!A:I, ""SELECT A WHERE I = TRUE AND G = FALSE LIMIT 1"", 0)"),"gpt-4-turbo-preview")</f>
        <v>gpt-4-turbo-preview</v>
      </c>
      <c r="K639" s="170">
        <v>0.1</v>
      </c>
      <c r="L639" s="170" t="str">
        <f>IFERROR(__xludf.DUMMYFUNCTION("QUERY(Models!A:I, ""SELECT A WHERE I = TRUE AND G = FALSE LIMIT 1"", 0)"),"gpt-4-turbo-preview")</f>
        <v>gpt-4-turbo-preview</v>
      </c>
      <c r="M639" s="181" t="s">
        <v>48</v>
      </c>
      <c r="N639" s="181" t="s">
        <v>48</v>
      </c>
    </row>
    <row r="640" ht="48.0" customHeight="1">
      <c r="A640" s="189"/>
      <c r="B640" s="191"/>
      <c r="C640" s="192"/>
      <c r="D640" s="192"/>
      <c r="F640" s="190" t="b">
        <v>0</v>
      </c>
      <c r="G640" s="190" t="b">
        <v>0</v>
      </c>
      <c r="H640" s="190" t="b">
        <v>0</v>
      </c>
      <c r="J640" s="170" t="str">
        <f>IFERROR(__xludf.DUMMYFUNCTION("QUERY(Models!A:I, ""SELECT A WHERE I = TRUE AND G = FALSE LIMIT 1"", 0)"),"gpt-4-turbo-preview")</f>
        <v>gpt-4-turbo-preview</v>
      </c>
      <c r="K640" s="170">
        <v>0.1</v>
      </c>
      <c r="L640" s="170" t="str">
        <f>IFERROR(__xludf.DUMMYFUNCTION("QUERY(Models!A:I, ""SELECT A WHERE I = TRUE AND G = FALSE LIMIT 1"", 0)"),"gpt-4-turbo-preview")</f>
        <v>gpt-4-turbo-preview</v>
      </c>
      <c r="M640" s="181" t="s">
        <v>48</v>
      </c>
      <c r="N640" s="181" t="s">
        <v>48</v>
      </c>
    </row>
    <row r="641" ht="48.0" customHeight="1">
      <c r="A641" s="189"/>
      <c r="B641" s="191"/>
      <c r="C641" s="192"/>
      <c r="D641" s="192"/>
      <c r="F641" s="190" t="b">
        <v>0</v>
      </c>
      <c r="G641" s="190" t="b">
        <v>0</v>
      </c>
      <c r="H641" s="190" t="b">
        <v>0</v>
      </c>
      <c r="J641" s="170" t="str">
        <f>IFERROR(__xludf.DUMMYFUNCTION("QUERY(Models!A:I, ""SELECT A WHERE I = TRUE AND G = FALSE LIMIT 1"", 0)"),"gpt-4-turbo-preview")</f>
        <v>gpt-4-turbo-preview</v>
      </c>
      <c r="K641" s="170">
        <v>0.1</v>
      </c>
      <c r="L641" s="170" t="str">
        <f>IFERROR(__xludf.DUMMYFUNCTION("QUERY(Models!A:I, ""SELECT A WHERE I = TRUE AND G = FALSE LIMIT 1"", 0)"),"gpt-4-turbo-preview")</f>
        <v>gpt-4-turbo-preview</v>
      </c>
      <c r="M641" s="181" t="s">
        <v>48</v>
      </c>
      <c r="N641" s="181" t="s">
        <v>48</v>
      </c>
    </row>
    <row r="642" ht="48.0" customHeight="1">
      <c r="A642" s="189"/>
      <c r="B642" s="191"/>
      <c r="C642" s="192"/>
      <c r="D642" s="192"/>
      <c r="F642" s="190" t="b">
        <v>0</v>
      </c>
      <c r="G642" s="190" t="b">
        <v>0</v>
      </c>
      <c r="H642" s="190" t="b">
        <v>0</v>
      </c>
      <c r="J642" s="170" t="str">
        <f>IFERROR(__xludf.DUMMYFUNCTION("QUERY(Models!A:I, ""SELECT A WHERE I = TRUE AND G = FALSE LIMIT 1"", 0)"),"gpt-4-turbo-preview")</f>
        <v>gpt-4-turbo-preview</v>
      </c>
      <c r="K642" s="170">
        <v>0.1</v>
      </c>
      <c r="L642" s="170" t="str">
        <f>IFERROR(__xludf.DUMMYFUNCTION("QUERY(Models!A:I, ""SELECT A WHERE I = TRUE AND G = FALSE LIMIT 1"", 0)"),"gpt-4-turbo-preview")</f>
        <v>gpt-4-turbo-preview</v>
      </c>
      <c r="M642" s="181" t="s">
        <v>48</v>
      </c>
      <c r="N642" s="181" t="s">
        <v>48</v>
      </c>
    </row>
    <row r="643" ht="48.0" customHeight="1">
      <c r="A643" s="189"/>
      <c r="B643" s="191"/>
      <c r="C643" s="192"/>
      <c r="D643" s="192"/>
      <c r="F643" s="190" t="b">
        <v>0</v>
      </c>
      <c r="G643" s="190" t="b">
        <v>0</v>
      </c>
      <c r="H643" s="190" t="b">
        <v>0</v>
      </c>
      <c r="J643" s="170" t="str">
        <f>IFERROR(__xludf.DUMMYFUNCTION("QUERY(Models!A:I, ""SELECT A WHERE I = TRUE AND G = FALSE LIMIT 1"", 0)"),"gpt-4-turbo-preview")</f>
        <v>gpt-4-turbo-preview</v>
      </c>
      <c r="K643" s="170">
        <v>0.1</v>
      </c>
      <c r="L643" s="170" t="str">
        <f>IFERROR(__xludf.DUMMYFUNCTION("QUERY(Models!A:I, ""SELECT A WHERE I = TRUE AND G = FALSE LIMIT 1"", 0)"),"gpt-4-turbo-preview")</f>
        <v>gpt-4-turbo-preview</v>
      </c>
      <c r="M643" s="181" t="s">
        <v>48</v>
      </c>
      <c r="N643" s="181" t="s">
        <v>48</v>
      </c>
    </row>
    <row r="644" ht="48.0" customHeight="1">
      <c r="A644" s="189"/>
      <c r="B644" s="191"/>
      <c r="C644" s="192"/>
      <c r="D644" s="192"/>
      <c r="F644" s="190" t="b">
        <v>0</v>
      </c>
      <c r="G644" s="190" t="b">
        <v>0</v>
      </c>
      <c r="H644" s="190" t="b">
        <v>0</v>
      </c>
      <c r="J644" s="170" t="str">
        <f>IFERROR(__xludf.DUMMYFUNCTION("QUERY(Models!A:I, ""SELECT A WHERE I = TRUE AND G = FALSE LIMIT 1"", 0)"),"gpt-4-turbo-preview")</f>
        <v>gpt-4-turbo-preview</v>
      </c>
      <c r="K644" s="170">
        <v>0.1</v>
      </c>
      <c r="L644" s="170" t="str">
        <f>IFERROR(__xludf.DUMMYFUNCTION("QUERY(Models!A:I, ""SELECT A WHERE I = TRUE AND G = FALSE LIMIT 1"", 0)"),"gpt-4-turbo-preview")</f>
        <v>gpt-4-turbo-preview</v>
      </c>
      <c r="M644" s="181" t="s">
        <v>48</v>
      </c>
      <c r="N644" s="181" t="s">
        <v>48</v>
      </c>
    </row>
    <row r="645" ht="48.0" customHeight="1">
      <c r="A645" s="189"/>
      <c r="B645" s="191"/>
      <c r="C645" s="192"/>
      <c r="D645" s="192"/>
      <c r="F645" s="190" t="b">
        <v>0</v>
      </c>
      <c r="G645" s="190" t="b">
        <v>0</v>
      </c>
      <c r="H645" s="190" t="b">
        <v>0</v>
      </c>
      <c r="J645" s="170" t="str">
        <f>IFERROR(__xludf.DUMMYFUNCTION("QUERY(Models!A:I, ""SELECT A WHERE I = TRUE AND G = FALSE LIMIT 1"", 0)"),"gpt-4-turbo-preview")</f>
        <v>gpt-4-turbo-preview</v>
      </c>
      <c r="K645" s="170">
        <v>0.1</v>
      </c>
      <c r="L645" s="170" t="str">
        <f>IFERROR(__xludf.DUMMYFUNCTION("QUERY(Models!A:I, ""SELECT A WHERE I = TRUE AND G = FALSE LIMIT 1"", 0)"),"gpt-4-turbo-preview")</f>
        <v>gpt-4-turbo-preview</v>
      </c>
      <c r="M645" s="181" t="s">
        <v>48</v>
      </c>
      <c r="N645" s="181" t="s">
        <v>48</v>
      </c>
    </row>
    <row r="646" ht="48.0" customHeight="1">
      <c r="A646" s="189"/>
      <c r="B646" s="191"/>
      <c r="C646" s="192"/>
      <c r="D646" s="192"/>
      <c r="F646" s="190" t="b">
        <v>0</v>
      </c>
      <c r="G646" s="190" t="b">
        <v>0</v>
      </c>
      <c r="H646" s="190" t="b">
        <v>0</v>
      </c>
      <c r="J646" s="170" t="str">
        <f>IFERROR(__xludf.DUMMYFUNCTION("QUERY(Models!A:I, ""SELECT A WHERE I = TRUE AND G = FALSE LIMIT 1"", 0)"),"gpt-4-turbo-preview")</f>
        <v>gpt-4-turbo-preview</v>
      </c>
      <c r="K646" s="170">
        <v>0.1</v>
      </c>
      <c r="L646" s="170" t="str">
        <f>IFERROR(__xludf.DUMMYFUNCTION("QUERY(Models!A:I, ""SELECT A WHERE I = TRUE AND G = FALSE LIMIT 1"", 0)"),"gpt-4-turbo-preview")</f>
        <v>gpt-4-turbo-preview</v>
      </c>
      <c r="M646" s="181" t="s">
        <v>48</v>
      </c>
      <c r="N646" s="181" t="s">
        <v>48</v>
      </c>
    </row>
    <row r="647" ht="48.0" customHeight="1">
      <c r="A647" s="189"/>
      <c r="B647" s="191"/>
      <c r="C647" s="192"/>
      <c r="D647" s="192"/>
      <c r="F647" s="190" t="b">
        <v>0</v>
      </c>
      <c r="G647" s="190" t="b">
        <v>0</v>
      </c>
      <c r="H647" s="190" t="b">
        <v>0</v>
      </c>
      <c r="J647" s="170" t="str">
        <f>IFERROR(__xludf.DUMMYFUNCTION("QUERY(Models!A:I, ""SELECT A WHERE I = TRUE AND G = FALSE LIMIT 1"", 0)"),"gpt-4-turbo-preview")</f>
        <v>gpt-4-turbo-preview</v>
      </c>
      <c r="K647" s="170">
        <v>0.1</v>
      </c>
      <c r="L647" s="170" t="str">
        <f>IFERROR(__xludf.DUMMYFUNCTION("QUERY(Models!A:I, ""SELECT A WHERE I = TRUE AND G = FALSE LIMIT 1"", 0)"),"gpt-4-turbo-preview")</f>
        <v>gpt-4-turbo-preview</v>
      </c>
      <c r="M647" s="181" t="s">
        <v>48</v>
      </c>
      <c r="N647" s="181" t="s">
        <v>48</v>
      </c>
    </row>
    <row r="648" ht="48.0" customHeight="1">
      <c r="A648" s="189"/>
      <c r="B648" s="191"/>
      <c r="C648" s="192"/>
      <c r="D648" s="192"/>
      <c r="F648" s="190" t="b">
        <v>0</v>
      </c>
      <c r="G648" s="190" t="b">
        <v>0</v>
      </c>
      <c r="H648" s="190" t="b">
        <v>0</v>
      </c>
      <c r="J648" s="170" t="str">
        <f>IFERROR(__xludf.DUMMYFUNCTION("QUERY(Models!A:I, ""SELECT A WHERE I = TRUE AND G = FALSE LIMIT 1"", 0)"),"gpt-4-turbo-preview")</f>
        <v>gpt-4-turbo-preview</v>
      </c>
      <c r="K648" s="170">
        <v>0.1</v>
      </c>
      <c r="L648" s="170" t="str">
        <f>IFERROR(__xludf.DUMMYFUNCTION("QUERY(Models!A:I, ""SELECT A WHERE I = TRUE AND G = FALSE LIMIT 1"", 0)"),"gpt-4-turbo-preview")</f>
        <v>gpt-4-turbo-preview</v>
      </c>
      <c r="M648" s="181" t="s">
        <v>48</v>
      </c>
      <c r="N648" s="181" t="s">
        <v>48</v>
      </c>
    </row>
    <row r="649" ht="48.0" customHeight="1">
      <c r="A649" s="189"/>
      <c r="B649" s="191"/>
      <c r="C649" s="192"/>
      <c r="D649" s="192"/>
      <c r="F649" s="190" t="b">
        <v>0</v>
      </c>
      <c r="G649" s="190" t="b">
        <v>0</v>
      </c>
      <c r="H649" s="190" t="b">
        <v>0</v>
      </c>
      <c r="J649" s="170" t="str">
        <f>IFERROR(__xludf.DUMMYFUNCTION("QUERY(Models!A:I, ""SELECT A WHERE I = TRUE AND G = FALSE LIMIT 1"", 0)"),"gpt-4-turbo-preview")</f>
        <v>gpt-4-turbo-preview</v>
      </c>
      <c r="K649" s="170">
        <v>0.1</v>
      </c>
      <c r="L649" s="170" t="str">
        <f>IFERROR(__xludf.DUMMYFUNCTION("QUERY(Models!A:I, ""SELECT A WHERE I = TRUE AND G = FALSE LIMIT 1"", 0)"),"gpt-4-turbo-preview")</f>
        <v>gpt-4-turbo-preview</v>
      </c>
      <c r="M649" s="181" t="s">
        <v>48</v>
      </c>
      <c r="N649" s="181" t="s">
        <v>48</v>
      </c>
    </row>
    <row r="650" ht="48.0" customHeight="1">
      <c r="A650" s="189"/>
      <c r="B650" s="191"/>
      <c r="C650" s="192"/>
      <c r="D650" s="192"/>
      <c r="F650" s="190" t="b">
        <v>0</v>
      </c>
      <c r="G650" s="190" t="b">
        <v>0</v>
      </c>
      <c r="H650" s="190" t="b">
        <v>0</v>
      </c>
      <c r="J650" s="170" t="str">
        <f>IFERROR(__xludf.DUMMYFUNCTION("QUERY(Models!A:I, ""SELECT A WHERE I = TRUE AND G = FALSE LIMIT 1"", 0)"),"gpt-4-turbo-preview")</f>
        <v>gpt-4-turbo-preview</v>
      </c>
      <c r="K650" s="170">
        <v>0.1</v>
      </c>
      <c r="L650" s="170" t="str">
        <f>IFERROR(__xludf.DUMMYFUNCTION("QUERY(Models!A:I, ""SELECT A WHERE I = TRUE AND G = FALSE LIMIT 1"", 0)"),"gpt-4-turbo-preview")</f>
        <v>gpt-4-turbo-preview</v>
      </c>
      <c r="M650" s="181" t="s">
        <v>48</v>
      </c>
      <c r="N650" s="181" t="s">
        <v>48</v>
      </c>
    </row>
    <row r="651" ht="48.0" customHeight="1">
      <c r="A651" s="189"/>
      <c r="B651" s="191"/>
      <c r="C651" s="192"/>
      <c r="D651" s="192"/>
      <c r="F651" s="190" t="b">
        <v>0</v>
      </c>
      <c r="G651" s="190" t="b">
        <v>0</v>
      </c>
      <c r="H651" s="190" t="b">
        <v>0</v>
      </c>
      <c r="J651" s="170" t="str">
        <f>IFERROR(__xludf.DUMMYFUNCTION("QUERY(Models!A:I, ""SELECT A WHERE I = TRUE AND G = FALSE LIMIT 1"", 0)"),"gpt-4-turbo-preview")</f>
        <v>gpt-4-turbo-preview</v>
      </c>
      <c r="K651" s="170">
        <v>0.1</v>
      </c>
      <c r="L651" s="170" t="str">
        <f>IFERROR(__xludf.DUMMYFUNCTION("QUERY(Models!A:I, ""SELECT A WHERE I = TRUE AND G = FALSE LIMIT 1"", 0)"),"gpt-4-turbo-preview")</f>
        <v>gpt-4-turbo-preview</v>
      </c>
      <c r="M651" s="181" t="s">
        <v>48</v>
      </c>
      <c r="N651" s="181" t="s">
        <v>48</v>
      </c>
    </row>
    <row r="652" ht="48.0" customHeight="1">
      <c r="A652" s="189"/>
      <c r="B652" s="191"/>
      <c r="C652" s="192"/>
      <c r="D652" s="192"/>
      <c r="F652" s="190" t="b">
        <v>0</v>
      </c>
      <c r="G652" s="190" t="b">
        <v>0</v>
      </c>
      <c r="H652" s="190" t="b">
        <v>0</v>
      </c>
      <c r="J652" s="170" t="str">
        <f>IFERROR(__xludf.DUMMYFUNCTION("QUERY(Models!A:I, ""SELECT A WHERE I = TRUE AND G = FALSE LIMIT 1"", 0)"),"gpt-4-turbo-preview")</f>
        <v>gpt-4-turbo-preview</v>
      </c>
      <c r="K652" s="170">
        <v>0.1</v>
      </c>
      <c r="L652" s="170" t="str">
        <f>IFERROR(__xludf.DUMMYFUNCTION("QUERY(Models!A:I, ""SELECT A WHERE I = TRUE AND G = FALSE LIMIT 1"", 0)"),"gpt-4-turbo-preview")</f>
        <v>gpt-4-turbo-preview</v>
      </c>
      <c r="M652" s="181" t="s">
        <v>48</v>
      </c>
      <c r="N652" s="181" t="s">
        <v>48</v>
      </c>
    </row>
    <row r="653" ht="48.0" customHeight="1">
      <c r="A653" s="189"/>
      <c r="B653" s="191"/>
      <c r="C653" s="192"/>
      <c r="D653" s="192"/>
      <c r="F653" s="190" t="b">
        <v>0</v>
      </c>
      <c r="G653" s="190" t="b">
        <v>0</v>
      </c>
      <c r="H653" s="190" t="b">
        <v>0</v>
      </c>
      <c r="J653" s="170" t="str">
        <f>IFERROR(__xludf.DUMMYFUNCTION("QUERY(Models!A:I, ""SELECT A WHERE I = TRUE AND G = FALSE LIMIT 1"", 0)"),"gpt-4-turbo-preview")</f>
        <v>gpt-4-turbo-preview</v>
      </c>
      <c r="K653" s="170">
        <v>0.1</v>
      </c>
      <c r="L653" s="170" t="str">
        <f>IFERROR(__xludf.DUMMYFUNCTION("QUERY(Models!A:I, ""SELECT A WHERE I = TRUE AND G = FALSE LIMIT 1"", 0)"),"gpt-4-turbo-preview")</f>
        <v>gpt-4-turbo-preview</v>
      </c>
      <c r="M653" s="181" t="s">
        <v>48</v>
      </c>
      <c r="N653" s="181" t="s">
        <v>48</v>
      </c>
    </row>
    <row r="654" ht="48.0" customHeight="1">
      <c r="A654" s="189"/>
      <c r="B654" s="191"/>
      <c r="C654" s="192"/>
      <c r="D654" s="192"/>
      <c r="F654" s="190" t="b">
        <v>0</v>
      </c>
      <c r="G654" s="190" t="b">
        <v>0</v>
      </c>
      <c r="H654" s="190" t="b">
        <v>0</v>
      </c>
      <c r="J654" s="170" t="str">
        <f>IFERROR(__xludf.DUMMYFUNCTION("QUERY(Models!A:I, ""SELECT A WHERE I = TRUE AND G = FALSE LIMIT 1"", 0)"),"gpt-4-turbo-preview")</f>
        <v>gpt-4-turbo-preview</v>
      </c>
      <c r="K654" s="170">
        <v>0.1</v>
      </c>
      <c r="L654" s="170" t="str">
        <f>IFERROR(__xludf.DUMMYFUNCTION("QUERY(Models!A:I, ""SELECT A WHERE I = TRUE AND G = FALSE LIMIT 1"", 0)"),"gpt-4-turbo-preview")</f>
        <v>gpt-4-turbo-preview</v>
      </c>
      <c r="M654" s="181" t="s">
        <v>48</v>
      </c>
      <c r="N654" s="181" t="s">
        <v>48</v>
      </c>
    </row>
    <row r="655" ht="48.0" customHeight="1">
      <c r="A655" s="189"/>
      <c r="B655" s="191"/>
      <c r="C655" s="192"/>
      <c r="D655" s="192"/>
      <c r="F655" s="190" t="b">
        <v>0</v>
      </c>
      <c r="G655" s="190" t="b">
        <v>0</v>
      </c>
      <c r="H655" s="190" t="b">
        <v>0</v>
      </c>
      <c r="J655" s="170" t="str">
        <f>IFERROR(__xludf.DUMMYFUNCTION("QUERY(Models!A:I, ""SELECT A WHERE I = TRUE AND G = FALSE LIMIT 1"", 0)"),"gpt-4-turbo-preview")</f>
        <v>gpt-4-turbo-preview</v>
      </c>
      <c r="K655" s="170">
        <v>0.1</v>
      </c>
      <c r="L655" s="170" t="str">
        <f>IFERROR(__xludf.DUMMYFUNCTION("QUERY(Models!A:I, ""SELECT A WHERE I = TRUE AND G = FALSE LIMIT 1"", 0)"),"gpt-4-turbo-preview")</f>
        <v>gpt-4-turbo-preview</v>
      </c>
      <c r="M655" s="181" t="s">
        <v>48</v>
      </c>
      <c r="N655" s="181" t="s">
        <v>48</v>
      </c>
    </row>
    <row r="656" ht="48.0" customHeight="1">
      <c r="A656" s="189"/>
      <c r="B656" s="191"/>
      <c r="C656" s="192"/>
      <c r="D656" s="192"/>
      <c r="F656" s="190" t="b">
        <v>0</v>
      </c>
      <c r="G656" s="190" t="b">
        <v>0</v>
      </c>
      <c r="H656" s="190" t="b">
        <v>0</v>
      </c>
      <c r="J656" s="170" t="str">
        <f>IFERROR(__xludf.DUMMYFUNCTION("QUERY(Models!A:I, ""SELECT A WHERE I = TRUE AND G = FALSE LIMIT 1"", 0)"),"gpt-4-turbo-preview")</f>
        <v>gpt-4-turbo-preview</v>
      </c>
      <c r="K656" s="170">
        <v>0.1</v>
      </c>
      <c r="L656" s="170" t="str">
        <f>IFERROR(__xludf.DUMMYFUNCTION("QUERY(Models!A:I, ""SELECT A WHERE I = TRUE AND G = FALSE LIMIT 1"", 0)"),"gpt-4-turbo-preview")</f>
        <v>gpt-4-turbo-preview</v>
      </c>
      <c r="M656" s="181" t="s">
        <v>48</v>
      </c>
      <c r="N656" s="181" t="s">
        <v>48</v>
      </c>
    </row>
    <row r="657" ht="48.0" customHeight="1">
      <c r="A657" s="189"/>
      <c r="B657" s="191"/>
      <c r="C657" s="192"/>
      <c r="D657" s="192"/>
      <c r="F657" s="190" t="b">
        <v>0</v>
      </c>
      <c r="G657" s="190" t="b">
        <v>0</v>
      </c>
      <c r="H657" s="190" t="b">
        <v>0</v>
      </c>
      <c r="J657" s="170" t="str">
        <f>IFERROR(__xludf.DUMMYFUNCTION("QUERY(Models!A:I, ""SELECT A WHERE I = TRUE AND G = FALSE LIMIT 1"", 0)"),"gpt-4-turbo-preview")</f>
        <v>gpt-4-turbo-preview</v>
      </c>
      <c r="K657" s="170">
        <v>0.1</v>
      </c>
      <c r="L657" s="170" t="str">
        <f>IFERROR(__xludf.DUMMYFUNCTION("QUERY(Models!A:I, ""SELECT A WHERE I = TRUE AND G = FALSE LIMIT 1"", 0)"),"gpt-4-turbo-preview")</f>
        <v>gpt-4-turbo-preview</v>
      </c>
      <c r="M657" s="181" t="s">
        <v>48</v>
      </c>
      <c r="N657" s="181" t="s">
        <v>48</v>
      </c>
    </row>
    <row r="658" ht="48.0" customHeight="1">
      <c r="A658" s="189"/>
      <c r="B658" s="191"/>
      <c r="C658" s="192"/>
      <c r="D658" s="192"/>
      <c r="F658" s="190" t="b">
        <v>0</v>
      </c>
      <c r="G658" s="190" t="b">
        <v>0</v>
      </c>
      <c r="H658" s="190" t="b">
        <v>0</v>
      </c>
      <c r="J658" s="170" t="str">
        <f>IFERROR(__xludf.DUMMYFUNCTION("QUERY(Models!A:I, ""SELECT A WHERE I = TRUE AND G = FALSE LIMIT 1"", 0)"),"gpt-4-turbo-preview")</f>
        <v>gpt-4-turbo-preview</v>
      </c>
      <c r="K658" s="170">
        <v>0.1</v>
      </c>
      <c r="L658" s="170" t="str">
        <f>IFERROR(__xludf.DUMMYFUNCTION("QUERY(Models!A:I, ""SELECT A WHERE I = TRUE AND G = FALSE LIMIT 1"", 0)"),"gpt-4-turbo-preview")</f>
        <v>gpt-4-turbo-preview</v>
      </c>
      <c r="M658" s="181" t="s">
        <v>48</v>
      </c>
      <c r="N658" s="181" t="s">
        <v>48</v>
      </c>
    </row>
    <row r="659" ht="48.0" customHeight="1">
      <c r="A659" s="189"/>
      <c r="B659" s="191"/>
      <c r="C659" s="192"/>
      <c r="D659" s="192"/>
      <c r="F659" s="190" t="b">
        <v>0</v>
      </c>
      <c r="G659" s="190" t="b">
        <v>0</v>
      </c>
      <c r="H659" s="190" t="b">
        <v>0</v>
      </c>
      <c r="J659" s="170" t="str">
        <f>IFERROR(__xludf.DUMMYFUNCTION("QUERY(Models!A:I, ""SELECT A WHERE I = TRUE AND G = FALSE LIMIT 1"", 0)"),"gpt-4-turbo-preview")</f>
        <v>gpt-4-turbo-preview</v>
      </c>
      <c r="K659" s="170">
        <v>0.1</v>
      </c>
      <c r="L659" s="170" t="str">
        <f>IFERROR(__xludf.DUMMYFUNCTION("QUERY(Models!A:I, ""SELECT A WHERE I = TRUE AND G = FALSE LIMIT 1"", 0)"),"gpt-4-turbo-preview")</f>
        <v>gpt-4-turbo-preview</v>
      </c>
      <c r="M659" s="181" t="s">
        <v>48</v>
      </c>
      <c r="N659" s="181" t="s">
        <v>48</v>
      </c>
    </row>
    <row r="660" ht="48.0" customHeight="1">
      <c r="A660" s="189"/>
      <c r="B660" s="191"/>
      <c r="C660" s="192"/>
      <c r="D660" s="192"/>
      <c r="F660" s="190" t="b">
        <v>0</v>
      </c>
      <c r="G660" s="190" t="b">
        <v>0</v>
      </c>
      <c r="H660" s="190" t="b">
        <v>0</v>
      </c>
      <c r="J660" s="170" t="str">
        <f>IFERROR(__xludf.DUMMYFUNCTION("QUERY(Models!A:I, ""SELECT A WHERE I = TRUE AND G = FALSE LIMIT 1"", 0)"),"gpt-4-turbo-preview")</f>
        <v>gpt-4-turbo-preview</v>
      </c>
      <c r="K660" s="170">
        <v>0.1</v>
      </c>
      <c r="L660" s="170" t="str">
        <f>IFERROR(__xludf.DUMMYFUNCTION("QUERY(Models!A:I, ""SELECT A WHERE I = TRUE AND G = FALSE LIMIT 1"", 0)"),"gpt-4-turbo-preview")</f>
        <v>gpt-4-turbo-preview</v>
      </c>
      <c r="M660" s="181" t="s">
        <v>48</v>
      </c>
      <c r="N660" s="181" t="s">
        <v>48</v>
      </c>
    </row>
    <row r="661" ht="48.0" customHeight="1">
      <c r="A661" s="189"/>
      <c r="B661" s="191"/>
      <c r="C661" s="192"/>
      <c r="D661" s="192"/>
      <c r="F661" s="190" t="b">
        <v>0</v>
      </c>
      <c r="G661" s="190" t="b">
        <v>0</v>
      </c>
      <c r="H661" s="190" t="b">
        <v>0</v>
      </c>
      <c r="J661" s="170" t="str">
        <f>IFERROR(__xludf.DUMMYFUNCTION("QUERY(Models!A:I, ""SELECT A WHERE I = TRUE AND G = FALSE LIMIT 1"", 0)"),"gpt-4-turbo-preview")</f>
        <v>gpt-4-turbo-preview</v>
      </c>
      <c r="K661" s="170">
        <v>0.1</v>
      </c>
      <c r="L661" s="170" t="str">
        <f>IFERROR(__xludf.DUMMYFUNCTION("QUERY(Models!A:I, ""SELECT A WHERE I = TRUE AND G = FALSE LIMIT 1"", 0)"),"gpt-4-turbo-preview")</f>
        <v>gpt-4-turbo-preview</v>
      </c>
      <c r="M661" s="181" t="s">
        <v>48</v>
      </c>
      <c r="N661" s="181" t="s">
        <v>48</v>
      </c>
    </row>
    <row r="662" ht="48.0" customHeight="1">
      <c r="A662" s="189"/>
      <c r="B662" s="191"/>
      <c r="C662" s="192"/>
      <c r="D662" s="192"/>
      <c r="F662" s="190" t="b">
        <v>0</v>
      </c>
      <c r="G662" s="190" t="b">
        <v>0</v>
      </c>
      <c r="H662" s="190" t="b">
        <v>0</v>
      </c>
      <c r="J662" s="170" t="str">
        <f>IFERROR(__xludf.DUMMYFUNCTION("QUERY(Models!A:I, ""SELECT A WHERE I = TRUE AND G = FALSE LIMIT 1"", 0)"),"gpt-4-turbo-preview")</f>
        <v>gpt-4-turbo-preview</v>
      </c>
      <c r="K662" s="170">
        <v>0.1</v>
      </c>
      <c r="L662" s="170" t="str">
        <f>IFERROR(__xludf.DUMMYFUNCTION("QUERY(Models!A:I, ""SELECT A WHERE I = TRUE AND G = FALSE LIMIT 1"", 0)"),"gpt-4-turbo-preview")</f>
        <v>gpt-4-turbo-preview</v>
      </c>
      <c r="M662" s="181" t="s">
        <v>48</v>
      </c>
      <c r="N662" s="181" t="s">
        <v>48</v>
      </c>
    </row>
    <row r="663" ht="48.0" customHeight="1">
      <c r="A663" s="189"/>
      <c r="B663" s="191"/>
      <c r="C663" s="192"/>
      <c r="D663" s="192"/>
      <c r="F663" s="190" t="b">
        <v>0</v>
      </c>
      <c r="G663" s="190" t="b">
        <v>0</v>
      </c>
      <c r="H663" s="190" t="b">
        <v>0</v>
      </c>
      <c r="J663" s="170" t="str">
        <f>IFERROR(__xludf.DUMMYFUNCTION("QUERY(Models!A:I, ""SELECT A WHERE I = TRUE AND G = FALSE LIMIT 1"", 0)"),"gpt-4-turbo-preview")</f>
        <v>gpt-4-turbo-preview</v>
      </c>
      <c r="K663" s="170">
        <v>0.1</v>
      </c>
      <c r="L663" s="170" t="str">
        <f>IFERROR(__xludf.DUMMYFUNCTION("QUERY(Models!A:I, ""SELECT A WHERE I = TRUE AND G = FALSE LIMIT 1"", 0)"),"gpt-4-turbo-preview")</f>
        <v>gpt-4-turbo-preview</v>
      </c>
      <c r="M663" s="181" t="s">
        <v>48</v>
      </c>
      <c r="N663" s="181" t="s">
        <v>48</v>
      </c>
    </row>
    <row r="664" ht="48.0" customHeight="1">
      <c r="A664" s="189"/>
      <c r="B664" s="191"/>
      <c r="C664" s="192"/>
      <c r="D664" s="192"/>
      <c r="F664" s="190" t="b">
        <v>0</v>
      </c>
      <c r="G664" s="190" t="b">
        <v>0</v>
      </c>
      <c r="H664" s="190" t="b">
        <v>0</v>
      </c>
      <c r="J664" s="170" t="str">
        <f>IFERROR(__xludf.DUMMYFUNCTION("QUERY(Models!A:I, ""SELECT A WHERE I = TRUE AND G = FALSE LIMIT 1"", 0)"),"gpt-4-turbo-preview")</f>
        <v>gpt-4-turbo-preview</v>
      </c>
      <c r="K664" s="170">
        <v>0.1</v>
      </c>
      <c r="L664" s="170" t="str">
        <f>IFERROR(__xludf.DUMMYFUNCTION("QUERY(Models!A:I, ""SELECT A WHERE I = TRUE AND G = FALSE LIMIT 1"", 0)"),"gpt-4-turbo-preview")</f>
        <v>gpt-4-turbo-preview</v>
      </c>
      <c r="M664" s="181" t="s">
        <v>48</v>
      </c>
      <c r="N664" s="181" t="s">
        <v>48</v>
      </c>
    </row>
    <row r="665" ht="48.0" customHeight="1">
      <c r="A665" s="189"/>
      <c r="B665" s="191"/>
      <c r="C665" s="192"/>
      <c r="D665" s="192"/>
      <c r="F665" s="190" t="b">
        <v>0</v>
      </c>
      <c r="G665" s="190" t="b">
        <v>0</v>
      </c>
      <c r="H665" s="190" t="b">
        <v>0</v>
      </c>
      <c r="J665" s="170" t="str">
        <f>IFERROR(__xludf.DUMMYFUNCTION("QUERY(Models!A:I, ""SELECT A WHERE I = TRUE AND G = FALSE LIMIT 1"", 0)"),"gpt-4-turbo-preview")</f>
        <v>gpt-4-turbo-preview</v>
      </c>
      <c r="K665" s="170">
        <v>0.1</v>
      </c>
      <c r="L665" s="170" t="str">
        <f>IFERROR(__xludf.DUMMYFUNCTION("QUERY(Models!A:I, ""SELECT A WHERE I = TRUE AND G = FALSE LIMIT 1"", 0)"),"gpt-4-turbo-preview")</f>
        <v>gpt-4-turbo-preview</v>
      </c>
      <c r="M665" s="181" t="s">
        <v>48</v>
      </c>
      <c r="N665" s="181" t="s">
        <v>48</v>
      </c>
    </row>
    <row r="666" ht="48.0" customHeight="1">
      <c r="A666" s="189"/>
      <c r="B666" s="191"/>
      <c r="C666" s="192"/>
      <c r="D666" s="192"/>
      <c r="F666" s="190" t="b">
        <v>0</v>
      </c>
      <c r="G666" s="190" t="b">
        <v>0</v>
      </c>
      <c r="H666" s="190" t="b">
        <v>0</v>
      </c>
      <c r="J666" s="170" t="str">
        <f>IFERROR(__xludf.DUMMYFUNCTION("QUERY(Models!A:I, ""SELECT A WHERE I = TRUE AND G = FALSE LIMIT 1"", 0)"),"gpt-4-turbo-preview")</f>
        <v>gpt-4-turbo-preview</v>
      </c>
      <c r="K666" s="170">
        <v>0.1</v>
      </c>
      <c r="L666" s="170" t="str">
        <f>IFERROR(__xludf.DUMMYFUNCTION("QUERY(Models!A:I, ""SELECT A WHERE I = TRUE AND G = FALSE LIMIT 1"", 0)"),"gpt-4-turbo-preview")</f>
        <v>gpt-4-turbo-preview</v>
      </c>
      <c r="M666" s="181" t="s">
        <v>48</v>
      </c>
      <c r="N666" s="181" t="s">
        <v>48</v>
      </c>
    </row>
    <row r="667" ht="48.0" customHeight="1">
      <c r="A667" s="189"/>
      <c r="B667" s="191"/>
      <c r="C667" s="192"/>
      <c r="D667" s="192"/>
      <c r="F667" s="190" t="b">
        <v>0</v>
      </c>
      <c r="G667" s="190" t="b">
        <v>0</v>
      </c>
      <c r="H667" s="190" t="b">
        <v>0</v>
      </c>
      <c r="J667" s="170" t="str">
        <f>IFERROR(__xludf.DUMMYFUNCTION("QUERY(Models!A:I, ""SELECT A WHERE I = TRUE AND G = FALSE LIMIT 1"", 0)"),"gpt-4-turbo-preview")</f>
        <v>gpt-4-turbo-preview</v>
      </c>
      <c r="K667" s="170">
        <v>0.1</v>
      </c>
      <c r="L667" s="170" t="str">
        <f>IFERROR(__xludf.DUMMYFUNCTION("QUERY(Models!A:I, ""SELECT A WHERE I = TRUE AND G = FALSE LIMIT 1"", 0)"),"gpt-4-turbo-preview")</f>
        <v>gpt-4-turbo-preview</v>
      </c>
      <c r="M667" s="181" t="s">
        <v>48</v>
      </c>
      <c r="N667" s="181" t="s">
        <v>48</v>
      </c>
    </row>
    <row r="668" ht="48.0" customHeight="1">
      <c r="A668" s="189"/>
      <c r="B668" s="191"/>
      <c r="C668" s="192"/>
      <c r="D668" s="192"/>
      <c r="F668" s="190" t="b">
        <v>0</v>
      </c>
      <c r="G668" s="190" t="b">
        <v>0</v>
      </c>
      <c r="H668" s="190" t="b">
        <v>0</v>
      </c>
      <c r="J668" s="170" t="str">
        <f>IFERROR(__xludf.DUMMYFUNCTION("QUERY(Models!A:I, ""SELECT A WHERE I = TRUE AND G = FALSE LIMIT 1"", 0)"),"gpt-4-turbo-preview")</f>
        <v>gpt-4-turbo-preview</v>
      </c>
      <c r="K668" s="170">
        <v>0.1</v>
      </c>
      <c r="L668" s="170" t="str">
        <f>IFERROR(__xludf.DUMMYFUNCTION("QUERY(Models!A:I, ""SELECT A WHERE I = TRUE AND G = FALSE LIMIT 1"", 0)"),"gpt-4-turbo-preview")</f>
        <v>gpt-4-turbo-preview</v>
      </c>
      <c r="M668" s="181" t="s">
        <v>48</v>
      </c>
      <c r="N668" s="181" t="s">
        <v>48</v>
      </c>
    </row>
    <row r="669" ht="48.0" customHeight="1">
      <c r="A669" s="189"/>
      <c r="B669" s="191"/>
      <c r="C669" s="192"/>
      <c r="D669" s="192"/>
      <c r="F669" s="190" t="b">
        <v>0</v>
      </c>
      <c r="G669" s="190" t="b">
        <v>0</v>
      </c>
      <c r="H669" s="190" t="b">
        <v>0</v>
      </c>
      <c r="J669" s="170" t="str">
        <f>IFERROR(__xludf.DUMMYFUNCTION("QUERY(Models!A:I, ""SELECT A WHERE I = TRUE AND G = FALSE LIMIT 1"", 0)"),"gpt-4-turbo-preview")</f>
        <v>gpt-4-turbo-preview</v>
      </c>
      <c r="K669" s="170">
        <v>0.1</v>
      </c>
      <c r="L669" s="170" t="str">
        <f>IFERROR(__xludf.DUMMYFUNCTION("QUERY(Models!A:I, ""SELECT A WHERE I = TRUE AND G = FALSE LIMIT 1"", 0)"),"gpt-4-turbo-preview")</f>
        <v>gpt-4-turbo-preview</v>
      </c>
      <c r="M669" s="181" t="s">
        <v>48</v>
      </c>
      <c r="N669" s="181" t="s">
        <v>48</v>
      </c>
    </row>
    <row r="670" ht="48.0" customHeight="1">
      <c r="A670" s="189"/>
      <c r="B670" s="191"/>
      <c r="C670" s="192"/>
      <c r="D670" s="192"/>
      <c r="F670" s="190" t="b">
        <v>0</v>
      </c>
      <c r="G670" s="190" t="b">
        <v>0</v>
      </c>
      <c r="H670" s="190" t="b">
        <v>0</v>
      </c>
      <c r="J670" s="170" t="str">
        <f>IFERROR(__xludf.DUMMYFUNCTION("QUERY(Models!A:I, ""SELECT A WHERE I = TRUE AND G = FALSE LIMIT 1"", 0)"),"gpt-4-turbo-preview")</f>
        <v>gpt-4-turbo-preview</v>
      </c>
      <c r="K670" s="170">
        <v>0.1</v>
      </c>
      <c r="L670" s="170" t="str">
        <f>IFERROR(__xludf.DUMMYFUNCTION("QUERY(Models!A:I, ""SELECT A WHERE I = TRUE AND G = FALSE LIMIT 1"", 0)"),"gpt-4-turbo-preview")</f>
        <v>gpt-4-turbo-preview</v>
      </c>
      <c r="M670" s="181" t="s">
        <v>48</v>
      </c>
      <c r="N670" s="181" t="s">
        <v>48</v>
      </c>
    </row>
    <row r="671" ht="48.0" customHeight="1">
      <c r="A671" s="189"/>
      <c r="B671" s="191"/>
      <c r="C671" s="192"/>
      <c r="D671" s="192"/>
      <c r="F671" s="190" t="b">
        <v>0</v>
      </c>
      <c r="G671" s="190" t="b">
        <v>0</v>
      </c>
      <c r="H671" s="190" t="b">
        <v>0</v>
      </c>
      <c r="J671" s="170" t="str">
        <f>IFERROR(__xludf.DUMMYFUNCTION("QUERY(Models!A:I, ""SELECT A WHERE I = TRUE AND G = FALSE LIMIT 1"", 0)"),"gpt-4-turbo-preview")</f>
        <v>gpt-4-turbo-preview</v>
      </c>
      <c r="K671" s="170">
        <v>0.1</v>
      </c>
      <c r="L671" s="170" t="str">
        <f>IFERROR(__xludf.DUMMYFUNCTION("QUERY(Models!A:I, ""SELECT A WHERE I = TRUE AND G = FALSE LIMIT 1"", 0)"),"gpt-4-turbo-preview")</f>
        <v>gpt-4-turbo-preview</v>
      </c>
      <c r="M671" s="181" t="s">
        <v>48</v>
      </c>
      <c r="N671" s="181" t="s">
        <v>48</v>
      </c>
    </row>
    <row r="672" ht="48.0" customHeight="1">
      <c r="A672" s="189"/>
      <c r="B672" s="191"/>
      <c r="C672" s="192"/>
      <c r="D672" s="192"/>
      <c r="F672" s="190" t="b">
        <v>0</v>
      </c>
      <c r="G672" s="190" t="b">
        <v>0</v>
      </c>
      <c r="H672" s="190" t="b">
        <v>0</v>
      </c>
      <c r="J672" s="170" t="str">
        <f>IFERROR(__xludf.DUMMYFUNCTION("QUERY(Models!A:I, ""SELECT A WHERE I = TRUE AND G = FALSE LIMIT 1"", 0)"),"gpt-4-turbo-preview")</f>
        <v>gpt-4-turbo-preview</v>
      </c>
      <c r="K672" s="170">
        <v>0.1</v>
      </c>
      <c r="L672" s="170" t="str">
        <f>IFERROR(__xludf.DUMMYFUNCTION("QUERY(Models!A:I, ""SELECT A WHERE I = TRUE AND G = FALSE LIMIT 1"", 0)"),"gpt-4-turbo-preview")</f>
        <v>gpt-4-turbo-preview</v>
      </c>
      <c r="M672" s="181" t="s">
        <v>48</v>
      </c>
      <c r="N672" s="181" t="s">
        <v>48</v>
      </c>
    </row>
    <row r="673" ht="48.0" customHeight="1">
      <c r="A673" s="189"/>
      <c r="B673" s="191"/>
      <c r="C673" s="192"/>
      <c r="D673" s="192"/>
      <c r="F673" s="190" t="b">
        <v>0</v>
      </c>
      <c r="G673" s="190" t="b">
        <v>0</v>
      </c>
      <c r="H673" s="190" t="b">
        <v>0</v>
      </c>
      <c r="J673" s="170" t="str">
        <f>IFERROR(__xludf.DUMMYFUNCTION("QUERY(Models!A:I, ""SELECT A WHERE I = TRUE AND G = FALSE LIMIT 1"", 0)"),"gpt-4-turbo-preview")</f>
        <v>gpt-4-turbo-preview</v>
      </c>
      <c r="K673" s="170">
        <v>0.1</v>
      </c>
      <c r="L673" s="170" t="str">
        <f>IFERROR(__xludf.DUMMYFUNCTION("QUERY(Models!A:I, ""SELECT A WHERE I = TRUE AND G = FALSE LIMIT 1"", 0)"),"gpt-4-turbo-preview")</f>
        <v>gpt-4-turbo-preview</v>
      </c>
      <c r="M673" s="181" t="s">
        <v>48</v>
      </c>
      <c r="N673" s="181" t="s">
        <v>48</v>
      </c>
    </row>
    <row r="674" ht="48.0" customHeight="1">
      <c r="A674" s="189"/>
      <c r="B674" s="191"/>
      <c r="C674" s="192"/>
      <c r="D674" s="192"/>
      <c r="F674" s="190" t="b">
        <v>0</v>
      </c>
      <c r="G674" s="190" t="b">
        <v>0</v>
      </c>
      <c r="H674" s="190" t="b">
        <v>0</v>
      </c>
      <c r="J674" s="170" t="str">
        <f>IFERROR(__xludf.DUMMYFUNCTION("QUERY(Models!A:I, ""SELECT A WHERE I = TRUE AND G = FALSE LIMIT 1"", 0)"),"gpt-4-turbo-preview")</f>
        <v>gpt-4-turbo-preview</v>
      </c>
      <c r="K674" s="170">
        <v>0.1</v>
      </c>
      <c r="L674" s="170" t="str">
        <f>IFERROR(__xludf.DUMMYFUNCTION("QUERY(Models!A:I, ""SELECT A WHERE I = TRUE AND G = FALSE LIMIT 1"", 0)"),"gpt-4-turbo-preview")</f>
        <v>gpt-4-turbo-preview</v>
      </c>
      <c r="M674" s="181" t="s">
        <v>48</v>
      </c>
      <c r="N674" s="181" t="s">
        <v>48</v>
      </c>
    </row>
    <row r="675" ht="48.0" customHeight="1">
      <c r="A675" s="189"/>
      <c r="B675" s="191"/>
      <c r="C675" s="192"/>
      <c r="D675" s="192"/>
      <c r="F675" s="190" t="b">
        <v>0</v>
      </c>
      <c r="G675" s="190" t="b">
        <v>0</v>
      </c>
      <c r="H675" s="190" t="b">
        <v>0</v>
      </c>
      <c r="J675" s="170" t="str">
        <f>IFERROR(__xludf.DUMMYFUNCTION("QUERY(Models!A:I, ""SELECT A WHERE I = TRUE AND G = FALSE LIMIT 1"", 0)"),"gpt-4-turbo-preview")</f>
        <v>gpt-4-turbo-preview</v>
      </c>
      <c r="K675" s="170">
        <v>0.1</v>
      </c>
      <c r="L675" s="170" t="str">
        <f>IFERROR(__xludf.DUMMYFUNCTION("QUERY(Models!A:I, ""SELECT A WHERE I = TRUE AND G = FALSE LIMIT 1"", 0)"),"gpt-4-turbo-preview")</f>
        <v>gpt-4-turbo-preview</v>
      </c>
      <c r="M675" s="181" t="s">
        <v>48</v>
      </c>
      <c r="N675" s="181" t="s">
        <v>48</v>
      </c>
    </row>
    <row r="676" ht="48.0" customHeight="1">
      <c r="A676" s="189"/>
      <c r="B676" s="191"/>
      <c r="C676" s="192"/>
      <c r="D676" s="192"/>
      <c r="F676" s="190" t="b">
        <v>0</v>
      </c>
      <c r="G676" s="190" t="b">
        <v>0</v>
      </c>
      <c r="H676" s="190" t="b">
        <v>0</v>
      </c>
      <c r="J676" s="170" t="str">
        <f>IFERROR(__xludf.DUMMYFUNCTION("QUERY(Models!A:I, ""SELECT A WHERE I = TRUE AND G = FALSE LIMIT 1"", 0)"),"gpt-4-turbo-preview")</f>
        <v>gpt-4-turbo-preview</v>
      </c>
      <c r="K676" s="170">
        <v>0.1</v>
      </c>
      <c r="L676" s="170" t="str">
        <f>IFERROR(__xludf.DUMMYFUNCTION("QUERY(Models!A:I, ""SELECT A WHERE I = TRUE AND G = FALSE LIMIT 1"", 0)"),"gpt-4-turbo-preview")</f>
        <v>gpt-4-turbo-preview</v>
      </c>
      <c r="M676" s="181" t="s">
        <v>48</v>
      </c>
      <c r="N676" s="181" t="s">
        <v>48</v>
      </c>
    </row>
    <row r="677" ht="48.0" customHeight="1">
      <c r="A677" s="189"/>
      <c r="B677" s="191"/>
      <c r="C677" s="192"/>
      <c r="D677" s="192"/>
      <c r="F677" s="190" t="b">
        <v>0</v>
      </c>
      <c r="G677" s="190" t="b">
        <v>0</v>
      </c>
      <c r="H677" s="190" t="b">
        <v>0</v>
      </c>
      <c r="J677" s="170" t="str">
        <f>IFERROR(__xludf.DUMMYFUNCTION("QUERY(Models!A:I, ""SELECT A WHERE I = TRUE AND G = FALSE LIMIT 1"", 0)"),"gpt-4-turbo-preview")</f>
        <v>gpt-4-turbo-preview</v>
      </c>
      <c r="K677" s="170">
        <v>0.1</v>
      </c>
      <c r="L677" s="170" t="str">
        <f>IFERROR(__xludf.DUMMYFUNCTION("QUERY(Models!A:I, ""SELECT A WHERE I = TRUE AND G = FALSE LIMIT 1"", 0)"),"gpt-4-turbo-preview")</f>
        <v>gpt-4-turbo-preview</v>
      </c>
      <c r="M677" s="181" t="s">
        <v>48</v>
      </c>
      <c r="N677" s="181" t="s">
        <v>48</v>
      </c>
    </row>
    <row r="678" ht="48.0" customHeight="1">
      <c r="A678" s="189"/>
      <c r="B678" s="191"/>
      <c r="C678" s="192"/>
      <c r="D678" s="192"/>
      <c r="F678" s="190" t="b">
        <v>0</v>
      </c>
      <c r="G678" s="190" t="b">
        <v>0</v>
      </c>
      <c r="H678" s="190" t="b">
        <v>0</v>
      </c>
      <c r="J678" s="170" t="str">
        <f>IFERROR(__xludf.DUMMYFUNCTION("QUERY(Models!A:I, ""SELECT A WHERE I = TRUE AND G = FALSE LIMIT 1"", 0)"),"gpt-4-turbo-preview")</f>
        <v>gpt-4-turbo-preview</v>
      </c>
      <c r="K678" s="170">
        <v>0.1</v>
      </c>
      <c r="L678" s="170" t="str">
        <f>IFERROR(__xludf.DUMMYFUNCTION("QUERY(Models!A:I, ""SELECT A WHERE I = TRUE AND G = FALSE LIMIT 1"", 0)"),"gpt-4-turbo-preview")</f>
        <v>gpt-4-turbo-preview</v>
      </c>
      <c r="M678" s="181" t="s">
        <v>48</v>
      </c>
      <c r="N678" s="181" t="s">
        <v>48</v>
      </c>
    </row>
    <row r="679" ht="48.0" customHeight="1">
      <c r="A679" s="189"/>
      <c r="B679" s="191"/>
      <c r="C679" s="192"/>
      <c r="D679" s="192"/>
      <c r="F679" s="190" t="b">
        <v>0</v>
      </c>
      <c r="G679" s="190" t="b">
        <v>0</v>
      </c>
      <c r="H679" s="190" t="b">
        <v>0</v>
      </c>
      <c r="J679" s="170" t="str">
        <f>IFERROR(__xludf.DUMMYFUNCTION("QUERY(Models!A:I, ""SELECT A WHERE I = TRUE AND G = FALSE LIMIT 1"", 0)"),"gpt-4-turbo-preview")</f>
        <v>gpt-4-turbo-preview</v>
      </c>
      <c r="K679" s="170">
        <v>0.1</v>
      </c>
      <c r="L679" s="170" t="str">
        <f>IFERROR(__xludf.DUMMYFUNCTION("QUERY(Models!A:I, ""SELECT A WHERE I = TRUE AND G = FALSE LIMIT 1"", 0)"),"gpt-4-turbo-preview")</f>
        <v>gpt-4-turbo-preview</v>
      </c>
      <c r="M679" s="181" t="s">
        <v>48</v>
      </c>
      <c r="N679" s="181" t="s">
        <v>48</v>
      </c>
    </row>
    <row r="680" ht="48.0" customHeight="1">
      <c r="A680" s="189"/>
      <c r="B680" s="191"/>
      <c r="C680" s="192"/>
      <c r="D680" s="192"/>
      <c r="F680" s="190" t="b">
        <v>0</v>
      </c>
      <c r="G680" s="190" t="b">
        <v>0</v>
      </c>
      <c r="H680" s="190" t="b">
        <v>0</v>
      </c>
      <c r="J680" s="170" t="str">
        <f>IFERROR(__xludf.DUMMYFUNCTION("QUERY(Models!A:I, ""SELECT A WHERE I = TRUE AND G = FALSE LIMIT 1"", 0)"),"gpt-4-turbo-preview")</f>
        <v>gpt-4-turbo-preview</v>
      </c>
      <c r="K680" s="170">
        <v>0.1</v>
      </c>
      <c r="L680" s="170" t="str">
        <f>IFERROR(__xludf.DUMMYFUNCTION("QUERY(Models!A:I, ""SELECT A WHERE I = TRUE AND G = FALSE LIMIT 1"", 0)"),"gpt-4-turbo-preview")</f>
        <v>gpt-4-turbo-preview</v>
      </c>
      <c r="M680" s="181" t="s">
        <v>48</v>
      </c>
      <c r="N680" s="181" t="s">
        <v>48</v>
      </c>
    </row>
    <row r="681" ht="48.0" customHeight="1">
      <c r="A681" s="189"/>
      <c r="B681" s="191"/>
      <c r="C681" s="192"/>
      <c r="D681" s="192"/>
      <c r="F681" s="190" t="b">
        <v>0</v>
      </c>
      <c r="G681" s="190" t="b">
        <v>0</v>
      </c>
      <c r="H681" s="190" t="b">
        <v>0</v>
      </c>
      <c r="J681" s="170" t="str">
        <f>IFERROR(__xludf.DUMMYFUNCTION("QUERY(Models!A:I, ""SELECT A WHERE I = TRUE AND G = FALSE LIMIT 1"", 0)"),"gpt-4-turbo-preview")</f>
        <v>gpt-4-turbo-preview</v>
      </c>
      <c r="K681" s="170">
        <v>0.1</v>
      </c>
      <c r="L681" s="170" t="str">
        <f>IFERROR(__xludf.DUMMYFUNCTION("QUERY(Models!A:I, ""SELECT A WHERE I = TRUE AND G = FALSE LIMIT 1"", 0)"),"gpt-4-turbo-preview")</f>
        <v>gpt-4-turbo-preview</v>
      </c>
      <c r="M681" s="181" t="s">
        <v>48</v>
      </c>
      <c r="N681" s="181" t="s">
        <v>48</v>
      </c>
    </row>
    <row r="682" ht="48.0" customHeight="1">
      <c r="A682" s="189"/>
      <c r="B682" s="191"/>
      <c r="C682" s="192"/>
      <c r="D682" s="192"/>
      <c r="F682" s="190" t="b">
        <v>0</v>
      </c>
      <c r="G682" s="190" t="b">
        <v>0</v>
      </c>
      <c r="H682" s="190" t="b">
        <v>0</v>
      </c>
      <c r="J682" s="170" t="str">
        <f>IFERROR(__xludf.DUMMYFUNCTION("QUERY(Models!A:I, ""SELECT A WHERE I = TRUE AND G = FALSE LIMIT 1"", 0)"),"gpt-4-turbo-preview")</f>
        <v>gpt-4-turbo-preview</v>
      </c>
      <c r="K682" s="170">
        <v>0.1</v>
      </c>
      <c r="L682" s="170" t="str">
        <f>IFERROR(__xludf.DUMMYFUNCTION("QUERY(Models!A:I, ""SELECT A WHERE I = TRUE AND G = FALSE LIMIT 1"", 0)"),"gpt-4-turbo-preview")</f>
        <v>gpt-4-turbo-preview</v>
      </c>
      <c r="M682" s="181" t="s">
        <v>48</v>
      </c>
      <c r="N682" s="181" t="s">
        <v>48</v>
      </c>
    </row>
    <row r="683" ht="48.0" customHeight="1">
      <c r="A683" s="189"/>
      <c r="B683" s="191"/>
      <c r="C683" s="192"/>
      <c r="D683" s="192"/>
      <c r="F683" s="190" t="b">
        <v>0</v>
      </c>
      <c r="G683" s="190" t="b">
        <v>0</v>
      </c>
      <c r="H683" s="190" t="b">
        <v>0</v>
      </c>
      <c r="J683" s="170" t="str">
        <f>IFERROR(__xludf.DUMMYFUNCTION("QUERY(Models!A:I, ""SELECT A WHERE I = TRUE AND G = FALSE LIMIT 1"", 0)"),"gpt-4-turbo-preview")</f>
        <v>gpt-4-turbo-preview</v>
      </c>
      <c r="K683" s="170">
        <v>0.1</v>
      </c>
      <c r="L683" s="170" t="str">
        <f>IFERROR(__xludf.DUMMYFUNCTION("QUERY(Models!A:I, ""SELECT A WHERE I = TRUE AND G = FALSE LIMIT 1"", 0)"),"gpt-4-turbo-preview")</f>
        <v>gpt-4-turbo-preview</v>
      </c>
      <c r="M683" s="181" t="s">
        <v>48</v>
      </c>
      <c r="N683" s="181" t="s">
        <v>48</v>
      </c>
    </row>
    <row r="684" ht="48.0" customHeight="1">
      <c r="A684" s="189"/>
      <c r="B684" s="191"/>
      <c r="C684" s="192"/>
      <c r="D684" s="192"/>
      <c r="F684" s="190" t="b">
        <v>0</v>
      </c>
      <c r="G684" s="190" t="b">
        <v>0</v>
      </c>
      <c r="H684" s="190" t="b">
        <v>0</v>
      </c>
      <c r="J684" s="170" t="str">
        <f>IFERROR(__xludf.DUMMYFUNCTION("QUERY(Models!A:I, ""SELECT A WHERE I = TRUE AND G = FALSE LIMIT 1"", 0)"),"gpt-4-turbo-preview")</f>
        <v>gpt-4-turbo-preview</v>
      </c>
      <c r="K684" s="170">
        <v>0.1</v>
      </c>
      <c r="L684" s="170" t="str">
        <f>IFERROR(__xludf.DUMMYFUNCTION("QUERY(Models!A:I, ""SELECT A WHERE I = TRUE AND G = FALSE LIMIT 1"", 0)"),"gpt-4-turbo-preview")</f>
        <v>gpt-4-turbo-preview</v>
      </c>
      <c r="M684" s="181" t="s">
        <v>48</v>
      </c>
      <c r="N684" s="181" t="s">
        <v>48</v>
      </c>
    </row>
    <row r="685" ht="48.0" customHeight="1">
      <c r="A685" s="189"/>
      <c r="B685" s="191"/>
      <c r="C685" s="192"/>
      <c r="D685" s="192"/>
      <c r="F685" s="190" t="b">
        <v>0</v>
      </c>
      <c r="G685" s="190" t="b">
        <v>0</v>
      </c>
      <c r="H685" s="190" t="b">
        <v>0</v>
      </c>
      <c r="J685" s="170" t="str">
        <f>IFERROR(__xludf.DUMMYFUNCTION("QUERY(Models!A:I, ""SELECT A WHERE I = TRUE AND G = FALSE LIMIT 1"", 0)"),"gpt-4-turbo-preview")</f>
        <v>gpt-4-turbo-preview</v>
      </c>
      <c r="K685" s="170">
        <v>0.1</v>
      </c>
      <c r="L685" s="170" t="str">
        <f>IFERROR(__xludf.DUMMYFUNCTION("QUERY(Models!A:I, ""SELECT A WHERE I = TRUE AND G = FALSE LIMIT 1"", 0)"),"gpt-4-turbo-preview")</f>
        <v>gpt-4-turbo-preview</v>
      </c>
      <c r="M685" s="181" t="s">
        <v>48</v>
      </c>
      <c r="N685" s="181" t="s">
        <v>48</v>
      </c>
    </row>
    <row r="686" ht="48.0" customHeight="1">
      <c r="A686" s="189"/>
      <c r="B686" s="191"/>
      <c r="C686" s="192"/>
      <c r="D686" s="192"/>
      <c r="F686" s="190" t="b">
        <v>0</v>
      </c>
      <c r="G686" s="190" t="b">
        <v>0</v>
      </c>
      <c r="H686" s="190" t="b">
        <v>0</v>
      </c>
      <c r="J686" s="170" t="str">
        <f>IFERROR(__xludf.DUMMYFUNCTION("QUERY(Models!A:I, ""SELECT A WHERE I = TRUE AND G = FALSE LIMIT 1"", 0)"),"gpt-4-turbo-preview")</f>
        <v>gpt-4-turbo-preview</v>
      </c>
      <c r="K686" s="170">
        <v>0.1</v>
      </c>
      <c r="L686" s="170" t="str">
        <f>IFERROR(__xludf.DUMMYFUNCTION("QUERY(Models!A:I, ""SELECT A WHERE I = TRUE AND G = FALSE LIMIT 1"", 0)"),"gpt-4-turbo-preview")</f>
        <v>gpt-4-turbo-preview</v>
      </c>
      <c r="M686" s="181" t="s">
        <v>48</v>
      </c>
      <c r="N686" s="181" t="s">
        <v>48</v>
      </c>
    </row>
    <row r="687" ht="48.0" customHeight="1">
      <c r="A687" s="189"/>
      <c r="B687" s="191"/>
      <c r="C687" s="192"/>
      <c r="D687" s="192"/>
      <c r="F687" s="190" t="b">
        <v>0</v>
      </c>
      <c r="G687" s="190" t="b">
        <v>0</v>
      </c>
      <c r="H687" s="190" t="b">
        <v>0</v>
      </c>
      <c r="J687" s="170" t="str">
        <f>IFERROR(__xludf.DUMMYFUNCTION("QUERY(Models!A:I, ""SELECT A WHERE I = TRUE AND G = FALSE LIMIT 1"", 0)"),"gpt-4-turbo-preview")</f>
        <v>gpt-4-turbo-preview</v>
      </c>
      <c r="K687" s="170">
        <v>0.1</v>
      </c>
      <c r="L687" s="170" t="str">
        <f>IFERROR(__xludf.DUMMYFUNCTION("QUERY(Models!A:I, ""SELECT A WHERE I = TRUE AND G = FALSE LIMIT 1"", 0)"),"gpt-4-turbo-preview")</f>
        <v>gpt-4-turbo-preview</v>
      </c>
      <c r="M687" s="181" t="s">
        <v>48</v>
      </c>
      <c r="N687" s="181" t="s">
        <v>48</v>
      </c>
    </row>
    <row r="688" ht="48.0" customHeight="1">
      <c r="A688" s="189"/>
      <c r="B688" s="191"/>
      <c r="C688" s="192"/>
      <c r="D688" s="192"/>
      <c r="F688" s="190" t="b">
        <v>0</v>
      </c>
      <c r="G688" s="190" t="b">
        <v>0</v>
      </c>
      <c r="H688" s="190" t="b">
        <v>0</v>
      </c>
      <c r="J688" s="170" t="str">
        <f>IFERROR(__xludf.DUMMYFUNCTION("QUERY(Models!A:I, ""SELECT A WHERE I = TRUE AND G = FALSE LIMIT 1"", 0)"),"gpt-4-turbo-preview")</f>
        <v>gpt-4-turbo-preview</v>
      </c>
      <c r="K688" s="170">
        <v>0.1</v>
      </c>
      <c r="L688" s="170" t="str">
        <f>IFERROR(__xludf.DUMMYFUNCTION("QUERY(Models!A:I, ""SELECT A WHERE I = TRUE AND G = FALSE LIMIT 1"", 0)"),"gpt-4-turbo-preview")</f>
        <v>gpt-4-turbo-preview</v>
      </c>
      <c r="M688" s="181" t="s">
        <v>48</v>
      </c>
      <c r="N688" s="181" t="s">
        <v>48</v>
      </c>
    </row>
    <row r="689" ht="48.0" customHeight="1">
      <c r="A689" s="189"/>
      <c r="B689" s="191"/>
      <c r="C689" s="192"/>
      <c r="D689" s="192"/>
      <c r="F689" s="190" t="b">
        <v>0</v>
      </c>
      <c r="G689" s="190" t="b">
        <v>0</v>
      </c>
      <c r="H689" s="190" t="b">
        <v>0</v>
      </c>
      <c r="J689" s="170" t="str">
        <f>IFERROR(__xludf.DUMMYFUNCTION("QUERY(Models!A:I, ""SELECT A WHERE I = TRUE AND G = FALSE LIMIT 1"", 0)"),"gpt-4-turbo-preview")</f>
        <v>gpt-4-turbo-preview</v>
      </c>
      <c r="K689" s="170">
        <v>0.1</v>
      </c>
      <c r="L689" s="170" t="str">
        <f>IFERROR(__xludf.DUMMYFUNCTION("QUERY(Models!A:I, ""SELECT A WHERE I = TRUE AND G = FALSE LIMIT 1"", 0)"),"gpt-4-turbo-preview")</f>
        <v>gpt-4-turbo-preview</v>
      </c>
      <c r="M689" s="181" t="s">
        <v>48</v>
      </c>
      <c r="N689" s="181" t="s">
        <v>48</v>
      </c>
    </row>
    <row r="690" ht="48.0" customHeight="1">
      <c r="A690" s="189"/>
      <c r="B690" s="191"/>
      <c r="C690" s="192"/>
      <c r="D690" s="192"/>
      <c r="F690" s="190" t="b">
        <v>0</v>
      </c>
      <c r="G690" s="190" t="b">
        <v>0</v>
      </c>
      <c r="H690" s="190" t="b">
        <v>0</v>
      </c>
      <c r="J690" s="170" t="str">
        <f>IFERROR(__xludf.DUMMYFUNCTION("QUERY(Models!A:I, ""SELECT A WHERE I = TRUE AND G = FALSE LIMIT 1"", 0)"),"gpt-4-turbo-preview")</f>
        <v>gpt-4-turbo-preview</v>
      </c>
      <c r="K690" s="170">
        <v>0.1</v>
      </c>
      <c r="L690" s="170" t="str">
        <f>IFERROR(__xludf.DUMMYFUNCTION("QUERY(Models!A:I, ""SELECT A WHERE I = TRUE AND G = FALSE LIMIT 1"", 0)"),"gpt-4-turbo-preview")</f>
        <v>gpt-4-turbo-preview</v>
      </c>
      <c r="M690" s="181" t="s">
        <v>48</v>
      </c>
      <c r="N690" s="181" t="s">
        <v>48</v>
      </c>
    </row>
    <row r="691" ht="48.0" customHeight="1">
      <c r="A691" s="189"/>
      <c r="B691" s="191"/>
      <c r="C691" s="192"/>
      <c r="D691" s="192"/>
      <c r="F691" s="190" t="b">
        <v>0</v>
      </c>
      <c r="G691" s="190" t="b">
        <v>0</v>
      </c>
      <c r="H691" s="190" t="b">
        <v>0</v>
      </c>
      <c r="J691" s="170" t="str">
        <f>IFERROR(__xludf.DUMMYFUNCTION("QUERY(Models!A:I, ""SELECT A WHERE I = TRUE AND G = FALSE LIMIT 1"", 0)"),"gpt-4-turbo-preview")</f>
        <v>gpt-4-turbo-preview</v>
      </c>
      <c r="K691" s="170">
        <v>0.1</v>
      </c>
      <c r="L691" s="170" t="str">
        <f>IFERROR(__xludf.DUMMYFUNCTION("QUERY(Models!A:I, ""SELECT A WHERE I = TRUE AND G = FALSE LIMIT 1"", 0)"),"gpt-4-turbo-preview")</f>
        <v>gpt-4-turbo-preview</v>
      </c>
      <c r="M691" s="181" t="s">
        <v>48</v>
      </c>
      <c r="N691" s="181" t="s">
        <v>48</v>
      </c>
    </row>
    <row r="692" ht="48.0" customHeight="1">
      <c r="A692" s="189"/>
      <c r="B692" s="191"/>
      <c r="C692" s="192"/>
      <c r="D692" s="192"/>
      <c r="F692" s="190" t="b">
        <v>0</v>
      </c>
      <c r="G692" s="190" t="b">
        <v>0</v>
      </c>
      <c r="H692" s="190" t="b">
        <v>0</v>
      </c>
      <c r="J692" s="170" t="str">
        <f>IFERROR(__xludf.DUMMYFUNCTION("QUERY(Models!A:I, ""SELECT A WHERE I = TRUE AND G = FALSE LIMIT 1"", 0)"),"gpt-4-turbo-preview")</f>
        <v>gpt-4-turbo-preview</v>
      </c>
      <c r="K692" s="170">
        <v>0.1</v>
      </c>
      <c r="L692" s="170" t="str">
        <f>IFERROR(__xludf.DUMMYFUNCTION("QUERY(Models!A:I, ""SELECT A WHERE I = TRUE AND G = FALSE LIMIT 1"", 0)"),"gpt-4-turbo-preview")</f>
        <v>gpt-4-turbo-preview</v>
      </c>
      <c r="M692" s="181" t="s">
        <v>48</v>
      </c>
      <c r="N692" s="181" t="s">
        <v>48</v>
      </c>
    </row>
    <row r="693" ht="48.0" customHeight="1">
      <c r="A693" s="189"/>
      <c r="B693" s="191"/>
      <c r="C693" s="192"/>
      <c r="D693" s="192"/>
      <c r="F693" s="190" t="b">
        <v>0</v>
      </c>
      <c r="G693" s="190" t="b">
        <v>0</v>
      </c>
      <c r="H693" s="190" t="b">
        <v>0</v>
      </c>
      <c r="J693" s="170" t="str">
        <f>IFERROR(__xludf.DUMMYFUNCTION("QUERY(Models!A:I, ""SELECT A WHERE I = TRUE AND G = FALSE LIMIT 1"", 0)"),"gpt-4-turbo-preview")</f>
        <v>gpt-4-turbo-preview</v>
      </c>
      <c r="K693" s="170">
        <v>0.1</v>
      </c>
      <c r="L693" s="170" t="str">
        <f>IFERROR(__xludf.DUMMYFUNCTION("QUERY(Models!A:I, ""SELECT A WHERE I = TRUE AND G = FALSE LIMIT 1"", 0)"),"gpt-4-turbo-preview")</f>
        <v>gpt-4-turbo-preview</v>
      </c>
      <c r="M693" s="181" t="s">
        <v>48</v>
      </c>
      <c r="N693" s="181" t="s">
        <v>48</v>
      </c>
    </row>
    <row r="694" ht="48.0" customHeight="1">
      <c r="A694" s="189"/>
      <c r="B694" s="191"/>
      <c r="C694" s="192"/>
      <c r="D694" s="192"/>
      <c r="F694" s="190" t="b">
        <v>0</v>
      </c>
      <c r="G694" s="190" t="b">
        <v>0</v>
      </c>
      <c r="H694" s="190" t="b">
        <v>0</v>
      </c>
      <c r="J694" s="170" t="str">
        <f>IFERROR(__xludf.DUMMYFUNCTION("QUERY(Models!A:I, ""SELECT A WHERE I = TRUE AND G = FALSE LIMIT 1"", 0)"),"gpt-4-turbo-preview")</f>
        <v>gpt-4-turbo-preview</v>
      </c>
      <c r="K694" s="170">
        <v>0.1</v>
      </c>
      <c r="L694" s="170" t="str">
        <f>IFERROR(__xludf.DUMMYFUNCTION("QUERY(Models!A:I, ""SELECT A WHERE I = TRUE AND G = FALSE LIMIT 1"", 0)"),"gpt-4-turbo-preview")</f>
        <v>gpt-4-turbo-preview</v>
      </c>
      <c r="M694" s="181" t="s">
        <v>48</v>
      </c>
      <c r="N694" s="181" t="s">
        <v>48</v>
      </c>
    </row>
    <row r="695" ht="48.0" customHeight="1">
      <c r="A695" s="189"/>
      <c r="B695" s="191"/>
      <c r="C695" s="192"/>
      <c r="D695" s="192"/>
      <c r="F695" s="190" t="b">
        <v>0</v>
      </c>
      <c r="G695" s="190" t="b">
        <v>0</v>
      </c>
      <c r="H695" s="190" t="b">
        <v>0</v>
      </c>
      <c r="J695" s="170" t="str">
        <f>IFERROR(__xludf.DUMMYFUNCTION("QUERY(Models!A:I, ""SELECT A WHERE I = TRUE AND G = FALSE LIMIT 1"", 0)"),"gpt-4-turbo-preview")</f>
        <v>gpt-4-turbo-preview</v>
      </c>
      <c r="K695" s="170">
        <v>0.1</v>
      </c>
      <c r="L695" s="170" t="str">
        <f>IFERROR(__xludf.DUMMYFUNCTION("QUERY(Models!A:I, ""SELECT A WHERE I = TRUE AND G = FALSE LIMIT 1"", 0)"),"gpt-4-turbo-preview")</f>
        <v>gpt-4-turbo-preview</v>
      </c>
      <c r="M695" s="181" t="s">
        <v>48</v>
      </c>
      <c r="N695" s="181" t="s">
        <v>48</v>
      </c>
    </row>
    <row r="696" ht="48.0" customHeight="1">
      <c r="A696" s="189"/>
      <c r="B696" s="191"/>
      <c r="C696" s="192"/>
      <c r="D696" s="192"/>
      <c r="F696" s="190" t="b">
        <v>0</v>
      </c>
      <c r="G696" s="190" t="b">
        <v>0</v>
      </c>
      <c r="H696" s="190" t="b">
        <v>0</v>
      </c>
      <c r="J696" s="170" t="str">
        <f>IFERROR(__xludf.DUMMYFUNCTION("QUERY(Models!A:I, ""SELECT A WHERE I = TRUE AND G = FALSE LIMIT 1"", 0)"),"gpt-4-turbo-preview")</f>
        <v>gpt-4-turbo-preview</v>
      </c>
      <c r="K696" s="170">
        <v>0.1</v>
      </c>
      <c r="L696" s="170" t="str">
        <f>IFERROR(__xludf.DUMMYFUNCTION("QUERY(Models!A:I, ""SELECT A WHERE I = TRUE AND G = FALSE LIMIT 1"", 0)"),"gpt-4-turbo-preview")</f>
        <v>gpt-4-turbo-preview</v>
      </c>
      <c r="M696" s="181" t="s">
        <v>48</v>
      </c>
      <c r="N696" s="181" t="s">
        <v>48</v>
      </c>
    </row>
    <row r="697" ht="48.0" customHeight="1">
      <c r="A697" s="189"/>
      <c r="B697" s="191"/>
      <c r="C697" s="192"/>
      <c r="D697" s="192"/>
      <c r="F697" s="190" t="b">
        <v>0</v>
      </c>
      <c r="G697" s="190" t="b">
        <v>0</v>
      </c>
      <c r="H697" s="190" t="b">
        <v>0</v>
      </c>
      <c r="J697" s="170" t="str">
        <f>IFERROR(__xludf.DUMMYFUNCTION("QUERY(Models!A:I, ""SELECT A WHERE I = TRUE AND G = FALSE LIMIT 1"", 0)"),"gpt-4-turbo-preview")</f>
        <v>gpt-4-turbo-preview</v>
      </c>
      <c r="K697" s="170">
        <v>0.1</v>
      </c>
      <c r="L697" s="170" t="str">
        <f>IFERROR(__xludf.DUMMYFUNCTION("QUERY(Models!A:I, ""SELECT A WHERE I = TRUE AND G = FALSE LIMIT 1"", 0)"),"gpt-4-turbo-preview")</f>
        <v>gpt-4-turbo-preview</v>
      </c>
      <c r="M697" s="181" t="s">
        <v>48</v>
      </c>
      <c r="N697" s="181" t="s">
        <v>48</v>
      </c>
    </row>
    <row r="698" ht="48.0" customHeight="1">
      <c r="A698" s="189"/>
      <c r="B698" s="191"/>
      <c r="C698" s="192"/>
      <c r="D698" s="192"/>
      <c r="F698" s="190" t="b">
        <v>0</v>
      </c>
      <c r="G698" s="190" t="b">
        <v>0</v>
      </c>
      <c r="H698" s="190" t="b">
        <v>0</v>
      </c>
      <c r="J698" s="170" t="str">
        <f>IFERROR(__xludf.DUMMYFUNCTION("QUERY(Models!A:I, ""SELECT A WHERE I = TRUE AND G = FALSE LIMIT 1"", 0)"),"gpt-4-turbo-preview")</f>
        <v>gpt-4-turbo-preview</v>
      </c>
      <c r="K698" s="170">
        <v>0.1</v>
      </c>
      <c r="L698" s="170" t="str">
        <f>IFERROR(__xludf.DUMMYFUNCTION("QUERY(Models!A:I, ""SELECT A WHERE I = TRUE AND G = FALSE LIMIT 1"", 0)"),"gpt-4-turbo-preview")</f>
        <v>gpt-4-turbo-preview</v>
      </c>
      <c r="M698" s="181" t="s">
        <v>48</v>
      </c>
      <c r="N698" s="181" t="s">
        <v>48</v>
      </c>
    </row>
    <row r="699" ht="48.0" customHeight="1">
      <c r="A699" s="189"/>
      <c r="B699" s="191"/>
      <c r="C699" s="192"/>
      <c r="D699" s="192"/>
      <c r="F699" s="190" t="b">
        <v>0</v>
      </c>
      <c r="G699" s="190" t="b">
        <v>0</v>
      </c>
      <c r="H699" s="190" t="b">
        <v>0</v>
      </c>
      <c r="J699" s="170" t="str">
        <f>IFERROR(__xludf.DUMMYFUNCTION("QUERY(Models!A:I, ""SELECT A WHERE I = TRUE AND G = FALSE LIMIT 1"", 0)"),"gpt-4-turbo-preview")</f>
        <v>gpt-4-turbo-preview</v>
      </c>
      <c r="K699" s="170">
        <v>0.1</v>
      </c>
      <c r="L699" s="170" t="str">
        <f>IFERROR(__xludf.DUMMYFUNCTION("QUERY(Models!A:I, ""SELECT A WHERE I = TRUE AND G = FALSE LIMIT 1"", 0)"),"gpt-4-turbo-preview")</f>
        <v>gpt-4-turbo-preview</v>
      </c>
      <c r="M699" s="181" t="s">
        <v>48</v>
      </c>
      <c r="N699" s="181" t="s">
        <v>48</v>
      </c>
    </row>
    <row r="700" ht="48.0" customHeight="1">
      <c r="A700" s="189"/>
      <c r="B700" s="191"/>
      <c r="C700" s="192"/>
      <c r="D700" s="192"/>
      <c r="F700" s="190" t="b">
        <v>0</v>
      </c>
      <c r="G700" s="190" t="b">
        <v>0</v>
      </c>
      <c r="H700" s="190" t="b">
        <v>0</v>
      </c>
      <c r="J700" s="170" t="str">
        <f>IFERROR(__xludf.DUMMYFUNCTION("QUERY(Models!A:I, ""SELECT A WHERE I = TRUE AND G = FALSE LIMIT 1"", 0)"),"gpt-4-turbo-preview")</f>
        <v>gpt-4-turbo-preview</v>
      </c>
      <c r="K700" s="170">
        <v>0.1</v>
      </c>
      <c r="L700" s="170" t="str">
        <f>IFERROR(__xludf.DUMMYFUNCTION("QUERY(Models!A:I, ""SELECT A WHERE I = TRUE AND G = FALSE LIMIT 1"", 0)"),"gpt-4-turbo-preview")</f>
        <v>gpt-4-turbo-preview</v>
      </c>
      <c r="M700" s="181" t="s">
        <v>48</v>
      </c>
      <c r="N700" s="181" t="s">
        <v>48</v>
      </c>
    </row>
    <row r="701" ht="48.0" customHeight="1">
      <c r="A701" s="189"/>
      <c r="B701" s="191"/>
      <c r="C701" s="192"/>
      <c r="D701" s="192"/>
      <c r="F701" s="190" t="b">
        <v>0</v>
      </c>
      <c r="G701" s="190" t="b">
        <v>0</v>
      </c>
      <c r="H701" s="190" t="b">
        <v>0</v>
      </c>
      <c r="J701" s="170" t="str">
        <f>IFERROR(__xludf.DUMMYFUNCTION("QUERY(Models!A:I, ""SELECT A WHERE I = TRUE AND G = FALSE LIMIT 1"", 0)"),"gpt-4-turbo-preview")</f>
        <v>gpt-4-turbo-preview</v>
      </c>
      <c r="K701" s="170">
        <v>0.1</v>
      </c>
      <c r="L701" s="170" t="str">
        <f>IFERROR(__xludf.DUMMYFUNCTION("QUERY(Models!A:I, ""SELECT A WHERE I = TRUE AND G = FALSE LIMIT 1"", 0)"),"gpt-4-turbo-preview")</f>
        <v>gpt-4-turbo-preview</v>
      </c>
      <c r="M701" s="181" t="s">
        <v>48</v>
      </c>
      <c r="N701" s="181" t="s">
        <v>48</v>
      </c>
    </row>
    <row r="702" ht="48.0" customHeight="1">
      <c r="A702" s="189"/>
      <c r="B702" s="191"/>
      <c r="C702" s="192"/>
      <c r="D702" s="192"/>
      <c r="F702" s="190" t="b">
        <v>0</v>
      </c>
      <c r="G702" s="190" t="b">
        <v>0</v>
      </c>
      <c r="H702" s="190" t="b">
        <v>0</v>
      </c>
      <c r="J702" s="170" t="str">
        <f>IFERROR(__xludf.DUMMYFUNCTION("QUERY(Models!A:I, ""SELECT A WHERE I = TRUE AND G = FALSE LIMIT 1"", 0)"),"gpt-4-turbo-preview")</f>
        <v>gpt-4-turbo-preview</v>
      </c>
      <c r="K702" s="170">
        <v>0.1</v>
      </c>
      <c r="L702" s="170" t="str">
        <f>IFERROR(__xludf.DUMMYFUNCTION("QUERY(Models!A:I, ""SELECT A WHERE I = TRUE AND G = FALSE LIMIT 1"", 0)"),"gpt-4-turbo-preview")</f>
        <v>gpt-4-turbo-preview</v>
      </c>
      <c r="M702" s="181" t="s">
        <v>48</v>
      </c>
      <c r="N702" s="181" t="s">
        <v>48</v>
      </c>
    </row>
    <row r="703" ht="48.0" customHeight="1">
      <c r="A703" s="189"/>
      <c r="B703" s="191"/>
      <c r="C703" s="192"/>
      <c r="D703" s="192"/>
      <c r="F703" s="190" t="b">
        <v>0</v>
      </c>
      <c r="G703" s="190" t="b">
        <v>0</v>
      </c>
      <c r="H703" s="190" t="b">
        <v>0</v>
      </c>
      <c r="J703" s="170" t="str">
        <f>IFERROR(__xludf.DUMMYFUNCTION("QUERY(Models!A:I, ""SELECT A WHERE I = TRUE AND G = FALSE LIMIT 1"", 0)"),"gpt-4-turbo-preview")</f>
        <v>gpt-4-turbo-preview</v>
      </c>
      <c r="K703" s="170">
        <v>0.1</v>
      </c>
      <c r="L703" s="170" t="str">
        <f>IFERROR(__xludf.DUMMYFUNCTION("QUERY(Models!A:I, ""SELECT A WHERE I = TRUE AND G = FALSE LIMIT 1"", 0)"),"gpt-4-turbo-preview")</f>
        <v>gpt-4-turbo-preview</v>
      </c>
      <c r="M703" s="181" t="s">
        <v>48</v>
      </c>
      <c r="N703" s="181" t="s">
        <v>48</v>
      </c>
    </row>
    <row r="704" ht="48.0" customHeight="1">
      <c r="A704" s="189"/>
      <c r="B704" s="191"/>
      <c r="C704" s="192"/>
      <c r="D704" s="192"/>
      <c r="F704" s="190" t="b">
        <v>0</v>
      </c>
      <c r="G704" s="190" t="b">
        <v>0</v>
      </c>
      <c r="H704" s="190" t="b">
        <v>0</v>
      </c>
      <c r="J704" s="170" t="str">
        <f>IFERROR(__xludf.DUMMYFUNCTION("QUERY(Models!A:I, ""SELECT A WHERE I = TRUE AND G = FALSE LIMIT 1"", 0)"),"gpt-4-turbo-preview")</f>
        <v>gpt-4-turbo-preview</v>
      </c>
      <c r="K704" s="170">
        <v>0.1</v>
      </c>
      <c r="L704" s="170" t="str">
        <f>IFERROR(__xludf.DUMMYFUNCTION("QUERY(Models!A:I, ""SELECT A WHERE I = TRUE AND G = FALSE LIMIT 1"", 0)"),"gpt-4-turbo-preview")</f>
        <v>gpt-4-turbo-preview</v>
      </c>
      <c r="M704" s="181" t="s">
        <v>48</v>
      </c>
      <c r="N704" s="181" t="s">
        <v>48</v>
      </c>
    </row>
    <row r="705" ht="48.0" customHeight="1">
      <c r="A705" s="189"/>
      <c r="B705" s="191"/>
      <c r="C705" s="192"/>
      <c r="D705" s="192"/>
      <c r="F705" s="190" t="b">
        <v>0</v>
      </c>
      <c r="G705" s="190" t="b">
        <v>0</v>
      </c>
      <c r="H705" s="190" t="b">
        <v>0</v>
      </c>
      <c r="J705" s="170" t="str">
        <f>IFERROR(__xludf.DUMMYFUNCTION("QUERY(Models!A:I, ""SELECT A WHERE I = TRUE AND G = FALSE LIMIT 1"", 0)"),"gpt-4-turbo-preview")</f>
        <v>gpt-4-turbo-preview</v>
      </c>
      <c r="K705" s="170">
        <v>0.1</v>
      </c>
      <c r="L705" s="170" t="str">
        <f>IFERROR(__xludf.DUMMYFUNCTION("QUERY(Models!A:I, ""SELECT A WHERE I = TRUE AND G = FALSE LIMIT 1"", 0)"),"gpt-4-turbo-preview")</f>
        <v>gpt-4-turbo-preview</v>
      </c>
      <c r="M705" s="181" t="s">
        <v>48</v>
      </c>
      <c r="N705" s="181" t="s">
        <v>48</v>
      </c>
    </row>
    <row r="706" ht="48.0" customHeight="1">
      <c r="A706" s="189"/>
      <c r="B706" s="191"/>
      <c r="C706" s="192"/>
      <c r="D706" s="192"/>
      <c r="F706" s="190" t="b">
        <v>0</v>
      </c>
      <c r="G706" s="190" t="b">
        <v>0</v>
      </c>
      <c r="H706" s="190" t="b">
        <v>0</v>
      </c>
      <c r="J706" s="170" t="str">
        <f>IFERROR(__xludf.DUMMYFUNCTION("QUERY(Models!A:I, ""SELECT A WHERE I = TRUE AND G = FALSE LIMIT 1"", 0)"),"gpt-4-turbo-preview")</f>
        <v>gpt-4-turbo-preview</v>
      </c>
      <c r="K706" s="170">
        <v>0.1</v>
      </c>
      <c r="L706" s="170" t="str">
        <f>IFERROR(__xludf.DUMMYFUNCTION("QUERY(Models!A:I, ""SELECT A WHERE I = TRUE AND G = FALSE LIMIT 1"", 0)"),"gpt-4-turbo-preview")</f>
        <v>gpt-4-turbo-preview</v>
      </c>
      <c r="M706" s="181" t="s">
        <v>48</v>
      </c>
      <c r="N706" s="181" t="s">
        <v>48</v>
      </c>
    </row>
    <row r="707" ht="48.0" customHeight="1">
      <c r="A707" s="189"/>
      <c r="B707" s="191"/>
      <c r="C707" s="192"/>
      <c r="D707" s="192"/>
      <c r="F707" s="190" t="b">
        <v>0</v>
      </c>
      <c r="G707" s="190" t="b">
        <v>0</v>
      </c>
      <c r="H707" s="190" t="b">
        <v>0</v>
      </c>
      <c r="J707" s="170" t="str">
        <f>IFERROR(__xludf.DUMMYFUNCTION("QUERY(Models!A:I, ""SELECT A WHERE I = TRUE AND G = FALSE LIMIT 1"", 0)"),"gpt-4-turbo-preview")</f>
        <v>gpt-4-turbo-preview</v>
      </c>
      <c r="K707" s="170">
        <v>0.1</v>
      </c>
      <c r="L707" s="170" t="str">
        <f>IFERROR(__xludf.DUMMYFUNCTION("QUERY(Models!A:I, ""SELECT A WHERE I = TRUE AND G = FALSE LIMIT 1"", 0)"),"gpt-4-turbo-preview")</f>
        <v>gpt-4-turbo-preview</v>
      </c>
      <c r="M707" s="181" t="s">
        <v>48</v>
      </c>
      <c r="N707" s="181" t="s">
        <v>48</v>
      </c>
    </row>
    <row r="708" ht="48.0" customHeight="1">
      <c r="A708" s="189"/>
      <c r="B708" s="191"/>
      <c r="C708" s="192"/>
      <c r="D708" s="192"/>
      <c r="F708" s="190" t="b">
        <v>0</v>
      </c>
      <c r="G708" s="190" t="b">
        <v>0</v>
      </c>
      <c r="H708" s="190" t="b">
        <v>0</v>
      </c>
      <c r="J708" s="170" t="str">
        <f>IFERROR(__xludf.DUMMYFUNCTION("QUERY(Models!A:I, ""SELECT A WHERE I = TRUE AND G = FALSE LIMIT 1"", 0)"),"gpt-4-turbo-preview")</f>
        <v>gpt-4-turbo-preview</v>
      </c>
      <c r="K708" s="170">
        <v>0.1</v>
      </c>
      <c r="L708" s="170" t="str">
        <f>IFERROR(__xludf.DUMMYFUNCTION("QUERY(Models!A:I, ""SELECT A WHERE I = TRUE AND G = FALSE LIMIT 1"", 0)"),"gpt-4-turbo-preview")</f>
        <v>gpt-4-turbo-preview</v>
      </c>
      <c r="M708" s="181" t="s">
        <v>48</v>
      </c>
      <c r="N708" s="181" t="s">
        <v>48</v>
      </c>
    </row>
    <row r="709" ht="48.0" customHeight="1">
      <c r="A709" s="189"/>
      <c r="B709" s="191"/>
      <c r="C709" s="192"/>
      <c r="D709" s="192"/>
      <c r="F709" s="190" t="b">
        <v>0</v>
      </c>
      <c r="G709" s="190" t="b">
        <v>0</v>
      </c>
      <c r="H709" s="190" t="b">
        <v>0</v>
      </c>
      <c r="J709" s="170" t="str">
        <f>IFERROR(__xludf.DUMMYFUNCTION("QUERY(Models!A:I, ""SELECT A WHERE I = TRUE AND G = FALSE LIMIT 1"", 0)"),"gpt-4-turbo-preview")</f>
        <v>gpt-4-turbo-preview</v>
      </c>
      <c r="K709" s="170">
        <v>0.1</v>
      </c>
      <c r="L709" s="170" t="str">
        <f>IFERROR(__xludf.DUMMYFUNCTION("QUERY(Models!A:I, ""SELECT A WHERE I = TRUE AND G = FALSE LIMIT 1"", 0)"),"gpt-4-turbo-preview")</f>
        <v>gpt-4-turbo-preview</v>
      </c>
      <c r="M709" s="181" t="s">
        <v>48</v>
      </c>
      <c r="N709" s="181" t="s">
        <v>48</v>
      </c>
    </row>
    <row r="710" ht="48.0" customHeight="1">
      <c r="A710" s="189"/>
      <c r="B710" s="191"/>
      <c r="C710" s="192"/>
      <c r="D710" s="192"/>
      <c r="F710" s="190" t="b">
        <v>0</v>
      </c>
      <c r="G710" s="190" t="b">
        <v>0</v>
      </c>
      <c r="H710" s="190" t="b">
        <v>0</v>
      </c>
      <c r="J710" s="170" t="str">
        <f>IFERROR(__xludf.DUMMYFUNCTION("QUERY(Models!A:I, ""SELECT A WHERE I = TRUE AND G = FALSE LIMIT 1"", 0)"),"gpt-4-turbo-preview")</f>
        <v>gpt-4-turbo-preview</v>
      </c>
      <c r="K710" s="170">
        <v>0.1</v>
      </c>
      <c r="L710" s="170" t="str">
        <f>IFERROR(__xludf.DUMMYFUNCTION("QUERY(Models!A:I, ""SELECT A WHERE I = TRUE AND G = FALSE LIMIT 1"", 0)"),"gpt-4-turbo-preview")</f>
        <v>gpt-4-turbo-preview</v>
      </c>
      <c r="M710" s="181" t="s">
        <v>48</v>
      </c>
      <c r="N710" s="181" t="s">
        <v>48</v>
      </c>
    </row>
    <row r="711" ht="48.0" customHeight="1">
      <c r="A711" s="189"/>
      <c r="B711" s="191"/>
      <c r="C711" s="192"/>
      <c r="D711" s="192"/>
      <c r="F711" s="190" t="b">
        <v>0</v>
      </c>
      <c r="G711" s="190" t="b">
        <v>0</v>
      </c>
      <c r="H711" s="190" t="b">
        <v>0</v>
      </c>
      <c r="J711" s="170" t="str">
        <f>IFERROR(__xludf.DUMMYFUNCTION("QUERY(Models!A:I, ""SELECT A WHERE I = TRUE AND G = FALSE LIMIT 1"", 0)"),"gpt-4-turbo-preview")</f>
        <v>gpt-4-turbo-preview</v>
      </c>
      <c r="K711" s="170">
        <v>0.1</v>
      </c>
      <c r="L711" s="170" t="str">
        <f>IFERROR(__xludf.DUMMYFUNCTION("QUERY(Models!A:I, ""SELECT A WHERE I = TRUE AND G = FALSE LIMIT 1"", 0)"),"gpt-4-turbo-preview")</f>
        <v>gpt-4-turbo-preview</v>
      </c>
      <c r="M711" s="181" t="s">
        <v>48</v>
      </c>
      <c r="N711" s="181" t="s">
        <v>48</v>
      </c>
    </row>
    <row r="712" ht="48.0" customHeight="1">
      <c r="A712" s="189"/>
      <c r="B712" s="191"/>
      <c r="C712" s="192"/>
      <c r="D712" s="192"/>
      <c r="F712" s="190" t="b">
        <v>0</v>
      </c>
      <c r="G712" s="190" t="b">
        <v>0</v>
      </c>
      <c r="H712" s="190" t="b">
        <v>0</v>
      </c>
      <c r="J712" s="170" t="str">
        <f>IFERROR(__xludf.DUMMYFUNCTION("QUERY(Models!A:I, ""SELECT A WHERE I = TRUE AND G = FALSE LIMIT 1"", 0)"),"gpt-4-turbo-preview")</f>
        <v>gpt-4-turbo-preview</v>
      </c>
      <c r="K712" s="170">
        <v>0.1</v>
      </c>
      <c r="L712" s="170" t="str">
        <f>IFERROR(__xludf.DUMMYFUNCTION("QUERY(Models!A:I, ""SELECT A WHERE I = TRUE AND G = FALSE LIMIT 1"", 0)"),"gpt-4-turbo-preview")</f>
        <v>gpt-4-turbo-preview</v>
      </c>
      <c r="M712" s="181" t="s">
        <v>48</v>
      </c>
      <c r="N712" s="181" t="s">
        <v>48</v>
      </c>
    </row>
    <row r="713" ht="48.0" customHeight="1">
      <c r="A713" s="189"/>
      <c r="B713" s="191"/>
      <c r="C713" s="192"/>
      <c r="D713" s="192"/>
      <c r="F713" s="190" t="b">
        <v>0</v>
      </c>
      <c r="G713" s="190" t="b">
        <v>0</v>
      </c>
      <c r="H713" s="190" t="b">
        <v>0</v>
      </c>
      <c r="J713" s="170" t="str">
        <f>IFERROR(__xludf.DUMMYFUNCTION("QUERY(Models!A:I, ""SELECT A WHERE I = TRUE AND G = FALSE LIMIT 1"", 0)"),"gpt-4-turbo-preview")</f>
        <v>gpt-4-turbo-preview</v>
      </c>
      <c r="K713" s="170">
        <v>0.1</v>
      </c>
      <c r="L713" s="170" t="str">
        <f>IFERROR(__xludf.DUMMYFUNCTION("QUERY(Models!A:I, ""SELECT A WHERE I = TRUE AND G = FALSE LIMIT 1"", 0)"),"gpt-4-turbo-preview")</f>
        <v>gpt-4-turbo-preview</v>
      </c>
      <c r="M713" s="181" t="s">
        <v>48</v>
      </c>
      <c r="N713" s="181" t="s">
        <v>48</v>
      </c>
    </row>
    <row r="714" ht="48.0" customHeight="1">
      <c r="A714" s="189"/>
      <c r="B714" s="191"/>
      <c r="C714" s="192"/>
      <c r="D714" s="192"/>
      <c r="F714" s="190" t="b">
        <v>0</v>
      </c>
      <c r="G714" s="190" t="b">
        <v>0</v>
      </c>
      <c r="H714" s="190" t="b">
        <v>0</v>
      </c>
      <c r="J714" s="170" t="str">
        <f>IFERROR(__xludf.DUMMYFUNCTION("QUERY(Models!A:I, ""SELECT A WHERE I = TRUE AND G = FALSE LIMIT 1"", 0)"),"gpt-4-turbo-preview")</f>
        <v>gpt-4-turbo-preview</v>
      </c>
      <c r="K714" s="170">
        <v>0.1</v>
      </c>
      <c r="L714" s="170" t="str">
        <f>IFERROR(__xludf.DUMMYFUNCTION("QUERY(Models!A:I, ""SELECT A WHERE I = TRUE AND G = FALSE LIMIT 1"", 0)"),"gpt-4-turbo-preview")</f>
        <v>gpt-4-turbo-preview</v>
      </c>
      <c r="M714" s="181" t="s">
        <v>48</v>
      </c>
      <c r="N714" s="181" t="s">
        <v>48</v>
      </c>
    </row>
    <row r="715" ht="48.0" customHeight="1">
      <c r="A715" s="189"/>
      <c r="B715" s="191"/>
      <c r="C715" s="192"/>
      <c r="D715" s="192"/>
      <c r="F715" s="190" t="b">
        <v>0</v>
      </c>
      <c r="G715" s="190" t="b">
        <v>0</v>
      </c>
      <c r="H715" s="190" t="b">
        <v>0</v>
      </c>
      <c r="J715" s="170" t="str">
        <f>IFERROR(__xludf.DUMMYFUNCTION("QUERY(Models!A:I, ""SELECT A WHERE I = TRUE AND G = FALSE LIMIT 1"", 0)"),"gpt-4-turbo-preview")</f>
        <v>gpt-4-turbo-preview</v>
      </c>
      <c r="K715" s="170">
        <v>0.1</v>
      </c>
      <c r="L715" s="170" t="str">
        <f>IFERROR(__xludf.DUMMYFUNCTION("QUERY(Models!A:I, ""SELECT A WHERE I = TRUE AND G = FALSE LIMIT 1"", 0)"),"gpt-4-turbo-preview")</f>
        <v>gpt-4-turbo-preview</v>
      </c>
      <c r="M715" s="181" t="s">
        <v>48</v>
      </c>
      <c r="N715" s="181" t="s">
        <v>48</v>
      </c>
    </row>
    <row r="716" ht="48.0" customHeight="1">
      <c r="A716" s="189"/>
      <c r="B716" s="191"/>
      <c r="C716" s="192"/>
      <c r="D716" s="192"/>
      <c r="F716" s="190" t="b">
        <v>0</v>
      </c>
      <c r="G716" s="190" t="b">
        <v>0</v>
      </c>
      <c r="H716" s="190" t="b">
        <v>0</v>
      </c>
      <c r="J716" s="170" t="str">
        <f>IFERROR(__xludf.DUMMYFUNCTION("QUERY(Models!A:I, ""SELECT A WHERE I = TRUE AND G = FALSE LIMIT 1"", 0)"),"gpt-4-turbo-preview")</f>
        <v>gpt-4-turbo-preview</v>
      </c>
      <c r="K716" s="170">
        <v>0.1</v>
      </c>
      <c r="L716" s="170" t="str">
        <f>IFERROR(__xludf.DUMMYFUNCTION("QUERY(Models!A:I, ""SELECT A WHERE I = TRUE AND G = FALSE LIMIT 1"", 0)"),"gpt-4-turbo-preview")</f>
        <v>gpt-4-turbo-preview</v>
      </c>
      <c r="M716" s="181" t="s">
        <v>48</v>
      </c>
      <c r="N716" s="181" t="s">
        <v>48</v>
      </c>
    </row>
    <row r="717" ht="48.0" customHeight="1">
      <c r="A717" s="189"/>
      <c r="B717" s="191"/>
      <c r="C717" s="192"/>
      <c r="D717" s="192"/>
      <c r="F717" s="190" t="b">
        <v>0</v>
      </c>
      <c r="G717" s="190" t="b">
        <v>0</v>
      </c>
      <c r="H717" s="190" t="b">
        <v>0</v>
      </c>
      <c r="J717" s="170" t="str">
        <f>IFERROR(__xludf.DUMMYFUNCTION("QUERY(Models!A:I, ""SELECT A WHERE I = TRUE AND G = FALSE LIMIT 1"", 0)"),"gpt-4-turbo-preview")</f>
        <v>gpt-4-turbo-preview</v>
      </c>
      <c r="K717" s="170">
        <v>0.1</v>
      </c>
      <c r="L717" s="170" t="str">
        <f>IFERROR(__xludf.DUMMYFUNCTION("QUERY(Models!A:I, ""SELECT A WHERE I = TRUE AND G = FALSE LIMIT 1"", 0)"),"gpt-4-turbo-preview")</f>
        <v>gpt-4-turbo-preview</v>
      </c>
      <c r="M717" s="181" t="s">
        <v>48</v>
      </c>
      <c r="N717" s="181" t="s">
        <v>48</v>
      </c>
    </row>
    <row r="718" ht="48.0" customHeight="1">
      <c r="A718" s="189"/>
      <c r="B718" s="191"/>
      <c r="C718" s="192"/>
      <c r="D718" s="192"/>
      <c r="F718" s="190" t="b">
        <v>0</v>
      </c>
      <c r="G718" s="190" t="b">
        <v>0</v>
      </c>
      <c r="H718" s="190" t="b">
        <v>0</v>
      </c>
      <c r="J718" s="170" t="str">
        <f>IFERROR(__xludf.DUMMYFUNCTION("QUERY(Models!A:I, ""SELECT A WHERE I = TRUE AND G = FALSE LIMIT 1"", 0)"),"gpt-4-turbo-preview")</f>
        <v>gpt-4-turbo-preview</v>
      </c>
      <c r="K718" s="170">
        <v>0.1</v>
      </c>
      <c r="L718" s="170" t="str">
        <f>IFERROR(__xludf.DUMMYFUNCTION("QUERY(Models!A:I, ""SELECT A WHERE I = TRUE AND G = FALSE LIMIT 1"", 0)"),"gpt-4-turbo-preview")</f>
        <v>gpt-4-turbo-preview</v>
      </c>
      <c r="M718" s="181" t="s">
        <v>48</v>
      </c>
      <c r="N718" s="181" t="s">
        <v>48</v>
      </c>
    </row>
    <row r="719" ht="48.0" customHeight="1">
      <c r="A719" s="189"/>
      <c r="B719" s="191"/>
      <c r="C719" s="192"/>
      <c r="D719" s="192"/>
      <c r="F719" s="190" t="b">
        <v>0</v>
      </c>
      <c r="G719" s="190" t="b">
        <v>0</v>
      </c>
      <c r="H719" s="190" t="b">
        <v>0</v>
      </c>
      <c r="J719" s="170" t="str">
        <f>IFERROR(__xludf.DUMMYFUNCTION("QUERY(Models!A:I, ""SELECT A WHERE I = TRUE AND G = FALSE LIMIT 1"", 0)"),"gpt-4-turbo-preview")</f>
        <v>gpt-4-turbo-preview</v>
      </c>
      <c r="K719" s="170">
        <v>0.1</v>
      </c>
      <c r="L719" s="170" t="str">
        <f>IFERROR(__xludf.DUMMYFUNCTION("QUERY(Models!A:I, ""SELECT A WHERE I = TRUE AND G = FALSE LIMIT 1"", 0)"),"gpt-4-turbo-preview")</f>
        <v>gpt-4-turbo-preview</v>
      </c>
      <c r="M719" s="181" t="s">
        <v>48</v>
      </c>
      <c r="N719" s="181" t="s">
        <v>48</v>
      </c>
    </row>
    <row r="720" ht="48.0" customHeight="1">
      <c r="A720" s="189"/>
      <c r="B720" s="191"/>
      <c r="C720" s="192"/>
      <c r="D720" s="192"/>
      <c r="F720" s="190" t="b">
        <v>0</v>
      </c>
      <c r="G720" s="190" t="b">
        <v>0</v>
      </c>
      <c r="H720" s="190" t="b">
        <v>0</v>
      </c>
      <c r="J720" s="170" t="str">
        <f>IFERROR(__xludf.DUMMYFUNCTION("QUERY(Models!A:I, ""SELECT A WHERE I = TRUE AND G = FALSE LIMIT 1"", 0)"),"gpt-4-turbo-preview")</f>
        <v>gpt-4-turbo-preview</v>
      </c>
      <c r="K720" s="170">
        <v>0.1</v>
      </c>
      <c r="L720" s="170" t="str">
        <f>IFERROR(__xludf.DUMMYFUNCTION("QUERY(Models!A:I, ""SELECT A WHERE I = TRUE AND G = FALSE LIMIT 1"", 0)"),"gpt-4-turbo-preview")</f>
        <v>gpt-4-turbo-preview</v>
      </c>
      <c r="M720" s="181" t="s">
        <v>48</v>
      </c>
      <c r="N720" s="181" t="s">
        <v>48</v>
      </c>
    </row>
    <row r="721" ht="48.0" customHeight="1">
      <c r="A721" s="189"/>
      <c r="B721" s="191"/>
      <c r="C721" s="192"/>
      <c r="D721" s="192"/>
      <c r="F721" s="190" t="b">
        <v>0</v>
      </c>
      <c r="G721" s="190" t="b">
        <v>0</v>
      </c>
      <c r="H721" s="190" t="b">
        <v>0</v>
      </c>
      <c r="J721" s="170" t="str">
        <f>IFERROR(__xludf.DUMMYFUNCTION("QUERY(Models!A:I, ""SELECT A WHERE I = TRUE AND G = FALSE LIMIT 1"", 0)"),"gpt-4-turbo-preview")</f>
        <v>gpt-4-turbo-preview</v>
      </c>
      <c r="K721" s="170">
        <v>0.1</v>
      </c>
      <c r="L721" s="170" t="str">
        <f>IFERROR(__xludf.DUMMYFUNCTION("QUERY(Models!A:I, ""SELECT A WHERE I = TRUE AND G = FALSE LIMIT 1"", 0)"),"gpt-4-turbo-preview")</f>
        <v>gpt-4-turbo-preview</v>
      </c>
      <c r="M721" s="181" t="s">
        <v>48</v>
      </c>
      <c r="N721" s="181" t="s">
        <v>48</v>
      </c>
    </row>
    <row r="722" ht="48.0" customHeight="1">
      <c r="A722" s="189"/>
      <c r="B722" s="191"/>
      <c r="C722" s="192"/>
      <c r="D722" s="192"/>
      <c r="F722" s="190" t="b">
        <v>0</v>
      </c>
      <c r="G722" s="190" t="b">
        <v>0</v>
      </c>
      <c r="H722" s="190" t="b">
        <v>0</v>
      </c>
      <c r="J722" s="170" t="str">
        <f>IFERROR(__xludf.DUMMYFUNCTION("QUERY(Models!A:I, ""SELECT A WHERE I = TRUE AND G = FALSE LIMIT 1"", 0)"),"gpt-4-turbo-preview")</f>
        <v>gpt-4-turbo-preview</v>
      </c>
      <c r="K722" s="170">
        <v>0.1</v>
      </c>
      <c r="L722" s="170" t="str">
        <f>IFERROR(__xludf.DUMMYFUNCTION("QUERY(Models!A:I, ""SELECT A WHERE I = TRUE AND G = FALSE LIMIT 1"", 0)"),"gpt-4-turbo-preview")</f>
        <v>gpt-4-turbo-preview</v>
      </c>
      <c r="M722" s="181" t="s">
        <v>48</v>
      </c>
      <c r="N722" s="181" t="s">
        <v>48</v>
      </c>
    </row>
    <row r="723" ht="48.0" customHeight="1">
      <c r="A723" s="189"/>
      <c r="B723" s="191"/>
      <c r="C723" s="192"/>
      <c r="D723" s="192"/>
      <c r="F723" s="190" t="b">
        <v>0</v>
      </c>
      <c r="G723" s="190" t="b">
        <v>0</v>
      </c>
      <c r="H723" s="190" t="b">
        <v>0</v>
      </c>
      <c r="J723" s="170" t="str">
        <f>IFERROR(__xludf.DUMMYFUNCTION("QUERY(Models!A:I, ""SELECT A WHERE I = TRUE AND G = FALSE LIMIT 1"", 0)"),"gpt-4-turbo-preview")</f>
        <v>gpt-4-turbo-preview</v>
      </c>
      <c r="K723" s="170">
        <v>0.1</v>
      </c>
      <c r="L723" s="170" t="str">
        <f>IFERROR(__xludf.DUMMYFUNCTION("QUERY(Models!A:I, ""SELECT A WHERE I = TRUE AND G = FALSE LIMIT 1"", 0)"),"gpt-4-turbo-preview")</f>
        <v>gpt-4-turbo-preview</v>
      </c>
      <c r="M723" s="181" t="s">
        <v>48</v>
      </c>
      <c r="N723" s="181" t="s">
        <v>48</v>
      </c>
    </row>
    <row r="724" ht="48.0" customHeight="1">
      <c r="A724" s="189"/>
      <c r="B724" s="191"/>
      <c r="C724" s="192"/>
      <c r="D724" s="192"/>
      <c r="F724" s="190" t="b">
        <v>0</v>
      </c>
      <c r="G724" s="190" t="b">
        <v>0</v>
      </c>
      <c r="H724" s="190" t="b">
        <v>0</v>
      </c>
      <c r="J724" s="170" t="str">
        <f>IFERROR(__xludf.DUMMYFUNCTION("QUERY(Models!A:I, ""SELECT A WHERE I = TRUE AND G = FALSE LIMIT 1"", 0)"),"gpt-4-turbo-preview")</f>
        <v>gpt-4-turbo-preview</v>
      </c>
      <c r="K724" s="170">
        <v>0.1</v>
      </c>
      <c r="L724" s="170" t="str">
        <f>IFERROR(__xludf.DUMMYFUNCTION("QUERY(Models!A:I, ""SELECT A WHERE I = TRUE AND G = FALSE LIMIT 1"", 0)"),"gpt-4-turbo-preview")</f>
        <v>gpt-4-turbo-preview</v>
      </c>
      <c r="M724" s="181" t="s">
        <v>48</v>
      </c>
      <c r="N724" s="181" t="s">
        <v>48</v>
      </c>
    </row>
    <row r="725" ht="48.0" customHeight="1">
      <c r="A725" s="189"/>
      <c r="B725" s="191"/>
      <c r="C725" s="192"/>
      <c r="D725" s="192"/>
      <c r="F725" s="190" t="b">
        <v>0</v>
      </c>
      <c r="G725" s="190" t="b">
        <v>0</v>
      </c>
      <c r="H725" s="190" t="b">
        <v>0</v>
      </c>
      <c r="J725" s="170" t="str">
        <f>IFERROR(__xludf.DUMMYFUNCTION("QUERY(Models!A:I, ""SELECT A WHERE I = TRUE AND G = FALSE LIMIT 1"", 0)"),"gpt-4-turbo-preview")</f>
        <v>gpt-4-turbo-preview</v>
      </c>
      <c r="K725" s="170">
        <v>0.1</v>
      </c>
      <c r="L725" s="170" t="str">
        <f>IFERROR(__xludf.DUMMYFUNCTION("QUERY(Models!A:I, ""SELECT A WHERE I = TRUE AND G = FALSE LIMIT 1"", 0)"),"gpt-4-turbo-preview")</f>
        <v>gpt-4-turbo-preview</v>
      </c>
      <c r="M725" s="181" t="s">
        <v>48</v>
      </c>
      <c r="N725" s="181" t="s">
        <v>48</v>
      </c>
    </row>
    <row r="726" ht="48.0" customHeight="1">
      <c r="A726" s="189"/>
      <c r="B726" s="191"/>
      <c r="C726" s="192"/>
      <c r="D726" s="192"/>
      <c r="F726" s="190" t="b">
        <v>0</v>
      </c>
      <c r="G726" s="190" t="b">
        <v>0</v>
      </c>
      <c r="H726" s="190" t="b">
        <v>0</v>
      </c>
      <c r="J726" s="170" t="str">
        <f>IFERROR(__xludf.DUMMYFUNCTION("QUERY(Models!A:I, ""SELECT A WHERE I = TRUE AND G = FALSE LIMIT 1"", 0)"),"gpt-4-turbo-preview")</f>
        <v>gpt-4-turbo-preview</v>
      </c>
      <c r="K726" s="170">
        <v>0.1</v>
      </c>
      <c r="L726" s="170" t="str">
        <f>IFERROR(__xludf.DUMMYFUNCTION("QUERY(Models!A:I, ""SELECT A WHERE I = TRUE AND G = FALSE LIMIT 1"", 0)"),"gpt-4-turbo-preview")</f>
        <v>gpt-4-turbo-preview</v>
      </c>
      <c r="M726" s="181" t="s">
        <v>48</v>
      </c>
      <c r="N726" s="181" t="s">
        <v>48</v>
      </c>
    </row>
    <row r="727" ht="48.0" customHeight="1">
      <c r="A727" s="189"/>
      <c r="B727" s="191"/>
      <c r="C727" s="192"/>
      <c r="D727" s="192"/>
      <c r="F727" s="190" t="b">
        <v>0</v>
      </c>
      <c r="G727" s="190" t="b">
        <v>0</v>
      </c>
      <c r="H727" s="190" t="b">
        <v>0</v>
      </c>
      <c r="J727" s="170" t="str">
        <f>IFERROR(__xludf.DUMMYFUNCTION("QUERY(Models!A:I, ""SELECT A WHERE I = TRUE AND G = FALSE LIMIT 1"", 0)"),"gpt-4-turbo-preview")</f>
        <v>gpt-4-turbo-preview</v>
      </c>
      <c r="K727" s="170">
        <v>0.1</v>
      </c>
      <c r="L727" s="170" t="str">
        <f>IFERROR(__xludf.DUMMYFUNCTION("QUERY(Models!A:I, ""SELECT A WHERE I = TRUE AND G = FALSE LIMIT 1"", 0)"),"gpt-4-turbo-preview")</f>
        <v>gpt-4-turbo-preview</v>
      </c>
      <c r="M727" s="181" t="s">
        <v>48</v>
      </c>
      <c r="N727" s="181" t="s">
        <v>48</v>
      </c>
    </row>
    <row r="728" ht="48.0" customHeight="1">
      <c r="A728" s="189"/>
      <c r="B728" s="191"/>
      <c r="C728" s="192"/>
      <c r="D728" s="192"/>
      <c r="F728" s="190" t="b">
        <v>0</v>
      </c>
      <c r="G728" s="190" t="b">
        <v>0</v>
      </c>
      <c r="H728" s="190" t="b">
        <v>0</v>
      </c>
      <c r="J728" s="170" t="str">
        <f>IFERROR(__xludf.DUMMYFUNCTION("QUERY(Models!A:I, ""SELECT A WHERE I = TRUE AND G = FALSE LIMIT 1"", 0)"),"gpt-4-turbo-preview")</f>
        <v>gpt-4-turbo-preview</v>
      </c>
      <c r="K728" s="170">
        <v>0.1</v>
      </c>
      <c r="L728" s="170" t="str">
        <f>IFERROR(__xludf.DUMMYFUNCTION("QUERY(Models!A:I, ""SELECT A WHERE I = TRUE AND G = FALSE LIMIT 1"", 0)"),"gpt-4-turbo-preview")</f>
        <v>gpt-4-turbo-preview</v>
      </c>
      <c r="M728" s="181" t="s">
        <v>48</v>
      </c>
      <c r="N728" s="181" t="s">
        <v>48</v>
      </c>
    </row>
    <row r="729" ht="48.0" customHeight="1">
      <c r="A729" s="189"/>
      <c r="B729" s="191"/>
      <c r="C729" s="192"/>
      <c r="D729" s="192"/>
      <c r="F729" s="190" t="b">
        <v>0</v>
      </c>
      <c r="G729" s="190" t="b">
        <v>0</v>
      </c>
      <c r="H729" s="190" t="b">
        <v>0</v>
      </c>
      <c r="J729" s="170" t="str">
        <f>IFERROR(__xludf.DUMMYFUNCTION("QUERY(Models!A:I, ""SELECT A WHERE I = TRUE AND G = FALSE LIMIT 1"", 0)"),"gpt-4-turbo-preview")</f>
        <v>gpt-4-turbo-preview</v>
      </c>
      <c r="K729" s="170">
        <v>0.1</v>
      </c>
      <c r="L729" s="170" t="str">
        <f>IFERROR(__xludf.DUMMYFUNCTION("QUERY(Models!A:I, ""SELECT A WHERE I = TRUE AND G = FALSE LIMIT 1"", 0)"),"gpt-4-turbo-preview")</f>
        <v>gpt-4-turbo-preview</v>
      </c>
      <c r="M729" s="181" t="s">
        <v>48</v>
      </c>
      <c r="N729" s="181" t="s">
        <v>48</v>
      </c>
    </row>
    <row r="730" ht="48.0" customHeight="1">
      <c r="A730" s="189"/>
      <c r="B730" s="191"/>
      <c r="C730" s="192"/>
      <c r="D730" s="192"/>
      <c r="F730" s="190" t="b">
        <v>0</v>
      </c>
      <c r="G730" s="190" t="b">
        <v>0</v>
      </c>
      <c r="H730" s="190" t="b">
        <v>0</v>
      </c>
      <c r="J730" s="170" t="str">
        <f>IFERROR(__xludf.DUMMYFUNCTION("QUERY(Models!A:I, ""SELECT A WHERE I = TRUE AND G = FALSE LIMIT 1"", 0)"),"gpt-4-turbo-preview")</f>
        <v>gpt-4-turbo-preview</v>
      </c>
      <c r="K730" s="170">
        <v>0.1</v>
      </c>
      <c r="L730" s="170" t="str">
        <f>IFERROR(__xludf.DUMMYFUNCTION("QUERY(Models!A:I, ""SELECT A WHERE I = TRUE AND G = FALSE LIMIT 1"", 0)"),"gpt-4-turbo-preview")</f>
        <v>gpt-4-turbo-preview</v>
      </c>
      <c r="M730" s="181" t="s">
        <v>48</v>
      </c>
      <c r="N730" s="181" t="s">
        <v>48</v>
      </c>
    </row>
    <row r="731" ht="48.0" customHeight="1">
      <c r="A731" s="189"/>
      <c r="B731" s="191"/>
      <c r="C731" s="192"/>
      <c r="D731" s="192"/>
      <c r="F731" s="190" t="b">
        <v>0</v>
      </c>
      <c r="G731" s="190" t="b">
        <v>0</v>
      </c>
      <c r="H731" s="190" t="b">
        <v>0</v>
      </c>
      <c r="J731" s="170" t="str">
        <f>IFERROR(__xludf.DUMMYFUNCTION("QUERY(Models!A:I, ""SELECT A WHERE I = TRUE AND G = FALSE LIMIT 1"", 0)"),"gpt-4-turbo-preview")</f>
        <v>gpt-4-turbo-preview</v>
      </c>
      <c r="K731" s="170">
        <v>0.1</v>
      </c>
      <c r="L731" s="170" t="str">
        <f>IFERROR(__xludf.DUMMYFUNCTION("QUERY(Models!A:I, ""SELECT A WHERE I = TRUE AND G = FALSE LIMIT 1"", 0)"),"gpt-4-turbo-preview")</f>
        <v>gpt-4-turbo-preview</v>
      </c>
      <c r="M731" s="181" t="s">
        <v>48</v>
      </c>
      <c r="N731" s="181" t="s">
        <v>48</v>
      </c>
    </row>
    <row r="732" ht="48.0" customHeight="1">
      <c r="A732" s="189"/>
      <c r="B732" s="191"/>
      <c r="C732" s="192"/>
      <c r="D732" s="192"/>
      <c r="F732" s="190" t="b">
        <v>0</v>
      </c>
      <c r="G732" s="190" t="b">
        <v>0</v>
      </c>
      <c r="H732" s="190" t="b">
        <v>0</v>
      </c>
      <c r="J732" s="170" t="str">
        <f>IFERROR(__xludf.DUMMYFUNCTION("QUERY(Models!A:I, ""SELECT A WHERE I = TRUE AND G = FALSE LIMIT 1"", 0)"),"gpt-4-turbo-preview")</f>
        <v>gpt-4-turbo-preview</v>
      </c>
      <c r="K732" s="170">
        <v>0.1</v>
      </c>
      <c r="L732" s="170" t="str">
        <f>IFERROR(__xludf.DUMMYFUNCTION("QUERY(Models!A:I, ""SELECT A WHERE I = TRUE AND G = FALSE LIMIT 1"", 0)"),"gpt-4-turbo-preview")</f>
        <v>gpt-4-turbo-preview</v>
      </c>
      <c r="M732" s="181" t="s">
        <v>48</v>
      </c>
      <c r="N732" s="181" t="s">
        <v>48</v>
      </c>
    </row>
    <row r="733" ht="48.0" customHeight="1">
      <c r="A733" s="189"/>
      <c r="B733" s="191"/>
      <c r="C733" s="192"/>
      <c r="D733" s="192"/>
      <c r="F733" s="190" t="b">
        <v>0</v>
      </c>
      <c r="G733" s="190" t="b">
        <v>0</v>
      </c>
      <c r="H733" s="190" t="b">
        <v>0</v>
      </c>
      <c r="J733" s="170" t="str">
        <f>IFERROR(__xludf.DUMMYFUNCTION("QUERY(Models!A:I, ""SELECT A WHERE I = TRUE AND G = FALSE LIMIT 1"", 0)"),"gpt-4-turbo-preview")</f>
        <v>gpt-4-turbo-preview</v>
      </c>
      <c r="K733" s="170">
        <v>0.1</v>
      </c>
      <c r="L733" s="170" t="str">
        <f>IFERROR(__xludf.DUMMYFUNCTION("QUERY(Models!A:I, ""SELECT A WHERE I = TRUE AND G = FALSE LIMIT 1"", 0)"),"gpt-4-turbo-preview")</f>
        <v>gpt-4-turbo-preview</v>
      </c>
      <c r="M733" s="181" t="s">
        <v>48</v>
      </c>
      <c r="N733" s="181" t="s">
        <v>48</v>
      </c>
    </row>
    <row r="734" ht="48.0" customHeight="1">
      <c r="A734" s="189"/>
      <c r="B734" s="191"/>
      <c r="C734" s="192"/>
      <c r="D734" s="192"/>
      <c r="F734" s="190" t="b">
        <v>0</v>
      </c>
      <c r="G734" s="190" t="b">
        <v>0</v>
      </c>
      <c r="H734" s="190" t="b">
        <v>0</v>
      </c>
      <c r="J734" s="170" t="str">
        <f>IFERROR(__xludf.DUMMYFUNCTION("QUERY(Models!A:I, ""SELECT A WHERE I = TRUE AND G = FALSE LIMIT 1"", 0)"),"gpt-4-turbo-preview")</f>
        <v>gpt-4-turbo-preview</v>
      </c>
      <c r="K734" s="170">
        <v>0.1</v>
      </c>
      <c r="L734" s="170" t="str">
        <f>IFERROR(__xludf.DUMMYFUNCTION("QUERY(Models!A:I, ""SELECT A WHERE I = TRUE AND G = FALSE LIMIT 1"", 0)"),"gpt-4-turbo-preview")</f>
        <v>gpt-4-turbo-preview</v>
      </c>
      <c r="M734" s="181" t="s">
        <v>48</v>
      </c>
      <c r="N734" s="181" t="s">
        <v>48</v>
      </c>
    </row>
    <row r="735" ht="48.0" customHeight="1">
      <c r="A735" s="189"/>
      <c r="B735" s="191"/>
      <c r="C735" s="192"/>
      <c r="D735" s="192"/>
      <c r="F735" s="190" t="b">
        <v>0</v>
      </c>
      <c r="G735" s="190" t="b">
        <v>0</v>
      </c>
      <c r="H735" s="190" t="b">
        <v>0</v>
      </c>
      <c r="J735" s="170" t="str">
        <f>IFERROR(__xludf.DUMMYFUNCTION("QUERY(Models!A:I, ""SELECT A WHERE I = TRUE AND G = FALSE LIMIT 1"", 0)"),"gpt-4-turbo-preview")</f>
        <v>gpt-4-turbo-preview</v>
      </c>
      <c r="K735" s="170">
        <v>0.1</v>
      </c>
      <c r="L735" s="170" t="str">
        <f>IFERROR(__xludf.DUMMYFUNCTION("QUERY(Models!A:I, ""SELECT A WHERE I = TRUE AND G = FALSE LIMIT 1"", 0)"),"gpt-4-turbo-preview")</f>
        <v>gpt-4-turbo-preview</v>
      </c>
      <c r="M735" s="181" t="s">
        <v>48</v>
      </c>
      <c r="N735" s="181" t="s">
        <v>48</v>
      </c>
    </row>
    <row r="736" ht="48.0" customHeight="1">
      <c r="A736" s="189"/>
      <c r="B736" s="191"/>
      <c r="C736" s="192"/>
      <c r="D736" s="192"/>
      <c r="F736" s="190" t="b">
        <v>0</v>
      </c>
      <c r="G736" s="190" t="b">
        <v>0</v>
      </c>
      <c r="H736" s="190" t="b">
        <v>0</v>
      </c>
      <c r="J736" s="170" t="str">
        <f>IFERROR(__xludf.DUMMYFUNCTION("QUERY(Models!A:I, ""SELECT A WHERE I = TRUE AND G = FALSE LIMIT 1"", 0)"),"gpt-4-turbo-preview")</f>
        <v>gpt-4-turbo-preview</v>
      </c>
      <c r="K736" s="170">
        <v>0.1</v>
      </c>
      <c r="L736" s="170" t="str">
        <f>IFERROR(__xludf.DUMMYFUNCTION("QUERY(Models!A:I, ""SELECT A WHERE I = TRUE AND G = FALSE LIMIT 1"", 0)"),"gpt-4-turbo-preview")</f>
        <v>gpt-4-turbo-preview</v>
      </c>
      <c r="M736" s="181" t="s">
        <v>48</v>
      </c>
      <c r="N736" s="181" t="s">
        <v>48</v>
      </c>
    </row>
    <row r="737" ht="48.0" customHeight="1">
      <c r="A737" s="189"/>
      <c r="B737" s="191"/>
      <c r="C737" s="192"/>
      <c r="D737" s="192"/>
      <c r="F737" s="190" t="b">
        <v>0</v>
      </c>
      <c r="G737" s="190" t="b">
        <v>0</v>
      </c>
      <c r="H737" s="190" t="b">
        <v>0</v>
      </c>
      <c r="J737" s="170" t="str">
        <f>IFERROR(__xludf.DUMMYFUNCTION("QUERY(Models!A:I, ""SELECT A WHERE I = TRUE AND G = FALSE LIMIT 1"", 0)"),"gpt-4-turbo-preview")</f>
        <v>gpt-4-turbo-preview</v>
      </c>
      <c r="K737" s="170">
        <v>0.1</v>
      </c>
      <c r="L737" s="170" t="str">
        <f>IFERROR(__xludf.DUMMYFUNCTION("QUERY(Models!A:I, ""SELECT A WHERE I = TRUE AND G = FALSE LIMIT 1"", 0)"),"gpt-4-turbo-preview")</f>
        <v>gpt-4-turbo-preview</v>
      </c>
      <c r="M737" s="181" t="s">
        <v>48</v>
      </c>
      <c r="N737" s="181" t="s">
        <v>48</v>
      </c>
    </row>
    <row r="738" ht="48.0" customHeight="1">
      <c r="A738" s="189"/>
      <c r="B738" s="191"/>
      <c r="C738" s="192"/>
      <c r="D738" s="192"/>
      <c r="F738" s="190" t="b">
        <v>0</v>
      </c>
      <c r="G738" s="190" t="b">
        <v>0</v>
      </c>
      <c r="H738" s="190" t="b">
        <v>0</v>
      </c>
      <c r="J738" s="170" t="str">
        <f>IFERROR(__xludf.DUMMYFUNCTION("QUERY(Models!A:I, ""SELECT A WHERE I = TRUE AND G = FALSE LIMIT 1"", 0)"),"gpt-4-turbo-preview")</f>
        <v>gpt-4-turbo-preview</v>
      </c>
      <c r="K738" s="170">
        <v>0.1</v>
      </c>
      <c r="L738" s="170" t="str">
        <f>IFERROR(__xludf.DUMMYFUNCTION("QUERY(Models!A:I, ""SELECT A WHERE I = TRUE AND G = FALSE LIMIT 1"", 0)"),"gpt-4-turbo-preview")</f>
        <v>gpt-4-turbo-preview</v>
      </c>
      <c r="M738" s="181" t="s">
        <v>48</v>
      </c>
      <c r="N738" s="181" t="s">
        <v>48</v>
      </c>
    </row>
    <row r="739" ht="48.0" customHeight="1">
      <c r="A739" s="189"/>
      <c r="B739" s="191"/>
      <c r="C739" s="192"/>
      <c r="D739" s="192"/>
      <c r="F739" s="190" t="b">
        <v>0</v>
      </c>
      <c r="G739" s="190" t="b">
        <v>0</v>
      </c>
      <c r="H739" s="190" t="b">
        <v>0</v>
      </c>
      <c r="J739" s="170" t="str">
        <f>IFERROR(__xludf.DUMMYFUNCTION("QUERY(Models!A:I, ""SELECT A WHERE I = TRUE AND G = FALSE LIMIT 1"", 0)"),"gpt-4-turbo-preview")</f>
        <v>gpt-4-turbo-preview</v>
      </c>
      <c r="K739" s="170">
        <v>0.1</v>
      </c>
      <c r="L739" s="170" t="str">
        <f>IFERROR(__xludf.DUMMYFUNCTION("QUERY(Models!A:I, ""SELECT A WHERE I = TRUE AND G = FALSE LIMIT 1"", 0)"),"gpt-4-turbo-preview")</f>
        <v>gpt-4-turbo-preview</v>
      </c>
      <c r="M739" s="181" t="s">
        <v>48</v>
      </c>
      <c r="N739" s="181" t="s">
        <v>48</v>
      </c>
    </row>
    <row r="740" ht="48.0" customHeight="1">
      <c r="A740" s="189"/>
      <c r="B740" s="191"/>
      <c r="C740" s="192"/>
      <c r="D740" s="192"/>
      <c r="F740" s="190" t="b">
        <v>0</v>
      </c>
      <c r="G740" s="190" t="b">
        <v>0</v>
      </c>
      <c r="H740" s="190" t="b">
        <v>0</v>
      </c>
      <c r="J740" s="170" t="str">
        <f>IFERROR(__xludf.DUMMYFUNCTION("QUERY(Models!A:I, ""SELECT A WHERE I = TRUE AND G = FALSE LIMIT 1"", 0)"),"gpt-4-turbo-preview")</f>
        <v>gpt-4-turbo-preview</v>
      </c>
      <c r="K740" s="170">
        <v>0.1</v>
      </c>
      <c r="L740" s="170" t="str">
        <f>IFERROR(__xludf.DUMMYFUNCTION("QUERY(Models!A:I, ""SELECT A WHERE I = TRUE AND G = FALSE LIMIT 1"", 0)"),"gpt-4-turbo-preview")</f>
        <v>gpt-4-turbo-preview</v>
      </c>
      <c r="M740" s="181" t="s">
        <v>48</v>
      </c>
      <c r="N740" s="181" t="s">
        <v>48</v>
      </c>
    </row>
    <row r="741" ht="48.0" customHeight="1">
      <c r="A741" s="189"/>
      <c r="B741" s="191"/>
      <c r="C741" s="192"/>
      <c r="D741" s="192"/>
      <c r="F741" s="190" t="b">
        <v>0</v>
      </c>
      <c r="G741" s="190" t="b">
        <v>0</v>
      </c>
      <c r="H741" s="190" t="b">
        <v>0</v>
      </c>
      <c r="J741" s="170" t="str">
        <f>IFERROR(__xludf.DUMMYFUNCTION("QUERY(Models!A:I, ""SELECT A WHERE I = TRUE AND G = FALSE LIMIT 1"", 0)"),"gpt-4-turbo-preview")</f>
        <v>gpt-4-turbo-preview</v>
      </c>
      <c r="K741" s="170">
        <v>0.1</v>
      </c>
      <c r="L741" s="170" t="str">
        <f>IFERROR(__xludf.DUMMYFUNCTION("QUERY(Models!A:I, ""SELECT A WHERE I = TRUE AND G = FALSE LIMIT 1"", 0)"),"gpt-4-turbo-preview")</f>
        <v>gpt-4-turbo-preview</v>
      </c>
      <c r="M741" s="181" t="s">
        <v>48</v>
      </c>
      <c r="N741" s="181" t="s">
        <v>48</v>
      </c>
    </row>
    <row r="742" ht="48.0" customHeight="1">
      <c r="A742" s="189"/>
      <c r="B742" s="191"/>
      <c r="C742" s="192"/>
      <c r="D742" s="192"/>
      <c r="F742" s="190" t="b">
        <v>0</v>
      </c>
      <c r="G742" s="190" t="b">
        <v>0</v>
      </c>
      <c r="H742" s="190" t="b">
        <v>0</v>
      </c>
      <c r="J742" s="170" t="str">
        <f>IFERROR(__xludf.DUMMYFUNCTION("QUERY(Models!A:I, ""SELECT A WHERE I = TRUE AND G = FALSE LIMIT 1"", 0)"),"gpt-4-turbo-preview")</f>
        <v>gpt-4-turbo-preview</v>
      </c>
      <c r="K742" s="170">
        <v>0.1</v>
      </c>
      <c r="L742" s="170" t="str">
        <f>IFERROR(__xludf.DUMMYFUNCTION("QUERY(Models!A:I, ""SELECT A WHERE I = TRUE AND G = FALSE LIMIT 1"", 0)"),"gpt-4-turbo-preview")</f>
        <v>gpt-4-turbo-preview</v>
      </c>
      <c r="M742" s="181" t="s">
        <v>48</v>
      </c>
      <c r="N742" s="181" t="s">
        <v>48</v>
      </c>
    </row>
    <row r="743" ht="48.0" customHeight="1">
      <c r="A743" s="189"/>
      <c r="B743" s="191"/>
      <c r="C743" s="192"/>
      <c r="D743" s="192"/>
      <c r="F743" s="190" t="b">
        <v>0</v>
      </c>
      <c r="G743" s="190" t="b">
        <v>0</v>
      </c>
      <c r="H743" s="190" t="b">
        <v>0</v>
      </c>
      <c r="J743" s="170" t="str">
        <f>IFERROR(__xludf.DUMMYFUNCTION("QUERY(Models!A:I, ""SELECT A WHERE I = TRUE AND G = FALSE LIMIT 1"", 0)"),"gpt-4-turbo-preview")</f>
        <v>gpt-4-turbo-preview</v>
      </c>
      <c r="K743" s="170">
        <v>0.1</v>
      </c>
      <c r="L743" s="170" t="str">
        <f>IFERROR(__xludf.DUMMYFUNCTION("QUERY(Models!A:I, ""SELECT A WHERE I = TRUE AND G = FALSE LIMIT 1"", 0)"),"gpt-4-turbo-preview")</f>
        <v>gpt-4-turbo-preview</v>
      </c>
      <c r="M743" s="181" t="s">
        <v>48</v>
      </c>
      <c r="N743" s="181" t="s">
        <v>48</v>
      </c>
    </row>
    <row r="744" ht="48.0" customHeight="1">
      <c r="A744" s="189"/>
      <c r="B744" s="191"/>
      <c r="C744" s="192"/>
      <c r="D744" s="192"/>
      <c r="F744" s="190" t="b">
        <v>0</v>
      </c>
      <c r="G744" s="190" t="b">
        <v>0</v>
      </c>
      <c r="H744" s="190" t="b">
        <v>0</v>
      </c>
      <c r="J744" s="170" t="str">
        <f>IFERROR(__xludf.DUMMYFUNCTION("QUERY(Models!A:I, ""SELECT A WHERE I = TRUE AND G = FALSE LIMIT 1"", 0)"),"gpt-4-turbo-preview")</f>
        <v>gpt-4-turbo-preview</v>
      </c>
      <c r="K744" s="170">
        <v>0.1</v>
      </c>
      <c r="L744" s="170" t="str">
        <f>IFERROR(__xludf.DUMMYFUNCTION("QUERY(Models!A:I, ""SELECT A WHERE I = TRUE AND G = FALSE LIMIT 1"", 0)"),"gpt-4-turbo-preview")</f>
        <v>gpt-4-turbo-preview</v>
      </c>
      <c r="M744" s="181" t="s">
        <v>48</v>
      </c>
      <c r="N744" s="181" t="s">
        <v>48</v>
      </c>
    </row>
    <row r="745" ht="48.0" customHeight="1">
      <c r="A745" s="189"/>
      <c r="B745" s="191"/>
      <c r="C745" s="192"/>
      <c r="D745" s="192"/>
      <c r="F745" s="190" t="b">
        <v>0</v>
      </c>
      <c r="G745" s="190" t="b">
        <v>0</v>
      </c>
      <c r="H745" s="190" t="b">
        <v>0</v>
      </c>
      <c r="J745" s="170" t="str">
        <f>IFERROR(__xludf.DUMMYFUNCTION("QUERY(Models!A:I, ""SELECT A WHERE I = TRUE AND G = FALSE LIMIT 1"", 0)"),"gpt-4-turbo-preview")</f>
        <v>gpt-4-turbo-preview</v>
      </c>
      <c r="K745" s="170">
        <v>0.1</v>
      </c>
      <c r="L745" s="170" t="str">
        <f>IFERROR(__xludf.DUMMYFUNCTION("QUERY(Models!A:I, ""SELECT A WHERE I = TRUE AND G = FALSE LIMIT 1"", 0)"),"gpt-4-turbo-preview")</f>
        <v>gpt-4-turbo-preview</v>
      </c>
      <c r="M745" s="181" t="s">
        <v>48</v>
      </c>
      <c r="N745" s="181" t="s">
        <v>48</v>
      </c>
    </row>
    <row r="746" ht="48.0" customHeight="1">
      <c r="A746" s="189"/>
      <c r="B746" s="191"/>
      <c r="C746" s="192"/>
      <c r="D746" s="192"/>
      <c r="F746" s="190" t="b">
        <v>0</v>
      </c>
      <c r="G746" s="190" t="b">
        <v>0</v>
      </c>
      <c r="H746" s="190" t="b">
        <v>0</v>
      </c>
      <c r="J746" s="170" t="str">
        <f>IFERROR(__xludf.DUMMYFUNCTION("QUERY(Models!A:I, ""SELECT A WHERE I = TRUE AND G = FALSE LIMIT 1"", 0)"),"gpt-4-turbo-preview")</f>
        <v>gpt-4-turbo-preview</v>
      </c>
      <c r="K746" s="170">
        <v>0.1</v>
      </c>
      <c r="L746" s="170" t="str">
        <f>IFERROR(__xludf.DUMMYFUNCTION("QUERY(Models!A:I, ""SELECT A WHERE I = TRUE AND G = FALSE LIMIT 1"", 0)"),"gpt-4-turbo-preview")</f>
        <v>gpt-4-turbo-preview</v>
      </c>
      <c r="M746" s="181" t="s">
        <v>48</v>
      </c>
      <c r="N746" s="181" t="s">
        <v>48</v>
      </c>
    </row>
    <row r="747" ht="48.0" customHeight="1">
      <c r="A747" s="189"/>
      <c r="B747" s="191"/>
      <c r="C747" s="192"/>
      <c r="D747" s="192"/>
      <c r="F747" s="190" t="b">
        <v>0</v>
      </c>
      <c r="G747" s="190" t="b">
        <v>0</v>
      </c>
      <c r="H747" s="190" t="b">
        <v>0</v>
      </c>
      <c r="J747" s="170" t="str">
        <f>IFERROR(__xludf.DUMMYFUNCTION("QUERY(Models!A:I, ""SELECT A WHERE I = TRUE AND G = FALSE LIMIT 1"", 0)"),"gpt-4-turbo-preview")</f>
        <v>gpt-4-turbo-preview</v>
      </c>
      <c r="K747" s="170">
        <v>0.1</v>
      </c>
      <c r="L747" s="170" t="str">
        <f>IFERROR(__xludf.DUMMYFUNCTION("QUERY(Models!A:I, ""SELECT A WHERE I = TRUE AND G = FALSE LIMIT 1"", 0)"),"gpt-4-turbo-preview")</f>
        <v>gpt-4-turbo-preview</v>
      </c>
      <c r="M747" s="181" t="s">
        <v>48</v>
      </c>
      <c r="N747" s="181" t="s">
        <v>48</v>
      </c>
    </row>
    <row r="748" ht="48.0" customHeight="1">
      <c r="A748" s="189"/>
      <c r="B748" s="191"/>
      <c r="C748" s="192"/>
      <c r="D748" s="192"/>
      <c r="F748" s="190" t="b">
        <v>0</v>
      </c>
      <c r="G748" s="190" t="b">
        <v>0</v>
      </c>
      <c r="H748" s="190" t="b">
        <v>0</v>
      </c>
      <c r="J748" s="170" t="str">
        <f>IFERROR(__xludf.DUMMYFUNCTION("QUERY(Models!A:I, ""SELECT A WHERE I = TRUE AND G = FALSE LIMIT 1"", 0)"),"gpt-4-turbo-preview")</f>
        <v>gpt-4-turbo-preview</v>
      </c>
      <c r="K748" s="170">
        <v>0.1</v>
      </c>
      <c r="L748" s="170" t="str">
        <f>IFERROR(__xludf.DUMMYFUNCTION("QUERY(Models!A:I, ""SELECT A WHERE I = TRUE AND G = FALSE LIMIT 1"", 0)"),"gpt-4-turbo-preview")</f>
        <v>gpt-4-turbo-preview</v>
      </c>
      <c r="M748" s="181" t="s">
        <v>48</v>
      </c>
      <c r="N748" s="181" t="s">
        <v>48</v>
      </c>
    </row>
    <row r="749" ht="48.0" customHeight="1">
      <c r="A749" s="189"/>
      <c r="B749" s="191"/>
      <c r="C749" s="192"/>
      <c r="D749" s="192"/>
      <c r="F749" s="190" t="b">
        <v>0</v>
      </c>
      <c r="G749" s="190" t="b">
        <v>0</v>
      </c>
      <c r="H749" s="190" t="b">
        <v>0</v>
      </c>
      <c r="J749" s="170" t="str">
        <f>IFERROR(__xludf.DUMMYFUNCTION("QUERY(Models!A:I, ""SELECT A WHERE I = TRUE AND G = FALSE LIMIT 1"", 0)"),"gpt-4-turbo-preview")</f>
        <v>gpt-4-turbo-preview</v>
      </c>
      <c r="K749" s="170">
        <v>0.1</v>
      </c>
      <c r="L749" s="170" t="str">
        <f>IFERROR(__xludf.DUMMYFUNCTION("QUERY(Models!A:I, ""SELECT A WHERE I = TRUE AND G = FALSE LIMIT 1"", 0)"),"gpt-4-turbo-preview")</f>
        <v>gpt-4-turbo-preview</v>
      </c>
      <c r="M749" s="181" t="s">
        <v>48</v>
      </c>
      <c r="N749" s="181" t="s">
        <v>48</v>
      </c>
    </row>
    <row r="750" ht="48.0" customHeight="1">
      <c r="A750" s="189"/>
      <c r="B750" s="191"/>
      <c r="C750" s="192"/>
      <c r="D750" s="192"/>
      <c r="F750" s="190" t="b">
        <v>0</v>
      </c>
      <c r="G750" s="190" t="b">
        <v>0</v>
      </c>
      <c r="H750" s="190" t="b">
        <v>0</v>
      </c>
      <c r="J750" s="170" t="str">
        <f>IFERROR(__xludf.DUMMYFUNCTION("QUERY(Models!A:I, ""SELECT A WHERE I = TRUE AND G = FALSE LIMIT 1"", 0)"),"gpt-4-turbo-preview")</f>
        <v>gpt-4-turbo-preview</v>
      </c>
      <c r="K750" s="170">
        <v>0.1</v>
      </c>
      <c r="L750" s="170" t="str">
        <f>IFERROR(__xludf.DUMMYFUNCTION("QUERY(Models!A:I, ""SELECT A WHERE I = TRUE AND G = FALSE LIMIT 1"", 0)"),"gpt-4-turbo-preview")</f>
        <v>gpt-4-turbo-preview</v>
      </c>
      <c r="M750" s="181" t="s">
        <v>48</v>
      </c>
      <c r="N750" s="181" t="s">
        <v>48</v>
      </c>
    </row>
    <row r="751" ht="48.0" customHeight="1">
      <c r="A751" s="189"/>
      <c r="B751" s="191"/>
      <c r="C751" s="192"/>
      <c r="D751" s="192"/>
      <c r="F751" s="190" t="b">
        <v>0</v>
      </c>
      <c r="G751" s="190" t="b">
        <v>0</v>
      </c>
      <c r="H751" s="190" t="b">
        <v>0</v>
      </c>
      <c r="J751" s="170" t="str">
        <f>IFERROR(__xludf.DUMMYFUNCTION("QUERY(Models!A:I, ""SELECT A WHERE I = TRUE AND G = FALSE LIMIT 1"", 0)"),"gpt-4-turbo-preview")</f>
        <v>gpt-4-turbo-preview</v>
      </c>
      <c r="K751" s="170">
        <v>0.1</v>
      </c>
      <c r="L751" s="170" t="str">
        <f>IFERROR(__xludf.DUMMYFUNCTION("QUERY(Models!A:I, ""SELECT A WHERE I = TRUE AND G = FALSE LIMIT 1"", 0)"),"gpt-4-turbo-preview")</f>
        <v>gpt-4-turbo-preview</v>
      </c>
      <c r="M751" s="181" t="s">
        <v>48</v>
      </c>
      <c r="N751" s="181" t="s">
        <v>48</v>
      </c>
    </row>
    <row r="752" ht="48.0" customHeight="1">
      <c r="A752" s="189"/>
      <c r="B752" s="191"/>
      <c r="C752" s="192"/>
      <c r="D752" s="192"/>
      <c r="F752" s="190" t="b">
        <v>0</v>
      </c>
      <c r="G752" s="190" t="b">
        <v>0</v>
      </c>
      <c r="H752" s="190" t="b">
        <v>0</v>
      </c>
      <c r="J752" s="170" t="str">
        <f>IFERROR(__xludf.DUMMYFUNCTION("QUERY(Models!A:I, ""SELECT A WHERE I = TRUE AND G = FALSE LIMIT 1"", 0)"),"gpt-4-turbo-preview")</f>
        <v>gpt-4-turbo-preview</v>
      </c>
      <c r="K752" s="170">
        <v>0.1</v>
      </c>
      <c r="L752" s="170" t="str">
        <f>IFERROR(__xludf.DUMMYFUNCTION("QUERY(Models!A:I, ""SELECT A WHERE I = TRUE AND G = FALSE LIMIT 1"", 0)"),"gpt-4-turbo-preview")</f>
        <v>gpt-4-turbo-preview</v>
      </c>
      <c r="M752" s="181" t="s">
        <v>48</v>
      </c>
      <c r="N752" s="181" t="s">
        <v>48</v>
      </c>
    </row>
    <row r="753" ht="48.0" customHeight="1">
      <c r="A753" s="189"/>
      <c r="B753" s="191"/>
      <c r="C753" s="192"/>
      <c r="D753" s="192"/>
      <c r="F753" s="190" t="b">
        <v>0</v>
      </c>
      <c r="G753" s="190" t="b">
        <v>0</v>
      </c>
      <c r="H753" s="190" t="b">
        <v>0</v>
      </c>
      <c r="J753" s="170" t="str">
        <f>IFERROR(__xludf.DUMMYFUNCTION("QUERY(Models!A:I, ""SELECT A WHERE I = TRUE AND G = FALSE LIMIT 1"", 0)"),"gpt-4-turbo-preview")</f>
        <v>gpt-4-turbo-preview</v>
      </c>
      <c r="K753" s="170">
        <v>0.1</v>
      </c>
      <c r="L753" s="170" t="str">
        <f>IFERROR(__xludf.DUMMYFUNCTION("QUERY(Models!A:I, ""SELECT A WHERE I = TRUE AND G = FALSE LIMIT 1"", 0)"),"gpt-4-turbo-preview")</f>
        <v>gpt-4-turbo-preview</v>
      </c>
      <c r="M753" s="181" t="s">
        <v>48</v>
      </c>
      <c r="N753" s="181" t="s">
        <v>48</v>
      </c>
    </row>
    <row r="754" ht="48.0" customHeight="1">
      <c r="A754" s="189"/>
      <c r="B754" s="191"/>
      <c r="C754" s="192"/>
      <c r="D754" s="192"/>
      <c r="F754" s="190" t="b">
        <v>0</v>
      </c>
      <c r="G754" s="190" t="b">
        <v>0</v>
      </c>
      <c r="H754" s="190" t="b">
        <v>0</v>
      </c>
      <c r="J754" s="170" t="str">
        <f>IFERROR(__xludf.DUMMYFUNCTION("QUERY(Models!A:I, ""SELECT A WHERE I = TRUE AND G = FALSE LIMIT 1"", 0)"),"gpt-4-turbo-preview")</f>
        <v>gpt-4-turbo-preview</v>
      </c>
      <c r="K754" s="170">
        <v>0.1</v>
      </c>
      <c r="L754" s="170" t="str">
        <f>IFERROR(__xludf.DUMMYFUNCTION("QUERY(Models!A:I, ""SELECT A WHERE I = TRUE AND G = FALSE LIMIT 1"", 0)"),"gpt-4-turbo-preview")</f>
        <v>gpt-4-turbo-preview</v>
      </c>
      <c r="M754" s="181" t="s">
        <v>48</v>
      </c>
      <c r="N754" s="181" t="s">
        <v>48</v>
      </c>
    </row>
    <row r="755" ht="48.0" customHeight="1">
      <c r="A755" s="189"/>
      <c r="B755" s="191"/>
      <c r="C755" s="192"/>
      <c r="D755" s="192"/>
      <c r="F755" s="190" t="b">
        <v>0</v>
      </c>
      <c r="G755" s="190" t="b">
        <v>0</v>
      </c>
      <c r="H755" s="190" t="b">
        <v>0</v>
      </c>
      <c r="J755" s="170" t="str">
        <f>IFERROR(__xludf.DUMMYFUNCTION("QUERY(Models!A:I, ""SELECT A WHERE I = TRUE AND G = FALSE LIMIT 1"", 0)"),"gpt-4-turbo-preview")</f>
        <v>gpt-4-turbo-preview</v>
      </c>
      <c r="K755" s="170">
        <v>0.1</v>
      </c>
      <c r="L755" s="170" t="str">
        <f>IFERROR(__xludf.DUMMYFUNCTION("QUERY(Models!A:I, ""SELECT A WHERE I = TRUE AND G = FALSE LIMIT 1"", 0)"),"gpt-4-turbo-preview")</f>
        <v>gpt-4-turbo-preview</v>
      </c>
      <c r="M755" s="181" t="s">
        <v>48</v>
      </c>
      <c r="N755" s="181" t="s">
        <v>48</v>
      </c>
    </row>
    <row r="756" ht="48.0" customHeight="1">
      <c r="A756" s="189"/>
      <c r="B756" s="191"/>
      <c r="C756" s="192"/>
      <c r="D756" s="192"/>
      <c r="F756" s="190" t="b">
        <v>0</v>
      </c>
      <c r="G756" s="190" t="b">
        <v>0</v>
      </c>
      <c r="H756" s="190" t="b">
        <v>0</v>
      </c>
      <c r="J756" s="170" t="str">
        <f>IFERROR(__xludf.DUMMYFUNCTION("QUERY(Models!A:I, ""SELECT A WHERE I = TRUE AND G = FALSE LIMIT 1"", 0)"),"gpt-4-turbo-preview")</f>
        <v>gpt-4-turbo-preview</v>
      </c>
      <c r="K756" s="170">
        <v>0.1</v>
      </c>
      <c r="L756" s="170" t="str">
        <f>IFERROR(__xludf.DUMMYFUNCTION("QUERY(Models!A:I, ""SELECT A WHERE I = TRUE AND G = FALSE LIMIT 1"", 0)"),"gpt-4-turbo-preview")</f>
        <v>gpt-4-turbo-preview</v>
      </c>
      <c r="M756" s="181" t="s">
        <v>48</v>
      </c>
      <c r="N756" s="181" t="s">
        <v>48</v>
      </c>
    </row>
    <row r="757" ht="48.0" customHeight="1">
      <c r="A757" s="189"/>
      <c r="B757" s="191"/>
      <c r="C757" s="192"/>
      <c r="D757" s="192"/>
      <c r="F757" s="190" t="b">
        <v>0</v>
      </c>
      <c r="G757" s="190" t="b">
        <v>0</v>
      </c>
      <c r="H757" s="190" t="b">
        <v>0</v>
      </c>
      <c r="J757" s="170" t="str">
        <f>IFERROR(__xludf.DUMMYFUNCTION("QUERY(Models!A:I, ""SELECT A WHERE I = TRUE AND G = FALSE LIMIT 1"", 0)"),"gpt-4-turbo-preview")</f>
        <v>gpt-4-turbo-preview</v>
      </c>
      <c r="K757" s="170">
        <v>0.1</v>
      </c>
      <c r="L757" s="170" t="str">
        <f>IFERROR(__xludf.DUMMYFUNCTION("QUERY(Models!A:I, ""SELECT A WHERE I = TRUE AND G = FALSE LIMIT 1"", 0)"),"gpt-4-turbo-preview")</f>
        <v>gpt-4-turbo-preview</v>
      </c>
      <c r="M757" s="181" t="s">
        <v>48</v>
      </c>
      <c r="N757" s="181" t="s">
        <v>48</v>
      </c>
    </row>
    <row r="758" ht="48.0" customHeight="1">
      <c r="A758" s="189"/>
      <c r="B758" s="191"/>
      <c r="C758" s="192"/>
      <c r="D758" s="192"/>
      <c r="F758" s="190" t="b">
        <v>0</v>
      </c>
      <c r="G758" s="190" t="b">
        <v>0</v>
      </c>
      <c r="H758" s="190" t="b">
        <v>0</v>
      </c>
      <c r="J758" s="170" t="str">
        <f>IFERROR(__xludf.DUMMYFUNCTION("QUERY(Models!A:I, ""SELECT A WHERE I = TRUE AND G = FALSE LIMIT 1"", 0)"),"gpt-4-turbo-preview")</f>
        <v>gpt-4-turbo-preview</v>
      </c>
      <c r="K758" s="170">
        <v>0.1</v>
      </c>
      <c r="L758" s="170" t="str">
        <f>IFERROR(__xludf.DUMMYFUNCTION("QUERY(Models!A:I, ""SELECT A WHERE I = TRUE AND G = FALSE LIMIT 1"", 0)"),"gpt-4-turbo-preview")</f>
        <v>gpt-4-turbo-preview</v>
      </c>
      <c r="M758" s="181" t="s">
        <v>48</v>
      </c>
      <c r="N758" s="181" t="s">
        <v>48</v>
      </c>
    </row>
    <row r="759" ht="48.0" customHeight="1">
      <c r="A759" s="189"/>
      <c r="B759" s="191"/>
      <c r="C759" s="192"/>
      <c r="D759" s="192"/>
      <c r="F759" s="190" t="b">
        <v>0</v>
      </c>
      <c r="G759" s="190" t="b">
        <v>0</v>
      </c>
      <c r="H759" s="190" t="b">
        <v>0</v>
      </c>
      <c r="J759" s="170" t="str">
        <f>IFERROR(__xludf.DUMMYFUNCTION("QUERY(Models!A:I, ""SELECT A WHERE I = TRUE AND G = FALSE LIMIT 1"", 0)"),"gpt-4-turbo-preview")</f>
        <v>gpt-4-turbo-preview</v>
      </c>
      <c r="K759" s="170">
        <v>0.1</v>
      </c>
      <c r="L759" s="170" t="str">
        <f>IFERROR(__xludf.DUMMYFUNCTION("QUERY(Models!A:I, ""SELECT A WHERE I = TRUE AND G = FALSE LIMIT 1"", 0)"),"gpt-4-turbo-preview")</f>
        <v>gpt-4-turbo-preview</v>
      </c>
      <c r="M759" s="181" t="s">
        <v>48</v>
      </c>
      <c r="N759" s="181" t="s">
        <v>48</v>
      </c>
    </row>
    <row r="760" ht="48.0" customHeight="1">
      <c r="A760" s="189"/>
      <c r="B760" s="191"/>
      <c r="C760" s="192"/>
      <c r="D760" s="192"/>
      <c r="F760" s="190" t="b">
        <v>0</v>
      </c>
      <c r="G760" s="190" t="b">
        <v>0</v>
      </c>
      <c r="H760" s="190" t="b">
        <v>0</v>
      </c>
      <c r="J760" s="170" t="str">
        <f>IFERROR(__xludf.DUMMYFUNCTION("QUERY(Models!A:I, ""SELECT A WHERE I = TRUE AND G = FALSE LIMIT 1"", 0)"),"gpt-4-turbo-preview")</f>
        <v>gpt-4-turbo-preview</v>
      </c>
      <c r="K760" s="170">
        <v>0.1</v>
      </c>
      <c r="L760" s="170" t="str">
        <f>IFERROR(__xludf.DUMMYFUNCTION("QUERY(Models!A:I, ""SELECT A WHERE I = TRUE AND G = FALSE LIMIT 1"", 0)"),"gpt-4-turbo-preview")</f>
        <v>gpt-4-turbo-preview</v>
      </c>
      <c r="M760" s="181" t="s">
        <v>48</v>
      </c>
      <c r="N760" s="181" t="s">
        <v>48</v>
      </c>
    </row>
    <row r="761" ht="48.0" customHeight="1">
      <c r="A761" s="189"/>
      <c r="B761" s="191"/>
      <c r="C761" s="192"/>
      <c r="D761" s="192"/>
      <c r="F761" s="190" t="b">
        <v>0</v>
      </c>
      <c r="G761" s="190" t="b">
        <v>0</v>
      </c>
      <c r="H761" s="190" t="b">
        <v>0</v>
      </c>
      <c r="J761" s="170" t="str">
        <f>IFERROR(__xludf.DUMMYFUNCTION("QUERY(Models!A:I, ""SELECT A WHERE I = TRUE AND G = FALSE LIMIT 1"", 0)"),"gpt-4-turbo-preview")</f>
        <v>gpt-4-turbo-preview</v>
      </c>
      <c r="K761" s="170">
        <v>0.1</v>
      </c>
      <c r="L761" s="170" t="str">
        <f>IFERROR(__xludf.DUMMYFUNCTION("QUERY(Models!A:I, ""SELECT A WHERE I = TRUE AND G = FALSE LIMIT 1"", 0)"),"gpt-4-turbo-preview")</f>
        <v>gpt-4-turbo-preview</v>
      </c>
      <c r="M761" s="181" t="s">
        <v>48</v>
      </c>
      <c r="N761" s="181" t="s">
        <v>48</v>
      </c>
    </row>
    <row r="762" ht="48.0" customHeight="1">
      <c r="A762" s="189"/>
      <c r="B762" s="191"/>
      <c r="C762" s="192"/>
      <c r="D762" s="192"/>
      <c r="F762" s="190" t="b">
        <v>0</v>
      </c>
      <c r="G762" s="190" t="b">
        <v>0</v>
      </c>
      <c r="H762" s="190" t="b">
        <v>0</v>
      </c>
      <c r="J762" s="170" t="str">
        <f>IFERROR(__xludf.DUMMYFUNCTION("QUERY(Models!A:I, ""SELECT A WHERE I = TRUE AND G = FALSE LIMIT 1"", 0)"),"gpt-4-turbo-preview")</f>
        <v>gpt-4-turbo-preview</v>
      </c>
      <c r="K762" s="170">
        <v>0.1</v>
      </c>
      <c r="L762" s="170" t="str">
        <f>IFERROR(__xludf.DUMMYFUNCTION("QUERY(Models!A:I, ""SELECT A WHERE I = TRUE AND G = FALSE LIMIT 1"", 0)"),"gpt-4-turbo-preview")</f>
        <v>gpt-4-turbo-preview</v>
      </c>
      <c r="M762" s="181" t="s">
        <v>48</v>
      </c>
      <c r="N762" s="181" t="s">
        <v>48</v>
      </c>
    </row>
    <row r="763" ht="48.0" customHeight="1">
      <c r="A763" s="189"/>
      <c r="B763" s="191"/>
      <c r="C763" s="192"/>
      <c r="D763" s="192"/>
      <c r="F763" s="190" t="b">
        <v>0</v>
      </c>
      <c r="G763" s="190" t="b">
        <v>0</v>
      </c>
      <c r="H763" s="190" t="b">
        <v>0</v>
      </c>
      <c r="J763" s="170" t="str">
        <f>IFERROR(__xludf.DUMMYFUNCTION("QUERY(Models!A:I, ""SELECT A WHERE I = TRUE AND G = FALSE LIMIT 1"", 0)"),"gpt-4-turbo-preview")</f>
        <v>gpt-4-turbo-preview</v>
      </c>
      <c r="K763" s="170">
        <v>0.1</v>
      </c>
      <c r="L763" s="170" t="str">
        <f>IFERROR(__xludf.DUMMYFUNCTION("QUERY(Models!A:I, ""SELECT A WHERE I = TRUE AND G = FALSE LIMIT 1"", 0)"),"gpt-4-turbo-preview")</f>
        <v>gpt-4-turbo-preview</v>
      </c>
      <c r="M763" s="181" t="s">
        <v>48</v>
      </c>
      <c r="N763" s="181" t="s">
        <v>48</v>
      </c>
    </row>
    <row r="764" ht="48.0" customHeight="1">
      <c r="A764" s="189"/>
      <c r="B764" s="191"/>
      <c r="C764" s="192"/>
      <c r="D764" s="192"/>
      <c r="F764" s="190" t="b">
        <v>0</v>
      </c>
      <c r="G764" s="190" t="b">
        <v>0</v>
      </c>
      <c r="H764" s="190" t="b">
        <v>0</v>
      </c>
      <c r="J764" s="170" t="str">
        <f>IFERROR(__xludf.DUMMYFUNCTION("QUERY(Models!A:I, ""SELECT A WHERE I = TRUE AND G = FALSE LIMIT 1"", 0)"),"gpt-4-turbo-preview")</f>
        <v>gpt-4-turbo-preview</v>
      </c>
      <c r="K764" s="170">
        <v>0.1</v>
      </c>
      <c r="L764" s="170" t="str">
        <f>IFERROR(__xludf.DUMMYFUNCTION("QUERY(Models!A:I, ""SELECT A WHERE I = TRUE AND G = FALSE LIMIT 1"", 0)"),"gpt-4-turbo-preview")</f>
        <v>gpt-4-turbo-preview</v>
      </c>
      <c r="M764" s="181" t="s">
        <v>48</v>
      </c>
      <c r="N764" s="181" t="s">
        <v>48</v>
      </c>
    </row>
    <row r="765" ht="48.0" customHeight="1">
      <c r="A765" s="189"/>
      <c r="B765" s="191"/>
      <c r="C765" s="192"/>
      <c r="D765" s="192"/>
      <c r="F765" s="190" t="b">
        <v>0</v>
      </c>
      <c r="G765" s="190" t="b">
        <v>0</v>
      </c>
      <c r="H765" s="190" t="b">
        <v>0</v>
      </c>
      <c r="J765" s="170" t="str">
        <f>IFERROR(__xludf.DUMMYFUNCTION("QUERY(Models!A:I, ""SELECT A WHERE I = TRUE AND G = FALSE LIMIT 1"", 0)"),"gpt-4-turbo-preview")</f>
        <v>gpt-4-turbo-preview</v>
      </c>
      <c r="K765" s="170">
        <v>0.1</v>
      </c>
      <c r="L765" s="170" t="str">
        <f>IFERROR(__xludf.DUMMYFUNCTION("QUERY(Models!A:I, ""SELECT A WHERE I = TRUE AND G = FALSE LIMIT 1"", 0)"),"gpt-4-turbo-preview")</f>
        <v>gpt-4-turbo-preview</v>
      </c>
      <c r="M765" s="181" t="s">
        <v>48</v>
      </c>
      <c r="N765" s="181" t="s">
        <v>48</v>
      </c>
    </row>
    <row r="766" ht="48.0" customHeight="1">
      <c r="A766" s="189"/>
      <c r="B766" s="191"/>
      <c r="C766" s="192"/>
      <c r="D766" s="192"/>
      <c r="F766" s="190" t="b">
        <v>0</v>
      </c>
      <c r="G766" s="190" t="b">
        <v>0</v>
      </c>
      <c r="H766" s="190" t="b">
        <v>0</v>
      </c>
      <c r="J766" s="170" t="str">
        <f>IFERROR(__xludf.DUMMYFUNCTION("QUERY(Models!A:I, ""SELECT A WHERE I = TRUE AND G = FALSE LIMIT 1"", 0)"),"gpt-4-turbo-preview")</f>
        <v>gpt-4-turbo-preview</v>
      </c>
      <c r="K766" s="170">
        <v>0.1</v>
      </c>
      <c r="L766" s="170" t="str">
        <f>IFERROR(__xludf.DUMMYFUNCTION("QUERY(Models!A:I, ""SELECT A WHERE I = TRUE AND G = FALSE LIMIT 1"", 0)"),"gpt-4-turbo-preview")</f>
        <v>gpt-4-turbo-preview</v>
      </c>
      <c r="M766" s="181" t="s">
        <v>48</v>
      </c>
      <c r="N766" s="181" t="s">
        <v>48</v>
      </c>
    </row>
    <row r="767" ht="48.0" customHeight="1">
      <c r="A767" s="189"/>
      <c r="B767" s="191"/>
      <c r="C767" s="192"/>
      <c r="D767" s="192"/>
      <c r="F767" s="190" t="b">
        <v>0</v>
      </c>
      <c r="G767" s="190" t="b">
        <v>0</v>
      </c>
      <c r="H767" s="190" t="b">
        <v>0</v>
      </c>
      <c r="J767" s="170" t="str">
        <f>IFERROR(__xludf.DUMMYFUNCTION("QUERY(Models!A:I, ""SELECT A WHERE I = TRUE AND G = FALSE LIMIT 1"", 0)"),"gpt-4-turbo-preview")</f>
        <v>gpt-4-turbo-preview</v>
      </c>
      <c r="K767" s="170">
        <v>0.1</v>
      </c>
      <c r="L767" s="170" t="str">
        <f>IFERROR(__xludf.DUMMYFUNCTION("QUERY(Models!A:I, ""SELECT A WHERE I = TRUE AND G = FALSE LIMIT 1"", 0)"),"gpt-4-turbo-preview")</f>
        <v>gpt-4-turbo-preview</v>
      </c>
      <c r="M767" s="181" t="s">
        <v>48</v>
      </c>
      <c r="N767" s="181" t="s">
        <v>48</v>
      </c>
    </row>
    <row r="768" ht="48.0" customHeight="1">
      <c r="A768" s="189"/>
      <c r="B768" s="191"/>
      <c r="C768" s="192"/>
      <c r="D768" s="192"/>
      <c r="F768" s="190" t="b">
        <v>0</v>
      </c>
      <c r="G768" s="190" t="b">
        <v>0</v>
      </c>
      <c r="H768" s="190" t="b">
        <v>0</v>
      </c>
      <c r="J768" s="170" t="str">
        <f>IFERROR(__xludf.DUMMYFUNCTION("QUERY(Models!A:I, ""SELECT A WHERE I = TRUE AND G = FALSE LIMIT 1"", 0)"),"gpt-4-turbo-preview")</f>
        <v>gpt-4-turbo-preview</v>
      </c>
      <c r="K768" s="170">
        <v>0.1</v>
      </c>
      <c r="L768" s="170" t="str">
        <f>IFERROR(__xludf.DUMMYFUNCTION("QUERY(Models!A:I, ""SELECT A WHERE I = TRUE AND G = FALSE LIMIT 1"", 0)"),"gpt-4-turbo-preview")</f>
        <v>gpt-4-turbo-preview</v>
      </c>
      <c r="M768" s="181" t="s">
        <v>48</v>
      </c>
      <c r="N768" s="181" t="s">
        <v>48</v>
      </c>
    </row>
    <row r="769" ht="48.0" customHeight="1">
      <c r="A769" s="189"/>
      <c r="B769" s="191"/>
      <c r="C769" s="192"/>
      <c r="D769" s="192"/>
      <c r="F769" s="190" t="b">
        <v>0</v>
      </c>
      <c r="G769" s="190" t="b">
        <v>0</v>
      </c>
      <c r="H769" s="190" t="b">
        <v>0</v>
      </c>
      <c r="J769" s="170" t="str">
        <f>IFERROR(__xludf.DUMMYFUNCTION("QUERY(Models!A:I, ""SELECT A WHERE I = TRUE AND G = FALSE LIMIT 1"", 0)"),"gpt-4-turbo-preview")</f>
        <v>gpt-4-turbo-preview</v>
      </c>
      <c r="K769" s="170">
        <v>0.1</v>
      </c>
      <c r="L769" s="170" t="str">
        <f>IFERROR(__xludf.DUMMYFUNCTION("QUERY(Models!A:I, ""SELECT A WHERE I = TRUE AND G = FALSE LIMIT 1"", 0)"),"gpt-4-turbo-preview")</f>
        <v>gpt-4-turbo-preview</v>
      </c>
      <c r="M769" s="181" t="s">
        <v>48</v>
      </c>
      <c r="N769" s="181" t="s">
        <v>48</v>
      </c>
    </row>
    <row r="770" ht="48.0" customHeight="1">
      <c r="A770" s="189"/>
      <c r="B770" s="191"/>
      <c r="C770" s="192"/>
      <c r="D770" s="192"/>
      <c r="F770" s="190" t="b">
        <v>0</v>
      </c>
      <c r="G770" s="190" t="b">
        <v>0</v>
      </c>
      <c r="H770" s="190" t="b">
        <v>0</v>
      </c>
      <c r="J770" s="170" t="str">
        <f>IFERROR(__xludf.DUMMYFUNCTION("QUERY(Models!A:I, ""SELECT A WHERE I = TRUE AND G = FALSE LIMIT 1"", 0)"),"gpt-4-turbo-preview")</f>
        <v>gpt-4-turbo-preview</v>
      </c>
      <c r="K770" s="170">
        <v>0.1</v>
      </c>
      <c r="L770" s="170" t="str">
        <f>IFERROR(__xludf.DUMMYFUNCTION("QUERY(Models!A:I, ""SELECT A WHERE I = TRUE AND G = FALSE LIMIT 1"", 0)"),"gpt-4-turbo-preview")</f>
        <v>gpt-4-turbo-preview</v>
      </c>
      <c r="M770" s="181" t="s">
        <v>48</v>
      </c>
      <c r="N770" s="181" t="s">
        <v>48</v>
      </c>
    </row>
    <row r="771" ht="48.0" customHeight="1">
      <c r="A771" s="189"/>
      <c r="B771" s="191"/>
      <c r="C771" s="192"/>
      <c r="D771" s="192"/>
      <c r="F771" s="190" t="b">
        <v>0</v>
      </c>
      <c r="G771" s="190" t="b">
        <v>0</v>
      </c>
      <c r="H771" s="190" t="b">
        <v>0</v>
      </c>
      <c r="J771" s="170" t="str">
        <f>IFERROR(__xludf.DUMMYFUNCTION("QUERY(Models!A:I, ""SELECT A WHERE I = TRUE AND G = FALSE LIMIT 1"", 0)"),"gpt-4-turbo-preview")</f>
        <v>gpt-4-turbo-preview</v>
      </c>
      <c r="K771" s="170">
        <v>0.1</v>
      </c>
      <c r="L771" s="170" t="str">
        <f>IFERROR(__xludf.DUMMYFUNCTION("QUERY(Models!A:I, ""SELECT A WHERE I = TRUE AND G = FALSE LIMIT 1"", 0)"),"gpt-4-turbo-preview")</f>
        <v>gpt-4-turbo-preview</v>
      </c>
      <c r="M771" s="181" t="s">
        <v>48</v>
      </c>
      <c r="N771" s="181" t="s">
        <v>48</v>
      </c>
    </row>
    <row r="772" ht="48.0" customHeight="1">
      <c r="A772" s="189"/>
      <c r="B772" s="191"/>
      <c r="C772" s="192"/>
      <c r="D772" s="192"/>
      <c r="F772" s="190" t="b">
        <v>0</v>
      </c>
      <c r="G772" s="190" t="b">
        <v>0</v>
      </c>
      <c r="H772" s="190" t="b">
        <v>0</v>
      </c>
      <c r="J772" s="170" t="str">
        <f>IFERROR(__xludf.DUMMYFUNCTION("QUERY(Models!A:I, ""SELECT A WHERE I = TRUE AND G = FALSE LIMIT 1"", 0)"),"gpt-4-turbo-preview")</f>
        <v>gpt-4-turbo-preview</v>
      </c>
      <c r="K772" s="170">
        <v>0.1</v>
      </c>
      <c r="L772" s="170" t="str">
        <f>IFERROR(__xludf.DUMMYFUNCTION("QUERY(Models!A:I, ""SELECT A WHERE I = TRUE AND G = FALSE LIMIT 1"", 0)"),"gpt-4-turbo-preview")</f>
        <v>gpt-4-turbo-preview</v>
      </c>
      <c r="M772" s="181" t="s">
        <v>48</v>
      </c>
      <c r="N772" s="181" t="s">
        <v>48</v>
      </c>
    </row>
    <row r="773" ht="48.0" customHeight="1">
      <c r="A773" s="189"/>
      <c r="B773" s="191"/>
      <c r="C773" s="192"/>
      <c r="D773" s="192"/>
      <c r="F773" s="190" t="b">
        <v>0</v>
      </c>
      <c r="G773" s="190" t="b">
        <v>0</v>
      </c>
      <c r="H773" s="190" t="b">
        <v>0</v>
      </c>
      <c r="J773" s="170" t="str">
        <f>IFERROR(__xludf.DUMMYFUNCTION("QUERY(Models!A:I, ""SELECT A WHERE I = TRUE AND G = FALSE LIMIT 1"", 0)"),"gpt-4-turbo-preview")</f>
        <v>gpt-4-turbo-preview</v>
      </c>
      <c r="K773" s="170">
        <v>0.1</v>
      </c>
      <c r="L773" s="170" t="str">
        <f>IFERROR(__xludf.DUMMYFUNCTION("QUERY(Models!A:I, ""SELECT A WHERE I = TRUE AND G = FALSE LIMIT 1"", 0)"),"gpt-4-turbo-preview")</f>
        <v>gpt-4-turbo-preview</v>
      </c>
      <c r="M773" s="181" t="s">
        <v>48</v>
      </c>
      <c r="N773" s="181" t="s">
        <v>48</v>
      </c>
    </row>
    <row r="774" ht="48.0" customHeight="1">
      <c r="A774" s="189"/>
      <c r="B774" s="191"/>
      <c r="C774" s="192"/>
      <c r="D774" s="192"/>
      <c r="F774" s="190" t="b">
        <v>0</v>
      </c>
      <c r="G774" s="190" t="b">
        <v>0</v>
      </c>
      <c r="H774" s="190" t="b">
        <v>0</v>
      </c>
      <c r="J774" s="170" t="str">
        <f>IFERROR(__xludf.DUMMYFUNCTION("QUERY(Models!A:I, ""SELECT A WHERE I = TRUE AND G = FALSE LIMIT 1"", 0)"),"gpt-4-turbo-preview")</f>
        <v>gpt-4-turbo-preview</v>
      </c>
      <c r="K774" s="170">
        <v>0.1</v>
      </c>
      <c r="L774" s="170" t="str">
        <f>IFERROR(__xludf.DUMMYFUNCTION("QUERY(Models!A:I, ""SELECT A WHERE I = TRUE AND G = FALSE LIMIT 1"", 0)"),"gpt-4-turbo-preview")</f>
        <v>gpt-4-turbo-preview</v>
      </c>
      <c r="M774" s="181" t="s">
        <v>48</v>
      </c>
      <c r="N774" s="181" t="s">
        <v>48</v>
      </c>
    </row>
    <row r="775" ht="48.0" customHeight="1">
      <c r="A775" s="189"/>
      <c r="B775" s="191"/>
      <c r="C775" s="192"/>
      <c r="D775" s="192"/>
      <c r="F775" s="190" t="b">
        <v>0</v>
      </c>
      <c r="G775" s="190" t="b">
        <v>0</v>
      </c>
      <c r="H775" s="190" t="b">
        <v>0</v>
      </c>
      <c r="J775" s="170" t="str">
        <f>IFERROR(__xludf.DUMMYFUNCTION("QUERY(Models!A:I, ""SELECT A WHERE I = TRUE AND G = FALSE LIMIT 1"", 0)"),"gpt-4-turbo-preview")</f>
        <v>gpt-4-turbo-preview</v>
      </c>
      <c r="K775" s="170">
        <v>0.1</v>
      </c>
      <c r="L775" s="170" t="str">
        <f>IFERROR(__xludf.DUMMYFUNCTION("QUERY(Models!A:I, ""SELECT A WHERE I = TRUE AND G = FALSE LIMIT 1"", 0)"),"gpt-4-turbo-preview")</f>
        <v>gpt-4-turbo-preview</v>
      </c>
      <c r="M775" s="181" t="s">
        <v>48</v>
      </c>
      <c r="N775" s="181" t="s">
        <v>48</v>
      </c>
    </row>
    <row r="776" ht="48.0" customHeight="1">
      <c r="A776" s="189"/>
      <c r="B776" s="191"/>
      <c r="C776" s="192"/>
      <c r="D776" s="192"/>
      <c r="F776" s="190" t="b">
        <v>0</v>
      </c>
      <c r="G776" s="190" t="b">
        <v>0</v>
      </c>
      <c r="H776" s="190" t="b">
        <v>0</v>
      </c>
      <c r="J776" s="170" t="str">
        <f>IFERROR(__xludf.DUMMYFUNCTION("QUERY(Models!A:I, ""SELECT A WHERE I = TRUE AND G = FALSE LIMIT 1"", 0)"),"gpt-4-turbo-preview")</f>
        <v>gpt-4-turbo-preview</v>
      </c>
      <c r="K776" s="170">
        <v>0.1</v>
      </c>
      <c r="L776" s="170" t="str">
        <f>IFERROR(__xludf.DUMMYFUNCTION("QUERY(Models!A:I, ""SELECT A WHERE I = TRUE AND G = FALSE LIMIT 1"", 0)"),"gpt-4-turbo-preview")</f>
        <v>gpt-4-turbo-preview</v>
      </c>
      <c r="M776" s="181" t="s">
        <v>48</v>
      </c>
      <c r="N776" s="181" t="s">
        <v>48</v>
      </c>
    </row>
    <row r="777" ht="48.0" customHeight="1">
      <c r="A777" s="189"/>
      <c r="B777" s="191"/>
      <c r="C777" s="192"/>
      <c r="D777" s="192"/>
      <c r="F777" s="190" t="b">
        <v>0</v>
      </c>
      <c r="G777" s="190" t="b">
        <v>0</v>
      </c>
      <c r="H777" s="190" t="b">
        <v>0</v>
      </c>
      <c r="J777" s="170" t="str">
        <f>IFERROR(__xludf.DUMMYFUNCTION("QUERY(Models!A:I, ""SELECT A WHERE I = TRUE AND G = FALSE LIMIT 1"", 0)"),"gpt-4-turbo-preview")</f>
        <v>gpt-4-turbo-preview</v>
      </c>
      <c r="K777" s="170">
        <v>0.1</v>
      </c>
      <c r="L777" s="170" t="str">
        <f>IFERROR(__xludf.DUMMYFUNCTION("QUERY(Models!A:I, ""SELECT A WHERE I = TRUE AND G = FALSE LIMIT 1"", 0)"),"gpt-4-turbo-preview")</f>
        <v>gpt-4-turbo-preview</v>
      </c>
      <c r="M777" s="181" t="s">
        <v>48</v>
      </c>
      <c r="N777" s="181" t="s">
        <v>48</v>
      </c>
    </row>
    <row r="778" ht="48.0" customHeight="1">
      <c r="A778" s="189"/>
      <c r="B778" s="191"/>
      <c r="C778" s="192"/>
      <c r="D778" s="192"/>
      <c r="F778" s="190" t="b">
        <v>0</v>
      </c>
      <c r="G778" s="190" t="b">
        <v>0</v>
      </c>
      <c r="H778" s="190" t="b">
        <v>0</v>
      </c>
      <c r="J778" s="170" t="str">
        <f>IFERROR(__xludf.DUMMYFUNCTION("QUERY(Models!A:I, ""SELECT A WHERE I = TRUE AND G = FALSE LIMIT 1"", 0)"),"gpt-4-turbo-preview")</f>
        <v>gpt-4-turbo-preview</v>
      </c>
      <c r="K778" s="170">
        <v>0.1</v>
      </c>
      <c r="L778" s="170" t="str">
        <f>IFERROR(__xludf.DUMMYFUNCTION("QUERY(Models!A:I, ""SELECT A WHERE I = TRUE AND G = FALSE LIMIT 1"", 0)"),"gpt-4-turbo-preview")</f>
        <v>gpt-4-turbo-preview</v>
      </c>
      <c r="M778" s="181" t="s">
        <v>48</v>
      </c>
      <c r="N778" s="181" t="s">
        <v>48</v>
      </c>
    </row>
    <row r="779" ht="48.0" customHeight="1">
      <c r="A779" s="189"/>
      <c r="B779" s="191"/>
      <c r="C779" s="192"/>
      <c r="D779" s="192"/>
      <c r="F779" s="190" t="b">
        <v>0</v>
      </c>
      <c r="G779" s="190" t="b">
        <v>0</v>
      </c>
      <c r="H779" s="190" t="b">
        <v>0</v>
      </c>
      <c r="J779" s="170" t="str">
        <f>IFERROR(__xludf.DUMMYFUNCTION("QUERY(Models!A:I, ""SELECT A WHERE I = TRUE AND G = FALSE LIMIT 1"", 0)"),"gpt-4-turbo-preview")</f>
        <v>gpt-4-turbo-preview</v>
      </c>
      <c r="K779" s="170">
        <v>0.1</v>
      </c>
      <c r="L779" s="170" t="str">
        <f>IFERROR(__xludf.DUMMYFUNCTION("QUERY(Models!A:I, ""SELECT A WHERE I = TRUE AND G = FALSE LIMIT 1"", 0)"),"gpt-4-turbo-preview")</f>
        <v>gpt-4-turbo-preview</v>
      </c>
      <c r="M779" s="181" t="s">
        <v>48</v>
      </c>
      <c r="N779" s="181" t="s">
        <v>48</v>
      </c>
    </row>
    <row r="780" ht="48.0" customHeight="1">
      <c r="A780" s="189"/>
      <c r="B780" s="191"/>
      <c r="C780" s="192"/>
      <c r="D780" s="192"/>
      <c r="F780" s="190" t="b">
        <v>0</v>
      </c>
      <c r="G780" s="190" t="b">
        <v>0</v>
      </c>
      <c r="H780" s="190" t="b">
        <v>0</v>
      </c>
      <c r="J780" s="170" t="str">
        <f>IFERROR(__xludf.DUMMYFUNCTION("QUERY(Models!A:I, ""SELECT A WHERE I = TRUE AND G = FALSE LIMIT 1"", 0)"),"gpt-4-turbo-preview")</f>
        <v>gpt-4-turbo-preview</v>
      </c>
      <c r="K780" s="170">
        <v>0.1</v>
      </c>
      <c r="L780" s="170" t="str">
        <f>IFERROR(__xludf.DUMMYFUNCTION("QUERY(Models!A:I, ""SELECT A WHERE I = TRUE AND G = FALSE LIMIT 1"", 0)"),"gpt-4-turbo-preview")</f>
        <v>gpt-4-turbo-preview</v>
      </c>
      <c r="M780" s="181" t="s">
        <v>48</v>
      </c>
      <c r="N780" s="181" t="s">
        <v>48</v>
      </c>
    </row>
    <row r="781" ht="48.0" customHeight="1">
      <c r="A781" s="189"/>
      <c r="B781" s="191"/>
      <c r="C781" s="192"/>
      <c r="D781" s="192"/>
      <c r="F781" s="190" t="b">
        <v>0</v>
      </c>
      <c r="G781" s="190" t="b">
        <v>0</v>
      </c>
      <c r="H781" s="190" t="b">
        <v>0</v>
      </c>
      <c r="J781" s="170" t="str">
        <f>IFERROR(__xludf.DUMMYFUNCTION("QUERY(Models!A:I, ""SELECT A WHERE I = TRUE AND G = FALSE LIMIT 1"", 0)"),"gpt-4-turbo-preview")</f>
        <v>gpt-4-turbo-preview</v>
      </c>
      <c r="K781" s="170">
        <v>0.1</v>
      </c>
      <c r="L781" s="170" t="str">
        <f>IFERROR(__xludf.DUMMYFUNCTION("QUERY(Models!A:I, ""SELECT A WHERE I = TRUE AND G = FALSE LIMIT 1"", 0)"),"gpt-4-turbo-preview")</f>
        <v>gpt-4-turbo-preview</v>
      </c>
      <c r="M781" s="181" t="s">
        <v>48</v>
      </c>
      <c r="N781" s="181" t="s">
        <v>48</v>
      </c>
    </row>
    <row r="782" ht="48.0" customHeight="1">
      <c r="A782" s="189"/>
      <c r="B782" s="191"/>
      <c r="C782" s="192"/>
      <c r="D782" s="192"/>
      <c r="F782" s="190" t="b">
        <v>0</v>
      </c>
      <c r="G782" s="190" t="b">
        <v>0</v>
      </c>
      <c r="H782" s="190" t="b">
        <v>0</v>
      </c>
      <c r="J782" s="170" t="str">
        <f>IFERROR(__xludf.DUMMYFUNCTION("QUERY(Models!A:I, ""SELECT A WHERE I = TRUE AND G = FALSE LIMIT 1"", 0)"),"gpt-4-turbo-preview")</f>
        <v>gpt-4-turbo-preview</v>
      </c>
      <c r="K782" s="170">
        <v>0.1</v>
      </c>
      <c r="L782" s="170" t="str">
        <f>IFERROR(__xludf.DUMMYFUNCTION("QUERY(Models!A:I, ""SELECT A WHERE I = TRUE AND G = FALSE LIMIT 1"", 0)"),"gpt-4-turbo-preview")</f>
        <v>gpt-4-turbo-preview</v>
      </c>
      <c r="M782" s="181" t="s">
        <v>48</v>
      </c>
      <c r="N782" s="181" t="s">
        <v>48</v>
      </c>
    </row>
    <row r="783" ht="48.0" customHeight="1">
      <c r="A783" s="189"/>
      <c r="B783" s="191"/>
      <c r="C783" s="192"/>
      <c r="D783" s="192"/>
      <c r="F783" s="190" t="b">
        <v>0</v>
      </c>
      <c r="G783" s="190" t="b">
        <v>0</v>
      </c>
      <c r="H783" s="190" t="b">
        <v>0</v>
      </c>
      <c r="J783" s="170" t="str">
        <f>IFERROR(__xludf.DUMMYFUNCTION("QUERY(Models!A:I, ""SELECT A WHERE I = TRUE AND G = FALSE LIMIT 1"", 0)"),"gpt-4-turbo-preview")</f>
        <v>gpt-4-turbo-preview</v>
      </c>
      <c r="K783" s="170">
        <v>0.1</v>
      </c>
      <c r="L783" s="170" t="str">
        <f>IFERROR(__xludf.DUMMYFUNCTION("QUERY(Models!A:I, ""SELECT A WHERE I = TRUE AND G = FALSE LIMIT 1"", 0)"),"gpt-4-turbo-preview")</f>
        <v>gpt-4-turbo-preview</v>
      </c>
      <c r="M783" s="181" t="s">
        <v>48</v>
      </c>
      <c r="N783" s="181" t="s">
        <v>48</v>
      </c>
    </row>
    <row r="784" ht="48.0" customHeight="1">
      <c r="A784" s="189"/>
      <c r="B784" s="191"/>
      <c r="C784" s="192"/>
      <c r="D784" s="192"/>
      <c r="F784" s="190" t="b">
        <v>0</v>
      </c>
      <c r="G784" s="190" t="b">
        <v>0</v>
      </c>
      <c r="H784" s="190" t="b">
        <v>0</v>
      </c>
      <c r="J784" s="170" t="str">
        <f>IFERROR(__xludf.DUMMYFUNCTION("QUERY(Models!A:I, ""SELECT A WHERE I = TRUE AND G = FALSE LIMIT 1"", 0)"),"gpt-4-turbo-preview")</f>
        <v>gpt-4-turbo-preview</v>
      </c>
      <c r="K784" s="170">
        <v>0.1</v>
      </c>
      <c r="L784" s="170" t="str">
        <f>IFERROR(__xludf.DUMMYFUNCTION("QUERY(Models!A:I, ""SELECT A WHERE I = TRUE AND G = FALSE LIMIT 1"", 0)"),"gpt-4-turbo-preview")</f>
        <v>gpt-4-turbo-preview</v>
      </c>
      <c r="M784" s="181" t="s">
        <v>48</v>
      </c>
      <c r="N784" s="181" t="s">
        <v>48</v>
      </c>
    </row>
    <row r="785" ht="48.0" customHeight="1">
      <c r="A785" s="189"/>
      <c r="B785" s="191"/>
      <c r="C785" s="192"/>
      <c r="D785" s="192"/>
      <c r="F785" s="190" t="b">
        <v>0</v>
      </c>
      <c r="G785" s="190" t="b">
        <v>0</v>
      </c>
      <c r="H785" s="190" t="b">
        <v>0</v>
      </c>
      <c r="J785" s="170" t="str">
        <f>IFERROR(__xludf.DUMMYFUNCTION("QUERY(Models!A:I, ""SELECT A WHERE I = TRUE AND G = FALSE LIMIT 1"", 0)"),"gpt-4-turbo-preview")</f>
        <v>gpt-4-turbo-preview</v>
      </c>
      <c r="K785" s="170">
        <v>0.1</v>
      </c>
      <c r="L785" s="170" t="str">
        <f>IFERROR(__xludf.DUMMYFUNCTION("QUERY(Models!A:I, ""SELECT A WHERE I = TRUE AND G = FALSE LIMIT 1"", 0)"),"gpt-4-turbo-preview")</f>
        <v>gpt-4-turbo-preview</v>
      </c>
      <c r="M785" s="181" t="s">
        <v>48</v>
      </c>
      <c r="N785" s="181" t="s">
        <v>48</v>
      </c>
    </row>
    <row r="786" ht="48.0" customHeight="1">
      <c r="A786" s="189"/>
      <c r="B786" s="191"/>
      <c r="C786" s="192"/>
      <c r="D786" s="192"/>
      <c r="F786" s="190" t="b">
        <v>0</v>
      </c>
      <c r="G786" s="190" t="b">
        <v>0</v>
      </c>
      <c r="H786" s="190" t="b">
        <v>0</v>
      </c>
      <c r="J786" s="170" t="str">
        <f>IFERROR(__xludf.DUMMYFUNCTION("QUERY(Models!A:I, ""SELECT A WHERE I = TRUE AND G = FALSE LIMIT 1"", 0)"),"gpt-4-turbo-preview")</f>
        <v>gpt-4-turbo-preview</v>
      </c>
      <c r="K786" s="170">
        <v>0.1</v>
      </c>
      <c r="L786" s="170" t="str">
        <f>IFERROR(__xludf.DUMMYFUNCTION("QUERY(Models!A:I, ""SELECT A WHERE I = TRUE AND G = FALSE LIMIT 1"", 0)"),"gpt-4-turbo-preview")</f>
        <v>gpt-4-turbo-preview</v>
      </c>
      <c r="M786" s="181" t="s">
        <v>48</v>
      </c>
      <c r="N786" s="181" t="s">
        <v>48</v>
      </c>
    </row>
    <row r="787" ht="48.0" customHeight="1">
      <c r="A787" s="189"/>
      <c r="B787" s="191"/>
      <c r="C787" s="192"/>
      <c r="D787" s="192"/>
      <c r="F787" s="190" t="b">
        <v>0</v>
      </c>
      <c r="G787" s="190" t="b">
        <v>0</v>
      </c>
      <c r="H787" s="190" t="b">
        <v>0</v>
      </c>
      <c r="J787" s="170" t="str">
        <f>IFERROR(__xludf.DUMMYFUNCTION("QUERY(Models!A:I, ""SELECT A WHERE I = TRUE AND G = FALSE LIMIT 1"", 0)"),"gpt-4-turbo-preview")</f>
        <v>gpt-4-turbo-preview</v>
      </c>
      <c r="K787" s="170">
        <v>0.1</v>
      </c>
      <c r="L787" s="170" t="str">
        <f>IFERROR(__xludf.DUMMYFUNCTION("QUERY(Models!A:I, ""SELECT A WHERE I = TRUE AND G = FALSE LIMIT 1"", 0)"),"gpt-4-turbo-preview")</f>
        <v>gpt-4-turbo-preview</v>
      </c>
      <c r="M787" s="181" t="s">
        <v>48</v>
      </c>
      <c r="N787" s="181" t="s">
        <v>48</v>
      </c>
    </row>
    <row r="788" ht="48.0" customHeight="1">
      <c r="A788" s="189"/>
      <c r="B788" s="191"/>
      <c r="C788" s="192"/>
      <c r="D788" s="192"/>
      <c r="F788" s="190" t="b">
        <v>0</v>
      </c>
      <c r="G788" s="190" t="b">
        <v>0</v>
      </c>
      <c r="H788" s="190" t="b">
        <v>0</v>
      </c>
      <c r="J788" s="170" t="str">
        <f>IFERROR(__xludf.DUMMYFUNCTION("QUERY(Models!A:I, ""SELECT A WHERE I = TRUE AND G = FALSE LIMIT 1"", 0)"),"gpt-4-turbo-preview")</f>
        <v>gpt-4-turbo-preview</v>
      </c>
      <c r="K788" s="170">
        <v>0.1</v>
      </c>
      <c r="L788" s="170" t="str">
        <f>IFERROR(__xludf.DUMMYFUNCTION("QUERY(Models!A:I, ""SELECT A WHERE I = TRUE AND G = FALSE LIMIT 1"", 0)"),"gpt-4-turbo-preview")</f>
        <v>gpt-4-turbo-preview</v>
      </c>
      <c r="M788" s="181" t="s">
        <v>48</v>
      </c>
      <c r="N788" s="181" t="s">
        <v>48</v>
      </c>
    </row>
    <row r="789" ht="48.0" customHeight="1">
      <c r="A789" s="189"/>
      <c r="B789" s="191"/>
      <c r="C789" s="192"/>
      <c r="D789" s="192"/>
      <c r="F789" s="190" t="b">
        <v>0</v>
      </c>
      <c r="G789" s="190" t="b">
        <v>0</v>
      </c>
      <c r="H789" s="190" t="b">
        <v>0</v>
      </c>
      <c r="J789" s="170" t="str">
        <f>IFERROR(__xludf.DUMMYFUNCTION("QUERY(Models!A:I, ""SELECT A WHERE I = TRUE AND G = FALSE LIMIT 1"", 0)"),"gpt-4-turbo-preview")</f>
        <v>gpt-4-turbo-preview</v>
      </c>
      <c r="K789" s="170">
        <v>0.1</v>
      </c>
      <c r="L789" s="170" t="str">
        <f>IFERROR(__xludf.DUMMYFUNCTION("QUERY(Models!A:I, ""SELECT A WHERE I = TRUE AND G = FALSE LIMIT 1"", 0)"),"gpt-4-turbo-preview")</f>
        <v>gpt-4-turbo-preview</v>
      </c>
      <c r="M789" s="181" t="s">
        <v>48</v>
      </c>
      <c r="N789" s="181" t="s">
        <v>48</v>
      </c>
    </row>
    <row r="790" ht="48.0" customHeight="1">
      <c r="A790" s="189"/>
      <c r="B790" s="191"/>
      <c r="C790" s="192"/>
      <c r="D790" s="192"/>
      <c r="F790" s="190" t="b">
        <v>0</v>
      </c>
      <c r="G790" s="190" t="b">
        <v>0</v>
      </c>
      <c r="H790" s="190" t="b">
        <v>0</v>
      </c>
      <c r="J790" s="170" t="str">
        <f>IFERROR(__xludf.DUMMYFUNCTION("QUERY(Models!A:I, ""SELECT A WHERE I = TRUE AND G = FALSE LIMIT 1"", 0)"),"gpt-4-turbo-preview")</f>
        <v>gpt-4-turbo-preview</v>
      </c>
      <c r="K790" s="170">
        <v>0.1</v>
      </c>
      <c r="L790" s="170" t="str">
        <f>IFERROR(__xludf.DUMMYFUNCTION("QUERY(Models!A:I, ""SELECT A WHERE I = TRUE AND G = FALSE LIMIT 1"", 0)"),"gpt-4-turbo-preview")</f>
        <v>gpt-4-turbo-preview</v>
      </c>
      <c r="M790" s="181" t="s">
        <v>48</v>
      </c>
      <c r="N790" s="181" t="s">
        <v>48</v>
      </c>
    </row>
    <row r="791" ht="48.0" customHeight="1">
      <c r="A791" s="189"/>
      <c r="B791" s="191"/>
      <c r="C791" s="192"/>
      <c r="D791" s="192"/>
      <c r="F791" s="190" t="b">
        <v>0</v>
      </c>
      <c r="G791" s="190" t="b">
        <v>0</v>
      </c>
      <c r="H791" s="190" t="b">
        <v>0</v>
      </c>
      <c r="J791" s="170" t="str">
        <f>IFERROR(__xludf.DUMMYFUNCTION("QUERY(Models!A:I, ""SELECT A WHERE I = TRUE AND G = FALSE LIMIT 1"", 0)"),"gpt-4-turbo-preview")</f>
        <v>gpt-4-turbo-preview</v>
      </c>
      <c r="K791" s="170">
        <v>0.1</v>
      </c>
      <c r="L791" s="170" t="str">
        <f>IFERROR(__xludf.DUMMYFUNCTION("QUERY(Models!A:I, ""SELECT A WHERE I = TRUE AND G = FALSE LIMIT 1"", 0)"),"gpt-4-turbo-preview")</f>
        <v>gpt-4-turbo-preview</v>
      </c>
      <c r="M791" s="181" t="s">
        <v>48</v>
      </c>
      <c r="N791" s="181" t="s">
        <v>48</v>
      </c>
    </row>
    <row r="792" ht="48.0" customHeight="1">
      <c r="A792" s="189"/>
      <c r="B792" s="191"/>
      <c r="C792" s="192"/>
      <c r="D792" s="192"/>
      <c r="F792" s="190" t="b">
        <v>0</v>
      </c>
      <c r="G792" s="190" t="b">
        <v>0</v>
      </c>
      <c r="H792" s="190" t="b">
        <v>0</v>
      </c>
      <c r="J792" s="170" t="str">
        <f>IFERROR(__xludf.DUMMYFUNCTION("QUERY(Models!A:I, ""SELECT A WHERE I = TRUE AND G = FALSE LIMIT 1"", 0)"),"gpt-4-turbo-preview")</f>
        <v>gpt-4-turbo-preview</v>
      </c>
      <c r="K792" s="170">
        <v>0.1</v>
      </c>
      <c r="L792" s="170" t="str">
        <f>IFERROR(__xludf.DUMMYFUNCTION("QUERY(Models!A:I, ""SELECT A WHERE I = TRUE AND G = FALSE LIMIT 1"", 0)"),"gpt-4-turbo-preview")</f>
        <v>gpt-4-turbo-preview</v>
      </c>
      <c r="M792" s="181" t="s">
        <v>48</v>
      </c>
      <c r="N792" s="181" t="s">
        <v>48</v>
      </c>
    </row>
    <row r="793" ht="48.0" customHeight="1">
      <c r="A793" s="189"/>
      <c r="B793" s="191"/>
      <c r="C793" s="192"/>
      <c r="D793" s="192"/>
      <c r="F793" s="190" t="b">
        <v>0</v>
      </c>
      <c r="G793" s="190" t="b">
        <v>0</v>
      </c>
      <c r="H793" s="190" t="b">
        <v>0</v>
      </c>
      <c r="J793" s="170" t="str">
        <f>IFERROR(__xludf.DUMMYFUNCTION("QUERY(Models!A:I, ""SELECT A WHERE I = TRUE AND G = FALSE LIMIT 1"", 0)"),"gpt-4-turbo-preview")</f>
        <v>gpt-4-turbo-preview</v>
      </c>
      <c r="K793" s="170">
        <v>0.1</v>
      </c>
      <c r="L793" s="170" t="str">
        <f>IFERROR(__xludf.DUMMYFUNCTION("QUERY(Models!A:I, ""SELECT A WHERE I = TRUE AND G = FALSE LIMIT 1"", 0)"),"gpt-4-turbo-preview")</f>
        <v>gpt-4-turbo-preview</v>
      </c>
      <c r="M793" s="181" t="s">
        <v>48</v>
      </c>
      <c r="N793" s="181" t="s">
        <v>48</v>
      </c>
    </row>
    <row r="794" ht="48.0" customHeight="1">
      <c r="A794" s="189"/>
      <c r="B794" s="191"/>
      <c r="C794" s="192"/>
      <c r="D794" s="192"/>
      <c r="F794" s="190" t="b">
        <v>0</v>
      </c>
      <c r="G794" s="190" t="b">
        <v>0</v>
      </c>
      <c r="H794" s="190" t="b">
        <v>0</v>
      </c>
      <c r="J794" s="170" t="str">
        <f>IFERROR(__xludf.DUMMYFUNCTION("QUERY(Models!A:I, ""SELECT A WHERE I = TRUE AND G = FALSE LIMIT 1"", 0)"),"gpt-4-turbo-preview")</f>
        <v>gpt-4-turbo-preview</v>
      </c>
      <c r="K794" s="170">
        <v>0.1</v>
      </c>
      <c r="L794" s="170" t="str">
        <f>IFERROR(__xludf.DUMMYFUNCTION("QUERY(Models!A:I, ""SELECT A WHERE I = TRUE AND G = FALSE LIMIT 1"", 0)"),"gpt-4-turbo-preview")</f>
        <v>gpt-4-turbo-preview</v>
      </c>
      <c r="M794" s="181" t="s">
        <v>48</v>
      </c>
      <c r="N794" s="181" t="s">
        <v>48</v>
      </c>
    </row>
    <row r="795" ht="48.0" customHeight="1">
      <c r="A795" s="189"/>
      <c r="B795" s="191"/>
      <c r="C795" s="192"/>
      <c r="D795" s="192"/>
      <c r="F795" s="190" t="b">
        <v>0</v>
      </c>
      <c r="G795" s="190" t="b">
        <v>0</v>
      </c>
      <c r="H795" s="190" t="b">
        <v>0</v>
      </c>
      <c r="J795" s="170" t="str">
        <f>IFERROR(__xludf.DUMMYFUNCTION("QUERY(Models!A:I, ""SELECT A WHERE I = TRUE AND G = FALSE LIMIT 1"", 0)"),"gpt-4-turbo-preview")</f>
        <v>gpt-4-turbo-preview</v>
      </c>
      <c r="K795" s="170">
        <v>0.1</v>
      </c>
      <c r="L795" s="170" t="str">
        <f>IFERROR(__xludf.DUMMYFUNCTION("QUERY(Models!A:I, ""SELECT A WHERE I = TRUE AND G = FALSE LIMIT 1"", 0)"),"gpt-4-turbo-preview")</f>
        <v>gpt-4-turbo-preview</v>
      </c>
      <c r="M795" s="181" t="s">
        <v>48</v>
      </c>
      <c r="N795" s="181" t="s">
        <v>48</v>
      </c>
    </row>
    <row r="796" ht="48.0" customHeight="1">
      <c r="A796" s="189"/>
      <c r="B796" s="191"/>
      <c r="C796" s="192"/>
      <c r="D796" s="192"/>
      <c r="F796" s="190" t="b">
        <v>0</v>
      </c>
      <c r="G796" s="190" t="b">
        <v>0</v>
      </c>
      <c r="H796" s="190" t="b">
        <v>0</v>
      </c>
      <c r="J796" s="170" t="str">
        <f>IFERROR(__xludf.DUMMYFUNCTION("QUERY(Models!A:I, ""SELECT A WHERE I = TRUE AND G = FALSE LIMIT 1"", 0)"),"gpt-4-turbo-preview")</f>
        <v>gpt-4-turbo-preview</v>
      </c>
      <c r="K796" s="170">
        <v>0.1</v>
      </c>
      <c r="L796" s="170" t="str">
        <f>IFERROR(__xludf.DUMMYFUNCTION("QUERY(Models!A:I, ""SELECT A WHERE I = TRUE AND G = FALSE LIMIT 1"", 0)"),"gpt-4-turbo-preview")</f>
        <v>gpt-4-turbo-preview</v>
      </c>
      <c r="M796" s="181" t="s">
        <v>48</v>
      </c>
      <c r="N796" s="181" t="s">
        <v>48</v>
      </c>
    </row>
    <row r="797" ht="48.0" customHeight="1">
      <c r="A797" s="189"/>
      <c r="B797" s="191"/>
      <c r="C797" s="192"/>
      <c r="D797" s="192"/>
      <c r="F797" s="190" t="b">
        <v>0</v>
      </c>
      <c r="G797" s="190" t="b">
        <v>0</v>
      </c>
      <c r="H797" s="190" t="b">
        <v>0</v>
      </c>
      <c r="J797" s="170" t="str">
        <f>IFERROR(__xludf.DUMMYFUNCTION("QUERY(Models!A:I, ""SELECT A WHERE I = TRUE AND G = FALSE LIMIT 1"", 0)"),"gpt-4-turbo-preview")</f>
        <v>gpt-4-turbo-preview</v>
      </c>
      <c r="K797" s="170">
        <v>0.1</v>
      </c>
      <c r="L797" s="170" t="str">
        <f>IFERROR(__xludf.DUMMYFUNCTION("QUERY(Models!A:I, ""SELECT A WHERE I = TRUE AND G = FALSE LIMIT 1"", 0)"),"gpt-4-turbo-preview")</f>
        <v>gpt-4-turbo-preview</v>
      </c>
      <c r="M797" s="181" t="s">
        <v>48</v>
      </c>
      <c r="N797" s="181" t="s">
        <v>48</v>
      </c>
    </row>
    <row r="798" ht="48.0" customHeight="1">
      <c r="A798" s="189"/>
      <c r="B798" s="191"/>
      <c r="C798" s="192"/>
      <c r="D798" s="192"/>
      <c r="F798" s="190" t="b">
        <v>0</v>
      </c>
      <c r="G798" s="190" t="b">
        <v>0</v>
      </c>
      <c r="H798" s="190" t="b">
        <v>0</v>
      </c>
      <c r="J798" s="170" t="str">
        <f>IFERROR(__xludf.DUMMYFUNCTION("QUERY(Models!A:I, ""SELECT A WHERE I = TRUE AND G = FALSE LIMIT 1"", 0)"),"gpt-4-turbo-preview")</f>
        <v>gpt-4-turbo-preview</v>
      </c>
      <c r="K798" s="170">
        <v>0.1</v>
      </c>
      <c r="L798" s="170" t="str">
        <f>IFERROR(__xludf.DUMMYFUNCTION("QUERY(Models!A:I, ""SELECT A WHERE I = TRUE AND G = FALSE LIMIT 1"", 0)"),"gpt-4-turbo-preview")</f>
        <v>gpt-4-turbo-preview</v>
      </c>
      <c r="M798" s="181" t="s">
        <v>48</v>
      </c>
      <c r="N798" s="181" t="s">
        <v>48</v>
      </c>
    </row>
    <row r="799" ht="48.0" customHeight="1">
      <c r="A799" s="189"/>
      <c r="B799" s="191"/>
      <c r="C799" s="192"/>
      <c r="D799" s="192"/>
      <c r="F799" s="190" t="b">
        <v>0</v>
      </c>
      <c r="G799" s="190" t="b">
        <v>0</v>
      </c>
      <c r="H799" s="190" t="b">
        <v>0</v>
      </c>
      <c r="J799" s="170" t="str">
        <f>IFERROR(__xludf.DUMMYFUNCTION("QUERY(Models!A:I, ""SELECT A WHERE I = TRUE AND G = FALSE LIMIT 1"", 0)"),"gpt-4-turbo-preview")</f>
        <v>gpt-4-turbo-preview</v>
      </c>
      <c r="K799" s="170">
        <v>0.1</v>
      </c>
      <c r="L799" s="170" t="str">
        <f>IFERROR(__xludf.DUMMYFUNCTION("QUERY(Models!A:I, ""SELECT A WHERE I = TRUE AND G = FALSE LIMIT 1"", 0)"),"gpt-4-turbo-preview")</f>
        <v>gpt-4-turbo-preview</v>
      </c>
      <c r="M799" s="181" t="s">
        <v>48</v>
      </c>
      <c r="N799" s="181" t="s">
        <v>48</v>
      </c>
    </row>
    <row r="800" ht="48.0" customHeight="1">
      <c r="A800" s="189"/>
      <c r="B800" s="191"/>
      <c r="C800" s="192"/>
      <c r="D800" s="192"/>
      <c r="F800" s="190" t="b">
        <v>0</v>
      </c>
      <c r="G800" s="190" t="b">
        <v>0</v>
      </c>
      <c r="H800" s="190" t="b">
        <v>0</v>
      </c>
      <c r="J800" s="170" t="str">
        <f>IFERROR(__xludf.DUMMYFUNCTION("QUERY(Models!A:I, ""SELECT A WHERE I = TRUE AND G = FALSE LIMIT 1"", 0)"),"gpt-4-turbo-preview")</f>
        <v>gpt-4-turbo-preview</v>
      </c>
      <c r="K800" s="170">
        <v>0.1</v>
      </c>
      <c r="L800" s="170" t="str">
        <f>IFERROR(__xludf.DUMMYFUNCTION("QUERY(Models!A:I, ""SELECT A WHERE I = TRUE AND G = FALSE LIMIT 1"", 0)"),"gpt-4-turbo-preview")</f>
        <v>gpt-4-turbo-preview</v>
      </c>
      <c r="M800" s="181" t="s">
        <v>48</v>
      </c>
      <c r="N800" s="181" t="s">
        <v>48</v>
      </c>
    </row>
    <row r="801" ht="48.0" customHeight="1">
      <c r="A801" s="189"/>
      <c r="B801" s="191"/>
      <c r="C801" s="192"/>
      <c r="D801" s="192"/>
      <c r="F801" s="190" t="b">
        <v>0</v>
      </c>
      <c r="G801" s="190" t="b">
        <v>0</v>
      </c>
      <c r="H801" s="190" t="b">
        <v>0</v>
      </c>
      <c r="J801" s="170" t="str">
        <f>IFERROR(__xludf.DUMMYFUNCTION("QUERY(Models!A:I, ""SELECT A WHERE I = TRUE AND G = FALSE LIMIT 1"", 0)"),"gpt-4-turbo-preview")</f>
        <v>gpt-4-turbo-preview</v>
      </c>
      <c r="K801" s="170">
        <v>0.1</v>
      </c>
      <c r="L801" s="170" t="str">
        <f>IFERROR(__xludf.DUMMYFUNCTION("QUERY(Models!A:I, ""SELECT A WHERE I = TRUE AND G = FALSE LIMIT 1"", 0)"),"gpt-4-turbo-preview")</f>
        <v>gpt-4-turbo-preview</v>
      </c>
      <c r="M801" s="181" t="s">
        <v>48</v>
      </c>
      <c r="N801" s="181" t="s">
        <v>48</v>
      </c>
    </row>
    <row r="802" ht="48.0" customHeight="1">
      <c r="A802" s="189"/>
      <c r="B802" s="191"/>
      <c r="C802" s="192"/>
      <c r="D802" s="192"/>
      <c r="F802" s="190" t="b">
        <v>0</v>
      </c>
      <c r="G802" s="190" t="b">
        <v>0</v>
      </c>
      <c r="H802" s="190" t="b">
        <v>0</v>
      </c>
      <c r="J802" s="170" t="str">
        <f>IFERROR(__xludf.DUMMYFUNCTION("QUERY(Models!A:I, ""SELECT A WHERE I = TRUE AND G = FALSE LIMIT 1"", 0)"),"gpt-4-turbo-preview")</f>
        <v>gpt-4-turbo-preview</v>
      </c>
      <c r="K802" s="170">
        <v>0.1</v>
      </c>
      <c r="L802" s="170" t="str">
        <f>IFERROR(__xludf.DUMMYFUNCTION("QUERY(Models!A:I, ""SELECT A WHERE I = TRUE AND G = FALSE LIMIT 1"", 0)"),"gpt-4-turbo-preview")</f>
        <v>gpt-4-turbo-preview</v>
      </c>
      <c r="M802" s="181" t="s">
        <v>48</v>
      </c>
      <c r="N802" s="181" t="s">
        <v>48</v>
      </c>
    </row>
    <row r="803" ht="48.0" customHeight="1">
      <c r="A803" s="189"/>
      <c r="B803" s="191"/>
      <c r="C803" s="192"/>
      <c r="D803" s="192"/>
      <c r="F803" s="190" t="b">
        <v>0</v>
      </c>
      <c r="G803" s="190" t="b">
        <v>0</v>
      </c>
      <c r="H803" s="190" t="b">
        <v>0</v>
      </c>
      <c r="J803" s="170" t="str">
        <f>IFERROR(__xludf.DUMMYFUNCTION("QUERY(Models!A:I, ""SELECT A WHERE I = TRUE AND G = FALSE LIMIT 1"", 0)"),"gpt-4-turbo-preview")</f>
        <v>gpt-4-turbo-preview</v>
      </c>
      <c r="K803" s="170">
        <v>0.1</v>
      </c>
      <c r="L803" s="170" t="str">
        <f>IFERROR(__xludf.DUMMYFUNCTION("QUERY(Models!A:I, ""SELECT A WHERE I = TRUE AND G = FALSE LIMIT 1"", 0)"),"gpt-4-turbo-preview")</f>
        <v>gpt-4-turbo-preview</v>
      </c>
      <c r="M803" s="181" t="s">
        <v>48</v>
      </c>
      <c r="N803" s="181" t="s">
        <v>48</v>
      </c>
    </row>
    <row r="804" ht="48.0" customHeight="1">
      <c r="A804" s="189"/>
      <c r="B804" s="191"/>
      <c r="C804" s="192"/>
      <c r="D804" s="192"/>
      <c r="F804" s="190" t="b">
        <v>0</v>
      </c>
      <c r="G804" s="190" t="b">
        <v>0</v>
      </c>
      <c r="H804" s="190" t="b">
        <v>0</v>
      </c>
      <c r="J804" s="170" t="str">
        <f>IFERROR(__xludf.DUMMYFUNCTION("QUERY(Models!A:I, ""SELECT A WHERE I = TRUE AND G = FALSE LIMIT 1"", 0)"),"gpt-4-turbo-preview")</f>
        <v>gpt-4-turbo-preview</v>
      </c>
      <c r="K804" s="170">
        <v>0.1</v>
      </c>
      <c r="L804" s="170" t="str">
        <f>IFERROR(__xludf.DUMMYFUNCTION("QUERY(Models!A:I, ""SELECT A WHERE I = TRUE AND G = FALSE LIMIT 1"", 0)"),"gpt-4-turbo-preview")</f>
        <v>gpt-4-turbo-preview</v>
      </c>
      <c r="M804" s="181" t="s">
        <v>48</v>
      </c>
      <c r="N804" s="181" t="s">
        <v>48</v>
      </c>
    </row>
    <row r="805" ht="48.0" customHeight="1">
      <c r="A805" s="189"/>
      <c r="B805" s="191"/>
      <c r="C805" s="192"/>
      <c r="D805" s="192"/>
      <c r="F805" s="190" t="b">
        <v>0</v>
      </c>
      <c r="G805" s="190" t="b">
        <v>0</v>
      </c>
      <c r="H805" s="190" t="b">
        <v>0</v>
      </c>
      <c r="J805" s="170" t="str">
        <f>IFERROR(__xludf.DUMMYFUNCTION("QUERY(Models!A:I, ""SELECT A WHERE I = TRUE AND G = FALSE LIMIT 1"", 0)"),"gpt-4-turbo-preview")</f>
        <v>gpt-4-turbo-preview</v>
      </c>
      <c r="K805" s="170">
        <v>0.1</v>
      </c>
      <c r="L805" s="170" t="str">
        <f>IFERROR(__xludf.DUMMYFUNCTION("QUERY(Models!A:I, ""SELECT A WHERE I = TRUE AND G = FALSE LIMIT 1"", 0)"),"gpt-4-turbo-preview")</f>
        <v>gpt-4-turbo-preview</v>
      </c>
      <c r="M805" s="181" t="s">
        <v>48</v>
      </c>
      <c r="N805" s="181" t="s">
        <v>48</v>
      </c>
    </row>
    <row r="806" ht="48.0" customHeight="1">
      <c r="A806" s="189"/>
      <c r="B806" s="191"/>
      <c r="C806" s="192"/>
      <c r="D806" s="192"/>
      <c r="F806" s="190" t="b">
        <v>0</v>
      </c>
      <c r="G806" s="190" t="b">
        <v>0</v>
      </c>
      <c r="H806" s="190" t="b">
        <v>0</v>
      </c>
      <c r="J806" s="170" t="str">
        <f>IFERROR(__xludf.DUMMYFUNCTION("QUERY(Models!A:I, ""SELECT A WHERE I = TRUE AND G = FALSE LIMIT 1"", 0)"),"gpt-4-turbo-preview")</f>
        <v>gpt-4-turbo-preview</v>
      </c>
      <c r="K806" s="170">
        <v>0.1</v>
      </c>
      <c r="L806" s="170" t="str">
        <f>IFERROR(__xludf.DUMMYFUNCTION("QUERY(Models!A:I, ""SELECT A WHERE I = TRUE AND G = FALSE LIMIT 1"", 0)"),"gpt-4-turbo-preview")</f>
        <v>gpt-4-turbo-preview</v>
      </c>
      <c r="M806" s="181" t="s">
        <v>48</v>
      </c>
      <c r="N806" s="181" t="s">
        <v>48</v>
      </c>
    </row>
    <row r="807" ht="48.0" customHeight="1">
      <c r="A807" s="189"/>
      <c r="B807" s="191"/>
      <c r="C807" s="192"/>
      <c r="D807" s="192"/>
      <c r="F807" s="190" t="b">
        <v>0</v>
      </c>
      <c r="G807" s="190" t="b">
        <v>0</v>
      </c>
      <c r="H807" s="190" t="b">
        <v>0</v>
      </c>
      <c r="J807" s="170" t="str">
        <f>IFERROR(__xludf.DUMMYFUNCTION("QUERY(Models!A:I, ""SELECT A WHERE I = TRUE AND G = FALSE LIMIT 1"", 0)"),"gpt-4-turbo-preview")</f>
        <v>gpt-4-turbo-preview</v>
      </c>
      <c r="K807" s="170">
        <v>0.1</v>
      </c>
      <c r="L807" s="170" t="str">
        <f>IFERROR(__xludf.DUMMYFUNCTION("QUERY(Models!A:I, ""SELECT A WHERE I = TRUE AND G = FALSE LIMIT 1"", 0)"),"gpt-4-turbo-preview")</f>
        <v>gpt-4-turbo-preview</v>
      </c>
      <c r="M807" s="181" t="s">
        <v>48</v>
      </c>
      <c r="N807" s="181" t="s">
        <v>48</v>
      </c>
    </row>
    <row r="808" ht="48.0" customHeight="1">
      <c r="A808" s="189"/>
      <c r="B808" s="191"/>
      <c r="C808" s="192"/>
      <c r="D808" s="192"/>
      <c r="F808" s="190" t="b">
        <v>0</v>
      </c>
      <c r="G808" s="190" t="b">
        <v>0</v>
      </c>
      <c r="H808" s="190" t="b">
        <v>0</v>
      </c>
      <c r="J808" s="170" t="str">
        <f>IFERROR(__xludf.DUMMYFUNCTION("QUERY(Models!A:I, ""SELECT A WHERE I = TRUE AND G = FALSE LIMIT 1"", 0)"),"gpt-4-turbo-preview")</f>
        <v>gpt-4-turbo-preview</v>
      </c>
      <c r="K808" s="170">
        <v>0.1</v>
      </c>
      <c r="L808" s="170" t="str">
        <f>IFERROR(__xludf.DUMMYFUNCTION("QUERY(Models!A:I, ""SELECT A WHERE I = TRUE AND G = FALSE LIMIT 1"", 0)"),"gpt-4-turbo-preview")</f>
        <v>gpt-4-turbo-preview</v>
      </c>
      <c r="M808" s="181" t="s">
        <v>48</v>
      </c>
      <c r="N808" s="181" t="s">
        <v>48</v>
      </c>
    </row>
    <row r="809" ht="48.0" customHeight="1">
      <c r="A809" s="189"/>
      <c r="B809" s="191"/>
      <c r="C809" s="192"/>
      <c r="D809" s="192"/>
      <c r="F809" s="190" t="b">
        <v>0</v>
      </c>
      <c r="G809" s="190" t="b">
        <v>0</v>
      </c>
      <c r="H809" s="190" t="b">
        <v>0</v>
      </c>
      <c r="J809" s="170" t="str">
        <f>IFERROR(__xludf.DUMMYFUNCTION("QUERY(Models!A:I, ""SELECT A WHERE I = TRUE AND G = FALSE LIMIT 1"", 0)"),"gpt-4-turbo-preview")</f>
        <v>gpt-4-turbo-preview</v>
      </c>
      <c r="K809" s="170">
        <v>0.1</v>
      </c>
      <c r="L809" s="170" t="str">
        <f>IFERROR(__xludf.DUMMYFUNCTION("QUERY(Models!A:I, ""SELECT A WHERE I = TRUE AND G = FALSE LIMIT 1"", 0)"),"gpt-4-turbo-preview")</f>
        <v>gpt-4-turbo-preview</v>
      </c>
      <c r="M809" s="181" t="s">
        <v>48</v>
      </c>
      <c r="N809" s="181" t="s">
        <v>48</v>
      </c>
    </row>
    <row r="810" ht="48.0" customHeight="1">
      <c r="A810" s="189"/>
      <c r="B810" s="191"/>
      <c r="C810" s="192"/>
      <c r="D810" s="192"/>
      <c r="F810" s="190" t="b">
        <v>0</v>
      </c>
      <c r="G810" s="190" t="b">
        <v>0</v>
      </c>
      <c r="H810" s="190" t="b">
        <v>0</v>
      </c>
      <c r="J810" s="170" t="str">
        <f>IFERROR(__xludf.DUMMYFUNCTION("QUERY(Models!A:I, ""SELECT A WHERE I = TRUE AND G = FALSE LIMIT 1"", 0)"),"gpt-4-turbo-preview")</f>
        <v>gpt-4-turbo-preview</v>
      </c>
      <c r="K810" s="170">
        <v>0.1</v>
      </c>
      <c r="L810" s="170" t="str">
        <f>IFERROR(__xludf.DUMMYFUNCTION("QUERY(Models!A:I, ""SELECT A WHERE I = TRUE AND G = FALSE LIMIT 1"", 0)"),"gpt-4-turbo-preview")</f>
        <v>gpt-4-turbo-preview</v>
      </c>
      <c r="M810" s="181" t="s">
        <v>48</v>
      </c>
      <c r="N810" s="181" t="s">
        <v>48</v>
      </c>
    </row>
    <row r="811" ht="48.0" customHeight="1">
      <c r="A811" s="189"/>
      <c r="B811" s="191"/>
      <c r="C811" s="192"/>
      <c r="D811" s="192"/>
      <c r="F811" s="190" t="b">
        <v>0</v>
      </c>
      <c r="G811" s="190" t="b">
        <v>0</v>
      </c>
      <c r="H811" s="190" t="b">
        <v>0</v>
      </c>
      <c r="J811" s="170" t="str">
        <f>IFERROR(__xludf.DUMMYFUNCTION("QUERY(Models!A:I, ""SELECT A WHERE I = TRUE AND G = FALSE LIMIT 1"", 0)"),"gpt-4-turbo-preview")</f>
        <v>gpt-4-turbo-preview</v>
      </c>
      <c r="K811" s="170">
        <v>0.1</v>
      </c>
      <c r="L811" s="170" t="str">
        <f>IFERROR(__xludf.DUMMYFUNCTION("QUERY(Models!A:I, ""SELECT A WHERE I = TRUE AND G = FALSE LIMIT 1"", 0)"),"gpt-4-turbo-preview")</f>
        <v>gpt-4-turbo-preview</v>
      </c>
      <c r="M811" s="181" t="s">
        <v>48</v>
      </c>
      <c r="N811" s="181" t="s">
        <v>48</v>
      </c>
    </row>
    <row r="812" ht="48.0" customHeight="1">
      <c r="A812" s="189"/>
      <c r="B812" s="191"/>
      <c r="C812" s="192"/>
      <c r="D812" s="192"/>
      <c r="F812" s="190" t="b">
        <v>0</v>
      </c>
      <c r="G812" s="190" t="b">
        <v>0</v>
      </c>
      <c r="H812" s="190" t="b">
        <v>0</v>
      </c>
      <c r="J812" s="170" t="str">
        <f>IFERROR(__xludf.DUMMYFUNCTION("QUERY(Models!A:I, ""SELECT A WHERE I = TRUE AND G = FALSE LIMIT 1"", 0)"),"gpt-4-turbo-preview")</f>
        <v>gpt-4-turbo-preview</v>
      </c>
      <c r="K812" s="170">
        <v>0.1</v>
      </c>
      <c r="L812" s="170" t="str">
        <f>IFERROR(__xludf.DUMMYFUNCTION("QUERY(Models!A:I, ""SELECT A WHERE I = TRUE AND G = FALSE LIMIT 1"", 0)"),"gpt-4-turbo-preview")</f>
        <v>gpt-4-turbo-preview</v>
      </c>
      <c r="M812" s="181" t="s">
        <v>48</v>
      </c>
      <c r="N812" s="181" t="s">
        <v>48</v>
      </c>
    </row>
    <row r="813" ht="48.0" customHeight="1">
      <c r="A813" s="189"/>
      <c r="B813" s="191"/>
      <c r="C813" s="192"/>
      <c r="D813" s="192"/>
      <c r="F813" s="190" t="b">
        <v>0</v>
      </c>
      <c r="G813" s="190" t="b">
        <v>0</v>
      </c>
      <c r="H813" s="190" t="b">
        <v>0</v>
      </c>
      <c r="J813" s="170" t="str">
        <f>IFERROR(__xludf.DUMMYFUNCTION("QUERY(Models!A:I, ""SELECT A WHERE I = TRUE AND G = FALSE LIMIT 1"", 0)"),"gpt-4-turbo-preview")</f>
        <v>gpt-4-turbo-preview</v>
      </c>
      <c r="K813" s="170">
        <v>0.1</v>
      </c>
      <c r="L813" s="170" t="str">
        <f>IFERROR(__xludf.DUMMYFUNCTION("QUERY(Models!A:I, ""SELECT A WHERE I = TRUE AND G = FALSE LIMIT 1"", 0)"),"gpt-4-turbo-preview")</f>
        <v>gpt-4-turbo-preview</v>
      </c>
      <c r="M813" s="181" t="s">
        <v>48</v>
      </c>
      <c r="N813" s="181" t="s">
        <v>48</v>
      </c>
    </row>
    <row r="814" ht="48.0" customHeight="1">
      <c r="A814" s="189"/>
      <c r="B814" s="191"/>
      <c r="C814" s="192"/>
      <c r="D814" s="192"/>
      <c r="F814" s="190" t="b">
        <v>0</v>
      </c>
      <c r="G814" s="190" t="b">
        <v>0</v>
      </c>
      <c r="H814" s="190" t="b">
        <v>0</v>
      </c>
      <c r="J814" s="170" t="str">
        <f>IFERROR(__xludf.DUMMYFUNCTION("QUERY(Models!A:I, ""SELECT A WHERE I = TRUE AND G = FALSE LIMIT 1"", 0)"),"gpt-4-turbo-preview")</f>
        <v>gpt-4-turbo-preview</v>
      </c>
      <c r="K814" s="170">
        <v>0.1</v>
      </c>
      <c r="L814" s="170" t="str">
        <f>IFERROR(__xludf.DUMMYFUNCTION("QUERY(Models!A:I, ""SELECT A WHERE I = TRUE AND G = FALSE LIMIT 1"", 0)"),"gpt-4-turbo-preview")</f>
        <v>gpt-4-turbo-preview</v>
      </c>
      <c r="M814" s="181" t="s">
        <v>48</v>
      </c>
      <c r="N814" s="181" t="s">
        <v>48</v>
      </c>
    </row>
    <row r="815" ht="48.0" customHeight="1">
      <c r="A815" s="189"/>
      <c r="B815" s="191"/>
      <c r="C815" s="192"/>
      <c r="D815" s="192"/>
      <c r="F815" s="190" t="b">
        <v>0</v>
      </c>
      <c r="G815" s="190" t="b">
        <v>0</v>
      </c>
      <c r="H815" s="190" t="b">
        <v>0</v>
      </c>
      <c r="J815" s="170" t="str">
        <f>IFERROR(__xludf.DUMMYFUNCTION("QUERY(Models!A:I, ""SELECT A WHERE I = TRUE AND G = FALSE LIMIT 1"", 0)"),"gpt-4-turbo-preview")</f>
        <v>gpt-4-turbo-preview</v>
      </c>
      <c r="K815" s="170">
        <v>0.1</v>
      </c>
      <c r="L815" s="170" t="str">
        <f>IFERROR(__xludf.DUMMYFUNCTION("QUERY(Models!A:I, ""SELECT A WHERE I = TRUE AND G = FALSE LIMIT 1"", 0)"),"gpt-4-turbo-preview")</f>
        <v>gpt-4-turbo-preview</v>
      </c>
      <c r="M815" s="181" t="s">
        <v>48</v>
      </c>
      <c r="N815" s="181" t="s">
        <v>48</v>
      </c>
    </row>
    <row r="816" ht="48.0" customHeight="1">
      <c r="A816" s="189"/>
      <c r="B816" s="191"/>
      <c r="C816" s="192"/>
      <c r="D816" s="192"/>
      <c r="F816" s="190" t="b">
        <v>0</v>
      </c>
      <c r="G816" s="190" t="b">
        <v>0</v>
      </c>
      <c r="H816" s="190" t="b">
        <v>0</v>
      </c>
      <c r="J816" s="170" t="str">
        <f>IFERROR(__xludf.DUMMYFUNCTION("QUERY(Models!A:I, ""SELECT A WHERE I = TRUE AND G = FALSE LIMIT 1"", 0)"),"gpt-4-turbo-preview")</f>
        <v>gpt-4-turbo-preview</v>
      </c>
      <c r="K816" s="170">
        <v>0.1</v>
      </c>
      <c r="L816" s="170" t="str">
        <f>IFERROR(__xludf.DUMMYFUNCTION("QUERY(Models!A:I, ""SELECT A WHERE I = TRUE AND G = FALSE LIMIT 1"", 0)"),"gpt-4-turbo-preview")</f>
        <v>gpt-4-turbo-preview</v>
      </c>
      <c r="M816" s="181" t="s">
        <v>48</v>
      </c>
      <c r="N816" s="181" t="s">
        <v>48</v>
      </c>
    </row>
    <row r="817" ht="48.0" customHeight="1">
      <c r="A817" s="189"/>
      <c r="B817" s="191"/>
      <c r="C817" s="192"/>
      <c r="D817" s="192"/>
      <c r="F817" s="190" t="b">
        <v>0</v>
      </c>
      <c r="G817" s="190" t="b">
        <v>0</v>
      </c>
      <c r="H817" s="190" t="b">
        <v>0</v>
      </c>
      <c r="J817" s="170" t="str">
        <f>IFERROR(__xludf.DUMMYFUNCTION("QUERY(Models!A:I, ""SELECT A WHERE I = TRUE AND G = FALSE LIMIT 1"", 0)"),"gpt-4-turbo-preview")</f>
        <v>gpt-4-turbo-preview</v>
      </c>
      <c r="K817" s="170">
        <v>0.1</v>
      </c>
      <c r="L817" s="170" t="str">
        <f>IFERROR(__xludf.DUMMYFUNCTION("QUERY(Models!A:I, ""SELECT A WHERE I = TRUE AND G = FALSE LIMIT 1"", 0)"),"gpt-4-turbo-preview")</f>
        <v>gpt-4-turbo-preview</v>
      </c>
      <c r="M817" s="181" t="s">
        <v>48</v>
      </c>
      <c r="N817" s="181" t="s">
        <v>48</v>
      </c>
    </row>
    <row r="818" ht="48.0" customHeight="1">
      <c r="A818" s="189"/>
      <c r="B818" s="191"/>
      <c r="C818" s="192"/>
      <c r="D818" s="192"/>
      <c r="F818" s="190" t="b">
        <v>0</v>
      </c>
      <c r="G818" s="190" t="b">
        <v>0</v>
      </c>
      <c r="H818" s="190" t="b">
        <v>0</v>
      </c>
      <c r="J818" s="170" t="str">
        <f>IFERROR(__xludf.DUMMYFUNCTION("QUERY(Models!A:I, ""SELECT A WHERE I = TRUE AND G = FALSE LIMIT 1"", 0)"),"gpt-4-turbo-preview")</f>
        <v>gpt-4-turbo-preview</v>
      </c>
      <c r="K818" s="170">
        <v>0.1</v>
      </c>
      <c r="L818" s="170" t="str">
        <f>IFERROR(__xludf.DUMMYFUNCTION("QUERY(Models!A:I, ""SELECT A WHERE I = TRUE AND G = FALSE LIMIT 1"", 0)"),"gpt-4-turbo-preview")</f>
        <v>gpt-4-turbo-preview</v>
      </c>
      <c r="M818" s="181" t="s">
        <v>48</v>
      </c>
      <c r="N818" s="181" t="s">
        <v>48</v>
      </c>
    </row>
    <row r="819" ht="48.0" customHeight="1">
      <c r="A819" s="189"/>
      <c r="B819" s="191"/>
      <c r="C819" s="192"/>
      <c r="D819" s="192"/>
      <c r="F819" s="190" t="b">
        <v>0</v>
      </c>
      <c r="G819" s="190" t="b">
        <v>0</v>
      </c>
      <c r="H819" s="190" t="b">
        <v>0</v>
      </c>
      <c r="J819" s="170" t="str">
        <f>IFERROR(__xludf.DUMMYFUNCTION("QUERY(Models!A:I, ""SELECT A WHERE I = TRUE AND G = FALSE LIMIT 1"", 0)"),"gpt-4-turbo-preview")</f>
        <v>gpt-4-turbo-preview</v>
      </c>
      <c r="K819" s="170">
        <v>0.1</v>
      </c>
      <c r="L819" s="170" t="str">
        <f>IFERROR(__xludf.DUMMYFUNCTION("QUERY(Models!A:I, ""SELECT A WHERE I = TRUE AND G = FALSE LIMIT 1"", 0)"),"gpt-4-turbo-preview")</f>
        <v>gpt-4-turbo-preview</v>
      </c>
      <c r="M819" s="181" t="s">
        <v>48</v>
      </c>
      <c r="N819" s="181" t="s">
        <v>48</v>
      </c>
    </row>
    <row r="820" ht="48.0" customHeight="1">
      <c r="A820" s="189"/>
      <c r="B820" s="191"/>
      <c r="C820" s="192"/>
      <c r="D820" s="192"/>
      <c r="F820" s="190" t="b">
        <v>0</v>
      </c>
      <c r="G820" s="190" t="b">
        <v>0</v>
      </c>
      <c r="H820" s="190" t="b">
        <v>0</v>
      </c>
      <c r="J820" s="170" t="str">
        <f>IFERROR(__xludf.DUMMYFUNCTION("QUERY(Models!A:I, ""SELECT A WHERE I = TRUE AND G = FALSE LIMIT 1"", 0)"),"gpt-4-turbo-preview")</f>
        <v>gpt-4-turbo-preview</v>
      </c>
      <c r="K820" s="170">
        <v>0.1</v>
      </c>
      <c r="L820" s="170" t="str">
        <f>IFERROR(__xludf.DUMMYFUNCTION("QUERY(Models!A:I, ""SELECT A WHERE I = TRUE AND G = FALSE LIMIT 1"", 0)"),"gpt-4-turbo-preview")</f>
        <v>gpt-4-turbo-preview</v>
      </c>
      <c r="M820" s="181" t="s">
        <v>48</v>
      </c>
      <c r="N820" s="181" t="s">
        <v>48</v>
      </c>
    </row>
    <row r="821" ht="48.0" customHeight="1">
      <c r="A821" s="189"/>
      <c r="B821" s="191"/>
      <c r="C821" s="192"/>
      <c r="D821" s="192"/>
      <c r="F821" s="190" t="b">
        <v>0</v>
      </c>
      <c r="G821" s="190" t="b">
        <v>0</v>
      </c>
      <c r="H821" s="190" t="b">
        <v>0</v>
      </c>
      <c r="J821" s="170" t="str">
        <f>IFERROR(__xludf.DUMMYFUNCTION("QUERY(Models!A:I, ""SELECT A WHERE I = TRUE AND G = FALSE LIMIT 1"", 0)"),"gpt-4-turbo-preview")</f>
        <v>gpt-4-turbo-preview</v>
      </c>
      <c r="K821" s="170">
        <v>0.1</v>
      </c>
      <c r="L821" s="170" t="str">
        <f>IFERROR(__xludf.DUMMYFUNCTION("QUERY(Models!A:I, ""SELECT A WHERE I = TRUE AND G = FALSE LIMIT 1"", 0)"),"gpt-4-turbo-preview")</f>
        <v>gpt-4-turbo-preview</v>
      </c>
      <c r="M821" s="181" t="s">
        <v>48</v>
      </c>
      <c r="N821" s="181" t="s">
        <v>48</v>
      </c>
    </row>
    <row r="822" ht="48.0" customHeight="1">
      <c r="A822" s="189"/>
      <c r="B822" s="191"/>
      <c r="C822" s="192"/>
      <c r="D822" s="192"/>
      <c r="F822" s="190" t="b">
        <v>0</v>
      </c>
      <c r="G822" s="190" t="b">
        <v>0</v>
      </c>
      <c r="H822" s="190" t="b">
        <v>0</v>
      </c>
      <c r="J822" s="170" t="str">
        <f>IFERROR(__xludf.DUMMYFUNCTION("QUERY(Models!A:I, ""SELECT A WHERE I = TRUE AND G = FALSE LIMIT 1"", 0)"),"gpt-4-turbo-preview")</f>
        <v>gpt-4-turbo-preview</v>
      </c>
      <c r="K822" s="170">
        <v>0.1</v>
      </c>
      <c r="L822" s="170" t="str">
        <f>IFERROR(__xludf.DUMMYFUNCTION("QUERY(Models!A:I, ""SELECT A WHERE I = TRUE AND G = FALSE LIMIT 1"", 0)"),"gpt-4-turbo-preview")</f>
        <v>gpt-4-turbo-preview</v>
      </c>
      <c r="M822" s="181" t="s">
        <v>48</v>
      </c>
      <c r="N822" s="181" t="s">
        <v>48</v>
      </c>
    </row>
    <row r="823" ht="48.0" customHeight="1">
      <c r="A823" s="189"/>
      <c r="B823" s="191"/>
      <c r="C823" s="192"/>
      <c r="D823" s="192"/>
      <c r="F823" s="190" t="b">
        <v>0</v>
      </c>
      <c r="G823" s="190" t="b">
        <v>0</v>
      </c>
      <c r="H823" s="190" t="b">
        <v>0</v>
      </c>
      <c r="J823" s="170" t="str">
        <f>IFERROR(__xludf.DUMMYFUNCTION("QUERY(Models!A:I, ""SELECT A WHERE I = TRUE AND G = FALSE LIMIT 1"", 0)"),"gpt-4-turbo-preview")</f>
        <v>gpt-4-turbo-preview</v>
      </c>
      <c r="K823" s="170">
        <v>0.1</v>
      </c>
      <c r="L823" s="170" t="str">
        <f>IFERROR(__xludf.DUMMYFUNCTION("QUERY(Models!A:I, ""SELECT A WHERE I = TRUE AND G = FALSE LIMIT 1"", 0)"),"gpt-4-turbo-preview")</f>
        <v>gpt-4-turbo-preview</v>
      </c>
      <c r="M823" s="181" t="s">
        <v>48</v>
      </c>
      <c r="N823" s="181" t="s">
        <v>48</v>
      </c>
    </row>
    <row r="824" ht="48.0" customHeight="1">
      <c r="A824" s="189"/>
      <c r="B824" s="191"/>
      <c r="C824" s="192"/>
      <c r="D824" s="192"/>
      <c r="F824" s="190" t="b">
        <v>0</v>
      </c>
      <c r="G824" s="190" t="b">
        <v>0</v>
      </c>
      <c r="H824" s="190" t="b">
        <v>0</v>
      </c>
      <c r="J824" s="170" t="str">
        <f>IFERROR(__xludf.DUMMYFUNCTION("QUERY(Models!A:I, ""SELECT A WHERE I = TRUE AND G = FALSE LIMIT 1"", 0)"),"gpt-4-turbo-preview")</f>
        <v>gpt-4-turbo-preview</v>
      </c>
      <c r="K824" s="170">
        <v>0.1</v>
      </c>
      <c r="L824" s="170" t="str">
        <f>IFERROR(__xludf.DUMMYFUNCTION("QUERY(Models!A:I, ""SELECT A WHERE I = TRUE AND G = FALSE LIMIT 1"", 0)"),"gpt-4-turbo-preview")</f>
        <v>gpt-4-turbo-preview</v>
      </c>
      <c r="M824" s="181" t="s">
        <v>48</v>
      </c>
      <c r="N824" s="181" t="s">
        <v>48</v>
      </c>
    </row>
    <row r="825" ht="48.0" customHeight="1">
      <c r="A825" s="189"/>
      <c r="B825" s="191"/>
      <c r="C825" s="192"/>
      <c r="D825" s="192"/>
      <c r="F825" s="190" t="b">
        <v>0</v>
      </c>
      <c r="G825" s="190" t="b">
        <v>0</v>
      </c>
      <c r="H825" s="190" t="b">
        <v>0</v>
      </c>
      <c r="J825" s="170" t="str">
        <f>IFERROR(__xludf.DUMMYFUNCTION("QUERY(Models!A:I, ""SELECT A WHERE I = TRUE AND G = FALSE LIMIT 1"", 0)"),"gpt-4-turbo-preview")</f>
        <v>gpt-4-turbo-preview</v>
      </c>
      <c r="K825" s="170">
        <v>0.1</v>
      </c>
      <c r="L825" s="170" t="str">
        <f>IFERROR(__xludf.DUMMYFUNCTION("QUERY(Models!A:I, ""SELECT A WHERE I = TRUE AND G = FALSE LIMIT 1"", 0)"),"gpt-4-turbo-preview")</f>
        <v>gpt-4-turbo-preview</v>
      </c>
      <c r="M825" s="181" t="s">
        <v>48</v>
      </c>
      <c r="N825" s="181" t="s">
        <v>48</v>
      </c>
    </row>
    <row r="826" ht="48.0" customHeight="1">
      <c r="A826" s="189"/>
      <c r="B826" s="191"/>
      <c r="C826" s="192"/>
      <c r="D826" s="192"/>
      <c r="F826" s="190" t="b">
        <v>0</v>
      </c>
      <c r="G826" s="190" t="b">
        <v>0</v>
      </c>
      <c r="H826" s="190" t="b">
        <v>0</v>
      </c>
      <c r="J826" s="170" t="str">
        <f>IFERROR(__xludf.DUMMYFUNCTION("QUERY(Models!A:I, ""SELECT A WHERE I = TRUE AND G = FALSE LIMIT 1"", 0)"),"gpt-4-turbo-preview")</f>
        <v>gpt-4-turbo-preview</v>
      </c>
      <c r="K826" s="170">
        <v>0.1</v>
      </c>
      <c r="L826" s="170" t="str">
        <f>IFERROR(__xludf.DUMMYFUNCTION("QUERY(Models!A:I, ""SELECT A WHERE I = TRUE AND G = FALSE LIMIT 1"", 0)"),"gpt-4-turbo-preview")</f>
        <v>gpt-4-turbo-preview</v>
      </c>
      <c r="M826" s="181" t="s">
        <v>48</v>
      </c>
      <c r="N826" s="181" t="s">
        <v>48</v>
      </c>
    </row>
    <row r="827" ht="48.0" customHeight="1">
      <c r="A827" s="189"/>
      <c r="B827" s="191"/>
      <c r="C827" s="192"/>
      <c r="D827" s="192"/>
      <c r="F827" s="190" t="b">
        <v>0</v>
      </c>
      <c r="G827" s="190" t="b">
        <v>0</v>
      </c>
      <c r="H827" s="190" t="b">
        <v>0</v>
      </c>
      <c r="J827" s="170" t="str">
        <f>IFERROR(__xludf.DUMMYFUNCTION("QUERY(Models!A:I, ""SELECT A WHERE I = TRUE AND G = FALSE LIMIT 1"", 0)"),"gpt-4-turbo-preview")</f>
        <v>gpt-4-turbo-preview</v>
      </c>
      <c r="K827" s="170">
        <v>0.1</v>
      </c>
      <c r="L827" s="170" t="str">
        <f>IFERROR(__xludf.DUMMYFUNCTION("QUERY(Models!A:I, ""SELECT A WHERE I = TRUE AND G = FALSE LIMIT 1"", 0)"),"gpt-4-turbo-preview")</f>
        <v>gpt-4-turbo-preview</v>
      </c>
      <c r="M827" s="181" t="s">
        <v>48</v>
      </c>
      <c r="N827" s="181" t="s">
        <v>48</v>
      </c>
    </row>
    <row r="828" ht="48.0" customHeight="1">
      <c r="A828" s="189"/>
      <c r="B828" s="191"/>
      <c r="C828" s="192"/>
      <c r="D828" s="192"/>
      <c r="F828" s="190" t="b">
        <v>0</v>
      </c>
      <c r="G828" s="190" t="b">
        <v>0</v>
      </c>
      <c r="H828" s="190" t="b">
        <v>0</v>
      </c>
      <c r="J828" s="170" t="str">
        <f>IFERROR(__xludf.DUMMYFUNCTION("QUERY(Models!A:I, ""SELECT A WHERE I = TRUE AND G = FALSE LIMIT 1"", 0)"),"gpt-4-turbo-preview")</f>
        <v>gpt-4-turbo-preview</v>
      </c>
      <c r="K828" s="170">
        <v>0.1</v>
      </c>
      <c r="L828" s="170" t="str">
        <f>IFERROR(__xludf.DUMMYFUNCTION("QUERY(Models!A:I, ""SELECT A WHERE I = TRUE AND G = FALSE LIMIT 1"", 0)"),"gpt-4-turbo-preview")</f>
        <v>gpt-4-turbo-preview</v>
      </c>
      <c r="M828" s="181" t="s">
        <v>48</v>
      </c>
      <c r="N828" s="181" t="s">
        <v>48</v>
      </c>
    </row>
    <row r="829" ht="48.0" customHeight="1">
      <c r="A829" s="189"/>
      <c r="B829" s="191"/>
      <c r="C829" s="192"/>
      <c r="D829" s="192"/>
      <c r="F829" s="190" t="b">
        <v>0</v>
      </c>
      <c r="G829" s="190" t="b">
        <v>0</v>
      </c>
      <c r="H829" s="190" t="b">
        <v>0</v>
      </c>
      <c r="J829" s="170" t="str">
        <f>IFERROR(__xludf.DUMMYFUNCTION("QUERY(Models!A:I, ""SELECT A WHERE I = TRUE AND G = FALSE LIMIT 1"", 0)"),"gpt-4-turbo-preview")</f>
        <v>gpt-4-turbo-preview</v>
      </c>
      <c r="K829" s="170">
        <v>0.1</v>
      </c>
      <c r="L829" s="170" t="str">
        <f>IFERROR(__xludf.DUMMYFUNCTION("QUERY(Models!A:I, ""SELECT A WHERE I = TRUE AND G = FALSE LIMIT 1"", 0)"),"gpt-4-turbo-preview")</f>
        <v>gpt-4-turbo-preview</v>
      </c>
      <c r="M829" s="181" t="s">
        <v>48</v>
      </c>
      <c r="N829" s="181" t="s">
        <v>48</v>
      </c>
    </row>
    <row r="830" ht="48.0" customHeight="1">
      <c r="A830" s="189"/>
      <c r="B830" s="191"/>
      <c r="C830" s="192"/>
      <c r="D830" s="192"/>
      <c r="F830" s="190" t="b">
        <v>0</v>
      </c>
      <c r="G830" s="190" t="b">
        <v>0</v>
      </c>
      <c r="H830" s="190" t="b">
        <v>0</v>
      </c>
      <c r="J830" s="170" t="str">
        <f>IFERROR(__xludf.DUMMYFUNCTION("QUERY(Models!A:I, ""SELECT A WHERE I = TRUE AND G = FALSE LIMIT 1"", 0)"),"gpt-4-turbo-preview")</f>
        <v>gpt-4-turbo-preview</v>
      </c>
      <c r="K830" s="170">
        <v>0.1</v>
      </c>
      <c r="L830" s="170" t="str">
        <f>IFERROR(__xludf.DUMMYFUNCTION("QUERY(Models!A:I, ""SELECT A WHERE I = TRUE AND G = FALSE LIMIT 1"", 0)"),"gpt-4-turbo-preview")</f>
        <v>gpt-4-turbo-preview</v>
      </c>
      <c r="M830" s="181" t="s">
        <v>48</v>
      </c>
      <c r="N830" s="181" t="s">
        <v>48</v>
      </c>
    </row>
    <row r="831" ht="48.0" customHeight="1">
      <c r="A831" s="189"/>
      <c r="B831" s="191"/>
      <c r="C831" s="192"/>
      <c r="D831" s="192"/>
      <c r="F831" s="190" t="b">
        <v>0</v>
      </c>
      <c r="G831" s="190" t="b">
        <v>0</v>
      </c>
      <c r="H831" s="190" t="b">
        <v>0</v>
      </c>
      <c r="J831" s="170" t="str">
        <f>IFERROR(__xludf.DUMMYFUNCTION("QUERY(Models!A:I, ""SELECT A WHERE I = TRUE AND G = FALSE LIMIT 1"", 0)"),"gpt-4-turbo-preview")</f>
        <v>gpt-4-turbo-preview</v>
      </c>
      <c r="K831" s="170">
        <v>0.1</v>
      </c>
      <c r="L831" s="170" t="str">
        <f>IFERROR(__xludf.DUMMYFUNCTION("QUERY(Models!A:I, ""SELECT A WHERE I = TRUE AND G = FALSE LIMIT 1"", 0)"),"gpt-4-turbo-preview")</f>
        <v>gpt-4-turbo-preview</v>
      </c>
      <c r="M831" s="181" t="s">
        <v>48</v>
      </c>
      <c r="N831" s="181" t="s">
        <v>48</v>
      </c>
    </row>
    <row r="832" ht="48.0" customHeight="1">
      <c r="A832" s="189"/>
      <c r="B832" s="191"/>
      <c r="C832" s="192"/>
      <c r="D832" s="192"/>
      <c r="F832" s="190" t="b">
        <v>0</v>
      </c>
      <c r="G832" s="190" t="b">
        <v>0</v>
      </c>
      <c r="H832" s="190" t="b">
        <v>0</v>
      </c>
      <c r="J832" s="170" t="str">
        <f>IFERROR(__xludf.DUMMYFUNCTION("QUERY(Models!A:I, ""SELECT A WHERE I = TRUE AND G = FALSE LIMIT 1"", 0)"),"gpt-4-turbo-preview")</f>
        <v>gpt-4-turbo-preview</v>
      </c>
      <c r="K832" s="170">
        <v>0.1</v>
      </c>
      <c r="L832" s="170" t="str">
        <f>IFERROR(__xludf.DUMMYFUNCTION("QUERY(Models!A:I, ""SELECT A WHERE I = TRUE AND G = FALSE LIMIT 1"", 0)"),"gpt-4-turbo-preview")</f>
        <v>gpt-4-turbo-preview</v>
      </c>
      <c r="M832" s="181" t="s">
        <v>48</v>
      </c>
      <c r="N832" s="181" t="s">
        <v>48</v>
      </c>
    </row>
    <row r="833" ht="48.0" customHeight="1">
      <c r="A833" s="189"/>
      <c r="B833" s="191"/>
      <c r="C833" s="192"/>
      <c r="D833" s="192"/>
      <c r="F833" s="190" t="b">
        <v>0</v>
      </c>
      <c r="G833" s="190" t="b">
        <v>0</v>
      </c>
      <c r="H833" s="190" t="b">
        <v>0</v>
      </c>
      <c r="J833" s="170" t="str">
        <f>IFERROR(__xludf.DUMMYFUNCTION("QUERY(Models!A:I, ""SELECT A WHERE I = TRUE AND G = FALSE LIMIT 1"", 0)"),"gpt-4-turbo-preview")</f>
        <v>gpt-4-turbo-preview</v>
      </c>
      <c r="K833" s="170">
        <v>0.1</v>
      </c>
      <c r="L833" s="170" t="str">
        <f>IFERROR(__xludf.DUMMYFUNCTION("QUERY(Models!A:I, ""SELECT A WHERE I = TRUE AND G = FALSE LIMIT 1"", 0)"),"gpt-4-turbo-preview")</f>
        <v>gpt-4-turbo-preview</v>
      </c>
      <c r="M833" s="181" t="s">
        <v>48</v>
      </c>
      <c r="N833" s="181" t="s">
        <v>48</v>
      </c>
    </row>
    <row r="834" ht="48.0" customHeight="1">
      <c r="A834" s="189"/>
      <c r="B834" s="191"/>
      <c r="C834" s="192"/>
      <c r="D834" s="192"/>
      <c r="F834" s="190" t="b">
        <v>0</v>
      </c>
      <c r="G834" s="190" t="b">
        <v>0</v>
      </c>
      <c r="H834" s="190" t="b">
        <v>0</v>
      </c>
      <c r="J834" s="170" t="str">
        <f>IFERROR(__xludf.DUMMYFUNCTION("QUERY(Models!A:I, ""SELECT A WHERE I = TRUE AND G = FALSE LIMIT 1"", 0)"),"gpt-4-turbo-preview")</f>
        <v>gpt-4-turbo-preview</v>
      </c>
      <c r="K834" s="170">
        <v>0.1</v>
      </c>
      <c r="L834" s="170" t="str">
        <f>IFERROR(__xludf.DUMMYFUNCTION("QUERY(Models!A:I, ""SELECT A WHERE I = TRUE AND G = FALSE LIMIT 1"", 0)"),"gpt-4-turbo-preview")</f>
        <v>gpt-4-turbo-preview</v>
      </c>
      <c r="M834" s="181" t="s">
        <v>48</v>
      </c>
      <c r="N834" s="181" t="s">
        <v>48</v>
      </c>
    </row>
    <row r="835" ht="48.0" customHeight="1">
      <c r="A835" s="189"/>
      <c r="B835" s="191"/>
      <c r="C835" s="192"/>
      <c r="D835" s="192"/>
      <c r="F835" s="190" t="b">
        <v>0</v>
      </c>
      <c r="G835" s="190" t="b">
        <v>0</v>
      </c>
      <c r="H835" s="190" t="b">
        <v>0</v>
      </c>
      <c r="J835" s="170" t="str">
        <f>IFERROR(__xludf.DUMMYFUNCTION("QUERY(Models!A:I, ""SELECT A WHERE I = TRUE AND G = FALSE LIMIT 1"", 0)"),"gpt-4-turbo-preview")</f>
        <v>gpt-4-turbo-preview</v>
      </c>
      <c r="K835" s="170">
        <v>0.1</v>
      </c>
      <c r="L835" s="170" t="str">
        <f>IFERROR(__xludf.DUMMYFUNCTION("QUERY(Models!A:I, ""SELECT A WHERE I = TRUE AND G = FALSE LIMIT 1"", 0)"),"gpt-4-turbo-preview")</f>
        <v>gpt-4-turbo-preview</v>
      </c>
      <c r="M835" s="181" t="s">
        <v>48</v>
      </c>
      <c r="N835" s="181" t="s">
        <v>48</v>
      </c>
    </row>
    <row r="836" ht="48.0" customHeight="1">
      <c r="A836" s="189"/>
      <c r="B836" s="191"/>
      <c r="C836" s="192"/>
      <c r="D836" s="192"/>
      <c r="F836" s="190" t="b">
        <v>0</v>
      </c>
      <c r="G836" s="190" t="b">
        <v>0</v>
      </c>
      <c r="H836" s="190" t="b">
        <v>0</v>
      </c>
      <c r="J836" s="170" t="str">
        <f>IFERROR(__xludf.DUMMYFUNCTION("QUERY(Models!A:I, ""SELECT A WHERE I = TRUE AND G = FALSE LIMIT 1"", 0)"),"gpt-4-turbo-preview")</f>
        <v>gpt-4-turbo-preview</v>
      </c>
      <c r="K836" s="170">
        <v>0.1</v>
      </c>
      <c r="L836" s="170" t="str">
        <f>IFERROR(__xludf.DUMMYFUNCTION("QUERY(Models!A:I, ""SELECT A WHERE I = TRUE AND G = FALSE LIMIT 1"", 0)"),"gpt-4-turbo-preview")</f>
        <v>gpt-4-turbo-preview</v>
      </c>
      <c r="M836" s="181" t="s">
        <v>48</v>
      </c>
      <c r="N836" s="181" t="s">
        <v>48</v>
      </c>
    </row>
    <row r="837" ht="48.0" customHeight="1">
      <c r="A837" s="189"/>
      <c r="B837" s="191"/>
      <c r="C837" s="192"/>
      <c r="D837" s="192"/>
      <c r="F837" s="190" t="b">
        <v>0</v>
      </c>
      <c r="G837" s="190" t="b">
        <v>0</v>
      </c>
      <c r="H837" s="190" t="b">
        <v>0</v>
      </c>
      <c r="J837" s="170" t="str">
        <f>IFERROR(__xludf.DUMMYFUNCTION("QUERY(Models!A:I, ""SELECT A WHERE I = TRUE AND G = FALSE LIMIT 1"", 0)"),"gpt-4-turbo-preview")</f>
        <v>gpt-4-turbo-preview</v>
      </c>
      <c r="K837" s="170">
        <v>0.1</v>
      </c>
      <c r="L837" s="170" t="str">
        <f>IFERROR(__xludf.DUMMYFUNCTION("QUERY(Models!A:I, ""SELECT A WHERE I = TRUE AND G = FALSE LIMIT 1"", 0)"),"gpt-4-turbo-preview")</f>
        <v>gpt-4-turbo-preview</v>
      </c>
      <c r="M837" s="181" t="s">
        <v>48</v>
      </c>
      <c r="N837" s="181" t="s">
        <v>48</v>
      </c>
    </row>
    <row r="838" ht="48.0" customHeight="1">
      <c r="A838" s="189"/>
      <c r="B838" s="191"/>
      <c r="C838" s="192"/>
      <c r="D838" s="192"/>
      <c r="F838" s="190" t="b">
        <v>0</v>
      </c>
      <c r="G838" s="190" t="b">
        <v>0</v>
      </c>
      <c r="H838" s="190" t="b">
        <v>0</v>
      </c>
      <c r="J838" s="170" t="str">
        <f>IFERROR(__xludf.DUMMYFUNCTION("QUERY(Models!A:I, ""SELECT A WHERE I = TRUE AND G = FALSE LIMIT 1"", 0)"),"gpt-4-turbo-preview")</f>
        <v>gpt-4-turbo-preview</v>
      </c>
      <c r="K838" s="170">
        <v>0.1</v>
      </c>
      <c r="L838" s="170" t="str">
        <f>IFERROR(__xludf.DUMMYFUNCTION("QUERY(Models!A:I, ""SELECT A WHERE I = TRUE AND G = FALSE LIMIT 1"", 0)"),"gpt-4-turbo-preview")</f>
        <v>gpt-4-turbo-preview</v>
      </c>
      <c r="M838" s="181" t="s">
        <v>48</v>
      </c>
      <c r="N838" s="181" t="s">
        <v>48</v>
      </c>
    </row>
    <row r="839" ht="48.0" customHeight="1">
      <c r="A839" s="189"/>
      <c r="B839" s="191"/>
      <c r="C839" s="192"/>
      <c r="D839" s="192"/>
      <c r="F839" s="190" t="b">
        <v>0</v>
      </c>
      <c r="G839" s="190" t="b">
        <v>0</v>
      </c>
      <c r="H839" s="190" t="b">
        <v>0</v>
      </c>
      <c r="J839" s="170" t="str">
        <f>IFERROR(__xludf.DUMMYFUNCTION("QUERY(Models!A:I, ""SELECT A WHERE I = TRUE AND G = FALSE LIMIT 1"", 0)"),"gpt-4-turbo-preview")</f>
        <v>gpt-4-turbo-preview</v>
      </c>
      <c r="K839" s="170">
        <v>0.1</v>
      </c>
      <c r="L839" s="170" t="str">
        <f>IFERROR(__xludf.DUMMYFUNCTION("QUERY(Models!A:I, ""SELECT A WHERE I = TRUE AND G = FALSE LIMIT 1"", 0)"),"gpt-4-turbo-preview")</f>
        <v>gpt-4-turbo-preview</v>
      </c>
      <c r="M839" s="181" t="s">
        <v>48</v>
      </c>
      <c r="N839" s="181" t="s">
        <v>48</v>
      </c>
    </row>
    <row r="840" ht="48.0" customHeight="1">
      <c r="A840" s="189"/>
      <c r="B840" s="191"/>
      <c r="C840" s="192"/>
      <c r="D840" s="192"/>
      <c r="F840" s="190" t="b">
        <v>0</v>
      </c>
      <c r="G840" s="190" t="b">
        <v>0</v>
      </c>
      <c r="H840" s="190" t="b">
        <v>0</v>
      </c>
      <c r="J840" s="170" t="str">
        <f>IFERROR(__xludf.DUMMYFUNCTION("QUERY(Models!A:I, ""SELECT A WHERE I = TRUE AND G = FALSE LIMIT 1"", 0)"),"gpt-4-turbo-preview")</f>
        <v>gpt-4-turbo-preview</v>
      </c>
      <c r="K840" s="170">
        <v>0.1</v>
      </c>
      <c r="L840" s="170" t="str">
        <f>IFERROR(__xludf.DUMMYFUNCTION("QUERY(Models!A:I, ""SELECT A WHERE I = TRUE AND G = FALSE LIMIT 1"", 0)"),"gpt-4-turbo-preview")</f>
        <v>gpt-4-turbo-preview</v>
      </c>
      <c r="M840" s="181" t="s">
        <v>48</v>
      </c>
      <c r="N840" s="181" t="s">
        <v>48</v>
      </c>
    </row>
    <row r="841" ht="48.0" customHeight="1">
      <c r="A841" s="189"/>
      <c r="B841" s="191"/>
      <c r="C841" s="192"/>
      <c r="D841" s="192"/>
      <c r="F841" s="190" t="b">
        <v>0</v>
      </c>
      <c r="G841" s="190" t="b">
        <v>0</v>
      </c>
      <c r="H841" s="190" t="b">
        <v>0</v>
      </c>
      <c r="J841" s="170" t="str">
        <f>IFERROR(__xludf.DUMMYFUNCTION("QUERY(Models!A:I, ""SELECT A WHERE I = TRUE AND G = FALSE LIMIT 1"", 0)"),"gpt-4-turbo-preview")</f>
        <v>gpt-4-turbo-preview</v>
      </c>
      <c r="K841" s="170">
        <v>0.1</v>
      </c>
      <c r="L841" s="170" t="str">
        <f>IFERROR(__xludf.DUMMYFUNCTION("QUERY(Models!A:I, ""SELECT A WHERE I = TRUE AND G = FALSE LIMIT 1"", 0)"),"gpt-4-turbo-preview")</f>
        <v>gpt-4-turbo-preview</v>
      </c>
      <c r="M841" s="181" t="s">
        <v>48</v>
      </c>
      <c r="N841" s="181" t="s">
        <v>48</v>
      </c>
    </row>
    <row r="842" ht="48.0" customHeight="1">
      <c r="A842" s="189"/>
      <c r="B842" s="191"/>
      <c r="C842" s="192"/>
      <c r="D842" s="192"/>
      <c r="F842" s="190" t="b">
        <v>0</v>
      </c>
      <c r="G842" s="190" t="b">
        <v>0</v>
      </c>
      <c r="H842" s="190" t="b">
        <v>0</v>
      </c>
      <c r="J842" s="170" t="str">
        <f>IFERROR(__xludf.DUMMYFUNCTION("QUERY(Models!A:I, ""SELECT A WHERE I = TRUE AND G = FALSE LIMIT 1"", 0)"),"gpt-4-turbo-preview")</f>
        <v>gpt-4-turbo-preview</v>
      </c>
      <c r="K842" s="170">
        <v>0.1</v>
      </c>
      <c r="L842" s="170" t="str">
        <f>IFERROR(__xludf.DUMMYFUNCTION("QUERY(Models!A:I, ""SELECT A WHERE I = TRUE AND G = FALSE LIMIT 1"", 0)"),"gpt-4-turbo-preview")</f>
        <v>gpt-4-turbo-preview</v>
      </c>
      <c r="M842" s="181" t="s">
        <v>48</v>
      </c>
      <c r="N842" s="181" t="s">
        <v>48</v>
      </c>
    </row>
    <row r="843" ht="48.0" customHeight="1">
      <c r="A843" s="189"/>
      <c r="B843" s="191"/>
      <c r="C843" s="192"/>
      <c r="D843" s="192"/>
      <c r="F843" s="190" t="b">
        <v>0</v>
      </c>
      <c r="G843" s="190" t="b">
        <v>0</v>
      </c>
      <c r="H843" s="190" t="b">
        <v>0</v>
      </c>
      <c r="J843" s="170" t="str">
        <f>IFERROR(__xludf.DUMMYFUNCTION("QUERY(Models!A:I, ""SELECT A WHERE I = TRUE AND G = FALSE LIMIT 1"", 0)"),"gpt-4-turbo-preview")</f>
        <v>gpt-4-turbo-preview</v>
      </c>
      <c r="K843" s="170">
        <v>0.1</v>
      </c>
      <c r="L843" s="170" t="str">
        <f>IFERROR(__xludf.DUMMYFUNCTION("QUERY(Models!A:I, ""SELECT A WHERE I = TRUE AND G = FALSE LIMIT 1"", 0)"),"gpt-4-turbo-preview")</f>
        <v>gpt-4-turbo-preview</v>
      </c>
      <c r="M843" s="181" t="s">
        <v>48</v>
      </c>
      <c r="N843" s="181" t="s">
        <v>48</v>
      </c>
    </row>
    <row r="844" ht="48.0" customHeight="1">
      <c r="A844" s="189"/>
      <c r="B844" s="191"/>
      <c r="C844" s="192"/>
      <c r="D844" s="192"/>
      <c r="F844" s="190" t="b">
        <v>0</v>
      </c>
      <c r="G844" s="190" t="b">
        <v>0</v>
      </c>
      <c r="H844" s="190" t="b">
        <v>0</v>
      </c>
      <c r="J844" s="170" t="str">
        <f>IFERROR(__xludf.DUMMYFUNCTION("QUERY(Models!A:I, ""SELECT A WHERE I = TRUE AND G = FALSE LIMIT 1"", 0)"),"gpt-4-turbo-preview")</f>
        <v>gpt-4-turbo-preview</v>
      </c>
      <c r="K844" s="170">
        <v>0.1</v>
      </c>
      <c r="L844" s="170" t="str">
        <f>IFERROR(__xludf.DUMMYFUNCTION("QUERY(Models!A:I, ""SELECT A WHERE I = TRUE AND G = FALSE LIMIT 1"", 0)"),"gpt-4-turbo-preview")</f>
        <v>gpt-4-turbo-preview</v>
      </c>
      <c r="M844" s="181" t="s">
        <v>48</v>
      </c>
      <c r="N844" s="181" t="s">
        <v>48</v>
      </c>
    </row>
    <row r="845" ht="48.0" customHeight="1">
      <c r="A845" s="189"/>
      <c r="B845" s="191"/>
      <c r="C845" s="192"/>
      <c r="D845" s="192"/>
      <c r="F845" s="190" t="b">
        <v>0</v>
      </c>
      <c r="G845" s="190" t="b">
        <v>0</v>
      </c>
      <c r="H845" s="190" t="b">
        <v>0</v>
      </c>
      <c r="J845" s="170" t="str">
        <f>IFERROR(__xludf.DUMMYFUNCTION("QUERY(Models!A:I, ""SELECT A WHERE I = TRUE AND G = FALSE LIMIT 1"", 0)"),"gpt-4-turbo-preview")</f>
        <v>gpt-4-turbo-preview</v>
      </c>
      <c r="K845" s="170">
        <v>0.1</v>
      </c>
      <c r="L845" s="170" t="str">
        <f>IFERROR(__xludf.DUMMYFUNCTION("QUERY(Models!A:I, ""SELECT A WHERE I = TRUE AND G = FALSE LIMIT 1"", 0)"),"gpt-4-turbo-preview")</f>
        <v>gpt-4-turbo-preview</v>
      </c>
      <c r="M845" s="181" t="s">
        <v>48</v>
      </c>
      <c r="N845" s="181" t="s">
        <v>48</v>
      </c>
    </row>
    <row r="846" ht="48.0" customHeight="1">
      <c r="A846" s="189"/>
      <c r="B846" s="191"/>
      <c r="C846" s="192"/>
      <c r="D846" s="192"/>
      <c r="F846" s="190" t="b">
        <v>0</v>
      </c>
      <c r="G846" s="190" t="b">
        <v>0</v>
      </c>
      <c r="H846" s="190" t="b">
        <v>0</v>
      </c>
      <c r="J846" s="170" t="str">
        <f>IFERROR(__xludf.DUMMYFUNCTION("QUERY(Models!A:I, ""SELECT A WHERE I = TRUE AND G = FALSE LIMIT 1"", 0)"),"gpt-4-turbo-preview")</f>
        <v>gpt-4-turbo-preview</v>
      </c>
      <c r="K846" s="170">
        <v>0.1</v>
      </c>
      <c r="L846" s="170" t="str">
        <f>IFERROR(__xludf.DUMMYFUNCTION("QUERY(Models!A:I, ""SELECT A WHERE I = TRUE AND G = FALSE LIMIT 1"", 0)"),"gpt-4-turbo-preview")</f>
        <v>gpt-4-turbo-preview</v>
      </c>
      <c r="M846" s="181" t="s">
        <v>48</v>
      </c>
      <c r="N846" s="181" t="s">
        <v>48</v>
      </c>
    </row>
    <row r="847" ht="48.0" customHeight="1">
      <c r="A847" s="189"/>
      <c r="B847" s="191"/>
      <c r="C847" s="192"/>
      <c r="D847" s="192"/>
      <c r="F847" s="190" t="b">
        <v>0</v>
      </c>
      <c r="G847" s="190" t="b">
        <v>0</v>
      </c>
      <c r="H847" s="190" t="b">
        <v>0</v>
      </c>
      <c r="J847" s="170" t="str">
        <f>IFERROR(__xludf.DUMMYFUNCTION("QUERY(Models!A:I, ""SELECT A WHERE I = TRUE AND G = FALSE LIMIT 1"", 0)"),"gpt-4-turbo-preview")</f>
        <v>gpt-4-turbo-preview</v>
      </c>
      <c r="K847" s="170">
        <v>0.1</v>
      </c>
      <c r="L847" s="170" t="str">
        <f>IFERROR(__xludf.DUMMYFUNCTION("QUERY(Models!A:I, ""SELECT A WHERE I = TRUE AND G = FALSE LIMIT 1"", 0)"),"gpt-4-turbo-preview")</f>
        <v>gpt-4-turbo-preview</v>
      </c>
      <c r="M847" s="181" t="s">
        <v>48</v>
      </c>
      <c r="N847" s="181" t="s">
        <v>48</v>
      </c>
    </row>
    <row r="848" ht="48.0" customHeight="1">
      <c r="A848" s="189"/>
      <c r="B848" s="191"/>
      <c r="C848" s="192"/>
      <c r="D848" s="192"/>
      <c r="F848" s="190" t="b">
        <v>0</v>
      </c>
      <c r="G848" s="190" t="b">
        <v>0</v>
      </c>
      <c r="H848" s="190" t="b">
        <v>0</v>
      </c>
      <c r="J848" s="170" t="str">
        <f>IFERROR(__xludf.DUMMYFUNCTION("QUERY(Models!A:I, ""SELECT A WHERE I = TRUE AND G = FALSE LIMIT 1"", 0)"),"gpt-4-turbo-preview")</f>
        <v>gpt-4-turbo-preview</v>
      </c>
      <c r="K848" s="170">
        <v>0.1</v>
      </c>
      <c r="L848" s="170" t="str">
        <f>IFERROR(__xludf.DUMMYFUNCTION("QUERY(Models!A:I, ""SELECT A WHERE I = TRUE AND G = FALSE LIMIT 1"", 0)"),"gpt-4-turbo-preview")</f>
        <v>gpt-4-turbo-preview</v>
      </c>
      <c r="M848" s="181" t="s">
        <v>48</v>
      </c>
      <c r="N848" s="181" t="s">
        <v>48</v>
      </c>
    </row>
    <row r="849" ht="48.0" customHeight="1">
      <c r="A849" s="189"/>
      <c r="B849" s="191"/>
      <c r="C849" s="192"/>
      <c r="D849" s="192"/>
      <c r="F849" s="190" t="b">
        <v>0</v>
      </c>
      <c r="G849" s="190" t="b">
        <v>0</v>
      </c>
      <c r="H849" s="190" t="b">
        <v>0</v>
      </c>
      <c r="J849" s="170" t="str">
        <f>IFERROR(__xludf.DUMMYFUNCTION("QUERY(Models!A:I, ""SELECT A WHERE I = TRUE AND G = FALSE LIMIT 1"", 0)"),"gpt-4-turbo-preview")</f>
        <v>gpt-4-turbo-preview</v>
      </c>
      <c r="K849" s="170">
        <v>0.1</v>
      </c>
      <c r="L849" s="170" t="str">
        <f>IFERROR(__xludf.DUMMYFUNCTION("QUERY(Models!A:I, ""SELECT A WHERE I = TRUE AND G = FALSE LIMIT 1"", 0)"),"gpt-4-turbo-preview")</f>
        <v>gpt-4-turbo-preview</v>
      </c>
      <c r="M849" s="181" t="s">
        <v>48</v>
      </c>
      <c r="N849" s="181" t="s">
        <v>48</v>
      </c>
    </row>
    <row r="850" ht="48.0" customHeight="1">
      <c r="A850" s="189"/>
      <c r="B850" s="191"/>
      <c r="C850" s="192"/>
      <c r="D850" s="192"/>
      <c r="F850" s="190" t="b">
        <v>0</v>
      </c>
      <c r="G850" s="190" t="b">
        <v>0</v>
      </c>
      <c r="H850" s="190" t="b">
        <v>0</v>
      </c>
      <c r="J850" s="170" t="str">
        <f>IFERROR(__xludf.DUMMYFUNCTION("QUERY(Models!A:I, ""SELECT A WHERE I = TRUE AND G = FALSE LIMIT 1"", 0)"),"gpt-4-turbo-preview")</f>
        <v>gpt-4-turbo-preview</v>
      </c>
      <c r="K850" s="170">
        <v>0.1</v>
      </c>
      <c r="L850" s="170" t="str">
        <f>IFERROR(__xludf.DUMMYFUNCTION("QUERY(Models!A:I, ""SELECT A WHERE I = TRUE AND G = FALSE LIMIT 1"", 0)"),"gpt-4-turbo-preview")</f>
        <v>gpt-4-turbo-preview</v>
      </c>
      <c r="M850" s="181" t="s">
        <v>48</v>
      </c>
      <c r="N850" s="181" t="s">
        <v>48</v>
      </c>
    </row>
    <row r="851" ht="48.0" customHeight="1">
      <c r="A851" s="189"/>
      <c r="B851" s="191"/>
      <c r="C851" s="192"/>
      <c r="D851" s="192"/>
      <c r="F851" s="190" t="b">
        <v>0</v>
      </c>
      <c r="G851" s="190" t="b">
        <v>0</v>
      </c>
      <c r="H851" s="190" t="b">
        <v>0</v>
      </c>
      <c r="J851" s="170" t="str">
        <f>IFERROR(__xludf.DUMMYFUNCTION("QUERY(Models!A:I, ""SELECT A WHERE I = TRUE AND G = FALSE LIMIT 1"", 0)"),"gpt-4-turbo-preview")</f>
        <v>gpt-4-turbo-preview</v>
      </c>
      <c r="K851" s="170">
        <v>0.1</v>
      </c>
      <c r="L851" s="170" t="str">
        <f>IFERROR(__xludf.DUMMYFUNCTION("QUERY(Models!A:I, ""SELECT A WHERE I = TRUE AND G = FALSE LIMIT 1"", 0)"),"gpt-4-turbo-preview")</f>
        <v>gpt-4-turbo-preview</v>
      </c>
      <c r="M851" s="181" t="s">
        <v>48</v>
      </c>
      <c r="N851" s="181" t="s">
        <v>48</v>
      </c>
    </row>
    <row r="852" ht="48.0" customHeight="1">
      <c r="A852" s="189"/>
      <c r="B852" s="191"/>
      <c r="C852" s="192"/>
      <c r="D852" s="192"/>
      <c r="F852" s="190" t="b">
        <v>0</v>
      </c>
      <c r="G852" s="190" t="b">
        <v>0</v>
      </c>
      <c r="H852" s="190" t="b">
        <v>0</v>
      </c>
      <c r="J852" s="170" t="str">
        <f>IFERROR(__xludf.DUMMYFUNCTION("QUERY(Models!A:I, ""SELECT A WHERE I = TRUE AND G = FALSE LIMIT 1"", 0)"),"gpt-4-turbo-preview")</f>
        <v>gpt-4-turbo-preview</v>
      </c>
      <c r="K852" s="170">
        <v>0.1</v>
      </c>
      <c r="L852" s="170" t="str">
        <f>IFERROR(__xludf.DUMMYFUNCTION("QUERY(Models!A:I, ""SELECT A WHERE I = TRUE AND G = FALSE LIMIT 1"", 0)"),"gpt-4-turbo-preview")</f>
        <v>gpt-4-turbo-preview</v>
      </c>
      <c r="M852" s="181" t="s">
        <v>48</v>
      </c>
      <c r="N852" s="181" t="s">
        <v>48</v>
      </c>
    </row>
    <row r="853" ht="48.0" customHeight="1">
      <c r="A853" s="189"/>
      <c r="B853" s="191"/>
      <c r="C853" s="192"/>
      <c r="D853" s="192"/>
      <c r="F853" s="190" t="b">
        <v>0</v>
      </c>
      <c r="G853" s="190" t="b">
        <v>0</v>
      </c>
      <c r="H853" s="190" t="b">
        <v>0</v>
      </c>
      <c r="J853" s="170" t="str">
        <f>IFERROR(__xludf.DUMMYFUNCTION("QUERY(Models!A:I, ""SELECT A WHERE I = TRUE AND G = FALSE LIMIT 1"", 0)"),"gpt-4-turbo-preview")</f>
        <v>gpt-4-turbo-preview</v>
      </c>
      <c r="K853" s="170">
        <v>0.1</v>
      </c>
      <c r="L853" s="170" t="str">
        <f>IFERROR(__xludf.DUMMYFUNCTION("QUERY(Models!A:I, ""SELECT A WHERE I = TRUE AND G = FALSE LIMIT 1"", 0)"),"gpt-4-turbo-preview")</f>
        <v>gpt-4-turbo-preview</v>
      </c>
      <c r="M853" s="181" t="s">
        <v>48</v>
      </c>
      <c r="N853" s="181" t="s">
        <v>48</v>
      </c>
    </row>
    <row r="854" ht="48.0" customHeight="1">
      <c r="A854" s="189"/>
      <c r="B854" s="191"/>
      <c r="C854" s="192"/>
      <c r="D854" s="192"/>
      <c r="F854" s="190" t="b">
        <v>0</v>
      </c>
      <c r="G854" s="190" t="b">
        <v>0</v>
      </c>
      <c r="H854" s="190" t="b">
        <v>0</v>
      </c>
      <c r="J854" s="170" t="str">
        <f>IFERROR(__xludf.DUMMYFUNCTION("QUERY(Models!A:I, ""SELECT A WHERE I = TRUE AND G = FALSE LIMIT 1"", 0)"),"gpt-4-turbo-preview")</f>
        <v>gpt-4-turbo-preview</v>
      </c>
      <c r="K854" s="170">
        <v>0.1</v>
      </c>
      <c r="L854" s="170" t="str">
        <f>IFERROR(__xludf.DUMMYFUNCTION("QUERY(Models!A:I, ""SELECT A WHERE I = TRUE AND G = FALSE LIMIT 1"", 0)"),"gpt-4-turbo-preview")</f>
        <v>gpt-4-turbo-preview</v>
      </c>
      <c r="M854" s="181" t="s">
        <v>48</v>
      </c>
      <c r="N854" s="181" t="s">
        <v>48</v>
      </c>
    </row>
    <row r="855" ht="48.0" customHeight="1">
      <c r="A855" s="189"/>
      <c r="B855" s="191"/>
      <c r="C855" s="192"/>
      <c r="D855" s="192"/>
      <c r="F855" s="190" t="b">
        <v>0</v>
      </c>
      <c r="G855" s="190" t="b">
        <v>0</v>
      </c>
      <c r="H855" s="190" t="b">
        <v>0</v>
      </c>
      <c r="J855" s="170" t="str">
        <f>IFERROR(__xludf.DUMMYFUNCTION("QUERY(Models!A:I, ""SELECT A WHERE I = TRUE AND G = FALSE LIMIT 1"", 0)"),"gpt-4-turbo-preview")</f>
        <v>gpt-4-turbo-preview</v>
      </c>
      <c r="K855" s="170">
        <v>0.1</v>
      </c>
      <c r="L855" s="170" t="str">
        <f>IFERROR(__xludf.DUMMYFUNCTION("QUERY(Models!A:I, ""SELECT A WHERE I = TRUE AND G = FALSE LIMIT 1"", 0)"),"gpt-4-turbo-preview")</f>
        <v>gpt-4-turbo-preview</v>
      </c>
      <c r="M855" s="181" t="s">
        <v>48</v>
      </c>
      <c r="N855" s="181" t="s">
        <v>48</v>
      </c>
    </row>
    <row r="856" ht="48.0" customHeight="1">
      <c r="A856" s="189"/>
      <c r="B856" s="191"/>
      <c r="C856" s="192"/>
      <c r="D856" s="192"/>
      <c r="F856" s="190" t="b">
        <v>0</v>
      </c>
      <c r="G856" s="190" t="b">
        <v>0</v>
      </c>
      <c r="H856" s="190" t="b">
        <v>0</v>
      </c>
      <c r="J856" s="170" t="str">
        <f>IFERROR(__xludf.DUMMYFUNCTION("QUERY(Models!A:I, ""SELECT A WHERE I = TRUE AND G = FALSE LIMIT 1"", 0)"),"gpt-4-turbo-preview")</f>
        <v>gpt-4-turbo-preview</v>
      </c>
      <c r="K856" s="170">
        <v>0.1</v>
      </c>
      <c r="L856" s="170" t="str">
        <f>IFERROR(__xludf.DUMMYFUNCTION("QUERY(Models!A:I, ""SELECT A WHERE I = TRUE AND G = FALSE LIMIT 1"", 0)"),"gpt-4-turbo-preview")</f>
        <v>gpt-4-turbo-preview</v>
      </c>
      <c r="M856" s="181" t="s">
        <v>48</v>
      </c>
      <c r="N856" s="181" t="s">
        <v>48</v>
      </c>
    </row>
    <row r="857" ht="48.0" customHeight="1">
      <c r="A857" s="189"/>
      <c r="B857" s="191"/>
      <c r="C857" s="192"/>
      <c r="D857" s="192"/>
      <c r="F857" s="190" t="b">
        <v>0</v>
      </c>
      <c r="G857" s="190" t="b">
        <v>0</v>
      </c>
      <c r="H857" s="190" t="b">
        <v>0</v>
      </c>
      <c r="J857" s="170" t="str">
        <f>IFERROR(__xludf.DUMMYFUNCTION("QUERY(Models!A:I, ""SELECT A WHERE I = TRUE AND G = FALSE LIMIT 1"", 0)"),"gpt-4-turbo-preview")</f>
        <v>gpt-4-turbo-preview</v>
      </c>
      <c r="K857" s="170">
        <v>0.1</v>
      </c>
      <c r="L857" s="170" t="str">
        <f>IFERROR(__xludf.DUMMYFUNCTION("QUERY(Models!A:I, ""SELECT A WHERE I = TRUE AND G = FALSE LIMIT 1"", 0)"),"gpt-4-turbo-preview")</f>
        <v>gpt-4-turbo-preview</v>
      </c>
      <c r="M857" s="181" t="s">
        <v>48</v>
      </c>
      <c r="N857" s="181" t="s">
        <v>48</v>
      </c>
    </row>
    <row r="858" ht="48.0" customHeight="1">
      <c r="A858" s="189"/>
      <c r="B858" s="191"/>
      <c r="C858" s="192"/>
      <c r="D858" s="192"/>
      <c r="F858" s="190" t="b">
        <v>0</v>
      </c>
      <c r="G858" s="190" t="b">
        <v>0</v>
      </c>
      <c r="H858" s="190" t="b">
        <v>0</v>
      </c>
      <c r="J858" s="170" t="str">
        <f>IFERROR(__xludf.DUMMYFUNCTION("QUERY(Models!A:I, ""SELECT A WHERE I = TRUE AND G = FALSE LIMIT 1"", 0)"),"gpt-4-turbo-preview")</f>
        <v>gpt-4-turbo-preview</v>
      </c>
      <c r="K858" s="170">
        <v>0.1</v>
      </c>
      <c r="L858" s="170" t="str">
        <f>IFERROR(__xludf.DUMMYFUNCTION("QUERY(Models!A:I, ""SELECT A WHERE I = TRUE AND G = FALSE LIMIT 1"", 0)"),"gpt-4-turbo-preview")</f>
        <v>gpt-4-turbo-preview</v>
      </c>
      <c r="M858" s="181" t="s">
        <v>48</v>
      </c>
      <c r="N858" s="181" t="s">
        <v>48</v>
      </c>
    </row>
    <row r="859" ht="48.0" customHeight="1">
      <c r="A859" s="189"/>
      <c r="B859" s="191"/>
      <c r="C859" s="192"/>
      <c r="D859" s="192"/>
      <c r="F859" s="190" t="b">
        <v>0</v>
      </c>
      <c r="G859" s="190" t="b">
        <v>0</v>
      </c>
      <c r="H859" s="190" t="b">
        <v>0</v>
      </c>
      <c r="J859" s="170" t="str">
        <f>IFERROR(__xludf.DUMMYFUNCTION("QUERY(Models!A:I, ""SELECT A WHERE I = TRUE AND G = FALSE LIMIT 1"", 0)"),"gpt-4-turbo-preview")</f>
        <v>gpt-4-turbo-preview</v>
      </c>
      <c r="K859" s="170">
        <v>0.1</v>
      </c>
      <c r="L859" s="170" t="str">
        <f>IFERROR(__xludf.DUMMYFUNCTION("QUERY(Models!A:I, ""SELECT A WHERE I = TRUE AND G = FALSE LIMIT 1"", 0)"),"gpt-4-turbo-preview")</f>
        <v>gpt-4-turbo-preview</v>
      </c>
      <c r="M859" s="181" t="s">
        <v>48</v>
      </c>
      <c r="N859" s="181" t="s">
        <v>48</v>
      </c>
    </row>
    <row r="860" ht="48.0" customHeight="1">
      <c r="A860" s="189"/>
      <c r="B860" s="191"/>
      <c r="C860" s="192"/>
      <c r="D860" s="192"/>
      <c r="F860" s="190" t="b">
        <v>0</v>
      </c>
      <c r="G860" s="190" t="b">
        <v>0</v>
      </c>
      <c r="H860" s="190" t="b">
        <v>0</v>
      </c>
      <c r="J860" s="170" t="str">
        <f>IFERROR(__xludf.DUMMYFUNCTION("QUERY(Models!A:I, ""SELECT A WHERE I = TRUE AND G = FALSE LIMIT 1"", 0)"),"gpt-4-turbo-preview")</f>
        <v>gpt-4-turbo-preview</v>
      </c>
      <c r="K860" s="170">
        <v>0.1</v>
      </c>
      <c r="L860" s="170" t="str">
        <f>IFERROR(__xludf.DUMMYFUNCTION("QUERY(Models!A:I, ""SELECT A WHERE I = TRUE AND G = FALSE LIMIT 1"", 0)"),"gpt-4-turbo-preview")</f>
        <v>gpt-4-turbo-preview</v>
      </c>
      <c r="M860" s="181" t="s">
        <v>48</v>
      </c>
      <c r="N860" s="181" t="s">
        <v>48</v>
      </c>
    </row>
    <row r="861" ht="48.0" customHeight="1">
      <c r="A861" s="189"/>
      <c r="B861" s="191"/>
      <c r="C861" s="192"/>
      <c r="D861" s="192"/>
      <c r="F861" s="190" t="b">
        <v>0</v>
      </c>
      <c r="G861" s="190" t="b">
        <v>0</v>
      </c>
      <c r="H861" s="190" t="b">
        <v>0</v>
      </c>
      <c r="J861" s="170" t="str">
        <f>IFERROR(__xludf.DUMMYFUNCTION("QUERY(Models!A:I, ""SELECT A WHERE I = TRUE AND G = FALSE LIMIT 1"", 0)"),"gpt-4-turbo-preview")</f>
        <v>gpt-4-turbo-preview</v>
      </c>
      <c r="K861" s="170">
        <v>0.1</v>
      </c>
      <c r="L861" s="170" t="str">
        <f>IFERROR(__xludf.DUMMYFUNCTION("QUERY(Models!A:I, ""SELECT A WHERE I = TRUE AND G = FALSE LIMIT 1"", 0)"),"gpt-4-turbo-preview")</f>
        <v>gpt-4-turbo-preview</v>
      </c>
      <c r="M861" s="181" t="s">
        <v>48</v>
      </c>
      <c r="N861" s="181" t="s">
        <v>48</v>
      </c>
    </row>
    <row r="862" ht="48.0" customHeight="1">
      <c r="A862" s="189"/>
      <c r="B862" s="191"/>
      <c r="C862" s="192"/>
      <c r="D862" s="192"/>
      <c r="F862" s="190" t="b">
        <v>0</v>
      </c>
      <c r="G862" s="190" t="b">
        <v>0</v>
      </c>
      <c r="H862" s="190" t="b">
        <v>0</v>
      </c>
      <c r="J862" s="170" t="str">
        <f>IFERROR(__xludf.DUMMYFUNCTION("QUERY(Models!A:I, ""SELECT A WHERE I = TRUE AND G = FALSE LIMIT 1"", 0)"),"gpt-4-turbo-preview")</f>
        <v>gpt-4-turbo-preview</v>
      </c>
      <c r="K862" s="170">
        <v>0.1</v>
      </c>
      <c r="L862" s="170" t="str">
        <f>IFERROR(__xludf.DUMMYFUNCTION("QUERY(Models!A:I, ""SELECT A WHERE I = TRUE AND G = FALSE LIMIT 1"", 0)"),"gpt-4-turbo-preview")</f>
        <v>gpt-4-turbo-preview</v>
      </c>
      <c r="M862" s="181" t="s">
        <v>48</v>
      </c>
      <c r="N862" s="181" t="s">
        <v>48</v>
      </c>
    </row>
    <row r="863" ht="48.0" customHeight="1">
      <c r="A863" s="189"/>
      <c r="B863" s="191"/>
      <c r="C863" s="192"/>
      <c r="D863" s="192"/>
      <c r="F863" s="190" t="b">
        <v>0</v>
      </c>
      <c r="G863" s="190" t="b">
        <v>0</v>
      </c>
      <c r="H863" s="190" t="b">
        <v>0</v>
      </c>
      <c r="J863" s="170" t="str">
        <f>IFERROR(__xludf.DUMMYFUNCTION("QUERY(Models!A:I, ""SELECT A WHERE I = TRUE AND G = FALSE LIMIT 1"", 0)"),"gpt-4-turbo-preview")</f>
        <v>gpt-4-turbo-preview</v>
      </c>
      <c r="K863" s="170">
        <v>0.1</v>
      </c>
      <c r="L863" s="170" t="str">
        <f>IFERROR(__xludf.DUMMYFUNCTION("QUERY(Models!A:I, ""SELECT A WHERE I = TRUE AND G = FALSE LIMIT 1"", 0)"),"gpt-4-turbo-preview")</f>
        <v>gpt-4-turbo-preview</v>
      </c>
      <c r="M863" s="181" t="s">
        <v>48</v>
      </c>
      <c r="N863" s="181" t="s">
        <v>48</v>
      </c>
    </row>
    <row r="864" ht="48.0" customHeight="1">
      <c r="A864" s="189"/>
      <c r="B864" s="191"/>
      <c r="C864" s="192"/>
      <c r="D864" s="192"/>
      <c r="F864" s="190" t="b">
        <v>0</v>
      </c>
      <c r="G864" s="190" t="b">
        <v>0</v>
      </c>
      <c r="H864" s="190" t="b">
        <v>0</v>
      </c>
      <c r="J864" s="170" t="str">
        <f>IFERROR(__xludf.DUMMYFUNCTION("QUERY(Models!A:I, ""SELECT A WHERE I = TRUE AND G = FALSE LIMIT 1"", 0)"),"gpt-4-turbo-preview")</f>
        <v>gpt-4-turbo-preview</v>
      </c>
      <c r="K864" s="170">
        <v>0.1</v>
      </c>
      <c r="L864" s="170" t="str">
        <f>IFERROR(__xludf.DUMMYFUNCTION("QUERY(Models!A:I, ""SELECT A WHERE I = TRUE AND G = FALSE LIMIT 1"", 0)"),"gpt-4-turbo-preview")</f>
        <v>gpt-4-turbo-preview</v>
      </c>
      <c r="M864" s="181" t="s">
        <v>48</v>
      </c>
      <c r="N864" s="181" t="s">
        <v>48</v>
      </c>
    </row>
    <row r="865" ht="48.0" customHeight="1">
      <c r="A865" s="189"/>
      <c r="B865" s="191"/>
      <c r="C865" s="192"/>
      <c r="D865" s="192"/>
      <c r="F865" s="190" t="b">
        <v>0</v>
      </c>
      <c r="G865" s="190" t="b">
        <v>0</v>
      </c>
      <c r="H865" s="190" t="b">
        <v>0</v>
      </c>
      <c r="J865" s="170" t="str">
        <f>IFERROR(__xludf.DUMMYFUNCTION("QUERY(Models!A:I, ""SELECT A WHERE I = TRUE AND G = FALSE LIMIT 1"", 0)"),"gpt-4-turbo-preview")</f>
        <v>gpt-4-turbo-preview</v>
      </c>
      <c r="K865" s="170">
        <v>0.1</v>
      </c>
      <c r="L865" s="170" t="str">
        <f>IFERROR(__xludf.DUMMYFUNCTION("QUERY(Models!A:I, ""SELECT A WHERE I = TRUE AND G = FALSE LIMIT 1"", 0)"),"gpt-4-turbo-preview")</f>
        <v>gpt-4-turbo-preview</v>
      </c>
      <c r="M865" s="181" t="s">
        <v>48</v>
      </c>
      <c r="N865" s="181" t="s">
        <v>48</v>
      </c>
    </row>
    <row r="866" ht="48.0" customHeight="1">
      <c r="A866" s="189"/>
      <c r="B866" s="191"/>
      <c r="C866" s="192"/>
      <c r="D866" s="192"/>
      <c r="F866" s="190" t="b">
        <v>0</v>
      </c>
      <c r="G866" s="190" t="b">
        <v>0</v>
      </c>
      <c r="H866" s="190" t="b">
        <v>0</v>
      </c>
      <c r="J866" s="170" t="str">
        <f>IFERROR(__xludf.DUMMYFUNCTION("QUERY(Models!A:I, ""SELECT A WHERE I = TRUE AND G = FALSE LIMIT 1"", 0)"),"gpt-4-turbo-preview")</f>
        <v>gpt-4-turbo-preview</v>
      </c>
      <c r="K866" s="170">
        <v>0.1</v>
      </c>
      <c r="L866" s="170" t="str">
        <f>IFERROR(__xludf.DUMMYFUNCTION("QUERY(Models!A:I, ""SELECT A WHERE I = TRUE AND G = FALSE LIMIT 1"", 0)"),"gpt-4-turbo-preview")</f>
        <v>gpt-4-turbo-preview</v>
      </c>
      <c r="M866" s="181" t="s">
        <v>48</v>
      </c>
      <c r="N866" s="181" t="s">
        <v>48</v>
      </c>
    </row>
    <row r="867" ht="48.0" customHeight="1">
      <c r="A867" s="189"/>
      <c r="B867" s="191"/>
      <c r="C867" s="192"/>
      <c r="D867" s="192"/>
      <c r="F867" s="190" t="b">
        <v>0</v>
      </c>
      <c r="G867" s="190" t="b">
        <v>0</v>
      </c>
      <c r="H867" s="190" t="b">
        <v>0</v>
      </c>
      <c r="J867" s="170" t="str">
        <f>IFERROR(__xludf.DUMMYFUNCTION("QUERY(Models!A:I, ""SELECT A WHERE I = TRUE AND G = FALSE LIMIT 1"", 0)"),"gpt-4-turbo-preview")</f>
        <v>gpt-4-turbo-preview</v>
      </c>
      <c r="K867" s="170">
        <v>0.1</v>
      </c>
      <c r="L867" s="170" t="str">
        <f>IFERROR(__xludf.DUMMYFUNCTION("QUERY(Models!A:I, ""SELECT A WHERE I = TRUE AND G = FALSE LIMIT 1"", 0)"),"gpt-4-turbo-preview")</f>
        <v>gpt-4-turbo-preview</v>
      </c>
      <c r="M867" s="181" t="s">
        <v>48</v>
      </c>
      <c r="N867" s="181" t="s">
        <v>48</v>
      </c>
    </row>
    <row r="868" ht="48.0" customHeight="1">
      <c r="A868" s="189"/>
      <c r="B868" s="191"/>
      <c r="C868" s="192"/>
      <c r="D868" s="192"/>
      <c r="F868" s="190" t="b">
        <v>0</v>
      </c>
      <c r="G868" s="190" t="b">
        <v>0</v>
      </c>
      <c r="H868" s="190" t="b">
        <v>0</v>
      </c>
      <c r="J868" s="170" t="str">
        <f>IFERROR(__xludf.DUMMYFUNCTION("QUERY(Models!A:I, ""SELECT A WHERE I = TRUE AND G = FALSE LIMIT 1"", 0)"),"gpt-4-turbo-preview")</f>
        <v>gpt-4-turbo-preview</v>
      </c>
      <c r="K868" s="170">
        <v>0.1</v>
      </c>
      <c r="L868" s="170" t="str">
        <f>IFERROR(__xludf.DUMMYFUNCTION("QUERY(Models!A:I, ""SELECT A WHERE I = TRUE AND G = FALSE LIMIT 1"", 0)"),"gpt-4-turbo-preview")</f>
        <v>gpt-4-turbo-preview</v>
      </c>
      <c r="M868" s="181" t="s">
        <v>48</v>
      </c>
      <c r="N868" s="181" t="s">
        <v>48</v>
      </c>
    </row>
    <row r="869" ht="48.0" customHeight="1">
      <c r="A869" s="189"/>
      <c r="B869" s="191"/>
      <c r="C869" s="192"/>
      <c r="D869" s="192"/>
      <c r="F869" s="190" t="b">
        <v>0</v>
      </c>
      <c r="G869" s="190" t="b">
        <v>0</v>
      </c>
      <c r="H869" s="190" t="b">
        <v>0</v>
      </c>
      <c r="J869" s="170" t="str">
        <f>IFERROR(__xludf.DUMMYFUNCTION("QUERY(Models!A:I, ""SELECT A WHERE I = TRUE AND G = FALSE LIMIT 1"", 0)"),"gpt-4-turbo-preview")</f>
        <v>gpt-4-turbo-preview</v>
      </c>
      <c r="K869" s="170">
        <v>0.1</v>
      </c>
      <c r="L869" s="170" t="str">
        <f>IFERROR(__xludf.DUMMYFUNCTION("QUERY(Models!A:I, ""SELECT A WHERE I = TRUE AND G = FALSE LIMIT 1"", 0)"),"gpt-4-turbo-preview")</f>
        <v>gpt-4-turbo-preview</v>
      </c>
      <c r="M869" s="181" t="s">
        <v>48</v>
      </c>
      <c r="N869" s="181" t="s">
        <v>48</v>
      </c>
    </row>
    <row r="870" ht="48.0" customHeight="1">
      <c r="A870" s="189"/>
      <c r="B870" s="191"/>
      <c r="C870" s="192"/>
      <c r="D870" s="192"/>
      <c r="F870" s="190" t="b">
        <v>0</v>
      </c>
      <c r="G870" s="190" t="b">
        <v>0</v>
      </c>
      <c r="H870" s="190" t="b">
        <v>0</v>
      </c>
      <c r="J870" s="170" t="str">
        <f>IFERROR(__xludf.DUMMYFUNCTION("QUERY(Models!A:I, ""SELECT A WHERE I = TRUE AND G = FALSE LIMIT 1"", 0)"),"gpt-4-turbo-preview")</f>
        <v>gpt-4-turbo-preview</v>
      </c>
      <c r="K870" s="170">
        <v>0.1</v>
      </c>
      <c r="L870" s="170" t="str">
        <f>IFERROR(__xludf.DUMMYFUNCTION("QUERY(Models!A:I, ""SELECT A WHERE I = TRUE AND G = FALSE LIMIT 1"", 0)"),"gpt-4-turbo-preview")</f>
        <v>gpt-4-turbo-preview</v>
      </c>
      <c r="M870" s="181" t="s">
        <v>48</v>
      </c>
      <c r="N870" s="181" t="s">
        <v>48</v>
      </c>
    </row>
    <row r="871" ht="48.0" customHeight="1">
      <c r="A871" s="189"/>
      <c r="B871" s="191"/>
      <c r="C871" s="192"/>
      <c r="D871" s="192"/>
      <c r="F871" s="190" t="b">
        <v>0</v>
      </c>
      <c r="G871" s="190" t="b">
        <v>0</v>
      </c>
      <c r="H871" s="190" t="b">
        <v>0</v>
      </c>
      <c r="J871" s="170" t="str">
        <f>IFERROR(__xludf.DUMMYFUNCTION("QUERY(Models!A:I, ""SELECT A WHERE I = TRUE AND G = FALSE LIMIT 1"", 0)"),"gpt-4-turbo-preview")</f>
        <v>gpt-4-turbo-preview</v>
      </c>
      <c r="K871" s="170">
        <v>0.1</v>
      </c>
      <c r="L871" s="170" t="str">
        <f>IFERROR(__xludf.DUMMYFUNCTION("QUERY(Models!A:I, ""SELECT A WHERE I = TRUE AND G = FALSE LIMIT 1"", 0)"),"gpt-4-turbo-preview")</f>
        <v>gpt-4-turbo-preview</v>
      </c>
      <c r="M871" s="181" t="s">
        <v>48</v>
      </c>
      <c r="N871" s="181" t="s">
        <v>48</v>
      </c>
    </row>
    <row r="872" ht="48.0" customHeight="1">
      <c r="A872" s="189"/>
      <c r="B872" s="191"/>
      <c r="C872" s="192"/>
      <c r="D872" s="192"/>
      <c r="F872" s="190" t="b">
        <v>0</v>
      </c>
      <c r="G872" s="190" t="b">
        <v>0</v>
      </c>
      <c r="H872" s="190" t="b">
        <v>0</v>
      </c>
      <c r="J872" s="170" t="str">
        <f>IFERROR(__xludf.DUMMYFUNCTION("QUERY(Models!A:I, ""SELECT A WHERE I = TRUE AND G = FALSE LIMIT 1"", 0)"),"gpt-4-turbo-preview")</f>
        <v>gpt-4-turbo-preview</v>
      </c>
      <c r="K872" s="170">
        <v>0.1</v>
      </c>
      <c r="L872" s="170" t="str">
        <f>IFERROR(__xludf.DUMMYFUNCTION("QUERY(Models!A:I, ""SELECT A WHERE I = TRUE AND G = FALSE LIMIT 1"", 0)"),"gpt-4-turbo-preview")</f>
        <v>gpt-4-turbo-preview</v>
      </c>
      <c r="M872" s="181" t="s">
        <v>48</v>
      </c>
      <c r="N872" s="181" t="s">
        <v>48</v>
      </c>
    </row>
    <row r="873" ht="48.0" customHeight="1">
      <c r="A873" s="189"/>
      <c r="B873" s="191"/>
      <c r="C873" s="192"/>
      <c r="D873" s="192"/>
      <c r="F873" s="190" t="b">
        <v>0</v>
      </c>
      <c r="G873" s="190" t="b">
        <v>0</v>
      </c>
      <c r="H873" s="190" t="b">
        <v>0</v>
      </c>
      <c r="J873" s="170" t="str">
        <f>IFERROR(__xludf.DUMMYFUNCTION("QUERY(Models!A:I, ""SELECT A WHERE I = TRUE AND G = FALSE LIMIT 1"", 0)"),"gpt-4-turbo-preview")</f>
        <v>gpt-4-turbo-preview</v>
      </c>
      <c r="K873" s="170">
        <v>0.1</v>
      </c>
      <c r="L873" s="170" t="str">
        <f>IFERROR(__xludf.DUMMYFUNCTION("QUERY(Models!A:I, ""SELECT A WHERE I = TRUE AND G = FALSE LIMIT 1"", 0)"),"gpt-4-turbo-preview")</f>
        <v>gpt-4-turbo-preview</v>
      </c>
      <c r="M873" s="181" t="s">
        <v>48</v>
      </c>
      <c r="N873" s="181" t="s">
        <v>48</v>
      </c>
    </row>
    <row r="874" ht="48.0" customHeight="1">
      <c r="A874" s="189"/>
      <c r="B874" s="191"/>
      <c r="C874" s="192"/>
      <c r="D874" s="192"/>
      <c r="F874" s="190" t="b">
        <v>0</v>
      </c>
      <c r="G874" s="190" t="b">
        <v>0</v>
      </c>
      <c r="H874" s="190" t="b">
        <v>0</v>
      </c>
      <c r="J874" s="170" t="str">
        <f>IFERROR(__xludf.DUMMYFUNCTION("QUERY(Models!A:I, ""SELECT A WHERE I = TRUE AND G = FALSE LIMIT 1"", 0)"),"gpt-4-turbo-preview")</f>
        <v>gpt-4-turbo-preview</v>
      </c>
      <c r="K874" s="170">
        <v>0.1</v>
      </c>
      <c r="L874" s="170" t="str">
        <f>IFERROR(__xludf.DUMMYFUNCTION("QUERY(Models!A:I, ""SELECT A WHERE I = TRUE AND G = FALSE LIMIT 1"", 0)"),"gpt-4-turbo-preview")</f>
        <v>gpt-4-turbo-preview</v>
      </c>
      <c r="M874" s="181" t="s">
        <v>48</v>
      </c>
      <c r="N874" s="181" t="s">
        <v>48</v>
      </c>
    </row>
    <row r="875" ht="48.0" customHeight="1">
      <c r="A875" s="189"/>
      <c r="B875" s="191"/>
      <c r="C875" s="192"/>
      <c r="D875" s="192"/>
      <c r="F875" s="190" t="b">
        <v>0</v>
      </c>
      <c r="G875" s="190" t="b">
        <v>0</v>
      </c>
      <c r="H875" s="190" t="b">
        <v>0</v>
      </c>
      <c r="J875" s="170" t="str">
        <f>IFERROR(__xludf.DUMMYFUNCTION("QUERY(Models!A:I, ""SELECT A WHERE I = TRUE AND G = FALSE LIMIT 1"", 0)"),"gpt-4-turbo-preview")</f>
        <v>gpt-4-turbo-preview</v>
      </c>
      <c r="K875" s="170">
        <v>0.1</v>
      </c>
      <c r="L875" s="170" t="str">
        <f>IFERROR(__xludf.DUMMYFUNCTION("QUERY(Models!A:I, ""SELECT A WHERE I = TRUE AND G = FALSE LIMIT 1"", 0)"),"gpt-4-turbo-preview")</f>
        <v>gpt-4-turbo-preview</v>
      </c>
      <c r="M875" s="181" t="s">
        <v>48</v>
      </c>
      <c r="N875" s="181" t="s">
        <v>48</v>
      </c>
    </row>
    <row r="876" ht="48.0" customHeight="1">
      <c r="A876" s="189"/>
      <c r="B876" s="191"/>
      <c r="C876" s="192"/>
      <c r="D876" s="192"/>
      <c r="F876" s="190" t="b">
        <v>0</v>
      </c>
      <c r="G876" s="190" t="b">
        <v>0</v>
      </c>
      <c r="H876" s="190" t="b">
        <v>0</v>
      </c>
      <c r="J876" s="170" t="str">
        <f>IFERROR(__xludf.DUMMYFUNCTION("QUERY(Models!A:I, ""SELECT A WHERE I = TRUE AND G = FALSE LIMIT 1"", 0)"),"gpt-4-turbo-preview")</f>
        <v>gpt-4-turbo-preview</v>
      </c>
      <c r="K876" s="170">
        <v>0.1</v>
      </c>
      <c r="L876" s="170" t="str">
        <f>IFERROR(__xludf.DUMMYFUNCTION("QUERY(Models!A:I, ""SELECT A WHERE I = TRUE AND G = FALSE LIMIT 1"", 0)"),"gpt-4-turbo-preview")</f>
        <v>gpt-4-turbo-preview</v>
      </c>
      <c r="M876" s="181" t="s">
        <v>48</v>
      </c>
      <c r="N876" s="181" t="s">
        <v>48</v>
      </c>
    </row>
    <row r="877" ht="48.0" customHeight="1">
      <c r="A877" s="189"/>
      <c r="B877" s="191"/>
      <c r="C877" s="192"/>
      <c r="D877" s="192"/>
      <c r="F877" s="190" t="b">
        <v>0</v>
      </c>
      <c r="G877" s="190" t="b">
        <v>0</v>
      </c>
      <c r="H877" s="190" t="b">
        <v>0</v>
      </c>
      <c r="J877" s="170" t="str">
        <f>IFERROR(__xludf.DUMMYFUNCTION("QUERY(Models!A:I, ""SELECT A WHERE I = TRUE AND G = FALSE LIMIT 1"", 0)"),"gpt-4-turbo-preview")</f>
        <v>gpt-4-turbo-preview</v>
      </c>
      <c r="K877" s="170">
        <v>0.1</v>
      </c>
      <c r="L877" s="170" t="str">
        <f>IFERROR(__xludf.DUMMYFUNCTION("QUERY(Models!A:I, ""SELECT A WHERE I = TRUE AND G = FALSE LIMIT 1"", 0)"),"gpt-4-turbo-preview")</f>
        <v>gpt-4-turbo-preview</v>
      </c>
      <c r="M877" s="181" t="s">
        <v>48</v>
      </c>
      <c r="N877" s="181" t="s">
        <v>48</v>
      </c>
    </row>
    <row r="878" ht="48.0" customHeight="1">
      <c r="A878" s="189"/>
      <c r="B878" s="191"/>
      <c r="C878" s="192"/>
      <c r="D878" s="192"/>
      <c r="F878" s="190" t="b">
        <v>0</v>
      </c>
      <c r="G878" s="190" t="b">
        <v>0</v>
      </c>
      <c r="H878" s="190" t="b">
        <v>0</v>
      </c>
      <c r="J878" s="170" t="str">
        <f>IFERROR(__xludf.DUMMYFUNCTION("QUERY(Models!A:I, ""SELECT A WHERE I = TRUE AND G = FALSE LIMIT 1"", 0)"),"gpt-4-turbo-preview")</f>
        <v>gpt-4-turbo-preview</v>
      </c>
      <c r="K878" s="170">
        <v>0.1</v>
      </c>
      <c r="L878" s="170" t="str">
        <f>IFERROR(__xludf.DUMMYFUNCTION("QUERY(Models!A:I, ""SELECT A WHERE I = TRUE AND G = FALSE LIMIT 1"", 0)"),"gpt-4-turbo-preview")</f>
        <v>gpt-4-turbo-preview</v>
      </c>
      <c r="M878" s="181" t="s">
        <v>48</v>
      </c>
      <c r="N878" s="181" t="s">
        <v>48</v>
      </c>
    </row>
    <row r="879" ht="48.0" customHeight="1">
      <c r="A879" s="189"/>
      <c r="B879" s="191"/>
      <c r="C879" s="192"/>
      <c r="D879" s="192"/>
      <c r="F879" s="190" t="b">
        <v>0</v>
      </c>
      <c r="G879" s="190" t="b">
        <v>0</v>
      </c>
      <c r="H879" s="190" t="b">
        <v>0</v>
      </c>
      <c r="J879" s="170" t="str">
        <f>IFERROR(__xludf.DUMMYFUNCTION("QUERY(Models!A:I, ""SELECT A WHERE I = TRUE AND G = FALSE LIMIT 1"", 0)"),"gpt-4-turbo-preview")</f>
        <v>gpt-4-turbo-preview</v>
      </c>
      <c r="K879" s="170">
        <v>0.1</v>
      </c>
      <c r="L879" s="170" t="str">
        <f>IFERROR(__xludf.DUMMYFUNCTION("QUERY(Models!A:I, ""SELECT A WHERE I = TRUE AND G = FALSE LIMIT 1"", 0)"),"gpt-4-turbo-preview")</f>
        <v>gpt-4-turbo-preview</v>
      </c>
      <c r="M879" s="181" t="s">
        <v>48</v>
      </c>
      <c r="N879" s="181" t="s">
        <v>48</v>
      </c>
    </row>
    <row r="880" ht="48.0" customHeight="1">
      <c r="A880" s="189"/>
      <c r="B880" s="191"/>
      <c r="C880" s="192"/>
      <c r="D880" s="192"/>
      <c r="F880" s="190" t="b">
        <v>0</v>
      </c>
      <c r="G880" s="190" t="b">
        <v>0</v>
      </c>
      <c r="H880" s="190" t="b">
        <v>0</v>
      </c>
      <c r="J880" s="170" t="str">
        <f>IFERROR(__xludf.DUMMYFUNCTION("QUERY(Models!A:I, ""SELECT A WHERE I = TRUE AND G = FALSE LIMIT 1"", 0)"),"gpt-4-turbo-preview")</f>
        <v>gpt-4-turbo-preview</v>
      </c>
      <c r="K880" s="170">
        <v>0.1</v>
      </c>
      <c r="L880" s="170" t="str">
        <f>IFERROR(__xludf.DUMMYFUNCTION("QUERY(Models!A:I, ""SELECT A WHERE I = TRUE AND G = FALSE LIMIT 1"", 0)"),"gpt-4-turbo-preview")</f>
        <v>gpt-4-turbo-preview</v>
      </c>
      <c r="M880" s="181" t="s">
        <v>48</v>
      </c>
      <c r="N880" s="181" t="s">
        <v>48</v>
      </c>
    </row>
    <row r="881" ht="48.0" customHeight="1">
      <c r="A881" s="189"/>
      <c r="B881" s="191"/>
      <c r="C881" s="192"/>
      <c r="D881" s="192"/>
      <c r="F881" s="190" t="b">
        <v>0</v>
      </c>
      <c r="G881" s="190" t="b">
        <v>0</v>
      </c>
      <c r="H881" s="190" t="b">
        <v>0</v>
      </c>
      <c r="J881" s="170" t="str">
        <f>IFERROR(__xludf.DUMMYFUNCTION("QUERY(Models!A:I, ""SELECT A WHERE I = TRUE AND G = FALSE LIMIT 1"", 0)"),"gpt-4-turbo-preview")</f>
        <v>gpt-4-turbo-preview</v>
      </c>
      <c r="K881" s="170">
        <v>0.1</v>
      </c>
      <c r="L881" s="170" t="str">
        <f>IFERROR(__xludf.DUMMYFUNCTION("QUERY(Models!A:I, ""SELECT A WHERE I = TRUE AND G = FALSE LIMIT 1"", 0)"),"gpt-4-turbo-preview")</f>
        <v>gpt-4-turbo-preview</v>
      </c>
      <c r="M881" s="181" t="s">
        <v>48</v>
      </c>
      <c r="N881" s="181" t="s">
        <v>48</v>
      </c>
    </row>
    <row r="882" ht="48.0" customHeight="1">
      <c r="A882" s="189"/>
      <c r="B882" s="191"/>
      <c r="C882" s="192"/>
      <c r="D882" s="192"/>
      <c r="F882" s="190" t="b">
        <v>0</v>
      </c>
      <c r="G882" s="190" t="b">
        <v>0</v>
      </c>
      <c r="H882" s="190" t="b">
        <v>0</v>
      </c>
      <c r="J882" s="170" t="str">
        <f>IFERROR(__xludf.DUMMYFUNCTION("QUERY(Models!A:I, ""SELECT A WHERE I = TRUE AND G = FALSE LIMIT 1"", 0)"),"gpt-4-turbo-preview")</f>
        <v>gpt-4-turbo-preview</v>
      </c>
      <c r="K882" s="170">
        <v>0.1</v>
      </c>
      <c r="L882" s="170" t="str">
        <f>IFERROR(__xludf.DUMMYFUNCTION("QUERY(Models!A:I, ""SELECT A WHERE I = TRUE AND G = FALSE LIMIT 1"", 0)"),"gpt-4-turbo-preview")</f>
        <v>gpt-4-turbo-preview</v>
      </c>
      <c r="M882" s="181" t="s">
        <v>48</v>
      </c>
      <c r="N882" s="181" t="s">
        <v>48</v>
      </c>
    </row>
    <row r="883" ht="48.0" customHeight="1">
      <c r="A883" s="189"/>
      <c r="B883" s="191"/>
      <c r="C883" s="192"/>
      <c r="D883" s="192"/>
      <c r="F883" s="190" t="b">
        <v>0</v>
      </c>
      <c r="G883" s="190" t="b">
        <v>0</v>
      </c>
      <c r="H883" s="190" t="b">
        <v>0</v>
      </c>
      <c r="J883" s="170" t="str">
        <f>IFERROR(__xludf.DUMMYFUNCTION("QUERY(Models!A:I, ""SELECT A WHERE I = TRUE AND G = FALSE LIMIT 1"", 0)"),"gpt-4-turbo-preview")</f>
        <v>gpt-4-turbo-preview</v>
      </c>
      <c r="K883" s="170">
        <v>0.1</v>
      </c>
      <c r="L883" s="170" t="str">
        <f>IFERROR(__xludf.DUMMYFUNCTION("QUERY(Models!A:I, ""SELECT A WHERE I = TRUE AND G = FALSE LIMIT 1"", 0)"),"gpt-4-turbo-preview")</f>
        <v>gpt-4-turbo-preview</v>
      </c>
      <c r="M883" s="181" t="s">
        <v>48</v>
      </c>
      <c r="N883" s="181" t="s">
        <v>48</v>
      </c>
    </row>
    <row r="884" ht="48.0" customHeight="1">
      <c r="A884" s="189"/>
      <c r="B884" s="191"/>
      <c r="C884" s="192"/>
      <c r="D884" s="192"/>
      <c r="F884" s="190" t="b">
        <v>0</v>
      </c>
      <c r="G884" s="190" t="b">
        <v>0</v>
      </c>
      <c r="H884" s="190" t="b">
        <v>0</v>
      </c>
      <c r="J884" s="170" t="str">
        <f>IFERROR(__xludf.DUMMYFUNCTION("QUERY(Models!A:I, ""SELECT A WHERE I = TRUE AND G = FALSE LIMIT 1"", 0)"),"gpt-4-turbo-preview")</f>
        <v>gpt-4-turbo-preview</v>
      </c>
      <c r="K884" s="170">
        <v>0.1</v>
      </c>
      <c r="L884" s="170" t="str">
        <f>IFERROR(__xludf.DUMMYFUNCTION("QUERY(Models!A:I, ""SELECT A WHERE I = TRUE AND G = FALSE LIMIT 1"", 0)"),"gpt-4-turbo-preview")</f>
        <v>gpt-4-turbo-preview</v>
      </c>
      <c r="M884" s="181" t="s">
        <v>48</v>
      </c>
      <c r="N884" s="181" t="s">
        <v>48</v>
      </c>
    </row>
    <row r="885" ht="48.0" customHeight="1">
      <c r="A885" s="189"/>
      <c r="B885" s="191"/>
      <c r="C885" s="192"/>
      <c r="D885" s="192"/>
      <c r="F885" s="190" t="b">
        <v>0</v>
      </c>
      <c r="G885" s="190" t="b">
        <v>0</v>
      </c>
      <c r="H885" s="190" t="b">
        <v>0</v>
      </c>
      <c r="J885" s="170" t="str">
        <f>IFERROR(__xludf.DUMMYFUNCTION("QUERY(Models!A:I, ""SELECT A WHERE I = TRUE AND G = FALSE LIMIT 1"", 0)"),"gpt-4-turbo-preview")</f>
        <v>gpt-4-turbo-preview</v>
      </c>
      <c r="K885" s="170">
        <v>0.1</v>
      </c>
      <c r="L885" s="170" t="str">
        <f>IFERROR(__xludf.DUMMYFUNCTION("QUERY(Models!A:I, ""SELECT A WHERE I = TRUE AND G = FALSE LIMIT 1"", 0)"),"gpt-4-turbo-preview")</f>
        <v>gpt-4-turbo-preview</v>
      </c>
      <c r="M885" s="181" t="s">
        <v>48</v>
      </c>
      <c r="N885" s="181" t="s">
        <v>48</v>
      </c>
    </row>
    <row r="886" ht="48.0" customHeight="1">
      <c r="A886" s="189"/>
      <c r="B886" s="191"/>
      <c r="C886" s="192"/>
      <c r="D886" s="192"/>
      <c r="F886" s="190" t="b">
        <v>0</v>
      </c>
      <c r="G886" s="190" t="b">
        <v>0</v>
      </c>
      <c r="H886" s="190" t="b">
        <v>0</v>
      </c>
      <c r="J886" s="170" t="str">
        <f>IFERROR(__xludf.DUMMYFUNCTION("QUERY(Models!A:I, ""SELECT A WHERE I = TRUE AND G = FALSE LIMIT 1"", 0)"),"gpt-4-turbo-preview")</f>
        <v>gpt-4-turbo-preview</v>
      </c>
      <c r="K886" s="170">
        <v>0.1</v>
      </c>
      <c r="L886" s="170" t="str">
        <f>IFERROR(__xludf.DUMMYFUNCTION("QUERY(Models!A:I, ""SELECT A WHERE I = TRUE AND G = FALSE LIMIT 1"", 0)"),"gpt-4-turbo-preview")</f>
        <v>gpt-4-turbo-preview</v>
      </c>
      <c r="M886" s="181" t="s">
        <v>48</v>
      </c>
      <c r="N886" s="181" t="s">
        <v>48</v>
      </c>
    </row>
    <row r="887" ht="48.0" customHeight="1">
      <c r="A887" s="189"/>
      <c r="B887" s="191"/>
      <c r="C887" s="192"/>
      <c r="D887" s="192"/>
      <c r="F887" s="190" t="b">
        <v>0</v>
      </c>
      <c r="G887" s="190" t="b">
        <v>0</v>
      </c>
      <c r="H887" s="190" t="b">
        <v>0</v>
      </c>
      <c r="J887" s="170" t="str">
        <f>IFERROR(__xludf.DUMMYFUNCTION("QUERY(Models!A:I, ""SELECT A WHERE I = TRUE AND G = FALSE LIMIT 1"", 0)"),"gpt-4-turbo-preview")</f>
        <v>gpt-4-turbo-preview</v>
      </c>
      <c r="K887" s="170">
        <v>0.1</v>
      </c>
      <c r="L887" s="170" t="str">
        <f>IFERROR(__xludf.DUMMYFUNCTION("QUERY(Models!A:I, ""SELECT A WHERE I = TRUE AND G = FALSE LIMIT 1"", 0)"),"gpt-4-turbo-preview")</f>
        <v>gpt-4-turbo-preview</v>
      </c>
      <c r="M887" s="181" t="s">
        <v>48</v>
      </c>
      <c r="N887" s="181" t="s">
        <v>48</v>
      </c>
    </row>
    <row r="888" ht="48.0" customHeight="1">
      <c r="A888" s="189"/>
      <c r="B888" s="191"/>
      <c r="C888" s="192"/>
      <c r="D888" s="192"/>
      <c r="F888" s="190" t="b">
        <v>0</v>
      </c>
      <c r="G888" s="190" t="b">
        <v>0</v>
      </c>
      <c r="H888" s="190" t="b">
        <v>0</v>
      </c>
      <c r="J888" s="170" t="str">
        <f>IFERROR(__xludf.DUMMYFUNCTION("QUERY(Models!A:I, ""SELECT A WHERE I = TRUE AND G = FALSE LIMIT 1"", 0)"),"gpt-4-turbo-preview")</f>
        <v>gpt-4-turbo-preview</v>
      </c>
      <c r="K888" s="170">
        <v>0.1</v>
      </c>
      <c r="L888" s="170" t="str">
        <f>IFERROR(__xludf.DUMMYFUNCTION("QUERY(Models!A:I, ""SELECT A WHERE I = TRUE AND G = FALSE LIMIT 1"", 0)"),"gpt-4-turbo-preview")</f>
        <v>gpt-4-turbo-preview</v>
      </c>
      <c r="M888" s="181" t="s">
        <v>48</v>
      </c>
      <c r="N888" s="181" t="s">
        <v>48</v>
      </c>
    </row>
    <row r="889" ht="48.0" customHeight="1">
      <c r="A889" s="189"/>
      <c r="B889" s="191"/>
      <c r="C889" s="192"/>
      <c r="D889" s="192"/>
      <c r="F889" s="190" t="b">
        <v>0</v>
      </c>
      <c r="G889" s="190" t="b">
        <v>0</v>
      </c>
      <c r="H889" s="190" t="b">
        <v>0</v>
      </c>
      <c r="J889" s="170" t="str">
        <f>IFERROR(__xludf.DUMMYFUNCTION("QUERY(Models!A:I, ""SELECT A WHERE I = TRUE AND G = FALSE LIMIT 1"", 0)"),"gpt-4-turbo-preview")</f>
        <v>gpt-4-turbo-preview</v>
      </c>
      <c r="K889" s="170">
        <v>0.1</v>
      </c>
      <c r="L889" s="170" t="str">
        <f>IFERROR(__xludf.DUMMYFUNCTION("QUERY(Models!A:I, ""SELECT A WHERE I = TRUE AND G = FALSE LIMIT 1"", 0)"),"gpt-4-turbo-preview")</f>
        <v>gpt-4-turbo-preview</v>
      </c>
      <c r="M889" s="181" t="s">
        <v>48</v>
      </c>
      <c r="N889" s="181" t="s">
        <v>48</v>
      </c>
    </row>
    <row r="890" ht="48.0" customHeight="1">
      <c r="A890" s="189"/>
      <c r="B890" s="191"/>
      <c r="C890" s="192"/>
      <c r="D890" s="192"/>
      <c r="F890" s="190" t="b">
        <v>0</v>
      </c>
      <c r="G890" s="190" t="b">
        <v>0</v>
      </c>
      <c r="H890" s="190" t="b">
        <v>0</v>
      </c>
      <c r="J890" s="170" t="str">
        <f>IFERROR(__xludf.DUMMYFUNCTION("QUERY(Models!A:I, ""SELECT A WHERE I = TRUE AND G = FALSE LIMIT 1"", 0)"),"gpt-4-turbo-preview")</f>
        <v>gpt-4-turbo-preview</v>
      </c>
      <c r="K890" s="170">
        <v>0.1</v>
      </c>
      <c r="L890" s="170" t="str">
        <f>IFERROR(__xludf.DUMMYFUNCTION("QUERY(Models!A:I, ""SELECT A WHERE I = TRUE AND G = FALSE LIMIT 1"", 0)"),"gpt-4-turbo-preview")</f>
        <v>gpt-4-turbo-preview</v>
      </c>
      <c r="M890" s="181" t="s">
        <v>48</v>
      </c>
      <c r="N890" s="181" t="s">
        <v>48</v>
      </c>
    </row>
    <row r="891" ht="48.0" customHeight="1">
      <c r="A891" s="189"/>
      <c r="B891" s="191"/>
      <c r="C891" s="192"/>
      <c r="D891" s="192"/>
      <c r="F891" s="190" t="b">
        <v>0</v>
      </c>
      <c r="G891" s="190" t="b">
        <v>0</v>
      </c>
      <c r="H891" s="190" t="b">
        <v>0</v>
      </c>
      <c r="J891" s="170" t="str">
        <f>IFERROR(__xludf.DUMMYFUNCTION("QUERY(Models!A:I, ""SELECT A WHERE I = TRUE AND G = FALSE LIMIT 1"", 0)"),"gpt-4-turbo-preview")</f>
        <v>gpt-4-turbo-preview</v>
      </c>
      <c r="K891" s="170">
        <v>0.1</v>
      </c>
      <c r="L891" s="170" t="str">
        <f>IFERROR(__xludf.DUMMYFUNCTION("QUERY(Models!A:I, ""SELECT A WHERE I = TRUE AND G = FALSE LIMIT 1"", 0)"),"gpt-4-turbo-preview")</f>
        <v>gpt-4-turbo-preview</v>
      </c>
      <c r="M891" s="181" t="s">
        <v>48</v>
      </c>
      <c r="N891" s="181" t="s">
        <v>48</v>
      </c>
    </row>
    <row r="892" ht="48.0" customHeight="1">
      <c r="A892" s="189"/>
      <c r="B892" s="191"/>
      <c r="C892" s="192"/>
      <c r="D892" s="192"/>
      <c r="F892" s="190" t="b">
        <v>0</v>
      </c>
      <c r="G892" s="190" t="b">
        <v>0</v>
      </c>
      <c r="H892" s="190" t="b">
        <v>0</v>
      </c>
      <c r="J892" s="170" t="str">
        <f>IFERROR(__xludf.DUMMYFUNCTION("QUERY(Models!A:I, ""SELECT A WHERE I = TRUE AND G = FALSE LIMIT 1"", 0)"),"gpt-4-turbo-preview")</f>
        <v>gpt-4-turbo-preview</v>
      </c>
      <c r="K892" s="170">
        <v>0.1</v>
      </c>
      <c r="L892" s="170" t="str">
        <f>IFERROR(__xludf.DUMMYFUNCTION("QUERY(Models!A:I, ""SELECT A WHERE I = TRUE AND G = FALSE LIMIT 1"", 0)"),"gpt-4-turbo-preview")</f>
        <v>gpt-4-turbo-preview</v>
      </c>
      <c r="M892" s="181" t="s">
        <v>48</v>
      </c>
      <c r="N892" s="181" t="s">
        <v>48</v>
      </c>
    </row>
    <row r="893" ht="48.0" customHeight="1">
      <c r="A893" s="189"/>
      <c r="B893" s="191"/>
      <c r="C893" s="192"/>
      <c r="D893" s="192"/>
      <c r="F893" s="190" t="b">
        <v>0</v>
      </c>
      <c r="G893" s="190" t="b">
        <v>0</v>
      </c>
      <c r="H893" s="190" t="b">
        <v>0</v>
      </c>
      <c r="J893" s="170" t="str">
        <f>IFERROR(__xludf.DUMMYFUNCTION("QUERY(Models!A:I, ""SELECT A WHERE I = TRUE AND G = FALSE LIMIT 1"", 0)"),"gpt-4-turbo-preview")</f>
        <v>gpt-4-turbo-preview</v>
      </c>
      <c r="K893" s="170">
        <v>0.1</v>
      </c>
      <c r="L893" s="170" t="str">
        <f>IFERROR(__xludf.DUMMYFUNCTION("QUERY(Models!A:I, ""SELECT A WHERE I = TRUE AND G = FALSE LIMIT 1"", 0)"),"gpt-4-turbo-preview")</f>
        <v>gpt-4-turbo-preview</v>
      </c>
      <c r="M893" s="181" t="s">
        <v>48</v>
      </c>
      <c r="N893" s="181" t="s">
        <v>48</v>
      </c>
    </row>
    <row r="894" ht="48.0" customHeight="1">
      <c r="A894" s="189"/>
      <c r="B894" s="191"/>
      <c r="C894" s="192"/>
      <c r="D894" s="192"/>
      <c r="F894" s="190" t="b">
        <v>0</v>
      </c>
      <c r="G894" s="190" t="b">
        <v>0</v>
      </c>
      <c r="H894" s="190" t="b">
        <v>0</v>
      </c>
      <c r="J894" s="170" t="str">
        <f>IFERROR(__xludf.DUMMYFUNCTION("QUERY(Models!A:I, ""SELECT A WHERE I = TRUE AND G = FALSE LIMIT 1"", 0)"),"gpt-4-turbo-preview")</f>
        <v>gpt-4-turbo-preview</v>
      </c>
      <c r="K894" s="170">
        <v>0.1</v>
      </c>
      <c r="L894" s="170" t="str">
        <f>IFERROR(__xludf.DUMMYFUNCTION("QUERY(Models!A:I, ""SELECT A WHERE I = TRUE AND G = FALSE LIMIT 1"", 0)"),"gpt-4-turbo-preview")</f>
        <v>gpt-4-turbo-preview</v>
      </c>
      <c r="M894" s="181" t="s">
        <v>48</v>
      </c>
      <c r="N894" s="181" t="s">
        <v>48</v>
      </c>
    </row>
    <row r="895" ht="48.0" customHeight="1">
      <c r="A895" s="189"/>
      <c r="B895" s="191"/>
      <c r="C895" s="192"/>
      <c r="D895" s="192"/>
      <c r="F895" s="190" t="b">
        <v>0</v>
      </c>
      <c r="G895" s="190" t="b">
        <v>0</v>
      </c>
      <c r="H895" s="190" t="b">
        <v>0</v>
      </c>
      <c r="J895" s="170" t="str">
        <f>IFERROR(__xludf.DUMMYFUNCTION("QUERY(Models!A:I, ""SELECT A WHERE I = TRUE AND G = FALSE LIMIT 1"", 0)"),"gpt-4-turbo-preview")</f>
        <v>gpt-4-turbo-preview</v>
      </c>
      <c r="K895" s="170">
        <v>0.1</v>
      </c>
      <c r="L895" s="170" t="str">
        <f>IFERROR(__xludf.DUMMYFUNCTION("QUERY(Models!A:I, ""SELECT A WHERE I = TRUE AND G = FALSE LIMIT 1"", 0)"),"gpt-4-turbo-preview")</f>
        <v>gpt-4-turbo-preview</v>
      </c>
      <c r="M895" s="181" t="s">
        <v>48</v>
      </c>
      <c r="N895" s="181" t="s">
        <v>48</v>
      </c>
    </row>
    <row r="896" ht="48.0" customHeight="1">
      <c r="A896" s="189"/>
      <c r="B896" s="191"/>
      <c r="C896" s="192"/>
      <c r="D896" s="192"/>
      <c r="F896" s="190" t="b">
        <v>0</v>
      </c>
      <c r="G896" s="190" t="b">
        <v>0</v>
      </c>
      <c r="H896" s="190" t="b">
        <v>0</v>
      </c>
      <c r="J896" s="170" t="str">
        <f>IFERROR(__xludf.DUMMYFUNCTION("QUERY(Models!A:I, ""SELECT A WHERE I = TRUE AND G = FALSE LIMIT 1"", 0)"),"gpt-4-turbo-preview")</f>
        <v>gpt-4-turbo-preview</v>
      </c>
      <c r="K896" s="170">
        <v>0.1</v>
      </c>
      <c r="L896" s="170" t="str">
        <f>IFERROR(__xludf.DUMMYFUNCTION("QUERY(Models!A:I, ""SELECT A WHERE I = TRUE AND G = FALSE LIMIT 1"", 0)"),"gpt-4-turbo-preview")</f>
        <v>gpt-4-turbo-preview</v>
      </c>
      <c r="M896" s="181" t="s">
        <v>48</v>
      </c>
      <c r="N896" s="181" t="s">
        <v>48</v>
      </c>
    </row>
    <row r="897" ht="48.0" customHeight="1">
      <c r="A897" s="189"/>
      <c r="B897" s="191"/>
      <c r="C897" s="192"/>
      <c r="D897" s="192"/>
      <c r="F897" s="190" t="b">
        <v>0</v>
      </c>
      <c r="G897" s="190" t="b">
        <v>0</v>
      </c>
      <c r="H897" s="190" t="b">
        <v>0</v>
      </c>
      <c r="J897" s="170" t="str">
        <f>IFERROR(__xludf.DUMMYFUNCTION("QUERY(Models!A:I, ""SELECT A WHERE I = TRUE AND G = FALSE LIMIT 1"", 0)"),"gpt-4-turbo-preview")</f>
        <v>gpt-4-turbo-preview</v>
      </c>
      <c r="K897" s="170">
        <v>0.1</v>
      </c>
      <c r="L897" s="170" t="str">
        <f>IFERROR(__xludf.DUMMYFUNCTION("QUERY(Models!A:I, ""SELECT A WHERE I = TRUE AND G = FALSE LIMIT 1"", 0)"),"gpt-4-turbo-preview")</f>
        <v>gpt-4-turbo-preview</v>
      </c>
      <c r="M897" s="181" t="s">
        <v>48</v>
      </c>
      <c r="N897" s="181" t="s">
        <v>48</v>
      </c>
    </row>
    <row r="898" ht="48.0" customHeight="1">
      <c r="A898" s="189"/>
      <c r="B898" s="191"/>
      <c r="C898" s="192"/>
      <c r="D898" s="192"/>
      <c r="F898" s="190" t="b">
        <v>0</v>
      </c>
      <c r="G898" s="190" t="b">
        <v>0</v>
      </c>
      <c r="H898" s="190" t="b">
        <v>0</v>
      </c>
      <c r="J898" s="170" t="str">
        <f>IFERROR(__xludf.DUMMYFUNCTION("QUERY(Models!A:I, ""SELECT A WHERE I = TRUE AND G = FALSE LIMIT 1"", 0)"),"gpt-4-turbo-preview")</f>
        <v>gpt-4-turbo-preview</v>
      </c>
      <c r="K898" s="170">
        <v>0.1</v>
      </c>
      <c r="L898" s="170" t="str">
        <f>IFERROR(__xludf.DUMMYFUNCTION("QUERY(Models!A:I, ""SELECT A WHERE I = TRUE AND G = FALSE LIMIT 1"", 0)"),"gpt-4-turbo-preview")</f>
        <v>gpt-4-turbo-preview</v>
      </c>
      <c r="M898" s="181" t="s">
        <v>48</v>
      </c>
      <c r="N898" s="181" t="s">
        <v>48</v>
      </c>
    </row>
    <row r="899" ht="48.0" customHeight="1">
      <c r="A899" s="189"/>
      <c r="B899" s="191"/>
      <c r="C899" s="192"/>
      <c r="D899" s="192"/>
      <c r="F899" s="190" t="b">
        <v>0</v>
      </c>
      <c r="G899" s="190" t="b">
        <v>0</v>
      </c>
      <c r="H899" s="190" t="b">
        <v>0</v>
      </c>
      <c r="J899" s="170" t="str">
        <f>IFERROR(__xludf.DUMMYFUNCTION("QUERY(Models!A:I, ""SELECT A WHERE I = TRUE AND G = FALSE LIMIT 1"", 0)"),"gpt-4-turbo-preview")</f>
        <v>gpt-4-turbo-preview</v>
      </c>
      <c r="K899" s="170">
        <v>0.1</v>
      </c>
      <c r="L899" s="170" t="str">
        <f>IFERROR(__xludf.DUMMYFUNCTION("QUERY(Models!A:I, ""SELECT A WHERE I = TRUE AND G = FALSE LIMIT 1"", 0)"),"gpt-4-turbo-preview")</f>
        <v>gpt-4-turbo-preview</v>
      </c>
      <c r="M899" s="181" t="s">
        <v>48</v>
      </c>
      <c r="N899" s="181" t="s">
        <v>48</v>
      </c>
    </row>
    <row r="900" ht="48.0" customHeight="1">
      <c r="A900" s="189"/>
      <c r="B900" s="191"/>
      <c r="C900" s="192"/>
      <c r="D900" s="192"/>
      <c r="F900" s="190" t="b">
        <v>0</v>
      </c>
      <c r="G900" s="190" t="b">
        <v>0</v>
      </c>
      <c r="H900" s="190" t="b">
        <v>0</v>
      </c>
      <c r="J900" s="170" t="str">
        <f>IFERROR(__xludf.DUMMYFUNCTION("QUERY(Models!A:I, ""SELECT A WHERE I = TRUE AND G = FALSE LIMIT 1"", 0)"),"gpt-4-turbo-preview")</f>
        <v>gpt-4-turbo-preview</v>
      </c>
      <c r="K900" s="170">
        <v>0.1</v>
      </c>
      <c r="L900" s="170" t="str">
        <f>IFERROR(__xludf.DUMMYFUNCTION("QUERY(Models!A:I, ""SELECT A WHERE I = TRUE AND G = FALSE LIMIT 1"", 0)"),"gpt-4-turbo-preview")</f>
        <v>gpt-4-turbo-preview</v>
      </c>
      <c r="M900" s="181" t="s">
        <v>48</v>
      </c>
      <c r="N900" s="181" t="s">
        <v>48</v>
      </c>
    </row>
    <row r="901" ht="48.0" customHeight="1">
      <c r="A901" s="189"/>
      <c r="B901" s="191"/>
      <c r="C901" s="192"/>
      <c r="D901" s="192"/>
      <c r="F901" s="190" t="b">
        <v>0</v>
      </c>
      <c r="G901" s="190" t="b">
        <v>0</v>
      </c>
      <c r="H901" s="190" t="b">
        <v>0</v>
      </c>
      <c r="J901" s="170" t="str">
        <f>IFERROR(__xludf.DUMMYFUNCTION("QUERY(Models!A:I, ""SELECT A WHERE I = TRUE AND G = FALSE LIMIT 1"", 0)"),"gpt-4-turbo-preview")</f>
        <v>gpt-4-turbo-preview</v>
      </c>
      <c r="K901" s="170">
        <v>0.1</v>
      </c>
      <c r="L901" s="170" t="str">
        <f>IFERROR(__xludf.DUMMYFUNCTION("QUERY(Models!A:I, ""SELECT A WHERE I = TRUE AND G = FALSE LIMIT 1"", 0)"),"gpt-4-turbo-preview")</f>
        <v>gpt-4-turbo-preview</v>
      </c>
      <c r="M901" s="181" t="s">
        <v>48</v>
      </c>
      <c r="N901" s="181" t="s">
        <v>48</v>
      </c>
    </row>
    <row r="902" ht="48.0" customHeight="1">
      <c r="A902" s="189"/>
      <c r="B902" s="191"/>
      <c r="C902" s="192"/>
      <c r="D902" s="192"/>
      <c r="F902" s="190" t="b">
        <v>0</v>
      </c>
      <c r="G902" s="190" t="b">
        <v>0</v>
      </c>
      <c r="H902" s="190" t="b">
        <v>0</v>
      </c>
      <c r="J902" s="170" t="str">
        <f>IFERROR(__xludf.DUMMYFUNCTION("QUERY(Models!A:I, ""SELECT A WHERE I = TRUE AND G = FALSE LIMIT 1"", 0)"),"gpt-4-turbo-preview")</f>
        <v>gpt-4-turbo-preview</v>
      </c>
      <c r="K902" s="170">
        <v>0.1</v>
      </c>
      <c r="L902" s="170" t="str">
        <f>IFERROR(__xludf.DUMMYFUNCTION("QUERY(Models!A:I, ""SELECT A WHERE I = TRUE AND G = FALSE LIMIT 1"", 0)"),"gpt-4-turbo-preview")</f>
        <v>gpt-4-turbo-preview</v>
      </c>
      <c r="M902" s="181" t="s">
        <v>48</v>
      </c>
      <c r="N902" s="181" t="s">
        <v>48</v>
      </c>
    </row>
    <row r="903" ht="48.0" customHeight="1">
      <c r="A903" s="189"/>
      <c r="B903" s="191"/>
      <c r="C903" s="192"/>
      <c r="D903" s="192"/>
      <c r="F903" s="190" t="b">
        <v>0</v>
      </c>
      <c r="G903" s="190" t="b">
        <v>0</v>
      </c>
      <c r="H903" s="190" t="b">
        <v>0</v>
      </c>
      <c r="J903" s="170" t="str">
        <f>IFERROR(__xludf.DUMMYFUNCTION("QUERY(Models!A:I, ""SELECT A WHERE I = TRUE AND G = FALSE LIMIT 1"", 0)"),"gpt-4-turbo-preview")</f>
        <v>gpt-4-turbo-preview</v>
      </c>
      <c r="K903" s="170">
        <v>0.1</v>
      </c>
      <c r="L903" s="170" t="str">
        <f>IFERROR(__xludf.DUMMYFUNCTION("QUERY(Models!A:I, ""SELECT A WHERE I = TRUE AND G = FALSE LIMIT 1"", 0)"),"gpt-4-turbo-preview")</f>
        <v>gpt-4-turbo-preview</v>
      </c>
      <c r="M903" s="181" t="s">
        <v>48</v>
      </c>
      <c r="N903" s="181" t="s">
        <v>48</v>
      </c>
    </row>
    <row r="904" ht="48.0" customHeight="1">
      <c r="A904" s="189"/>
      <c r="B904" s="191"/>
      <c r="C904" s="192"/>
      <c r="D904" s="192"/>
      <c r="F904" s="190" t="b">
        <v>0</v>
      </c>
      <c r="G904" s="190" t="b">
        <v>0</v>
      </c>
      <c r="H904" s="190" t="b">
        <v>0</v>
      </c>
      <c r="J904" s="170" t="str">
        <f>IFERROR(__xludf.DUMMYFUNCTION("QUERY(Models!A:I, ""SELECT A WHERE I = TRUE AND G = FALSE LIMIT 1"", 0)"),"gpt-4-turbo-preview")</f>
        <v>gpt-4-turbo-preview</v>
      </c>
      <c r="K904" s="170">
        <v>0.1</v>
      </c>
      <c r="L904" s="170" t="str">
        <f>IFERROR(__xludf.DUMMYFUNCTION("QUERY(Models!A:I, ""SELECT A WHERE I = TRUE AND G = FALSE LIMIT 1"", 0)"),"gpt-4-turbo-preview")</f>
        <v>gpt-4-turbo-preview</v>
      </c>
      <c r="M904" s="181" t="s">
        <v>48</v>
      </c>
      <c r="N904" s="181" t="s">
        <v>48</v>
      </c>
    </row>
    <row r="905" ht="48.0" customHeight="1">
      <c r="A905" s="189"/>
      <c r="B905" s="191"/>
      <c r="C905" s="192"/>
      <c r="D905" s="192"/>
      <c r="F905" s="190" t="b">
        <v>0</v>
      </c>
      <c r="G905" s="190" t="b">
        <v>0</v>
      </c>
      <c r="H905" s="190" t="b">
        <v>0</v>
      </c>
      <c r="J905" s="170" t="str">
        <f>IFERROR(__xludf.DUMMYFUNCTION("QUERY(Models!A:I, ""SELECT A WHERE I = TRUE AND G = FALSE LIMIT 1"", 0)"),"gpt-4-turbo-preview")</f>
        <v>gpt-4-turbo-preview</v>
      </c>
      <c r="K905" s="170">
        <v>0.1</v>
      </c>
      <c r="L905" s="170" t="str">
        <f>IFERROR(__xludf.DUMMYFUNCTION("QUERY(Models!A:I, ""SELECT A WHERE I = TRUE AND G = FALSE LIMIT 1"", 0)"),"gpt-4-turbo-preview")</f>
        <v>gpt-4-turbo-preview</v>
      </c>
      <c r="M905" s="181" t="s">
        <v>48</v>
      </c>
      <c r="N905" s="181" t="s">
        <v>48</v>
      </c>
    </row>
    <row r="906" ht="48.0" customHeight="1">
      <c r="A906" s="189"/>
      <c r="B906" s="191"/>
      <c r="C906" s="192"/>
      <c r="D906" s="192"/>
      <c r="F906" s="190" t="b">
        <v>0</v>
      </c>
      <c r="G906" s="190" t="b">
        <v>0</v>
      </c>
      <c r="H906" s="190" t="b">
        <v>0</v>
      </c>
      <c r="J906" s="170" t="str">
        <f>IFERROR(__xludf.DUMMYFUNCTION("QUERY(Models!A:I, ""SELECT A WHERE I = TRUE AND G = FALSE LIMIT 1"", 0)"),"gpt-4-turbo-preview")</f>
        <v>gpt-4-turbo-preview</v>
      </c>
      <c r="K906" s="170">
        <v>0.1</v>
      </c>
      <c r="L906" s="170" t="str">
        <f>IFERROR(__xludf.DUMMYFUNCTION("QUERY(Models!A:I, ""SELECT A WHERE I = TRUE AND G = FALSE LIMIT 1"", 0)"),"gpt-4-turbo-preview")</f>
        <v>gpt-4-turbo-preview</v>
      </c>
      <c r="M906" s="181" t="s">
        <v>48</v>
      </c>
      <c r="N906" s="181" t="s">
        <v>48</v>
      </c>
    </row>
    <row r="907" ht="48.0" customHeight="1">
      <c r="A907" s="189"/>
      <c r="B907" s="191"/>
      <c r="C907" s="192"/>
      <c r="D907" s="192"/>
      <c r="F907" s="190" t="b">
        <v>0</v>
      </c>
      <c r="G907" s="190" t="b">
        <v>0</v>
      </c>
      <c r="H907" s="190" t="b">
        <v>0</v>
      </c>
      <c r="J907" s="170" t="str">
        <f>IFERROR(__xludf.DUMMYFUNCTION("QUERY(Models!A:I, ""SELECT A WHERE I = TRUE AND G = FALSE LIMIT 1"", 0)"),"gpt-4-turbo-preview")</f>
        <v>gpt-4-turbo-preview</v>
      </c>
      <c r="K907" s="170">
        <v>0.1</v>
      </c>
      <c r="L907" s="170" t="str">
        <f>IFERROR(__xludf.DUMMYFUNCTION("QUERY(Models!A:I, ""SELECT A WHERE I = TRUE AND G = FALSE LIMIT 1"", 0)"),"gpt-4-turbo-preview")</f>
        <v>gpt-4-turbo-preview</v>
      </c>
      <c r="M907" s="181" t="s">
        <v>48</v>
      </c>
      <c r="N907" s="181" t="s">
        <v>48</v>
      </c>
    </row>
    <row r="908" ht="48.0" customHeight="1">
      <c r="A908" s="189"/>
      <c r="B908" s="191"/>
      <c r="C908" s="192"/>
      <c r="D908" s="192"/>
      <c r="F908" s="190" t="b">
        <v>0</v>
      </c>
      <c r="G908" s="190" t="b">
        <v>0</v>
      </c>
      <c r="H908" s="190" t="b">
        <v>0</v>
      </c>
      <c r="J908" s="170" t="str">
        <f>IFERROR(__xludf.DUMMYFUNCTION("QUERY(Models!A:I, ""SELECT A WHERE I = TRUE AND G = FALSE LIMIT 1"", 0)"),"gpt-4-turbo-preview")</f>
        <v>gpt-4-turbo-preview</v>
      </c>
      <c r="K908" s="170">
        <v>0.1</v>
      </c>
      <c r="L908" s="170" t="str">
        <f>IFERROR(__xludf.DUMMYFUNCTION("QUERY(Models!A:I, ""SELECT A WHERE I = TRUE AND G = FALSE LIMIT 1"", 0)"),"gpt-4-turbo-preview")</f>
        <v>gpt-4-turbo-preview</v>
      </c>
      <c r="M908" s="181" t="s">
        <v>48</v>
      </c>
      <c r="N908" s="181" t="s">
        <v>48</v>
      </c>
    </row>
    <row r="909" ht="48.0" customHeight="1">
      <c r="A909" s="189"/>
      <c r="B909" s="191"/>
      <c r="C909" s="192"/>
      <c r="D909" s="192"/>
      <c r="F909" s="190" t="b">
        <v>0</v>
      </c>
      <c r="G909" s="190" t="b">
        <v>0</v>
      </c>
      <c r="H909" s="190" t="b">
        <v>0</v>
      </c>
      <c r="J909" s="170" t="str">
        <f>IFERROR(__xludf.DUMMYFUNCTION("QUERY(Models!A:I, ""SELECT A WHERE I = TRUE AND G = FALSE LIMIT 1"", 0)"),"gpt-4-turbo-preview")</f>
        <v>gpt-4-turbo-preview</v>
      </c>
      <c r="K909" s="170">
        <v>0.1</v>
      </c>
      <c r="L909" s="170" t="str">
        <f>IFERROR(__xludf.DUMMYFUNCTION("QUERY(Models!A:I, ""SELECT A WHERE I = TRUE AND G = FALSE LIMIT 1"", 0)"),"gpt-4-turbo-preview")</f>
        <v>gpt-4-turbo-preview</v>
      </c>
      <c r="M909" s="181" t="s">
        <v>48</v>
      </c>
      <c r="N909" s="181" t="s">
        <v>48</v>
      </c>
    </row>
    <row r="910" ht="48.0" customHeight="1">
      <c r="A910" s="189"/>
      <c r="B910" s="191"/>
      <c r="C910" s="192"/>
      <c r="D910" s="192"/>
      <c r="F910" s="190" t="b">
        <v>0</v>
      </c>
      <c r="G910" s="190" t="b">
        <v>0</v>
      </c>
      <c r="H910" s="190" t="b">
        <v>0</v>
      </c>
      <c r="J910" s="170" t="str">
        <f>IFERROR(__xludf.DUMMYFUNCTION("QUERY(Models!A:I, ""SELECT A WHERE I = TRUE AND G = FALSE LIMIT 1"", 0)"),"gpt-4-turbo-preview")</f>
        <v>gpt-4-turbo-preview</v>
      </c>
      <c r="K910" s="170">
        <v>0.1</v>
      </c>
      <c r="L910" s="170" t="str">
        <f>IFERROR(__xludf.DUMMYFUNCTION("QUERY(Models!A:I, ""SELECT A WHERE I = TRUE AND G = FALSE LIMIT 1"", 0)"),"gpt-4-turbo-preview")</f>
        <v>gpt-4-turbo-preview</v>
      </c>
      <c r="M910" s="181" t="s">
        <v>48</v>
      </c>
      <c r="N910" s="181" t="s">
        <v>48</v>
      </c>
    </row>
    <row r="911" ht="48.0" customHeight="1">
      <c r="A911" s="189"/>
      <c r="B911" s="191"/>
      <c r="C911" s="192"/>
      <c r="D911" s="192"/>
      <c r="F911" s="190" t="b">
        <v>0</v>
      </c>
      <c r="G911" s="190" t="b">
        <v>0</v>
      </c>
      <c r="H911" s="190" t="b">
        <v>0</v>
      </c>
      <c r="J911" s="170" t="str">
        <f>IFERROR(__xludf.DUMMYFUNCTION("QUERY(Models!A:I, ""SELECT A WHERE I = TRUE AND G = FALSE LIMIT 1"", 0)"),"gpt-4-turbo-preview")</f>
        <v>gpt-4-turbo-preview</v>
      </c>
      <c r="K911" s="170">
        <v>0.1</v>
      </c>
      <c r="L911" s="170" t="str">
        <f>IFERROR(__xludf.DUMMYFUNCTION("QUERY(Models!A:I, ""SELECT A WHERE I = TRUE AND G = FALSE LIMIT 1"", 0)"),"gpt-4-turbo-preview")</f>
        <v>gpt-4-turbo-preview</v>
      </c>
      <c r="M911" s="181" t="s">
        <v>48</v>
      </c>
      <c r="N911" s="181" t="s">
        <v>48</v>
      </c>
    </row>
    <row r="912" ht="48.0" customHeight="1">
      <c r="A912" s="189"/>
      <c r="B912" s="191"/>
      <c r="C912" s="192"/>
      <c r="D912" s="192"/>
      <c r="F912" s="190" t="b">
        <v>0</v>
      </c>
      <c r="G912" s="190" t="b">
        <v>0</v>
      </c>
      <c r="H912" s="190" t="b">
        <v>0</v>
      </c>
      <c r="J912" s="170" t="str">
        <f>IFERROR(__xludf.DUMMYFUNCTION("QUERY(Models!A:I, ""SELECT A WHERE I = TRUE AND G = FALSE LIMIT 1"", 0)"),"gpt-4-turbo-preview")</f>
        <v>gpt-4-turbo-preview</v>
      </c>
      <c r="K912" s="170">
        <v>0.1</v>
      </c>
      <c r="L912" s="170" t="str">
        <f>IFERROR(__xludf.DUMMYFUNCTION("QUERY(Models!A:I, ""SELECT A WHERE I = TRUE AND G = FALSE LIMIT 1"", 0)"),"gpt-4-turbo-preview")</f>
        <v>gpt-4-turbo-preview</v>
      </c>
      <c r="M912" s="181" t="s">
        <v>48</v>
      </c>
      <c r="N912" s="181" t="s">
        <v>48</v>
      </c>
    </row>
    <row r="913" ht="48.0" customHeight="1">
      <c r="A913" s="189"/>
      <c r="B913" s="191"/>
      <c r="C913" s="192"/>
      <c r="D913" s="192"/>
      <c r="F913" s="190" t="b">
        <v>0</v>
      </c>
      <c r="G913" s="190" t="b">
        <v>0</v>
      </c>
      <c r="H913" s="190" t="b">
        <v>0</v>
      </c>
      <c r="J913" s="170" t="str">
        <f>IFERROR(__xludf.DUMMYFUNCTION("QUERY(Models!A:I, ""SELECT A WHERE I = TRUE AND G = FALSE LIMIT 1"", 0)"),"gpt-4-turbo-preview")</f>
        <v>gpt-4-turbo-preview</v>
      </c>
      <c r="K913" s="170">
        <v>0.1</v>
      </c>
      <c r="L913" s="170" t="str">
        <f>IFERROR(__xludf.DUMMYFUNCTION("QUERY(Models!A:I, ""SELECT A WHERE I = TRUE AND G = FALSE LIMIT 1"", 0)"),"gpt-4-turbo-preview")</f>
        <v>gpt-4-turbo-preview</v>
      </c>
      <c r="M913" s="181" t="s">
        <v>48</v>
      </c>
      <c r="N913" s="181" t="s">
        <v>48</v>
      </c>
    </row>
    <row r="914" ht="48.0" customHeight="1">
      <c r="A914" s="189"/>
      <c r="B914" s="191"/>
      <c r="C914" s="192"/>
      <c r="D914" s="192"/>
      <c r="F914" s="190" t="b">
        <v>0</v>
      </c>
      <c r="G914" s="190" t="b">
        <v>0</v>
      </c>
      <c r="H914" s="190" t="b">
        <v>0</v>
      </c>
      <c r="J914" s="170" t="str">
        <f>IFERROR(__xludf.DUMMYFUNCTION("QUERY(Models!A:I, ""SELECT A WHERE I = TRUE AND G = FALSE LIMIT 1"", 0)"),"gpt-4-turbo-preview")</f>
        <v>gpt-4-turbo-preview</v>
      </c>
      <c r="K914" s="170">
        <v>0.1</v>
      </c>
      <c r="L914" s="170" t="str">
        <f>IFERROR(__xludf.DUMMYFUNCTION("QUERY(Models!A:I, ""SELECT A WHERE I = TRUE AND G = FALSE LIMIT 1"", 0)"),"gpt-4-turbo-preview")</f>
        <v>gpt-4-turbo-preview</v>
      </c>
      <c r="M914" s="181" t="s">
        <v>48</v>
      </c>
      <c r="N914" s="181" t="s">
        <v>48</v>
      </c>
    </row>
    <row r="915" ht="48.0" customHeight="1">
      <c r="A915" s="189"/>
      <c r="B915" s="191"/>
      <c r="C915" s="192"/>
      <c r="D915" s="192"/>
      <c r="F915" s="190" t="b">
        <v>0</v>
      </c>
      <c r="G915" s="190" t="b">
        <v>0</v>
      </c>
      <c r="H915" s="190" t="b">
        <v>0</v>
      </c>
      <c r="J915" s="170" t="str">
        <f>IFERROR(__xludf.DUMMYFUNCTION("QUERY(Models!A:I, ""SELECT A WHERE I = TRUE AND G = FALSE LIMIT 1"", 0)"),"gpt-4-turbo-preview")</f>
        <v>gpt-4-turbo-preview</v>
      </c>
      <c r="K915" s="170">
        <v>0.1</v>
      </c>
      <c r="L915" s="170" t="str">
        <f>IFERROR(__xludf.DUMMYFUNCTION("QUERY(Models!A:I, ""SELECT A WHERE I = TRUE AND G = FALSE LIMIT 1"", 0)"),"gpt-4-turbo-preview")</f>
        <v>gpt-4-turbo-preview</v>
      </c>
      <c r="M915" s="181" t="s">
        <v>48</v>
      </c>
      <c r="N915" s="181" t="s">
        <v>48</v>
      </c>
    </row>
    <row r="916" ht="48.0" customHeight="1">
      <c r="A916" s="189"/>
      <c r="B916" s="191"/>
      <c r="C916" s="192"/>
      <c r="D916" s="192"/>
      <c r="F916" s="190" t="b">
        <v>0</v>
      </c>
      <c r="G916" s="190" t="b">
        <v>0</v>
      </c>
      <c r="H916" s="190" t="b">
        <v>0</v>
      </c>
      <c r="J916" s="170" t="str">
        <f>IFERROR(__xludf.DUMMYFUNCTION("QUERY(Models!A:I, ""SELECT A WHERE I = TRUE AND G = FALSE LIMIT 1"", 0)"),"gpt-4-turbo-preview")</f>
        <v>gpt-4-turbo-preview</v>
      </c>
      <c r="K916" s="170">
        <v>0.1</v>
      </c>
      <c r="L916" s="170" t="str">
        <f>IFERROR(__xludf.DUMMYFUNCTION("QUERY(Models!A:I, ""SELECT A WHERE I = TRUE AND G = FALSE LIMIT 1"", 0)"),"gpt-4-turbo-preview")</f>
        <v>gpt-4-turbo-preview</v>
      </c>
      <c r="M916" s="181" t="s">
        <v>48</v>
      </c>
      <c r="N916" s="181" t="s">
        <v>48</v>
      </c>
    </row>
    <row r="917" ht="48.0" customHeight="1">
      <c r="A917" s="189"/>
      <c r="B917" s="191"/>
      <c r="C917" s="192"/>
      <c r="D917" s="192"/>
      <c r="F917" s="190" t="b">
        <v>0</v>
      </c>
      <c r="G917" s="190" t="b">
        <v>0</v>
      </c>
      <c r="H917" s="190" t="b">
        <v>0</v>
      </c>
      <c r="J917" s="170" t="str">
        <f>IFERROR(__xludf.DUMMYFUNCTION("QUERY(Models!A:I, ""SELECT A WHERE I = TRUE AND G = FALSE LIMIT 1"", 0)"),"gpt-4-turbo-preview")</f>
        <v>gpt-4-turbo-preview</v>
      </c>
      <c r="K917" s="170">
        <v>0.1</v>
      </c>
      <c r="L917" s="170" t="str">
        <f>IFERROR(__xludf.DUMMYFUNCTION("QUERY(Models!A:I, ""SELECT A WHERE I = TRUE AND G = FALSE LIMIT 1"", 0)"),"gpt-4-turbo-preview")</f>
        <v>gpt-4-turbo-preview</v>
      </c>
      <c r="M917" s="181" t="s">
        <v>48</v>
      </c>
      <c r="N917" s="181" t="s">
        <v>48</v>
      </c>
    </row>
    <row r="918" ht="48.0" customHeight="1">
      <c r="A918" s="189"/>
      <c r="B918" s="191"/>
      <c r="C918" s="192"/>
      <c r="D918" s="192"/>
      <c r="F918" s="190" t="b">
        <v>0</v>
      </c>
      <c r="G918" s="190" t="b">
        <v>0</v>
      </c>
      <c r="H918" s="190" t="b">
        <v>0</v>
      </c>
      <c r="J918" s="170" t="str">
        <f>IFERROR(__xludf.DUMMYFUNCTION("QUERY(Models!A:I, ""SELECT A WHERE I = TRUE AND G = FALSE LIMIT 1"", 0)"),"gpt-4-turbo-preview")</f>
        <v>gpt-4-turbo-preview</v>
      </c>
      <c r="K918" s="170">
        <v>0.1</v>
      </c>
      <c r="L918" s="170" t="str">
        <f>IFERROR(__xludf.DUMMYFUNCTION("QUERY(Models!A:I, ""SELECT A WHERE I = TRUE AND G = FALSE LIMIT 1"", 0)"),"gpt-4-turbo-preview")</f>
        <v>gpt-4-turbo-preview</v>
      </c>
      <c r="M918" s="181" t="s">
        <v>48</v>
      </c>
      <c r="N918" s="181" t="s">
        <v>48</v>
      </c>
    </row>
    <row r="919" ht="48.0" customHeight="1">
      <c r="A919" s="189"/>
      <c r="B919" s="191"/>
      <c r="C919" s="192"/>
      <c r="D919" s="192"/>
      <c r="F919" s="190" t="b">
        <v>0</v>
      </c>
      <c r="G919" s="190" t="b">
        <v>0</v>
      </c>
      <c r="H919" s="190" t="b">
        <v>0</v>
      </c>
      <c r="J919" s="170" t="str">
        <f>IFERROR(__xludf.DUMMYFUNCTION("QUERY(Models!A:I, ""SELECT A WHERE I = TRUE AND G = FALSE LIMIT 1"", 0)"),"gpt-4-turbo-preview")</f>
        <v>gpt-4-turbo-preview</v>
      </c>
      <c r="K919" s="170">
        <v>0.1</v>
      </c>
      <c r="L919" s="170" t="str">
        <f>IFERROR(__xludf.DUMMYFUNCTION("QUERY(Models!A:I, ""SELECT A WHERE I = TRUE AND G = FALSE LIMIT 1"", 0)"),"gpt-4-turbo-preview")</f>
        <v>gpt-4-turbo-preview</v>
      </c>
      <c r="M919" s="181" t="s">
        <v>48</v>
      </c>
      <c r="N919" s="181" t="s">
        <v>48</v>
      </c>
    </row>
    <row r="920" ht="48.0" customHeight="1">
      <c r="A920" s="189"/>
      <c r="B920" s="191"/>
      <c r="C920" s="192"/>
      <c r="D920" s="192"/>
      <c r="F920" s="190" t="b">
        <v>0</v>
      </c>
      <c r="G920" s="190" t="b">
        <v>0</v>
      </c>
      <c r="H920" s="190" t="b">
        <v>0</v>
      </c>
      <c r="J920" s="170" t="str">
        <f>IFERROR(__xludf.DUMMYFUNCTION("QUERY(Models!A:I, ""SELECT A WHERE I = TRUE AND G = FALSE LIMIT 1"", 0)"),"gpt-4-turbo-preview")</f>
        <v>gpt-4-turbo-preview</v>
      </c>
      <c r="K920" s="170">
        <v>0.1</v>
      </c>
      <c r="L920" s="170" t="str">
        <f>IFERROR(__xludf.DUMMYFUNCTION("QUERY(Models!A:I, ""SELECT A WHERE I = TRUE AND G = FALSE LIMIT 1"", 0)"),"gpt-4-turbo-preview")</f>
        <v>gpt-4-turbo-preview</v>
      </c>
      <c r="M920" s="181" t="s">
        <v>48</v>
      </c>
      <c r="N920" s="181" t="s">
        <v>48</v>
      </c>
    </row>
    <row r="921" ht="48.0" customHeight="1">
      <c r="A921" s="189"/>
      <c r="B921" s="191"/>
      <c r="C921" s="192"/>
      <c r="D921" s="192"/>
      <c r="F921" s="190" t="b">
        <v>0</v>
      </c>
      <c r="G921" s="190" t="b">
        <v>0</v>
      </c>
      <c r="H921" s="190" t="b">
        <v>0</v>
      </c>
      <c r="J921" s="170" t="str">
        <f>IFERROR(__xludf.DUMMYFUNCTION("QUERY(Models!A:I, ""SELECT A WHERE I = TRUE AND G = FALSE LIMIT 1"", 0)"),"gpt-4-turbo-preview")</f>
        <v>gpt-4-turbo-preview</v>
      </c>
      <c r="K921" s="170">
        <v>0.1</v>
      </c>
      <c r="L921" s="170" t="str">
        <f>IFERROR(__xludf.DUMMYFUNCTION("QUERY(Models!A:I, ""SELECT A WHERE I = TRUE AND G = FALSE LIMIT 1"", 0)"),"gpt-4-turbo-preview")</f>
        <v>gpt-4-turbo-preview</v>
      </c>
      <c r="M921" s="181" t="s">
        <v>48</v>
      </c>
      <c r="N921" s="181" t="s">
        <v>48</v>
      </c>
    </row>
    <row r="922" ht="48.0" customHeight="1">
      <c r="A922" s="189"/>
      <c r="B922" s="191"/>
      <c r="C922" s="192"/>
      <c r="D922" s="192"/>
      <c r="F922" s="190" t="b">
        <v>0</v>
      </c>
      <c r="G922" s="190" t="b">
        <v>0</v>
      </c>
      <c r="H922" s="190" t="b">
        <v>0</v>
      </c>
      <c r="J922" s="170" t="str">
        <f>IFERROR(__xludf.DUMMYFUNCTION("QUERY(Models!A:I, ""SELECT A WHERE I = TRUE AND G = FALSE LIMIT 1"", 0)"),"gpt-4-turbo-preview")</f>
        <v>gpt-4-turbo-preview</v>
      </c>
      <c r="K922" s="170">
        <v>0.1</v>
      </c>
      <c r="L922" s="170" t="str">
        <f>IFERROR(__xludf.DUMMYFUNCTION("QUERY(Models!A:I, ""SELECT A WHERE I = TRUE AND G = FALSE LIMIT 1"", 0)"),"gpt-4-turbo-preview")</f>
        <v>gpt-4-turbo-preview</v>
      </c>
      <c r="M922" s="181" t="s">
        <v>48</v>
      </c>
      <c r="N922" s="181" t="s">
        <v>48</v>
      </c>
    </row>
    <row r="923" ht="48.0" customHeight="1">
      <c r="A923" s="189"/>
      <c r="B923" s="191"/>
      <c r="C923" s="192"/>
      <c r="D923" s="192"/>
      <c r="F923" s="190" t="b">
        <v>0</v>
      </c>
      <c r="G923" s="190" t="b">
        <v>0</v>
      </c>
      <c r="H923" s="190" t="b">
        <v>0</v>
      </c>
      <c r="J923" s="170" t="str">
        <f>IFERROR(__xludf.DUMMYFUNCTION("QUERY(Models!A:I, ""SELECT A WHERE I = TRUE AND G = FALSE LIMIT 1"", 0)"),"gpt-4-turbo-preview")</f>
        <v>gpt-4-turbo-preview</v>
      </c>
      <c r="K923" s="170">
        <v>0.1</v>
      </c>
      <c r="L923" s="170" t="str">
        <f>IFERROR(__xludf.DUMMYFUNCTION("QUERY(Models!A:I, ""SELECT A WHERE I = TRUE AND G = FALSE LIMIT 1"", 0)"),"gpt-4-turbo-preview")</f>
        <v>gpt-4-turbo-preview</v>
      </c>
      <c r="M923" s="181" t="s">
        <v>48</v>
      </c>
      <c r="N923" s="181" t="s">
        <v>48</v>
      </c>
    </row>
    <row r="924" ht="48.0" customHeight="1">
      <c r="A924" s="189"/>
      <c r="B924" s="191"/>
      <c r="C924" s="192"/>
      <c r="D924" s="192"/>
      <c r="F924" s="190" t="b">
        <v>0</v>
      </c>
      <c r="G924" s="190" t="b">
        <v>0</v>
      </c>
      <c r="H924" s="190" t="b">
        <v>0</v>
      </c>
      <c r="J924" s="170" t="str">
        <f>IFERROR(__xludf.DUMMYFUNCTION("QUERY(Models!A:I, ""SELECT A WHERE I = TRUE AND G = FALSE LIMIT 1"", 0)"),"gpt-4-turbo-preview")</f>
        <v>gpt-4-turbo-preview</v>
      </c>
      <c r="K924" s="170">
        <v>0.1</v>
      </c>
      <c r="L924" s="170" t="str">
        <f>IFERROR(__xludf.DUMMYFUNCTION("QUERY(Models!A:I, ""SELECT A WHERE I = TRUE AND G = FALSE LIMIT 1"", 0)"),"gpt-4-turbo-preview")</f>
        <v>gpt-4-turbo-preview</v>
      </c>
      <c r="M924" s="181" t="s">
        <v>48</v>
      </c>
      <c r="N924" s="181" t="s">
        <v>48</v>
      </c>
    </row>
    <row r="925" ht="48.0" customHeight="1">
      <c r="A925" s="189"/>
      <c r="B925" s="191"/>
      <c r="C925" s="192"/>
      <c r="D925" s="192"/>
      <c r="F925" s="190" t="b">
        <v>0</v>
      </c>
      <c r="G925" s="190" t="b">
        <v>0</v>
      </c>
      <c r="H925" s="190" t="b">
        <v>0</v>
      </c>
      <c r="J925" s="170" t="str">
        <f>IFERROR(__xludf.DUMMYFUNCTION("QUERY(Models!A:I, ""SELECT A WHERE I = TRUE AND G = FALSE LIMIT 1"", 0)"),"gpt-4-turbo-preview")</f>
        <v>gpt-4-turbo-preview</v>
      </c>
      <c r="K925" s="170">
        <v>0.1</v>
      </c>
      <c r="L925" s="170" t="str">
        <f>IFERROR(__xludf.DUMMYFUNCTION("QUERY(Models!A:I, ""SELECT A WHERE I = TRUE AND G = FALSE LIMIT 1"", 0)"),"gpt-4-turbo-preview")</f>
        <v>gpt-4-turbo-preview</v>
      </c>
      <c r="M925" s="181" t="s">
        <v>48</v>
      </c>
      <c r="N925" s="181" t="s">
        <v>48</v>
      </c>
    </row>
    <row r="926" ht="48.0" customHeight="1">
      <c r="A926" s="189"/>
      <c r="B926" s="191"/>
      <c r="C926" s="192"/>
      <c r="D926" s="192"/>
      <c r="F926" s="190" t="b">
        <v>0</v>
      </c>
      <c r="G926" s="190" t="b">
        <v>0</v>
      </c>
      <c r="H926" s="190" t="b">
        <v>0</v>
      </c>
      <c r="J926" s="170" t="str">
        <f>IFERROR(__xludf.DUMMYFUNCTION("QUERY(Models!A:I, ""SELECT A WHERE I = TRUE AND G = FALSE LIMIT 1"", 0)"),"gpt-4-turbo-preview")</f>
        <v>gpt-4-turbo-preview</v>
      </c>
      <c r="K926" s="170">
        <v>0.1</v>
      </c>
      <c r="L926" s="170" t="str">
        <f>IFERROR(__xludf.DUMMYFUNCTION("QUERY(Models!A:I, ""SELECT A WHERE I = TRUE AND G = FALSE LIMIT 1"", 0)"),"gpt-4-turbo-preview")</f>
        <v>gpt-4-turbo-preview</v>
      </c>
      <c r="M926" s="181" t="s">
        <v>48</v>
      </c>
      <c r="N926" s="181" t="s">
        <v>48</v>
      </c>
    </row>
    <row r="927" ht="48.0" customHeight="1">
      <c r="A927" s="189"/>
      <c r="B927" s="191"/>
      <c r="C927" s="192"/>
      <c r="D927" s="192"/>
      <c r="F927" s="190" t="b">
        <v>0</v>
      </c>
      <c r="G927" s="190" t="b">
        <v>0</v>
      </c>
      <c r="H927" s="190" t="b">
        <v>0</v>
      </c>
      <c r="J927" s="170" t="str">
        <f>IFERROR(__xludf.DUMMYFUNCTION("QUERY(Models!A:I, ""SELECT A WHERE I = TRUE AND G = FALSE LIMIT 1"", 0)"),"gpt-4-turbo-preview")</f>
        <v>gpt-4-turbo-preview</v>
      </c>
      <c r="K927" s="170">
        <v>0.1</v>
      </c>
      <c r="L927" s="170" t="str">
        <f>IFERROR(__xludf.DUMMYFUNCTION("QUERY(Models!A:I, ""SELECT A WHERE I = TRUE AND G = FALSE LIMIT 1"", 0)"),"gpt-4-turbo-preview")</f>
        <v>gpt-4-turbo-preview</v>
      </c>
      <c r="M927" s="181" t="s">
        <v>48</v>
      </c>
      <c r="N927" s="181" t="s">
        <v>48</v>
      </c>
    </row>
    <row r="928" ht="48.0" customHeight="1">
      <c r="A928" s="189"/>
      <c r="B928" s="191"/>
      <c r="C928" s="192"/>
      <c r="D928" s="192"/>
      <c r="F928" s="190" t="b">
        <v>0</v>
      </c>
      <c r="G928" s="190" t="b">
        <v>0</v>
      </c>
      <c r="H928" s="190" t="b">
        <v>0</v>
      </c>
      <c r="J928" s="170" t="str">
        <f>IFERROR(__xludf.DUMMYFUNCTION("QUERY(Models!A:I, ""SELECT A WHERE I = TRUE AND G = FALSE LIMIT 1"", 0)"),"gpt-4-turbo-preview")</f>
        <v>gpt-4-turbo-preview</v>
      </c>
      <c r="K928" s="170">
        <v>0.1</v>
      </c>
      <c r="L928" s="170" t="str">
        <f>IFERROR(__xludf.DUMMYFUNCTION("QUERY(Models!A:I, ""SELECT A WHERE I = TRUE AND G = FALSE LIMIT 1"", 0)"),"gpt-4-turbo-preview")</f>
        <v>gpt-4-turbo-preview</v>
      </c>
      <c r="M928" s="181" t="s">
        <v>48</v>
      </c>
      <c r="N928" s="181" t="s">
        <v>48</v>
      </c>
    </row>
    <row r="929" ht="48.0" customHeight="1">
      <c r="A929" s="189"/>
      <c r="B929" s="191"/>
      <c r="C929" s="192"/>
      <c r="D929" s="192"/>
      <c r="F929" s="190" t="b">
        <v>0</v>
      </c>
      <c r="G929" s="190" t="b">
        <v>0</v>
      </c>
      <c r="H929" s="190" t="b">
        <v>0</v>
      </c>
      <c r="J929" s="170" t="str">
        <f>IFERROR(__xludf.DUMMYFUNCTION("QUERY(Models!A:I, ""SELECT A WHERE I = TRUE AND G = FALSE LIMIT 1"", 0)"),"gpt-4-turbo-preview")</f>
        <v>gpt-4-turbo-preview</v>
      </c>
      <c r="K929" s="170">
        <v>0.1</v>
      </c>
      <c r="L929" s="170" t="str">
        <f>IFERROR(__xludf.DUMMYFUNCTION("QUERY(Models!A:I, ""SELECT A WHERE I = TRUE AND G = FALSE LIMIT 1"", 0)"),"gpt-4-turbo-preview")</f>
        <v>gpt-4-turbo-preview</v>
      </c>
      <c r="M929" s="181" t="s">
        <v>48</v>
      </c>
      <c r="N929" s="181" t="s">
        <v>48</v>
      </c>
    </row>
    <row r="930" ht="48.0" customHeight="1">
      <c r="A930" s="189"/>
      <c r="B930" s="191"/>
      <c r="C930" s="192"/>
      <c r="D930" s="192"/>
      <c r="F930" s="190" t="b">
        <v>0</v>
      </c>
      <c r="G930" s="190" t="b">
        <v>0</v>
      </c>
      <c r="H930" s="190" t="b">
        <v>0</v>
      </c>
      <c r="J930" s="170" t="str">
        <f>IFERROR(__xludf.DUMMYFUNCTION("QUERY(Models!A:I, ""SELECT A WHERE I = TRUE AND G = FALSE LIMIT 1"", 0)"),"gpt-4-turbo-preview")</f>
        <v>gpt-4-turbo-preview</v>
      </c>
      <c r="K930" s="170">
        <v>0.1</v>
      </c>
      <c r="L930" s="170" t="str">
        <f>IFERROR(__xludf.DUMMYFUNCTION("QUERY(Models!A:I, ""SELECT A WHERE I = TRUE AND G = FALSE LIMIT 1"", 0)"),"gpt-4-turbo-preview")</f>
        <v>gpt-4-turbo-preview</v>
      </c>
      <c r="M930" s="181" t="s">
        <v>48</v>
      </c>
      <c r="N930" s="181" t="s">
        <v>48</v>
      </c>
    </row>
    <row r="931" ht="48.0" customHeight="1">
      <c r="A931" s="189"/>
      <c r="B931" s="191"/>
      <c r="C931" s="192"/>
      <c r="D931" s="192"/>
      <c r="F931" s="190" t="b">
        <v>0</v>
      </c>
      <c r="G931" s="190" t="b">
        <v>0</v>
      </c>
      <c r="H931" s="190" t="b">
        <v>0</v>
      </c>
      <c r="J931" s="170" t="str">
        <f>IFERROR(__xludf.DUMMYFUNCTION("QUERY(Models!A:I, ""SELECT A WHERE I = TRUE AND G = FALSE LIMIT 1"", 0)"),"gpt-4-turbo-preview")</f>
        <v>gpt-4-turbo-preview</v>
      </c>
      <c r="K931" s="170">
        <v>0.1</v>
      </c>
      <c r="L931" s="170" t="str">
        <f>IFERROR(__xludf.DUMMYFUNCTION("QUERY(Models!A:I, ""SELECT A WHERE I = TRUE AND G = FALSE LIMIT 1"", 0)"),"gpt-4-turbo-preview")</f>
        <v>gpt-4-turbo-preview</v>
      </c>
      <c r="M931" s="181" t="s">
        <v>48</v>
      </c>
      <c r="N931" s="181" t="s">
        <v>48</v>
      </c>
    </row>
    <row r="932" ht="48.0" customHeight="1">
      <c r="A932" s="189"/>
      <c r="B932" s="191"/>
      <c r="C932" s="192"/>
      <c r="D932" s="192"/>
      <c r="F932" s="190" t="b">
        <v>0</v>
      </c>
      <c r="G932" s="190" t="b">
        <v>0</v>
      </c>
      <c r="H932" s="190" t="b">
        <v>0</v>
      </c>
      <c r="J932" s="170" t="str">
        <f>IFERROR(__xludf.DUMMYFUNCTION("QUERY(Models!A:I, ""SELECT A WHERE I = TRUE AND G = FALSE LIMIT 1"", 0)"),"gpt-4-turbo-preview")</f>
        <v>gpt-4-turbo-preview</v>
      </c>
      <c r="K932" s="170">
        <v>0.1</v>
      </c>
      <c r="L932" s="170" t="str">
        <f>IFERROR(__xludf.DUMMYFUNCTION("QUERY(Models!A:I, ""SELECT A WHERE I = TRUE AND G = FALSE LIMIT 1"", 0)"),"gpt-4-turbo-preview")</f>
        <v>gpt-4-turbo-preview</v>
      </c>
      <c r="M932" s="181" t="s">
        <v>48</v>
      </c>
      <c r="N932" s="181" t="s">
        <v>48</v>
      </c>
    </row>
    <row r="933" ht="48.0" customHeight="1">
      <c r="A933" s="189"/>
      <c r="B933" s="191"/>
      <c r="C933" s="192"/>
      <c r="D933" s="192"/>
      <c r="F933" s="190" t="b">
        <v>0</v>
      </c>
      <c r="G933" s="190" t="b">
        <v>0</v>
      </c>
      <c r="H933" s="190" t="b">
        <v>0</v>
      </c>
      <c r="J933" s="170" t="str">
        <f>IFERROR(__xludf.DUMMYFUNCTION("QUERY(Models!A:I, ""SELECT A WHERE I = TRUE AND G = FALSE LIMIT 1"", 0)"),"gpt-4-turbo-preview")</f>
        <v>gpt-4-turbo-preview</v>
      </c>
      <c r="K933" s="170">
        <v>0.1</v>
      </c>
      <c r="L933" s="170" t="str">
        <f>IFERROR(__xludf.DUMMYFUNCTION("QUERY(Models!A:I, ""SELECT A WHERE I = TRUE AND G = FALSE LIMIT 1"", 0)"),"gpt-4-turbo-preview")</f>
        <v>gpt-4-turbo-preview</v>
      </c>
      <c r="M933" s="181" t="s">
        <v>48</v>
      </c>
      <c r="N933" s="181" t="s">
        <v>48</v>
      </c>
    </row>
    <row r="934" ht="48.0" customHeight="1">
      <c r="A934" s="189"/>
      <c r="B934" s="191"/>
      <c r="C934" s="192"/>
      <c r="D934" s="192"/>
      <c r="F934" s="190" t="b">
        <v>0</v>
      </c>
      <c r="G934" s="190" t="b">
        <v>0</v>
      </c>
      <c r="H934" s="190" t="b">
        <v>0</v>
      </c>
      <c r="J934" s="170" t="str">
        <f>IFERROR(__xludf.DUMMYFUNCTION("QUERY(Models!A:I, ""SELECT A WHERE I = TRUE AND G = FALSE LIMIT 1"", 0)"),"gpt-4-turbo-preview")</f>
        <v>gpt-4-turbo-preview</v>
      </c>
      <c r="K934" s="170">
        <v>0.1</v>
      </c>
      <c r="L934" s="170" t="str">
        <f>IFERROR(__xludf.DUMMYFUNCTION("QUERY(Models!A:I, ""SELECT A WHERE I = TRUE AND G = FALSE LIMIT 1"", 0)"),"gpt-4-turbo-preview")</f>
        <v>gpt-4-turbo-preview</v>
      </c>
      <c r="M934" s="181" t="s">
        <v>48</v>
      </c>
      <c r="N934" s="181" t="s">
        <v>48</v>
      </c>
    </row>
    <row r="935" ht="48.0" customHeight="1">
      <c r="A935" s="189"/>
      <c r="B935" s="191"/>
      <c r="C935" s="192"/>
      <c r="D935" s="192"/>
      <c r="F935" s="190" t="b">
        <v>0</v>
      </c>
      <c r="G935" s="190" t="b">
        <v>0</v>
      </c>
      <c r="H935" s="190" t="b">
        <v>0</v>
      </c>
      <c r="J935" s="170" t="str">
        <f>IFERROR(__xludf.DUMMYFUNCTION("QUERY(Models!A:I, ""SELECT A WHERE I = TRUE AND G = FALSE LIMIT 1"", 0)"),"gpt-4-turbo-preview")</f>
        <v>gpt-4-turbo-preview</v>
      </c>
      <c r="K935" s="170">
        <v>0.1</v>
      </c>
      <c r="L935" s="170" t="str">
        <f>IFERROR(__xludf.DUMMYFUNCTION("QUERY(Models!A:I, ""SELECT A WHERE I = TRUE AND G = FALSE LIMIT 1"", 0)"),"gpt-4-turbo-preview")</f>
        <v>gpt-4-turbo-preview</v>
      </c>
      <c r="M935" s="181" t="s">
        <v>48</v>
      </c>
      <c r="N935" s="181" t="s">
        <v>48</v>
      </c>
    </row>
    <row r="936" ht="48.0" customHeight="1">
      <c r="A936" s="189"/>
      <c r="B936" s="191"/>
      <c r="C936" s="192"/>
      <c r="D936" s="192"/>
      <c r="F936" s="190" t="b">
        <v>0</v>
      </c>
      <c r="G936" s="190" t="b">
        <v>0</v>
      </c>
      <c r="H936" s="190" t="b">
        <v>0</v>
      </c>
      <c r="J936" s="170" t="str">
        <f>IFERROR(__xludf.DUMMYFUNCTION("QUERY(Models!A:I, ""SELECT A WHERE I = TRUE AND G = FALSE LIMIT 1"", 0)"),"gpt-4-turbo-preview")</f>
        <v>gpt-4-turbo-preview</v>
      </c>
      <c r="K936" s="170">
        <v>0.1</v>
      </c>
      <c r="L936" s="170" t="str">
        <f>IFERROR(__xludf.DUMMYFUNCTION("QUERY(Models!A:I, ""SELECT A WHERE I = TRUE AND G = FALSE LIMIT 1"", 0)"),"gpt-4-turbo-preview")</f>
        <v>gpt-4-turbo-preview</v>
      </c>
      <c r="M936" s="181" t="s">
        <v>48</v>
      </c>
      <c r="N936" s="181" t="s">
        <v>48</v>
      </c>
    </row>
    <row r="937" ht="48.0" customHeight="1">
      <c r="A937" s="189"/>
      <c r="B937" s="191"/>
      <c r="C937" s="192"/>
      <c r="D937" s="192"/>
      <c r="F937" s="190" t="b">
        <v>0</v>
      </c>
      <c r="G937" s="190" t="b">
        <v>0</v>
      </c>
      <c r="H937" s="190" t="b">
        <v>0</v>
      </c>
      <c r="J937" s="170" t="str">
        <f>IFERROR(__xludf.DUMMYFUNCTION("QUERY(Models!A:I, ""SELECT A WHERE I = TRUE AND G = FALSE LIMIT 1"", 0)"),"gpt-4-turbo-preview")</f>
        <v>gpt-4-turbo-preview</v>
      </c>
      <c r="K937" s="170">
        <v>0.1</v>
      </c>
      <c r="L937" s="170" t="str">
        <f>IFERROR(__xludf.DUMMYFUNCTION("QUERY(Models!A:I, ""SELECT A WHERE I = TRUE AND G = FALSE LIMIT 1"", 0)"),"gpt-4-turbo-preview")</f>
        <v>gpt-4-turbo-preview</v>
      </c>
      <c r="M937" s="181" t="s">
        <v>48</v>
      </c>
      <c r="N937" s="181" t="s">
        <v>48</v>
      </c>
    </row>
    <row r="938" ht="48.0" customHeight="1">
      <c r="A938" s="189"/>
      <c r="B938" s="191"/>
      <c r="C938" s="192"/>
      <c r="D938" s="192"/>
      <c r="F938" s="190" t="b">
        <v>0</v>
      </c>
      <c r="G938" s="190" t="b">
        <v>0</v>
      </c>
      <c r="H938" s="190" t="b">
        <v>0</v>
      </c>
      <c r="J938" s="170" t="str">
        <f>IFERROR(__xludf.DUMMYFUNCTION("QUERY(Models!A:I, ""SELECT A WHERE I = TRUE AND G = FALSE LIMIT 1"", 0)"),"gpt-4-turbo-preview")</f>
        <v>gpt-4-turbo-preview</v>
      </c>
      <c r="K938" s="170">
        <v>0.1</v>
      </c>
      <c r="L938" s="170" t="str">
        <f>IFERROR(__xludf.DUMMYFUNCTION("QUERY(Models!A:I, ""SELECT A WHERE I = TRUE AND G = FALSE LIMIT 1"", 0)"),"gpt-4-turbo-preview")</f>
        <v>gpt-4-turbo-preview</v>
      </c>
      <c r="M938" s="181" t="s">
        <v>48</v>
      </c>
      <c r="N938" s="181" t="s">
        <v>48</v>
      </c>
    </row>
    <row r="939" ht="48.0" customHeight="1">
      <c r="A939" s="189"/>
      <c r="B939" s="191"/>
      <c r="C939" s="192"/>
      <c r="D939" s="192"/>
      <c r="F939" s="190" t="b">
        <v>0</v>
      </c>
      <c r="G939" s="190" t="b">
        <v>0</v>
      </c>
      <c r="H939" s="190" t="b">
        <v>0</v>
      </c>
      <c r="J939" s="170" t="str">
        <f>IFERROR(__xludf.DUMMYFUNCTION("QUERY(Models!A:I, ""SELECT A WHERE I = TRUE AND G = FALSE LIMIT 1"", 0)"),"gpt-4-turbo-preview")</f>
        <v>gpt-4-turbo-preview</v>
      </c>
      <c r="K939" s="170">
        <v>0.1</v>
      </c>
      <c r="L939" s="170" t="str">
        <f>IFERROR(__xludf.DUMMYFUNCTION("QUERY(Models!A:I, ""SELECT A WHERE I = TRUE AND G = FALSE LIMIT 1"", 0)"),"gpt-4-turbo-preview")</f>
        <v>gpt-4-turbo-preview</v>
      </c>
      <c r="M939" s="181" t="s">
        <v>48</v>
      </c>
      <c r="N939" s="181" t="s">
        <v>48</v>
      </c>
    </row>
    <row r="940" ht="48.0" customHeight="1">
      <c r="A940" s="189"/>
      <c r="B940" s="191"/>
      <c r="C940" s="192"/>
      <c r="D940" s="192"/>
      <c r="F940" s="190" t="b">
        <v>0</v>
      </c>
      <c r="G940" s="190" t="b">
        <v>0</v>
      </c>
      <c r="H940" s="190" t="b">
        <v>0</v>
      </c>
      <c r="J940" s="170" t="str">
        <f>IFERROR(__xludf.DUMMYFUNCTION("QUERY(Models!A:I, ""SELECT A WHERE I = TRUE AND G = FALSE LIMIT 1"", 0)"),"gpt-4-turbo-preview")</f>
        <v>gpt-4-turbo-preview</v>
      </c>
      <c r="K940" s="170">
        <v>0.1</v>
      </c>
      <c r="L940" s="170" t="str">
        <f>IFERROR(__xludf.DUMMYFUNCTION("QUERY(Models!A:I, ""SELECT A WHERE I = TRUE AND G = FALSE LIMIT 1"", 0)"),"gpt-4-turbo-preview")</f>
        <v>gpt-4-turbo-preview</v>
      </c>
      <c r="M940" s="181" t="s">
        <v>48</v>
      </c>
      <c r="N940" s="181" t="s">
        <v>48</v>
      </c>
    </row>
    <row r="941" ht="48.0" customHeight="1">
      <c r="A941" s="189"/>
      <c r="B941" s="191"/>
      <c r="C941" s="192"/>
      <c r="D941" s="192"/>
      <c r="F941" s="190" t="b">
        <v>0</v>
      </c>
      <c r="G941" s="190" t="b">
        <v>0</v>
      </c>
      <c r="H941" s="190" t="b">
        <v>0</v>
      </c>
      <c r="J941" s="170" t="str">
        <f>IFERROR(__xludf.DUMMYFUNCTION("QUERY(Models!A:I, ""SELECT A WHERE I = TRUE AND G = FALSE LIMIT 1"", 0)"),"gpt-4-turbo-preview")</f>
        <v>gpt-4-turbo-preview</v>
      </c>
      <c r="K941" s="170">
        <v>0.1</v>
      </c>
      <c r="L941" s="170" t="str">
        <f>IFERROR(__xludf.DUMMYFUNCTION("QUERY(Models!A:I, ""SELECT A WHERE I = TRUE AND G = FALSE LIMIT 1"", 0)"),"gpt-4-turbo-preview")</f>
        <v>gpt-4-turbo-preview</v>
      </c>
      <c r="M941" s="181" t="s">
        <v>48</v>
      </c>
      <c r="N941" s="181" t="s">
        <v>48</v>
      </c>
    </row>
    <row r="942" ht="48.0" customHeight="1">
      <c r="A942" s="189"/>
      <c r="B942" s="191"/>
      <c r="C942" s="192"/>
      <c r="D942" s="192"/>
      <c r="F942" s="190" t="b">
        <v>0</v>
      </c>
      <c r="G942" s="190" t="b">
        <v>0</v>
      </c>
      <c r="H942" s="190" t="b">
        <v>0</v>
      </c>
      <c r="J942" s="170" t="str">
        <f>IFERROR(__xludf.DUMMYFUNCTION("QUERY(Models!A:I, ""SELECT A WHERE I = TRUE AND G = FALSE LIMIT 1"", 0)"),"gpt-4-turbo-preview")</f>
        <v>gpt-4-turbo-preview</v>
      </c>
      <c r="K942" s="170">
        <v>0.1</v>
      </c>
      <c r="L942" s="170" t="str">
        <f>IFERROR(__xludf.DUMMYFUNCTION("QUERY(Models!A:I, ""SELECT A WHERE I = TRUE AND G = FALSE LIMIT 1"", 0)"),"gpt-4-turbo-preview")</f>
        <v>gpt-4-turbo-preview</v>
      </c>
      <c r="M942" s="181" t="s">
        <v>48</v>
      </c>
      <c r="N942" s="181" t="s">
        <v>48</v>
      </c>
    </row>
    <row r="943" ht="48.0" customHeight="1">
      <c r="A943" s="189"/>
      <c r="B943" s="191"/>
      <c r="C943" s="192"/>
      <c r="D943" s="192"/>
      <c r="F943" s="190" t="b">
        <v>0</v>
      </c>
      <c r="G943" s="190" t="b">
        <v>0</v>
      </c>
      <c r="H943" s="190" t="b">
        <v>0</v>
      </c>
      <c r="J943" s="170" t="str">
        <f>IFERROR(__xludf.DUMMYFUNCTION("QUERY(Models!A:I, ""SELECT A WHERE I = TRUE AND G = FALSE LIMIT 1"", 0)"),"gpt-4-turbo-preview")</f>
        <v>gpt-4-turbo-preview</v>
      </c>
      <c r="K943" s="170">
        <v>0.1</v>
      </c>
      <c r="L943" s="170" t="str">
        <f>IFERROR(__xludf.DUMMYFUNCTION("QUERY(Models!A:I, ""SELECT A WHERE I = TRUE AND G = FALSE LIMIT 1"", 0)"),"gpt-4-turbo-preview")</f>
        <v>gpt-4-turbo-preview</v>
      </c>
      <c r="M943" s="181" t="s">
        <v>48</v>
      </c>
      <c r="N943" s="181" t="s">
        <v>48</v>
      </c>
    </row>
    <row r="944" ht="48.0" customHeight="1">
      <c r="A944" s="189"/>
      <c r="B944" s="191"/>
      <c r="C944" s="192"/>
      <c r="D944" s="192"/>
      <c r="F944" s="190" t="b">
        <v>0</v>
      </c>
      <c r="G944" s="190" t="b">
        <v>0</v>
      </c>
      <c r="H944" s="190" t="b">
        <v>0</v>
      </c>
      <c r="J944" s="170" t="str">
        <f>IFERROR(__xludf.DUMMYFUNCTION("QUERY(Models!A:I, ""SELECT A WHERE I = TRUE AND G = FALSE LIMIT 1"", 0)"),"gpt-4-turbo-preview")</f>
        <v>gpt-4-turbo-preview</v>
      </c>
      <c r="K944" s="170">
        <v>0.1</v>
      </c>
      <c r="L944" s="170" t="str">
        <f>IFERROR(__xludf.DUMMYFUNCTION("QUERY(Models!A:I, ""SELECT A WHERE I = TRUE AND G = FALSE LIMIT 1"", 0)"),"gpt-4-turbo-preview")</f>
        <v>gpt-4-turbo-preview</v>
      </c>
      <c r="M944" s="181" t="s">
        <v>48</v>
      </c>
      <c r="N944" s="181" t="s">
        <v>48</v>
      </c>
    </row>
    <row r="945" ht="48.0" customHeight="1">
      <c r="A945" s="189"/>
      <c r="B945" s="191"/>
      <c r="C945" s="192"/>
      <c r="D945" s="192"/>
      <c r="F945" s="190" t="b">
        <v>0</v>
      </c>
      <c r="G945" s="190" t="b">
        <v>0</v>
      </c>
      <c r="H945" s="190" t="b">
        <v>0</v>
      </c>
      <c r="J945" s="170" t="str">
        <f>IFERROR(__xludf.DUMMYFUNCTION("QUERY(Models!A:I, ""SELECT A WHERE I = TRUE AND G = FALSE LIMIT 1"", 0)"),"gpt-4-turbo-preview")</f>
        <v>gpt-4-turbo-preview</v>
      </c>
      <c r="K945" s="170">
        <v>0.1</v>
      </c>
      <c r="L945" s="170" t="str">
        <f>IFERROR(__xludf.DUMMYFUNCTION("QUERY(Models!A:I, ""SELECT A WHERE I = TRUE AND G = FALSE LIMIT 1"", 0)"),"gpt-4-turbo-preview")</f>
        <v>gpt-4-turbo-preview</v>
      </c>
      <c r="M945" s="181" t="s">
        <v>48</v>
      </c>
      <c r="N945" s="181" t="s">
        <v>48</v>
      </c>
    </row>
    <row r="946" ht="48.0" customHeight="1">
      <c r="A946" s="189"/>
      <c r="B946" s="191"/>
      <c r="C946" s="192"/>
      <c r="D946" s="192"/>
      <c r="F946" s="190" t="b">
        <v>0</v>
      </c>
      <c r="G946" s="190" t="b">
        <v>0</v>
      </c>
      <c r="H946" s="190" t="b">
        <v>0</v>
      </c>
      <c r="J946" s="170" t="str">
        <f>IFERROR(__xludf.DUMMYFUNCTION("QUERY(Models!A:I, ""SELECT A WHERE I = TRUE AND G = FALSE LIMIT 1"", 0)"),"gpt-4-turbo-preview")</f>
        <v>gpt-4-turbo-preview</v>
      </c>
      <c r="K946" s="170">
        <v>0.1</v>
      </c>
      <c r="L946" s="170" t="str">
        <f>IFERROR(__xludf.DUMMYFUNCTION("QUERY(Models!A:I, ""SELECT A WHERE I = TRUE AND G = FALSE LIMIT 1"", 0)"),"gpt-4-turbo-preview")</f>
        <v>gpt-4-turbo-preview</v>
      </c>
      <c r="M946" s="181" t="s">
        <v>48</v>
      </c>
      <c r="N946" s="181" t="s">
        <v>48</v>
      </c>
    </row>
    <row r="947" ht="48.0" customHeight="1">
      <c r="A947" s="189"/>
      <c r="B947" s="191"/>
      <c r="C947" s="192"/>
      <c r="D947" s="192"/>
      <c r="F947" s="190" t="b">
        <v>0</v>
      </c>
      <c r="G947" s="190" t="b">
        <v>0</v>
      </c>
      <c r="H947" s="190" t="b">
        <v>0</v>
      </c>
      <c r="J947" s="170" t="str">
        <f>IFERROR(__xludf.DUMMYFUNCTION("QUERY(Models!A:I, ""SELECT A WHERE I = TRUE AND G = FALSE LIMIT 1"", 0)"),"gpt-4-turbo-preview")</f>
        <v>gpt-4-turbo-preview</v>
      </c>
      <c r="K947" s="170">
        <v>0.1</v>
      </c>
      <c r="L947" s="170" t="str">
        <f>IFERROR(__xludf.DUMMYFUNCTION("QUERY(Models!A:I, ""SELECT A WHERE I = TRUE AND G = FALSE LIMIT 1"", 0)"),"gpt-4-turbo-preview")</f>
        <v>gpt-4-turbo-preview</v>
      </c>
      <c r="M947" s="181" t="s">
        <v>48</v>
      </c>
      <c r="N947" s="181" t="s">
        <v>48</v>
      </c>
    </row>
    <row r="948" ht="48.0" customHeight="1">
      <c r="A948" s="189"/>
      <c r="B948" s="191"/>
      <c r="C948" s="192"/>
      <c r="D948" s="192"/>
      <c r="F948" s="190" t="b">
        <v>0</v>
      </c>
      <c r="G948" s="190" t="b">
        <v>0</v>
      </c>
      <c r="H948" s="190" t="b">
        <v>0</v>
      </c>
      <c r="J948" s="170" t="str">
        <f>IFERROR(__xludf.DUMMYFUNCTION("QUERY(Models!A:I, ""SELECT A WHERE I = TRUE AND G = FALSE LIMIT 1"", 0)"),"gpt-4-turbo-preview")</f>
        <v>gpt-4-turbo-preview</v>
      </c>
      <c r="K948" s="170">
        <v>0.1</v>
      </c>
      <c r="L948" s="170" t="str">
        <f>IFERROR(__xludf.DUMMYFUNCTION("QUERY(Models!A:I, ""SELECT A WHERE I = TRUE AND G = FALSE LIMIT 1"", 0)"),"gpt-4-turbo-preview")</f>
        <v>gpt-4-turbo-preview</v>
      </c>
      <c r="M948" s="181" t="s">
        <v>48</v>
      </c>
      <c r="N948" s="181" t="s">
        <v>48</v>
      </c>
    </row>
    <row r="949" ht="48.0" customHeight="1">
      <c r="A949" s="189"/>
      <c r="B949" s="191"/>
      <c r="C949" s="192"/>
      <c r="D949" s="192"/>
      <c r="F949" s="190" t="b">
        <v>0</v>
      </c>
      <c r="G949" s="190" t="b">
        <v>0</v>
      </c>
      <c r="H949" s="190" t="b">
        <v>0</v>
      </c>
      <c r="J949" s="170" t="str">
        <f>IFERROR(__xludf.DUMMYFUNCTION("QUERY(Models!A:I, ""SELECT A WHERE I = TRUE AND G = FALSE LIMIT 1"", 0)"),"gpt-4-turbo-preview")</f>
        <v>gpt-4-turbo-preview</v>
      </c>
      <c r="K949" s="170">
        <v>0.1</v>
      </c>
      <c r="L949" s="170" t="str">
        <f>IFERROR(__xludf.DUMMYFUNCTION("QUERY(Models!A:I, ""SELECT A WHERE I = TRUE AND G = FALSE LIMIT 1"", 0)"),"gpt-4-turbo-preview")</f>
        <v>gpt-4-turbo-preview</v>
      </c>
      <c r="M949" s="181" t="s">
        <v>48</v>
      </c>
      <c r="N949" s="181" t="s">
        <v>48</v>
      </c>
    </row>
    <row r="950" ht="48.0" customHeight="1">
      <c r="A950" s="189"/>
      <c r="B950" s="191"/>
      <c r="C950" s="192"/>
      <c r="D950" s="192"/>
      <c r="F950" s="190" t="b">
        <v>0</v>
      </c>
      <c r="G950" s="190" t="b">
        <v>0</v>
      </c>
      <c r="H950" s="190" t="b">
        <v>0</v>
      </c>
      <c r="J950" s="170" t="str">
        <f>IFERROR(__xludf.DUMMYFUNCTION("QUERY(Models!A:I, ""SELECT A WHERE I = TRUE AND G = FALSE LIMIT 1"", 0)"),"gpt-4-turbo-preview")</f>
        <v>gpt-4-turbo-preview</v>
      </c>
      <c r="K950" s="170">
        <v>0.1</v>
      </c>
      <c r="L950" s="170" t="str">
        <f>IFERROR(__xludf.DUMMYFUNCTION("QUERY(Models!A:I, ""SELECT A WHERE I = TRUE AND G = FALSE LIMIT 1"", 0)"),"gpt-4-turbo-preview")</f>
        <v>gpt-4-turbo-preview</v>
      </c>
      <c r="M950" s="181" t="s">
        <v>48</v>
      </c>
      <c r="N950" s="181" t="s">
        <v>48</v>
      </c>
    </row>
    <row r="951" ht="48.0" customHeight="1">
      <c r="A951" s="189"/>
      <c r="B951" s="191"/>
      <c r="C951" s="192"/>
      <c r="D951" s="192"/>
      <c r="F951" s="190" t="b">
        <v>0</v>
      </c>
      <c r="G951" s="190" t="b">
        <v>0</v>
      </c>
      <c r="H951" s="190" t="b">
        <v>0</v>
      </c>
      <c r="J951" s="170" t="str">
        <f>IFERROR(__xludf.DUMMYFUNCTION("QUERY(Models!A:I, ""SELECT A WHERE I = TRUE AND G = FALSE LIMIT 1"", 0)"),"gpt-4-turbo-preview")</f>
        <v>gpt-4-turbo-preview</v>
      </c>
      <c r="K951" s="170">
        <v>0.1</v>
      </c>
      <c r="L951" s="170" t="str">
        <f>IFERROR(__xludf.DUMMYFUNCTION("QUERY(Models!A:I, ""SELECT A WHERE I = TRUE AND G = FALSE LIMIT 1"", 0)"),"gpt-4-turbo-preview")</f>
        <v>gpt-4-turbo-preview</v>
      </c>
      <c r="M951" s="181" t="s">
        <v>48</v>
      </c>
      <c r="N951" s="181" t="s">
        <v>48</v>
      </c>
    </row>
    <row r="952" ht="48.0" customHeight="1">
      <c r="A952" s="189"/>
      <c r="B952" s="191"/>
      <c r="C952" s="192"/>
      <c r="D952" s="192"/>
      <c r="F952" s="190" t="b">
        <v>0</v>
      </c>
      <c r="G952" s="190" t="b">
        <v>0</v>
      </c>
      <c r="H952" s="190" t="b">
        <v>0</v>
      </c>
      <c r="J952" s="170" t="str">
        <f>IFERROR(__xludf.DUMMYFUNCTION("QUERY(Models!A:I, ""SELECT A WHERE I = TRUE AND G = FALSE LIMIT 1"", 0)"),"gpt-4-turbo-preview")</f>
        <v>gpt-4-turbo-preview</v>
      </c>
      <c r="K952" s="170">
        <v>0.1</v>
      </c>
      <c r="L952" s="170" t="str">
        <f>IFERROR(__xludf.DUMMYFUNCTION("QUERY(Models!A:I, ""SELECT A WHERE I = TRUE AND G = FALSE LIMIT 1"", 0)"),"gpt-4-turbo-preview")</f>
        <v>gpt-4-turbo-preview</v>
      </c>
      <c r="M952" s="181" t="s">
        <v>48</v>
      </c>
      <c r="N952" s="181" t="s">
        <v>48</v>
      </c>
    </row>
    <row r="953" ht="48.0" customHeight="1">
      <c r="A953" s="189"/>
      <c r="B953" s="191"/>
      <c r="C953" s="192"/>
      <c r="D953" s="192"/>
      <c r="F953" s="190" t="b">
        <v>0</v>
      </c>
      <c r="G953" s="190" t="b">
        <v>0</v>
      </c>
      <c r="H953" s="190" t="b">
        <v>0</v>
      </c>
      <c r="J953" s="170" t="str">
        <f>IFERROR(__xludf.DUMMYFUNCTION("QUERY(Models!A:I, ""SELECT A WHERE I = TRUE AND G = FALSE LIMIT 1"", 0)"),"gpt-4-turbo-preview")</f>
        <v>gpt-4-turbo-preview</v>
      </c>
      <c r="K953" s="170">
        <v>0.1</v>
      </c>
      <c r="L953" s="170" t="str">
        <f>IFERROR(__xludf.DUMMYFUNCTION("QUERY(Models!A:I, ""SELECT A WHERE I = TRUE AND G = FALSE LIMIT 1"", 0)"),"gpt-4-turbo-preview")</f>
        <v>gpt-4-turbo-preview</v>
      </c>
      <c r="M953" s="181" t="s">
        <v>48</v>
      </c>
      <c r="N953" s="181" t="s">
        <v>48</v>
      </c>
    </row>
    <row r="954" ht="48.0" customHeight="1">
      <c r="A954" s="189"/>
      <c r="B954" s="191"/>
      <c r="C954" s="192"/>
      <c r="D954" s="192"/>
      <c r="F954" s="190" t="b">
        <v>0</v>
      </c>
      <c r="G954" s="190" t="b">
        <v>0</v>
      </c>
      <c r="H954" s="190" t="b">
        <v>0</v>
      </c>
      <c r="J954" s="170" t="str">
        <f>IFERROR(__xludf.DUMMYFUNCTION("QUERY(Models!A:I, ""SELECT A WHERE I = TRUE AND G = FALSE LIMIT 1"", 0)"),"gpt-4-turbo-preview")</f>
        <v>gpt-4-turbo-preview</v>
      </c>
      <c r="K954" s="170">
        <v>0.1</v>
      </c>
      <c r="L954" s="170" t="str">
        <f>IFERROR(__xludf.DUMMYFUNCTION("QUERY(Models!A:I, ""SELECT A WHERE I = TRUE AND G = FALSE LIMIT 1"", 0)"),"gpt-4-turbo-preview")</f>
        <v>gpt-4-turbo-preview</v>
      </c>
      <c r="M954" s="181" t="s">
        <v>48</v>
      </c>
      <c r="N954" s="181" t="s">
        <v>48</v>
      </c>
    </row>
    <row r="955" ht="48.0" customHeight="1">
      <c r="A955" s="189"/>
      <c r="B955" s="191"/>
      <c r="C955" s="192"/>
      <c r="D955" s="192"/>
      <c r="F955" s="190" t="b">
        <v>0</v>
      </c>
      <c r="G955" s="190" t="b">
        <v>0</v>
      </c>
      <c r="H955" s="190" t="b">
        <v>0</v>
      </c>
      <c r="J955" s="170" t="str">
        <f>IFERROR(__xludf.DUMMYFUNCTION("QUERY(Models!A:I, ""SELECT A WHERE I = TRUE AND G = FALSE LIMIT 1"", 0)"),"gpt-4-turbo-preview")</f>
        <v>gpt-4-turbo-preview</v>
      </c>
      <c r="K955" s="170">
        <v>0.1</v>
      </c>
      <c r="L955" s="170" t="str">
        <f>IFERROR(__xludf.DUMMYFUNCTION("QUERY(Models!A:I, ""SELECT A WHERE I = TRUE AND G = FALSE LIMIT 1"", 0)"),"gpt-4-turbo-preview")</f>
        <v>gpt-4-turbo-preview</v>
      </c>
      <c r="M955" s="181" t="s">
        <v>48</v>
      </c>
      <c r="N955" s="181" t="s">
        <v>48</v>
      </c>
    </row>
    <row r="956" ht="48.0" customHeight="1">
      <c r="A956" s="189"/>
      <c r="B956" s="191"/>
      <c r="C956" s="192"/>
      <c r="D956" s="192"/>
      <c r="F956" s="190" t="b">
        <v>0</v>
      </c>
      <c r="G956" s="190" t="b">
        <v>0</v>
      </c>
      <c r="H956" s="190" t="b">
        <v>0</v>
      </c>
      <c r="J956" s="170" t="str">
        <f>IFERROR(__xludf.DUMMYFUNCTION("QUERY(Models!A:I, ""SELECT A WHERE I = TRUE AND G = FALSE LIMIT 1"", 0)"),"gpt-4-turbo-preview")</f>
        <v>gpt-4-turbo-preview</v>
      </c>
      <c r="K956" s="170">
        <v>0.1</v>
      </c>
      <c r="L956" s="170" t="str">
        <f>IFERROR(__xludf.DUMMYFUNCTION("QUERY(Models!A:I, ""SELECT A WHERE I = TRUE AND G = FALSE LIMIT 1"", 0)"),"gpt-4-turbo-preview")</f>
        <v>gpt-4-turbo-preview</v>
      </c>
      <c r="M956" s="181" t="s">
        <v>48</v>
      </c>
      <c r="N956" s="181" t="s">
        <v>48</v>
      </c>
    </row>
    <row r="957" ht="48.0" customHeight="1">
      <c r="A957" s="189"/>
      <c r="B957" s="191"/>
      <c r="C957" s="192"/>
      <c r="D957" s="192"/>
      <c r="F957" s="190" t="b">
        <v>0</v>
      </c>
      <c r="G957" s="190" t="b">
        <v>0</v>
      </c>
      <c r="H957" s="190" t="b">
        <v>0</v>
      </c>
      <c r="J957" s="170" t="str">
        <f>IFERROR(__xludf.DUMMYFUNCTION("QUERY(Models!A:I, ""SELECT A WHERE I = TRUE AND G = FALSE LIMIT 1"", 0)"),"gpt-4-turbo-preview")</f>
        <v>gpt-4-turbo-preview</v>
      </c>
      <c r="K957" s="170">
        <v>0.1</v>
      </c>
      <c r="L957" s="170" t="str">
        <f>IFERROR(__xludf.DUMMYFUNCTION("QUERY(Models!A:I, ""SELECT A WHERE I = TRUE AND G = FALSE LIMIT 1"", 0)"),"gpt-4-turbo-preview")</f>
        <v>gpt-4-turbo-preview</v>
      </c>
      <c r="M957" s="181" t="s">
        <v>48</v>
      </c>
      <c r="N957" s="181" t="s">
        <v>48</v>
      </c>
    </row>
    <row r="958" ht="48.0" customHeight="1">
      <c r="A958" s="189"/>
      <c r="B958" s="191"/>
      <c r="C958" s="192"/>
      <c r="D958" s="192"/>
      <c r="F958" s="190" t="b">
        <v>0</v>
      </c>
      <c r="G958" s="190" t="b">
        <v>0</v>
      </c>
      <c r="H958" s="190" t="b">
        <v>0</v>
      </c>
      <c r="J958" s="170" t="str">
        <f>IFERROR(__xludf.DUMMYFUNCTION("QUERY(Models!A:I, ""SELECT A WHERE I = TRUE AND G = FALSE LIMIT 1"", 0)"),"gpt-4-turbo-preview")</f>
        <v>gpt-4-turbo-preview</v>
      </c>
      <c r="K958" s="170">
        <v>0.1</v>
      </c>
      <c r="L958" s="170" t="str">
        <f>IFERROR(__xludf.DUMMYFUNCTION("QUERY(Models!A:I, ""SELECT A WHERE I = TRUE AND G = FALSE LIMIT 1"", 0)"),"gpt-4-turbo-preview")</f>
        <v>gpt-4-turbo-preview</v>
      </c>
      <c r="M958" s="181" t="s">
        <v>48</v>
      </c>
      <c r="N958" s="181" t="s">
        <v>48</v>
      </c>
    </row>
    <row r="959" ht="48.0" customHeight="1">
      <c r="A959" s="189"/>
      <c r="B959" s="191"/>
      <c r="C959" s="192"/>
      <c r="D959" s="192"/>
      <c r="F959" s="190" t="b">
        <v>0</v>
      </c>
      <c r="G959" s="190" t="b">
        <v>0</v>
      </c>
      <c r="H959" s="190" t="b">
        <v>0</v>
      </c>
      <c r="J959" s="170" t="str">
        <f>IFERROR(__xludf.DUMMYFUNCTION("QUERY(Models!A:I, ""SELECT A WHERE I = TRUE AND G = FALSE LIMIT 1"", 0)"),"gpt-4-turbo-preview")</f>
        <v>gpt-4-turbo-preview</v>
      </c>
      <c r="K959" s="170">
        <v>0.1</v>
      </c>
      <c r="L959" s="170" t="str">
        <f>IFERROR(__xludf.DUMMYFUNCTION("QUERY(Models!A:I, ""SELECT A WHERE I = TRUE AND G = FALSE LIMIT 1"", 0)"),"gpt-4-turbo-preview")</f>
        <v>gpt-4-turbo-preview</v>
      </c>
      <c r="M959" s="181" t="s">
        <v>48</v>
      </c>
      <c r="N959" s="181" t="s">
        <v>48</v>
      </c>
    </row>
    <row r="960" ht="48.0" customHeight="1">
      <c r="A960" s="189"/>
      <c r="B960" s="191"/>
      <c r="C960" s="192"/>
      <c r="D960" s="192"/>
      <c r="F960" s="190" t="b">
        <v>0</v>
      </c>
      <c r="G960" s="190" t="b">
        <v>0</v>
      </c>
      <c r="H960" s="190" t="b">
        <v>0</v>
      </c>
      <c r="J960" s="170" t="str">
        <f>IFERROR(__xludf.DUMMYFUNCTION("QUERY(Models!A:I, ""SELECT A WHERE I = TRUE AND G = FALSE LIMIT 1"", 0)"),"gpt-4-turbo-preview")</f>
        <v>gpt-4-turbo-preview</v>
      </c>
      <c r="K960" s="170">
        <v>0.1</v>
      </c>
      <c r="L960" s="170" t="str">
        <f>IFERROR(__xludf.DUMMYFUNCTION("QUERY(Models!A:I, ""SELECT A WHERE I = TRUE AND G = FALSE LIMIT 1"", 0)"),"gpt-4-turbo-preview")</f>
        <v>gpt-4-turbo-preview</v>
      </c>
      <c r="M960" s="181" t="s">
        <v>48</v>
      </c>
      <c r="N960" s="181" t="s">
        <v>48</v>
      </c>
    </row>
    <row r="961" ht="48.0" customHeight="1">
      <c r="A961" s="189"/>
      <c r="B961" s="191"/>
      <c r="C961" s="192"/>
      <c r="D961" s="192"/>
      <c r="F961" s="190" t="b">
        <v>0</v>
      </c>
      <c r="G961" s="190" t="b">
        <v>0</v>
      </c>
      <c r="H961" s="190" t="b">
        <v>0</v>
      </c>
      <c r="J961" s="170" t="str">
        <f>IFERROR(__xludf.DUMMYFUNCTION("QUERY(Models!A:I, ""SELECT A WHERE I = TRUE AND G = FALSE LIMIT 1"", 0)"),"gpt-4-turbo-preview")</f>
        <v>gpt-4-turbo-preview</v>
      </c>
      <c r="K961" s="170">
        <v>0.1</v>
      </c>
      <c r="L961" s="170" t="str">
        <f>IFERROR(__xludf.DUMMYFUNCTION("QUERY(Models!A:I, ""SELECT A WHERE I = TRUE AND G = FALSE LIMIT 1"", 0)"),"gpt-4-turbo-preview")</f>
        <v>gpt-4-turbo-preview</v>
      </c>
      <c r="M961" s="181" t="s">
        <v>48</v>
      </c>
      <c r="N961" s="181" t="s">
        <v>48</v>
      </c>
    </row>
    <row r="962" ht="48.0" customHeight="1">
      <c r="A962" s="189"/>
      <c r="B962" s="191"/>
      <c r="C962" s="192"/>
      <c r="D962" s="192"/>
      <c r="F962" s="190" t="b">
        <v>0</v>
      </c>
      <c r="G962" s="190" t="b">
        <v>0</v>
      </c>
      <c r="H962" s="190" t="b">
        <v>0</v>
      </c>
      <c r="J962" s="170" t="str">
        <f>IFERROR(__xludf.DUMMYFUNCTION("QUERY(Models!A:I, ""SELECT A WHERE I = TRUE AND G = FALSE LIMIT 1"", 0)"),"gpt-4-turbo-preview")</f>
        <v>gpt-4-turbo-preview</v>
      </c>
      <c r="K962" s="170">
        <v>0.1</v>
      </c>
      <c r="L962" s="170" t="str">
        <f>IFERROR(__xludf.DUMMYFUNCTION("QUERY(Models!A:I, ""SELECT A WHERE I = TRUE AND G = FALSE LIMIT 1"", 0)"),"gpt-4-turbo-preview")</f>
        <v>gpt-4-turbo-preview</v>
      </c>
      <c r="M962" s="181" t="s">
        <v>48</v>
      </c>
      <c r="N962" s="181" t="s">
        <v>48</v>
      </c>
    </row>
    <row r="963" ht="48.0" customHeight="1">
      <c r="A963" s="189"/>
      <c r="B963" s="191"/>
      <c r="C963" s="192"/>
      <c r="D963" s="192"/>
      <c r="F963" s="190" t="b">
        <v>0</v>
      </c>
      <c r="G963" s="190" t="b">
        <v>0</v>
      </c>
      <c r="H963" s="190" t="b">
        <v>0</v>
      </c>
      <c r="J963" s="170" t="str">
        <f>IFERROR(__xludf.DUMMYFUNCTION("QUERY(Models!A:I, ""SELECT A WHERE I = TRUE AND G = FALSE LIMIT 1"", 0)"),"gpt-4-turbo-preview")</f>
        <v>gpt-4-turbo-preview</v>
      </c>
      <c r="K963" s="170">
        <v>0.1</v>
      </c>
      <c r="L963" s="170" t="str">
        <f>IFERROR(__xludf.DUMMYFUNCTION("QUERY(Models!A:I, ""SELECT A WHERE I = TRUE AND G = FALSE LIMIT 1"", 0)"),"gpt-4-turbo-preview")</f>
        <v>gpt-4-turbo-preview</v>
      </c>
      <c r="M963" s="181" t="s">
        <v>48</v>
      </c>
      <c r="N963" s="181" t="s">
        <v>48</v>
      </c>
    </row>
    <row r="964" ht="48.0" customHeight="1">
      <c r="A964" s="189"/>
      <c r="B964" s="191"/>
      <c r="C964" s="192"/>
      <c r="D964" s="192"/>
      <c r="F964" s="190" t="b">
        <v>0</v>
      </c>
      <c r="G964" s="190" t="b">
        <v>0</v>
      </c>
      <c r="H964" s="190" t="b">
        <v>0</v>
      </c>
      <c r="J964" s="170" t="str">
        <f>IFERROR(__xludf.DUMMYFUNCTION("QUERY(Models!A:I, ""SELECT A WHERE I = TRUE AND G = FALSE LIMIT 1"", 0)"),"gpt-4-turbo-preview")</f>
        <v>gpt-4-turbo-preview</v>
      </c>
      <c r="K964" s="170">
        <v>0.1</v>
      </c>
      <c r="L964" s="170" t="str">
        <f>IFERROR(__xludf.DUMMYFUNCTION("QUERY(Models!A:I, ""SELECT A WHERE I = TRUE AND G = FALSE LIMIT 1"", 0)"),"gpt-4-turbo-preview")</f>
        <v>gpt-4-turbo-preview</v>
      </c>
      <c r="M964" s="181" t="s">
        <v>48</v>
      </c>
      <c r="N964" s="181" t="s">
        <v>48</v>
      </c>
    </row>
    <row r="965" ht="48.0" customHeight="1">
      <c r="A965" s="189"/>
      <c r="B965" s="191"/>
      <c r="C965" s="192"/>
      <c r="D965" s="192"/>
      <c r="F965" s="190" t="b">
        <v>0</v>
      </c>
      <c r="G965" s="190" t="b">
        <v>0</v>
      </c>
      <c r="H965" s="190" t="b">
        <v>0</v>
      </c>
      <c r="J965" s="170" t="str">
        <f>IFERROR(__xludf.DUMMYFUNCTION("QUERY(Models!A:I, ""SELECT A WHERE I = TRUE AND G = FALSE LIMIT 1"", 0)"),"gpt-4-turbo-preview")</f>
        <v>gpt-4-turbo-preview</v>
      </c>
      <c r="K965" s="170">
        <v>0.1</v>
      </c>
      <c r="L965" s="170" t="str">
        <f>IFERROR(__xludf.DUMMYFUNCTION("QUERY(Models!A:I, ""SELECT A WHERE I = TRUE AND G = FALSE LIMIT 1"", 0)"),"gpt-4-turbo-preview")</f>
        <v>gpt-4-turbo-preview</v>
      </c>
      <c r="M965" s="181" t="s">
        <v>48</v>
      </c>
      <c r="N965" s="181" t="s">
        <v>48</v>
      </c>
    </row>
    <row r="966" ht="48.0" customHeight="1">
      <c r="A966" s="189"/>
      <c r="B966" s="191"/>
      <c r="C966" s="192"/>
      <c r="D966" s="192"/>
      <c r="F966" s="190" t="b">
        <v>0</v>
      </c>
      <c r="G966" s="190" t="b">
        <v>0</v>
      </c>
      <c r="H966" s="190" t="b">
        <v>0</v>
      </c>
      <c r="J966" s="170" t="str">
        <f>IFERROR(__xludf.DUMMYFUNCTION("QUERY(Models!A:I, ""SELECT A WHERE I = TRUE AND G = FALSE LIMIT 1"", 0)"),"gpt-4-turbo-preview")</f>
        <v>gpt-4-turbo-preview</v>
      </c>
      <c r="K966" s="170">
        <v>0.1</v>
      </c>
      <c r="L966" s="170" t="str">
        <f>IFERROR(__xludf.DUMMYFUNCTION("QUERY(Models!A:I, ""SELECT A WHERE I = TRUE AND G = FALSE LIMIT 1"", 0)"),"gpt-4-turbo-preview")</f>
        <v>gpt-4-turbo-preview</v>
      </c>
      <c r="M966" s="181" t="s">
        <v>48</v>
      </c>
      <c r="N966" s="181" t="s">
        <v>48</v>
      </c>
    </row>
    <row r="967" ht="48.0" customHeight="1">
      <c r="A967" s="189"/>
      <c r="B967" s="191"/>
      <c r="C967" s="192"/>
      <c r="D967" s="192"/>
      <c r="F967" s="190" t="b">
        <v>0</v>
      </c>
      <c r="G967" s="190" t="b">
        <v>0</v>
      </c>
      <c r="H967" s="190" t="b">
        <v>0</v>
      </c>
      <c r="J967" s="170" t="str">
        <f>IFERROR(__xludf.DUMMYFUNCTION("QUERY(Models!A:I, ""SELECT A WHERE I = TRUE AND G = FALSE LIMIT 1"", 0)"),"gpt-4-turbo-preview")</f>
        <v>gpt-4-turbo-preview</v>
      </c>
      <c r="K967" s="170">
        <v>0.1</v>
      </c>
      <c r="L967" s="170" t="str">
        <f>IFERROR(__xludf.DUMMYFUNCTION("QUERY(Models!A:I, ""SELECT A WHERE I = TRUE AND G = FALSE LIMIT 1"", 0)"),"gpt-4-turbo-preview")</f>
        <v>gpt-4-turbo-preview</v>
      </c>
      <c r="M967" s="181" t="s">
        <v>48</v>
      </c>
      <c r="N967" s="181" t="s">
        <v>48</v>
      </c>
    </row>
    <row r="968" ht="48.0" customHeight="1">
      <c r="A968" s="189"/>
      <c r="B968" s="191"/>
      <c r="C968" s="192"/>
      <c r="D968" s="192"/>
      <c r="F968" s="190" t="b">
        <v>0</v>
      </c>
      <c r="G968" s="190" t="b">
        <v>0</v>
      </c>
      <c r="H968" s="190" t="b">
        <v>0</v>
      </c>
      <c r="J968" s="170" t="str">
        <f>IFERROR(__xludf.DUMMYFUNCTION("QUERY(Models!A:I, ""SELECT A WHERE I = TRUE AND G = FALSE LIMIT 1"", 0)"),"gpt-4-turbo-preview")</f>
        <v>gpt-4-turbo-preview</v>
      </c>
      <c r="K968" s="170">
        <v>0.1</v>
      </c>
      <c r="L968" s="170" t="str">
        <f>IFERROR(__xludf.DUMMYFUNCTION("QUERY(Models!A:I, ""SELECT A WHERE I = TRUE AND G = FALSE LIMIT 1"", 0)"),"gpt-4-turbo-preview")</f>
        <v>gpt-4-turbo-preview</v>
      </c>
      <c r="M968" s="181" t="s">
        <v>48</v>
      </c>
      <c r="N968" s="181" t="s">
        <v>48</v>
      </c>
    </row>
    <row r="969" ht="48.0" customHeight="1">
      <c r="A969" s="189"/>
      <c r="B969" s="191"/>
      <c r="C969" s="192"/>
      <c r="D969" s="192"/>
      <c r="F969" s="190" t="b">
        <v>0</v>
      </c>
      <c r="G969" s="190" t="b">
        <v>0</v>
      </c>
      <c r="H969" s="190" t="b">
        <v>0</v>
      </c>
      <c r="J969" s="170" t="str">
        <f>IFERROR(__xludf.DUMMYFUNCTION("QUERY(Models!A:I, ""SELECT A WHERE I = TRUE AND G = FALSE LIMIT 1"", 0)"),"gpt-4-turbo-preview")</f>
        <v>gpt-4-turbo-preview</v>
      </c>
      <c r="K969" s="170">
        <v>0.1</v>
      </c>
      <c r="L969" s="170" t="str">
        <f>IFERROR(__xludf.DUMMYFUNCTION("QUERY(Models!A:I, ""SELECT A WHERE I = TRUE AND G = FALSE LIMIT 1"", 0)"),"gpt-4-turbo-preview")</f>
        <v>gpt-4-turbo-preview</v>
      </c>
      <c r="M969" s="181" t="s">
        <v>48</v>
      </c>
      <c r="N969" s="181" t="s">
        <v>48</v>
      </c>
    </row>
    <row r="970" ht="48.0" customHeight="1">
      <c r="A970" s="189"/>
      <c r="B970" s="191"/>
      <c r="C970" s="192"/>
      <c r="D970" s="192"/>
      <c r="F970" s="190" t="b">
        <v>0</v>
      </c>
      <c r="G970" s="190" t="b">
        <v>0</v>
      </c>
      <c r="H970" s="190" t="b">
        <v>0</v>
      </c>
      <c r="J970" s="170" t="str">
        <f>IFERROR(__xludf.DUMMYFUNCTION("QUERY(Models!A:I, ""SELECT A WHERE I = TRUE AND G = FALSE LIMIT 1"", 0)"),"gpt-4-turbo-preview")</f>
        <v>gpt-4-turbo-preview</v>
      </c>
      <c r="K970" s="170">
        <v>0.1</v>
      </c>
      <c r="L970" s="170" t="str">
        <f>IFERROR(__xludf.DUMMYFUNCTION("QUERY(Models!A:I, ""SELECT A WHERE I = TRUE AND G = FALSE LIMIT 1"", 0)"),"gpt-4-turbo-preview")</f>
        <v>gpt-4-turbo-preview</v>
      </c>
      <c r="M970" s="181" t="s">
        <v>48</v>
      </c>
      <c r="N970" s="181" t="s">
        <v>48</v>
      </c>
    </row>
    <row r="971" ht="48.0" customHeight="1">
      <c r="A971" s="189"/>
      <c r="B971" s="191"/>
      <c r="C971" s="192"/>
      <c r="D971" s="192"/>
      <c r="F971" s="190" t="b">
        <v>0</v>
      </c>
      <c r="G971" s="190" t="b">
        <v>0</v>
      </c>
      <c r="H971" s="190" t="b">
        <v>0</v>
      </c>
      <c r="J971" s="170" t="str">
        <f>IFERROR(__xludf.DUMMYFUNCTION("QUERY(Models!A:I, ""SELECT A WHERE I = TRUE AND G = FALSE LIMIT 1"", 0)"),"gpt-4-turbo-preview")</f>
        <v>gpt-4-turbo-preview</v>
      </c>
      <c r="K971" s="170">
        <v>0.1</v>
      </c>
      <c r="L971" s="170" t="str">
        <f>IFERROR(__xludf.DUMMYFUNCTION("QUERY(Models!A:I, ""SELECT A WHERE I = TRUE AND G = FALSE LIMIT 1"", 0)"),"gpt-4-turbo-preview")</f>
        <v>gpt-4-turbo-preview</v>
      </c>
      <c r="M971" s="181" t="s">
        <v>48</v>
      </c>
      <c r="N971" s="181" t="s">
        <v>48</v>
      </c>
    </row>
    <row r="972" ht="48.0" customHeight="1">
      <c r="A972" s="189"/>
      <c r="B972" s="191"/>
      <c r="C972" s="192"/>
      <c r="D972" s="192"/>
      <c r="F972" s="190" t="b">
        <v>0</v>
      </c>
      <c r="G972" s="190" t="b">
        <v>0</v>
      </c>
      <c r="H972" s="190" t="b">
        <v>0</v>
      </c>
      <c r="J972" s="170" t="str">
        <f>IFERROR(__xludf.DUMMYFUNCTION("QUERY(Models!A:I, ""SELECT A WHERE I = TRUE AND G = FALSE LIMIT 1"", 0)"),"gpt-4-turbo-preview")</f>
        <v>gpt-4-turbo-preview</v>
      </c>
      <c r="K972" s="170">
        <v>0.1</v>
      </c>
      <c r="L972" s="170" t="str">
        <f>IFERROR(__xludf.DUMMYFUNCTION("QUERY(Models!A:I, ""SELECT A WHERE I = TRUE AND G = FALSE LIMIT 1"", 0)"),"gpt-4-turbo-preview")</f>
        <v>gpt-4-turbo-preview</v>
      </c>
      <c r="M972" s="181" t="s">
        <v>48</v>
      </c>
      <c r="N972" s="181" t="s">
        <v>48</v>
      </c>
    </row>
    <row r="973" ht="48.0" customHeight="1">
      <c r="A973" s="189"/>
      <c r="B973" s="191"/>
      <c r="C973" s="192"/>
      <c r="D973" s="192"/>
      <c r="F973" s="190" t="b">
        <v>0</v>
      </c>
      <c r="G973" s="190" t="b">
        <v>0</v>
      </c>
      <c r="H973" s="190" t="b">
        <v>0</v>
      </c>
      <c r="J973" s="170" t="str">
        <f>IFERROR(__xludf.DUMMYFUNCTION("QUERY(Models!A:I, ""SELECT A WHERE I = TRUE AND G = FALSE LIMIT 1"", 0)"),"gpt-4-turbo-preview")</f>
        <v>gpt-4-turbo-preview</v>
      </c>
      <c r="K973" s="170">
        <v>0.1</v>
      </c>
      <c r="L973" s="170" t="str">
        <f>IFERROR(__xludf.DUMMYFUNCTION("QUERY(Models!A:I, ""SELECT A WHERE I = TRUE AND G = FALSE LIMIT 1"", 0)"),"gpt-4-turbo-preview")</f>
        <v>gpt-4-turbo-preview</v>
      </c>
      <c r="M973" s="181" t="s">
        <v>48</v>
      </c>
      <c r="N973" s="181" t="s">
        <v>48</v>
      </c>
    </row>
    <row r="974" ht="48.0" customHeight="1">
      <c r="A974" s="189"/>
      <c r="B974" s="191"/>
      <c r="C974" s="192"/>
      <c r="D974" s="192"/>
      <c r="F974" s="190" t="b">
        <v>0</v>
      </c>
      <c r="G974" s="190" t="b">
        <v>0</v>
      </c>
      <c r="H974" s="190" t="b">
        <v>0</v>
      </c>
      <c r="J974" s="170" t="str">
        <f>IFERROR(__xludf.DUMMYFUNCTION("QUERY(Models!A:I, ""SELECT A WHERE I = TRUE AND G = FALSE LIMIT 1"", 0)"),"gpt-4-turbo-preview")</f>
        <v>gpt-4-turbo-preview</v>
      </c>
      <c r="K974" s="170">
        <v>0.1</v>
      </c>
      <c r="L974" s="170" t="str">
        <f>IFERROR(__xludf.DUMMYFUNCTION("QUERY(Models!A:I, ""SELECT A WHERE I = TRUE AND G = FALSE LIMIT 1"", 0)"),"gpt-4-turbo-preview")</f>
        <v>gpt-4-turbo-preview</v>
      </c>
      <c r="M974" s="181" t="s">
        <v>48</v>
      </c>
      <c r="N974" s="181" t="s">
        <v>48</v>
      </c>
    </row>
    <row r="975" ht="48.0" customHeight="1">
      <c r="A975" s="189"/>
      <c r="B975" s="191"/>
      <c r="C975" s="192"/>
      <c r="D975" s="192"/>
      <c r="F975" s="190" t="b">
        <v>0</v>
      </c>
      <c r="G975" s="190" t="b">
        <v>0</v>
      </c>
      <c r="H975" s="190" t="b">
        <v>0</v>
      </c>
      <c r="J975" s="170" t="str">
        <f>IFERROR(__xludf.DUMMYFUNCTION("QUERY(Models!A:I, ""SELECT A WHERE I = TRUE AND G = FALSE LIMIT 1"", 0)"),"gpt-4-turbo-preview")</f>
        <v>gpt-4-turbo-preview</v>
      </c>
      <c r="K975" s="170">
        <v>0.1</v>
      </c>
      <c r="L975" s="170" t="str">
        <f>IFERROR(__xludf.DUMMYFUNCTION("QUERY(Models!A:I, ""SELECT A WHERE I = TRUE AND G = FALSE LIMIT 1"", 0)"),"gpt-4-turbo-preview")</f>
        <v>gpt-4-turbo-preview</v>
      </c>
      <c r="M975" s="181" t="s">
        <v>48</v>
      </c>
      <c r="N975" s="181" t="s">
        <v>48</v>
      </c>
    </row>
    <row r="976" ht="48.0" customHeight="1">
      <c r="A976" s="189"/>
      <c r="B976" s="191"/>
      <c r="C976" s="192"/>
      <c r="D976" s="192"/>
      <c r="F976" s="190" t="b">
        <v>0</v>
      </c>
      <c r="G976" s="190" t="b">
        <v>0</v>
      </c>
      <c r="H976" s="190" t="b">
        <v>0</v>
      </c>
      <c r="J976" s="170" t="str">
        <f>IFERROR(__xludf.DUMMYFUNCTION("QUERY(Models!A:I, ""SELECT A WHERE I = TRUE AND G = FALSE LIMIT 1"", 0)"),"gpt-4-turbo-preview")</f>
        <v>gpt-4-turbo-preview</v>
      </c>
      <c r="K976" s="170">
        <v>0.1</v>
      </c>
      <c r="L976" s="170" t="str">
        <f>IFERROR(__xludf.DUMMYFUNCTION("QUERY(Models!A:I, ""SELECT A WHERE I = TRUE AND G = FALSE LIMIT 1"", 0)"),"gpt-4-turbo-preview")</f>
        <v>gpt-4-turbo-preview</v>
      </c>
      <c r="M976" s="181" t="s">
        <v>48</v>
      </c>
      <c r="N976" s="181" t="s">
        <v>48</v>
      </c>
    </row>
    <row r="977" ht="48.0" customHeight="1">
      <c r="A977" s="189"/>
      <c r="B977" s="191"/>
      <c r="C977" s="192"/>
      <c r="D977" s="192"/>
      <c r="F977" s="190" t="b">
        <v>0</v>
      </c>
      <c r="G977" s="190" t="b">
        <v>0</v>
      </c>
      <c r="H977" s="190" t="b">
        <v>0</v>
      </c>
      <c r="J977" s="170" t="str">
        <f>IFERROR(__xludf.DUMMYFUNCTION("QUERY(Models!A:I, ""SELECT A WHERE I = TRUE AND G = FALSE LIMIT 1"", 0)"),"gpt-4-turbo-preview")</f>
        <v>gpt-4-turbo-preview</v>
      </c>
      <c r="K977" s="170">
        <v>0.1</v>
      </c>
      <c r="L977" s="170" t="str">
        <f>IFERROR(__xludf.DUMMYFUNCTION("QUERY(Models!A:I, ""SELECT A WHERE I = TRUE AND G = FALSE LIMIT 1"", 0)"),"gpt-4-turbo-preview")</f>
        <v>gpt-4-turbo-preview</v>
      </c>
      <c r="M977" s="181" t="s">
        <v>48</v>
      </c>
      <c r="N977" s="181" t="s">
        <v>48</v>
      </c>
    </row>
    <row r="978" ht="48.0" customHeight="1">
      <c r="A978" s="189"/>
      <c r="B978" s="191"/>
      <c r="C978" s="192"/>
      <c r="D978" s="192"/>
      <c r="F978" s="190" t="b">
        <v>0</v>
      </c>
      <c r="G978" s="190" t="b">
        <v>0</v>
      </c>
      <c r="H978" s="190" t="b">
        <v>0</v>
      </c>
      <c r="J978" s="170" t="str">
        <f>IFERROR(__xludf.DUMMYFUNCTION("QUERY(Models!A:I, ""SELECT A WHERE I = TRUE AND G = FALSE LIMIT 1"", 0)"),"gpt-4-turbo-preview")</f>
        <v>gpt-4-turbo-preview</v>
      </c>
      <c r="K978" s="170">
        <v>0.1</v>
      </c>
      <c r="L978" s="170" t="str">
        <f>IFERROR(__xludf.DUMMYFUNCTION("QUERY(Models!A:I, ""SELECT A WHERE I = TRUE AND G = FALSE LIMIT 1"", 0)"),"gpt-4-turbo-preview")</f>
        <v>gpt-4-turbo-preview</v>
      </c>
      <c r="M978" s="181" t="s">
        <v>48</v>
      </c>
      <c r="N978" s="181" t="s">
        <v>48</v>
      </c>
    </row>
    <row r="979" ht="48.0" customHeight="1">
      <c r="A979" s="189"/>
      <c r="B979" s="191"/>
      <c r="C979" s="192"/>
      <c r="D979" s="192"/>
      <c r="F979" s="190" t="b">
        <v>0</v>
      </c>
      <c r="G979" s="190" t="b">
        <v>0</v>
      </c>
      <c r="H979" s="190" t="b">
        <v>0</v>
      </c>
      <c r="J979" s="170" t="str">
        <f>IFERROR(__xludf.DUMMYFUNCTION("QUERY(Models!A:I, ""SELECT A WHERE I = TRUE AND G = FALSE LIMIT 1"", 0)"),"gpt-4-turbo-preview")</f>
        <v>gpt-4-turbo-preview</v>
      </c>
      <c r="K979" s="170">
        <v>0.1</v>
      </c>
      <c r="L979" s="170" t="str">
        <f>IFERROR(__xludf.DUMMYFUNCTION("QUERY(Models!A:I, ""SELECT A WHERE I = TRUE AND G = FALSE LIMIT 1"", 0)"),"gpt-4-turbo-preview")</f>
        <v>gpt-4-turbo-preview</v>
      </c>
      <c r="M979" s="181" t="s">
        <v>48</v>
      </c>
      <c r="N979" s="181" t="s">
        <v>48</v>
      </c>
    </row>
    <row r="980" ht="48.0" customHeight="1">
      <c r="A980" s="189"/>
      <c r="B980" s="191"/>
      <c r="C980" s="192"/>
      <c r="D980" s="192"/>
      <c r="F980" s="190" t="b">
        <v>0</v>
      </c>
      <c r="G980" s="190" t="b">
        <v>0</v>
      </c>
      <c r="H980" s="190" t="b">
        <v>0</v>
      </c>
      <c r="J980" s="170" t="str">
        <f>IFERROR(__xludf.DUMMYFUNCTION("QUERY(Models!A:I, ""SELECT A WHERE I = TRUE AND G = FALSE LIMIT 1"", 0)"),"gpt-4-turbo-preview")</f>
        <v>gpt-4-turbo-preview</v>
      </c>
      <c r="K980" s="170">
        <v>0.1</v>
      </c>
      <c r="L980" s="170" t="str">
        <f>IFERROR(__xludf.DUMMYFUNCTION("QUERY(Models!A:I, ""SELECT A WHERE I = TRUE AND G = FALSE LIMIT 1"", 0)"),"gpt-4-turbo-preview")</f>
        <v>gpt-4-turbo-preview</v>
      </c>
      <c r="M980" s="181" t="s">
        <v>48</v>
      </c>
      <c r="N980" s="181" t="s">
        <v>48</v>
      </c>
    </row>
    <row r="981" ht="48.0" customHeight="1">
      <c r="A981" s="189"/>
      <c r="B981" s="191"/>
      <c r="C981" s="192"/>
      <c r="D981" s="192"/>
      <c r="F981" s="190" t="b">
        <v>0</v>
      </c>
      <c r="G981" s="190" t="b">
        <v>0</v>
      </c>
      <c r="H981" s="190" t="b">
        <v>0</v>
      </c>
      <c r="J981" s="170" t="str">
        <f>IFERROR(__xludf.DUMMYFUNCTION("QUERY(Models!A:I, ""SELECT A WHERE I = TRUE AND G = FALSE LIMIT 1"", 0)"),"gpt-4-turbo-preview")</f>
        <v>gpt-4-turbo-preview</v>
      </c>
      <c r="K981" s="170">
        <v>0.1</v>
      </c>
      <c r="L981" s="170" t="str">
        <f>IFERROR(__xludf.DUMMYFUNCTION("QUERY(Models!A:I, ""SELECT A WHERE I = TRUE AND G = FALSE LIMIT 1"", 0)"),"gpt-4-turbo-preview")</f>
        <v>gpt-4-turbo-preview</v>
      </c>
      <c r="M981" s="181" t="s">
        <v>48</v>
      </c>
      <c r="N981" s="181" t="s">
        <v>48</v>
      </c>
    </row>
    <row r="982" ht="48.0" customHeight="1">
      <c r="A982" s="189"/>
      <c r="B982" s="191"/>
      <c r="C982" s="192"/>
      <c r="D982" s="192"/>
      <c r="F982" s="190" t="b">
        <v>0</v>
      </c>
      <c r="G982" s="190" t="b">
        <v>0</v>
      </c>
      <c r="H982" s="190" t="b">
        <v>0</v>
      </c>
      <c r="J982" s="170" t="str">
        <f>IFERROR(__xludf.DUMMYFUNCTION("QUERY(Models!A:I, ""SELECT A WHERE I = TRUE AND G = FALSE LIMIT 1"", 0)"),"gpt-4-turbo-preview")</f>
        <v>gpt-4-turbo-preview</v>
      </c>
      <c r="K982" s="170">
        <v>0.1</v>
      </c>
      <c r="L982" s="170" t="str">
        <f>IFERROR(__xludf.DUMMYFUNCTION("QUERY(Models!A:I, ""SELECT A WHERE I = TRUE AND G = FALSE LIMIT 1"", 0)"),"gpt-4-turbo-preview")</f>
        <v>gpt-4-turbo-preview</v>
      </c>
      <c r="M982" s="181" t="s">
        <v>48</v>
      </c>
      <c r="N982" s="181" t="s">
        <v>48</v>
      </c>
    </row>
    <row r="983" ht="48.0" customHeight="1">
      <c r="A983" s="189"/>
      <c r="B983" s="191"/>
      <c r="C983" s="192"/>
      <c r="D983" s="192"/>
      <c r="F983" s="190" t="b">
        <v>0</v>
      </c>
      <c r="G983" s="190" t="b">
        <v>0</v>
      </c>
      <c r="H983" s="190" t="b">
        <v>0</v>
      </c>
      <c r="J983" s="170" t="str">
        <f>IFERROR(__xludf.DUMMYFUNCTION("QUERY(Models!A:I, ""SELECT A WHERE I = TRUE AND G = FALSE LIMIT 1"", 0)"),"gpt-4-turbo-preview")</f>
        <v>gpt-4-turbo-preview</v>
      </c>
      <c r="K983" s="170">
        <v>0.1</v>
      </c>
      <c r="L983" s="170" t="str">
        <f>IFERROR(__xludf.DUMMYFUNCTION("QUERY(Models!A:I, ""SELECT A WHERE I = TRUE AND G = FALSE LIMIT 1"", 0)"),"gpt-4-turbo-preview")</f>
        <v>gpt-4-turbo-preview</v>
      </c>
      <c r="M983" s="181" t="s">
        <v>48</v>
      </c>
      <c r="N983" s="181" t="s">
        <v>48</v>
      </c>
    </row>
    <row r="984" ht="48.0" customHeight="1">
      <c r="A984" s="189"/>
      <c r="B984" s="191"/>
      <c r="C984" s="192"/>
      <c r="D984" s="192"/>
      <c r="F984" s="190" t="b">
        <v>0</v>
      </c>
      <c r="G984" s="190" t="b">
        <v>0</v>
      </c>
      <c r="H984" s="190" t="b">
        <v>0</v>
      </c>
      <c r="J984" s="170" t="str">
        <f>IFERROR(__xludf.DUMMYFUNCTION("QUERY(Models!A:I, ""SELECT A WHERE I = TRUE AND G = FALSE LIMIT 1"", 0)"),"gpt-4-turbo-preview")</f>
        <v>gpt-4-turbo-preview</v>
      </c>
      <c r="K984" s="170">
        <v>0.1</v>
      </c>
      <c r="L984" s="170" t="str">
        <f>IFERROR(__xludf.DUMMYFUNCTION("QUERY(Models!A:I, ""SELECT A WHERE I = TRUE AND G = FALSE LIMIT 1"", 0)"),"gpt-4-turbo-preview")</f>
        <v>gpt-4-turbo-preview</v>
      </c>
      <c r="M984" s="181" t="s">
        <v>48</v>
      </c>
      <c r="N984" s="181" t="s">
        <v>48</v>
      </c>
    </row>
    <row r="985" ht="48.0" customHeight="1">
      <c r="A985" s="189"/>
      <c r="B985" s="191"/>
      <c r="C985" s="192"/>
      <c r="D985" s="192"/>
      <c r="F985" s="190" t="b">
        <v>0</v>
      </c>
      <c r="G985" s="190" t="b">
        <v>0</v>
      </c>
      <c r="H985" s="190" t="b">
        <v>0</v>
      </c>
      <c r="J985" s="170" t="str">
        <f>IFERROR(__xludf.DUMMYFUNCTION("QUERY(Models!A:I, ""SELECT A WHERE I = TRUE AND G = FALSE LIMIT 1"", 0)"),"gpt-4-turbo-preview")</f>
        <v>gpt-4-turbo-preview</v>
      </c>
      <c r="K985" s="170">
        <v>0.1</v>
      </c>
      <c r="L985" s="170" t="str">
        <f>IFERROR(__xludf.DUMMYFUNCTION("QUERY(Models!A:I, ""SELECT A WHERE I = TRUE AND G = FALSE LIMIT 1"", 0)"),"gpt-4-turbo-preview")</f>
        <v>gpt-4-turbo-preview</v>
      </c>
      <c r="M985" s="181" t="s">
        <v>48</v>
      </c>
      <c r="N985" s="181" t="s">
        <v>48</v>
      </c>
    </row>
    <row r="986" ht="48.0" customHeight="1">
      <c r="A986" s="189"/>
      <c r="B986" s="191"/>
      <c r="C986" s="192"/>
      <c r="D986" s="192"/>
      <c r="F986" s="190" t="b">
        <v>0</v>
      </c>
      <c r="G986" s="190" t="b">
        <v>0</v>
      </c>
      <c r="H986" s="190" t="b">
        <v>0</v>
      </c>
      <c r="J986" s="170" t="str">
        <f>IFERROR(__xludf.DUMMYFUNCTION("QUERY(Models!A:I, ""SELECT A WHERE I = TRUE AND G = FALSE LIMIT 1"", 0)"),"gpt-4-turbo-preview")</f>
        <v>gpt-4-turbo-preview</v>
      </c>
      <c r="K986" s="170">
        <v>0.1</v>
      </c>
      <c r="L986" s="170" t="str">
        <f>IFERROR(__xludf.DUMMYFUNCTION("QUERY(Models!A:I, ""SELECT A WHERE I = TRUE AND G = FALSE LIMIT 1"", 0)"),"gpt-4-turbo-preview")</f>
        <v>gpt-4-turbo-preview</v>
      </c>
      <c r="M986" s="181" t="s">
        <v>48</v>
      </c>
      <c r="N986" s="181" t="s">
        <v>48</v>
      </c>
    </row>
    <row r="987" ht="48.0" customHeight="1">
      <c r="A987" s="189"/>
      <c r="B987" s="191"/>
      <c r="C987" s="192"/>
      <c r="D987" s="192"/>
      <c r="F987" s="190" t="b">
        <v>0</v>
      </c>
      <c r="G987" s="190" t="b">
        <v>0</v>
      </c>
      <c r="H987" s="190" t="b">
        <v>0</v>
      </c>
      <c r="J987" s="170" t="str">
        <f>IFERROR(__xludf.DUMMYFUNCTION("QUERY(Models!A:I, ""SELECT A WHERE I = TRUE AND G = FALSE LIMIT 1"", 0)"),"gpt-4-turbo-preview")</f>
        <v>gpt-4-turbo-preview</v>
      </c>
      <c r="K987" s="170">
        <v>0.1</v>
      </c>
      <c r="L987" s="170" t="str">
        <f>IFERROR(__xludf.DUMMYFUNCTION("QUERY(Models!A:I, ""SELECT A WHERE I = TRUE AND G = FALSE LIMIT 1"", 0)"),"gpt-4-turbo-preview")</f>
        <v>gpt-4-turbo-preview</v>
      </c>
      <c r="M987" s="181" t="s">
        <v>48</v>
      </c>
      <c r="N987" s="181" t="s">
        <v>48</v>
      </c>
    </row>
    <row r="988" ht="48.0" customHeight="1">
      <c r="A988" s="189"/>
      <c r="B988" s="191"/>
      <c r="C988" s="192"/>
      <c r="D988" s="192"/>
      <c r="F988" s="190" t="b">
        <v>0</v>
      </c>
      <c r="G988" s="190" t="b">
        <v>0</v>
      </c>
      <c r="H988" s="190" t="b">
        <v>0</v>
      </c>
      <c r="J988" s="170" t="str">
        <f>IFERROR(__xludf.DUMMYFUNCTION("QUERY(Models!A:I, ""SELECT A WHERE I = TRUE AND G = FALSE LIMIT 1"", 0)"),"gpt-4-turbo-preview")</f>
        <v>gpt-4-turbo-preview</v>
      </c>
      <c r="K988" s="170">
        <v>0.1</v>
      </c>
      <c r="L988" s="170" t="str">
        <f>IFERROR(__xludf.DUMMYFUNCTION("QUERY(Models!A:I, ""SELECT A WHERE I = TRUE AND G = FALSE LIMIT 1"", 0)"),"gpt-4-turbo-preview")</f>
        <v>gpt-4-turbo-preview</v>
      </c>
      <c r="M988" s="181" t="s">
        <v>48</v>
      </c>
      <c r="N988" s="181" t="s">
        <v>48</v>
      </c>
    </row>
    <row r="989" ht="48.0" customHeight="1">
      <c r="A989" s="189"/>
      <c r="B989" s="191"/>
      <c r="C989" s="192"/>
      <c r="D989" s="192"/>
      <c r="F989" s="190" t="b">
        <v>0</v>
      </c>
      <c r="G989" s="190" t="b">
        <v>0</v>
      </c>
      <c r="H989" s="190" t="b">
        <v>0</v>
      </c>
      <c r="J989" s="170" t="str">
        <f>IFERROR(__xludf.DUMMYFUNCTION("QUERY(Models!A:I, ""SELECT A WHERE I = TRUE AND G = FALSE LIMIT 1"", 0)"),"gpt-4-turbo-preview")</f>
        <v>gpt-4-turbo-preview</v>
      </c>
      <c r="K989" s="170">
        <v>0.1</v>
      </c>
      <c r="L989" s="170" t="str">
        <f>IFERROR(__xludf.DUMMYFUNCTION("QUERY(Models!A:I, ""SELECT A WHERE I = TRUE AND G = FALSE LIMIT 1"", 0)"),"gpt-4-turbo-preview")</f>
        <v>gpt-4-turbo-preview</v>
      </c>
      <c r="M989" s="181" t="s">
        <v>48</v>
      </c>
      <c r="N989" s="181" t="s">
        <v>48</v>
      </c>
    </row>
    <row r="990" ht="48.0" customHeight="1">
      <c r="A990" s="189"/>
      <c r="B990" s="191"/>
      <c r="C990" s="192"/>
      <c r="D990" s="192"/>
      <c r="F990" s="190" t="b">
        <v>0</v>
      </c>
      <c r="G990" s="190" t="b">
        <v>0</v>
      </c>
      <c r="H990" s="190" t="b">
        <v>0</v>
      </c>
      <c r="J990" s="170" t="str">
        <f>IFERROR(__xludf.DUMMYFUNCTION("QUERY(Models!A:I, ""SELECT A WHERE I = TRUE AND G = FALSE LIMIT 1"", 0)"),"gpt-4-turbo-preview")</f>
        <v>gpt-4-turbo-preview</v>
      </c>
      <c r="K990" s="170">
        <v>0.1</v>
      </c>
      <c r="L990" s="170" t="str">
        <f>IFERROR(__xludf.DUMMYFUNCTION("QUERY(Models!A:I, ""SELECT A WHERE I = TRUE AND G = FALSE LIMIT 1"", 0)"),"gpt-4-turbo-preview")</f>
        <v>gpt-4-turbo-preview</v>
      </c>
      <c r="M990" s="181" t="s">
        <v>48</v>
      </c>
      <c r="N990" s="181" t="s">
        <v>48</v>
      </c>
    </row>
    <row r="991" ht="48.0" customHeight="1">
      <c r="A991" s="189"/>
      <c r="B991" s="191"/>
      <c r="C991" s="192"/>
      <c r="D991" s="192"/>
      <c r="F991" s="190" t="b">
        <v>0</v>
      </c>
      <c r="G991" s="190" t="b">
        <v>0</v>
      </c>
      <c r="H991" s="190" t="b">
        <v>0</v>
      </c>
      <c r="J991" s="170" t="str">
        <f>IFERROR(__xludf.DUMMYFUNCTION("QUERY(Models!A:I, ""SELECT A WHERE I = TRUE AND G = FALSE LIMIT 1"", 0)"),"gpt-4-turbo-preview")</f>
        <v>gpt-4-turbo-preview</v>
      </c>
      <c r="K991" s="170">
        <v>0.1</v>
      </c>
      <c r="L991" s="170" t="str">
        <f>IFERROR(__xludf.DUMMYFUNCTION("QUERY(Models!A:I, ""SELECT A WHERE I = TRUE AND G = FALSE LIMIT 1"", 0)"),"gpt-4-turbo-preview")</f>
        <v>gpt-4-turbo-preview</v>
      </c>
      <c r="M991" s="181" t="s">
        <v>48</v>
      </c>
      <c r="N991" s="181" t="s">
        <v>48</v>
      </c>
    </row>
    <row r="992" ht="48.0" customHeight="1">
      <c r="A992" s="189"/>
      <c r="B992" s="191"/>
      <c r="C992" s="192"/>
      <c r="D992" s="192"/>
      <c r="F992" s="190" t="b">
        <v>0</v>
      </c>
      <c r="G992" s="190" t="b">
        <v>0</v>
      </c>
      <c r="H992" s="190" t="b">
        <v>0</v>
      </c>
      <c r="J992" s="170" t="str">
        <f>IFERROR(__xludf.DUMMYFUNCTION("QUERY(Models!A:I, ""SELECT A WHERE I = TRUE AND G = FALSE LIMIT 1"", 0)"),"gpt-4-turbo-preview")</f>
        <v>gpt-4-turbo-preview</v>
      </c>
      <c r="K992" s="170">
        <v>0.1</v>
      </c>
      <c r="L992" s="170" t="str">
        <f>IFERROR(__xludf.DUMMYFUNCTION("QUERY(Models!A:I, ""SELECT A WHERE I = TRUE AND G = FALSE LIMIT 1"", 0)"),"gpt-4-turbo-preview")</f>
        <v>gpt-4-turbo-preview</v>
      </c>
      <c r="M992" s="181" t="s">
        <v>48</v>
      </c>
      <c r="N992" s="181" t="s">
        <v>48</v>
      </c>
    </row>
    <row r="993" ht="48.0" customHeight="1">
      <c r="A993" s="189"/>
      <c r="B993" s="191"/>
      <c r="C993" s="192"/>
      <c r="D993" s="192"/>
      <c r="F993" s="190" t="b">
        <v>0</v>
      </c>
      <c r="G993" s="190" t="b">
        <v>0</v>
      </c>
      <c r="H993" s="190" t="b">
        <v>0</v>
      </c>
      <c r="J993" s="170" t="str">
        <f>IFERROR(__xludf.DUMMYFUNCTION("QUERY(Models!A:I, ""SELECT A WHERE I = TRUE AND G = FALSE LIMIT 1"", 0)"),"gpt-4-turbo-preview")</f>
        <v>gpt-4-turbo-preview</v>
      </c>
      <c r="K993" s="170">
        <v>0.1</v>
      </c>
      <c r="L993" s="170" t="str">
        <f>IFERROR(__xludf.DUMMYFUNCTION("QUERY(Models!A:I, ""SELECT A WHERE I = TRUE AND G = FALSE LIMIT 1"", 0)"),"gpt-4-turbo-preview")</f>
        <v>gpt-4-turbo-preview</v>
      </c>
      <c r="M993" s="181" t="s">
        <v>48</v>
      </c>
      <c r="N993" s="181" t="s">
        <v>48</v>
      </c>
    </row>
    <row r="994" ht="48.0" customHeight="1">
      <c r="A994" s="189"/>
      <c r="B994" s="191"/>
      <c r="C994" s="192"/>
      <c r="D994" s="192"/>
      <c r="F994" s="190" t="b">
        <v>0</v>
      </c>
      <c r="G994" s="190" t="b">
        <v>0</v>
      </c>
      <c r="H994" s="190" t="b">
        <v>0</v>
      </c>
      <c r="J994" s="170" t="str">
        <f>IFERROR(__xludf.DUMMYFUNCTION("QUERY(Models!A:I, ""SELECT A WHERE I = TRUE AND G = FALSE LIMIT 1"", 0)"),"gpt-4-turbo-preview")</f>
        <v>gpt-4-turbo-preview</v>
      </c>
      <c r="K994" s="170">
        <v>0.1</v>
      </c>
      <c r="L994" s="170" t="str">
        <f>IFERROR(__xludf.DUMMYFUNCTION("QUERY(Models!A:I, ""SELECT A WHERE I = TRUE AND G = FALSE LIMIT 1"", 0)"),"gpt-4-turbo-preview")</f>
        <v>gpt-4-turbo-preview</v>
      </c>
      <c r="M994" s="181" t="s">
        <v>48</v>
      </c>
      <c r="N994" s="181" t="s">
        <v>48</v>
      </c>
    </row>
    <row r="995" ht="48.0" customHeight="1">
      <c r="A995" s="189"/>
      <c r="B995" s="191"/>
      <c r="C995" s="192"/>
      <c r="D995" s="192"/>
      <c r="F995" s="190" t="b">
        <v>0</v>
      </c>
      <c r="G995" s="190" t="b">
        <v>0</v>
      </c>
      <c r="H995" s="190" t="b">
        <v>0</v>
      </c>
      <c r="J995" s="170" t="str">
        <f>IFERROR(__xludf.DUMMYFUNCTION("QUERY(Models!A:I, ""SELECT A WHERE I = TRUE AND G = FALSE LIMIT 1"", 0)"),"gpt-4-turbo-preview")</f>
        <v>gpt-4-turbo-preview</v>
      </c>
      <c r="K995" s="170">
        <v>0.1</v>
      </c>
      <c r="L995" s="170" t="str">
        <f>IFERROR(__xludf.DUMMYFUNCTION("QUERY(Models!A:I, ""SELECT A WHERE I = TRUE AND G = FALSE LIMIT 1"", 0)"),"gpt-4-turbo-preview")</f>
        <v>gpt-4-turbo-preview</v>
      </c>
      <c r="M995" s="181" t="s">
        <v>48</v>
      </c>
      <c r="N995" s="181" t="s">
        <v>48</v>
      </c>
    </row>
    <row r="996" ht="48.0" customHeight="1">
      <c r="A996" s="189"/>
      <c r="B996" s="191"/>
      <c r="C996" s="192"/>
      <c r="D996" s="192"/>
      <c r="F996" s="190" t="b">
        <v>0</v>
      </c>
      <c r="G996" s="190" t="b">
        <v>0</v>
      </c>
      <c r="H996" s="190" t="b">
        <v>0</v>
      </c>
      <c r="J996" s="170" t="str">
        <f>IFERROR(__xludf.DUMMYFUNCTION("QUERY(Models!A:I, ""SELECT A WHERE I = TRUE AND G = FALSE LIMIT 1"", 0)"),"gpt-4-turbo-preview")</f>
        <v>gpt-4-turbo-preview</v>
      </c>
      <c r="K996" s="170">
        <v>0.1</v>
      </c>
      <c r="L996" s="170" t="str">
        <f>IFERROR(__xludf.DUMMYFUNCTION("QUERY(Models!A:I, ""SELECT A WHERE I = TRUE AND G = FALSE LIMIT 1"", 0)"),"gpt-4-turbo-preview")</f>
        <v>gpt-4-turbo-preview</v>
      </c>
      <c r="M996" s="181" t="s">
        <v>48</v>
      </c>
      <c r="N996" s="181" t="s">
        <v>48</v>
      </c>
    </row>
    <row r="997" ht="48.0" customHeight="1">
      <c r="A997" s="189"/>
      <c r="B997" s="191"/>
      <c r="C997" s="192"/>
      <c r="D997" s="192"/>
      <c r="F997" s="190" t="b">
        <v>0</v>
      </c>
      <c r="G997" s="190" t="b">
        <v>0</v>
      </c>
      <c r="H997" s="190" t="b">
        <v>0</v>
      </c>
      <c r="J997" s="170" t="str">
        <f>IFERROR(__xludf.DUMMYFUNCTION("QUERY(Models!A:I, ""SELECT A WHERE I = TRUE AND G = FALSE LIMIT 1"", 0)"),"gpt-4-turbo-preview")</f>
        <v>gpt-4-turbo-preview</v>
      </c>
      <c r="K997" s="170">
        <v>0.1</v>
      </c>
      <c r="L997" s="170" t="str">
        <f>IFERROR(__xludf.DUMMYFUNCTION("QUERY(Models!A:I, ""SELECT A WHERE I = TRUE AND G = FALSE LIMIT 1"", 0)"),"gpt-4-turbo-preview")</f>
        <v>gpt-4-turbo-preview</v>
      </c>
      <c r="M997" s="181" t="s">
        <v>48</v>
      </c>
      <c r="N997" s="181" t="s">
        <v>48</v>
      </c>
    </row>
    <row r="998" ht="48.0" customHeight="1">
      <c r="A998" s="189"/>
      <c r="B998" s="191"/>
      <c r="C998" s="192"/>
      <c r="D998" s="192"/>
      <c r="F998" s="190" t="b">
        <v>0</v>
      </c>
      <c r="G998" s="190" t="b">
        <v>0</v>
      </c>
      <c r="H998" s="190" t="b">
        <v>0</v>
      </c>
      <c r="J998" s="170" t="str">
        <f>IFERROR(__xludf.DUMMYFUNCTION("QUERY(Models!A:I, ""SELECT A WHERE I = TRUE AND G = FALSE LIMIT 1"", 0)"),"gpt-4-turbo-preview")</f>
        <v>gpt-4-turbo-preview</v>
      </c>
      <c r="K998" s="170">
        <v>0.1</v>
      </c>
      <c r="L998" s="170" t="str">
        <f>IFERROR(__xludf.DUMMYFUNCTION("QUERY(Models!A:I, ""SELECT A WHERE I = TRUE AND G = FALSE LIMIT 1"", 0)"),"gpt-4-turbo-preview")</f>
        <v>gpt-4-turbo-preview</v>
      </c>
      <c r="M998" s="181" t="s">
        <v>48</v>
      </c>
      <c r="N998" s="181" t="s">
        <v>48</v>
      </c>
    </row>
    <row r="999" ht="48.0" customHeight="1">
      <c r="A999" s="189"/>
      <c r="B999" s="191"/>
      <c r="C999" s="192"/>
      <c r="D999" s="192"/>
      <c r="F999" s="190" t="b">
        <v>0</v>
      </c>
      <c r="G999" s="190" t="b">
        <v>0</v>
      </c>
      <c r="H999" s="190" t="b">
        <v>0</v>
      </c>
      <c r="J999" s="170" t="str">
        <f>IFERROR(__xludf.DUMMYFUNCTION("QUERY(Models!A:I, ""SELECT A WHERE I = TRUE AND G = FALSE LIMIT 1"", 0)"),"gpt-4-turbo-preview")</f>
        <v>gpt-4-turbo-preview</v>
      </c>
      <c r="K999" s="170">
        <v>0.1</v>
      </c>
      <c r="L999" s="170" t="str">
        <f>IFERROR(__xludf.DUMMYFUNCTION("QUERY(Models!A:I, ""SELECT A WHERE I = TRUE AND G = FALSE LIMIT 1"", 0)"),"gpt-4-turbo-preview")</f>
        <v>gpt-4-turbo-preview</v>
      </c>
      <c r="M999" s="181" t="s">
        <v>48</v>
      </c>
      <c r="N999" s="181" t="s">
        <v>48</v>
      </c>
    </row>
    <row r="1000" ht="48.0" customHeight="1">
      <c r="A1000" s="189"/>
      <c r="B1000" s="191"/>
      <c r="C1000" s="192"/>
      <c r="D1000" s="192"/>
      <c r="F1000" s="190" t="b">
        <v>0</v>
      </c>
      <c r="G1000" s="190" t="b">
        <v>0</v>
      </c>
      <c r="H1000" s="190" t="b">
        <v>0</v>
      </c>
      <c r="J1000" s="170" t="str">
        <f>IFERROR(__xludf.DUMMYFUNCTION("QUERY(Models!A:I, ""SELECT A WHERE I = TRUE AND G = FALSE LIMIT 1"", 0)"),"gpt-4-turbo-preview")</f>
        <v>gpt-4-turbo-preview</v>
      </c>
      <c r="K1000" s="170">
        <v>0.1</v>
      </c>
      <c r="L1000" s="170" t="str">
        <f>IFERROR(__xludf.DUMMYFUNCTION("QUERY(Models!A:I, ""SELECT A WHERE I = TRUE AND G = FALSE LIMIT 1"", 0)"),"gpt-4-turbo-preview")</f>
        <v>gpt-4-turbo-preview</v>
      </c>
      <c r="M1000" s="181" t="s">
        <v>48</v>
      </c>
      <c r="N1000" s="181" t="s">
        <v>48</v>
      </c>
    </row>
    <row r="1001" ht="48.0" customHeight="1">
      <c r="A1001" s="189"/>
      <c r="B1001" s="191"/>
      <c r="C1001" s="192"/>
      <c r="D1001" s="192"/>
      <c r="F1001" s="190" t="b">
        <v>0</v>
      </c>
      <c r="G1001" s="190" t="b">
        <v>0</v>
      </c>
      <c r="H1001" s="190" t="b">
        <v>0</v>
      </c>
      <c r="J1001" s="170" t="str">
        <f>IFERROR(__xludf.DUMMYFUNCTION("QUERY(Models!A:I, ""SELECT A WHERE I = TRUE AND G = FALSE LIMIT 1"", 0)"),"gpt-4-turbo-preview")</f>
        <v>gpt-4-turbo-preview</v>
      </c>
      <c r="K1001" s="170">
        <v>0.1</v>
      </c>
      <c r="L1001" s="170" t="str">
        <f>IFERROR(__xludf.DUMMYFUNCTION("QUERY(Models!A:I, ""SELECT A WHERE I = TRUE AND G = FALSE LIMIT 1"", 0)"),"gpt-4-turbo-preview")</f>
        <v>gpt-4-turbo-preview</v>
      </c>
      <c r="M1001" s="181" t="s">
        <v>48</v>
      </c>
      <c r="N1001" s="181" t="s">
        <v>48</v>
      </c>
    </row>
    <row r="1002" ht="48.0" customHeight="1">
      <c r="A1002" s="189"/>
      <c r="B1002" s="191"/>
      <c r="C1002" s="192"/>
      <c r="D1002" s="192"/>
      <c r="F1002" s="190" t="b">
        <v>0</v>
      </c>
      <c r="G1002" s="190" t="b">
        <v>0</v>
      </c>
      <c r="H1002" s="190" t="b">
        <v>0</v>
      </c>
      <c r="J1002" s="170" t="str">
        <f>IFERROR(__xludf.DUMMYFUNCTION("QUERY(Models!A:I, ""SELECT A WHERE I = TRUE AND G = FALSE LIMIT 1"", 0)"),"gpt-4-turbo-preview")</f>
        <v>gpt-4-turbo-preview</v>
      </c>
      <c r="K1002" s="170">
        <v>0.1</v>
      </c>
      <c r="L1002" s="170" t="str">
        <f>IFERROR(__xludf.DUMMYFUNCTION("QUERY(Models!A:I, ""SELECT A WHERE I = TRUE AND G = FALSE LIMIT 1"", 0)"),"gpt-4-turbo-preview")</f>
        <v>gpt-4-turbo-preview</v>
      </c>
      <c r="M1002" s="181" t="s">
        <v>48</v>
      </c>
      <c r="N1002" s="181" t="s">
        <v>48</v>
      </c>
    </row>
    <row r="1003" ht="48.0" customHeight="1">
      <c r="A1003" s="189"/>
      <c r="B1003" s="191"/>
      <c r="C1003" s="192"/>
      <c r="D1003" s="192"/>
      <c r="F1003" s="190" t="b">
        <v>0</v>
      </c>
      <c r="G1003" s="190" t="b">
        <v>0</v>
      </c>
      <c r="H1003" s="190" t="b">
        <v>0</v>
      </c>
      <c r="J1003" s="170" t="str">
        <f>IFERROR(__xludf.DUMMYFUNCTION("QUERY(Models!A:I, ""SELECT A WHERE I = TRUE AND G = FALSE LIMIT 1"", 0)"),"gpt-4-turbo-preview")</f>
        <v>gpt-4-turbo-preview</v>
      </c>
      <c r="K1003" s="170">
        <v>0.1</v>
      </c>
      <c r="L1003" s="170" t="str">
        <f>IFERROR(__xludf.DUMMYFUNCTION("QUERY(Models!A:I, ""SELECT A WHERE I = TRUE AND G = FALSE LIMIT 1"", 0)"),"gpt-4-turbo-preview")</f>
        <v>gpt-4-turbo-preview</v>
      </c>
      <c r="M1003" s="181" t="s">
        <v>48</v>
      </c>
      <c r="N1003" s="181" t="s">
        <v>48</v>
      </c>
    </row>
  </sheetData>
  <autoFilter ref="$A$1:$A$1003"/>
  <conditionalFormatting sqref="F1:H1003">
    <cfRule type="expression" dxfId="6" priority="1">
      <formula>ISBLANK(B1)</formula>
    </cfRule>
  </conditionalFormatting>
  <conditionalFormatting sqref="F2:H1003 I5:I1003">
    <cfRule type="cellIs" dxfId="12" priority="2" operator="equal">
      <formula>"TRUE"</formula>
    </cfRule>
  </conditionalFormatting>
  <conditionalFormatting sqref="B1:M1003">
    <cfRule type="expression" dxfId="9" priority="3">
      <formula> AND(NOT(ISBLANK($B1)), ISBLANK(B1))</formula>
    </cfRule>
  </conditionalFormatting>
  <conditionalFormatting sqref="J1:N1003">
    <cfRule type="expression" dxfId="6" priority="4">
      <formula>ISBLANK($B1)</formula>
    </cfRule>
  </conditionalFormatting>
  <conditionalFormatting sqref="J1:J1003 L1:L1003">
    <cfRule type="expression" dxfId="10" priority="5">
      <formula>ISFORMULA(J1)</formula>
    </cfRule>
  </conditionalFormatting>
  <conditionalFormatting sqref="J2:J1003 L2:L1003">
    <cfRule type="expression" dxfId="11" priority="6">
      <formula>NOT(ISFORMULA(A2))</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13"/>
    <col customWidth="1" min="2" max="2" width="23.88"/>
    <col customWidth="1" min="3" max="3" width="16.75"/>
    <col customWidth="1" min="4" max="4" width="65.63"/>
    <col customWidth="1" min="5" max="5" width="64.75"/>
    <col customWidth="1" min="6" max="6" width="5.88"/>
  </cols>
  <sheetData>
    <row r="1">
      <c r="A1" s="175" t="s">
        <v>115</v>
      </c>
      <c r="B1" s="175" t="s">
        <v>116</v>
      </c>
      <c r="C1" s="175" t="s">
        <v>117</v>
      </c>
      <c r="D1" s="175" t="s">
        <v>118</v>
      </c>
      <c r="E1" s="194" t="s">
        <v>119</v>
      </c>
      <c r="F1" s="175" t="s">
        <v>120</v>
      </c>
    </row>
    <row r="2" hidden="1">
      <c r="A2" s="195" t="s">
        <v>40</v>
      </c>
      <c r="B2" s="195" t="s">
        <v>121</v>
      </c>
      <c r="C2" s="195" t="s">
        <v>72</v>
      </c>
      <c r="D2" s="196" t="s">
        <v>122</v>
      </c>
      <c r="E2" s="196" t="s">
        <v>41</v>
      </c>
      <c r="F2" s="196">
        <v>1.0</v>
      </c>
    </row>
    <row r="3" hidden="1">
      <c r="A3" s="197" t="s">
        <v>40</v>
      </c>
      <c r="B3" s="197" t="s">
        <v>123</v>
      </c>
      <c r="C3" s="197" t="s">
        <v>76</v>
      </c>
      <c r="D3" s="198" t="s">
        <v>124</v>
      </c>
      <c r="E3" s="198" t="s">
        <v>41</v>
      </c>
      <c r="F3" s="198">
        <v>2.0</v>
      </c>
    </row>
    <row r="4" hidden="1">
      <c r="A4" s="195" t="s">
        <v>40</v>
      </c>
      <c r="B4" s="195" t="s">
        <v>125</v>
      </c>
      <c r="C4" s="195" t="s">
        <v>80</v>
      </c>
      <c r="D4" s="196" t="s">
        <v>126</v>
      </c>
      <c r="E4" s="196" t="s">
        <v>41</v>
      </c>
      <c r="F4" s="196">
        <v>3.0</v>
      </c>
    </row>
    <row r="5" hidden="1">
      <c r="A5" s="197" t="s">
        <v>45</v>
      </c>
      <c r="B5" s="197" t="s">
        <v>127</v>
      </c>
      <c r="C5" s="197" t="s">
        <v>84</v>
      </c>
      <c r="D5" s="198" t="s">
        <v>128</v>
      </c>
      <c r="E5" s="198" t="s">
        <v>129</v>
      </c>
      <c r="F5" s="198">
        <v>4.0</v>
      </c>
    </row>
    <row r="6" ht="71.25" hidden="1" customHeight="1">
      <c r="A6" s="195" t="s">
        <v>45</v>
      </c>
      <c r="B6" s="195" t="s">
        <v>130</v>
      </c>
      <c r="C6" s="195" t="s">
        <v>88</v>
      </c>
      <c r="D6" s="196" t="s">
        <v>131</v>
      </c>
      <c r="E6" s="196" t="s">
        <v>132</v>
      </c>
      <c r="F6" s="196">
        <v>5.0</v>
      </c>
    </row>
    <row r="7" hidden="1">
      <c r="A7" s="197" t="s">
        <v>50</v>
      </c>
      <c r="B7" s="197" t="s">
        <v>127</v>
      </c>
      <c r="C7" s="197" t="s">
        <v>84</v>
      </c>
      <c r="D7" s="198" t="s">
        <v>128</v>
      </c>
      <c r="E7" s="198" t="s">
        <v>129</v>
      </c>
      <c r="F7" s="198">
        <v>6.0</v>
      </c>
    </row>
    <row r="8" hidden="1">
      <c r="A8" s="195" t="s">
        <v>50</v>
      </c>
      <c r="B8" s="195" t="s">
        <v>133</v>
      </c>
      <c r="C8" s="195" t="s">
        <v>88</v>
      </c>
      <c r="D8" s="196" t="s">
        <v>131</v>
      </c>
      <c r="E8" s="196" t="s">
        <v>132</v>
      </c>
      <c r="F8" s="196">
        <v>7.0</v>
      </c>
    </row>
    <row r="9" ht="31.5" hidden="1" customHeight="1">
      <c r="A9" s="198" t="s">
        <v>53</v>
      </c>
      <c r="B9" s="197" t="s">
        <v>134</v>
      </c>
      <c r="C9" s="198" t="s">
        <v>55</v>
      </c>
      <c r="D9" s="198" t="s">
        <v>135</v>
      </c>
      <c r="E9" s="199" t="s">
        <v>136</v>
      </c>
      <c r="F9" s="198">
        <v>8.0</v>
      </c>
    </row>
    <row r="10" hidden="1">
      <c r="A10" s="196" t="s">
        <v>53</v>
      </c>
      <c r="B10" s="195" t="s">
        <v>137</v>
      </c>
      <c r="C10" s="196" t="s">
        <v>55</v>
      </c>
      <c r="D10" s="196" t="s">
        <v>138</v>
      </c>
      <c r="E10" s="196" t="s">
        <v>139</v>
      </c>
      <c r="F10" s="196">
        <v>9.0</v>
      </c>
    </row>
    <row r="11" hidden="1">
      <c r="A11" s="198" t="s">
        <v>53</v>
      </c>
      <c r="B11" s="198" t="s">
        <v>140</v>
      </c>
      <c r="C11" s="198" t="s">
        <v>55</v>
      </c>
      <c r="D11" s="198" t="s">
        <v>141</v>
      </c>
      <c r="E11" s="198" t="s">
        <v>142</v>
      </c>
      <c r="F11" s="198">
        <v>10.0</v>
      </c>
    </row>
    <row r="12" hidden="1">
      <c r="A12" s="196" t="s">
        <v>53</v>
      </c>
      <c r="B12" s="196" t="s">
        <v>143</v>
      </c>
      <c r="C12" s="196" t="s">
        <v>55</v>
      </c>
      <c r="D12" s="196" t="s">
        <v>144</v>
      </c>
      <c r="E12" s="196" t="s">
        <v>145</v>
      </c>
      <c r="F12" s="196">
        <v>11.0</v>
      </c>
    </row>
    <row r="13" hidden="1">
      <c r="A13" s="198" t="s">
        <v>53</v>
      </c>
      <c r="B13" s="198" t="s">
        <v>146</v>
      </c>
      <c r="C13" s="198" t="s">
        <v>55</v>
      </c>
      <c r="D13" s="198" t="s">
        <v>147</v>
      </c>
      <c r="E13" s="198" t="s">
        <v>148</v>
      </c>
      <c r="F13" s="198">
        <v>12.0</v>
      </c>
    </row>
    <row r="14" hidden="1">
      <c r="A14" s="196" t="s">
        <v>53</v>
      </c>
      <c r="B14" s="196" t="s">
        <v>149</v>
      </c>
      <c r="C14" s="196" t="s">
        <v>55</v>
      </c>
      <c r="D14" s="196" t="s">
        <v>150</v>
      </c>
      <c r="E14" s="196" t="s">
        <v>151</v>
      </c>
      <c r="F14" s="196">
        <v>13.0</v>
      </c>
    </row>
    <row r="15" hidden="1">
      <c r="A15" s="198" t="s">
        <v>53</v>
      </c>
      <c r="B15" s="198" t="s">
        <v>152</v>
      </c>
      <c r="C15" s="198" t="s">
        <v>55</v>
      </c>
      <c r="D15" s="198" t="s">
        <v>153</v>
      </c>
      <c r="E15" s="198" t="s">
        <v>154</v>
      </c>
      <c r="F15" s="198">
        <v>14.0</v>
      </c>
    </row>
    <row r="16" hidden="1">
      <c r="A16" s="196" t="s">
        <v>53</v>
      </c>
      <c r="B16" s="196" t="s">
        <v>155</v>
      </c>
      <c r="C16" s="196" t="s">
        <v>55</v>
      </c>
      <c r="D16" s="196" t="s">
        <v>156</v>
      </c>
      <c r="E16" s="196" t="s">
        <v>157</v>
      </c>
      <c r="F16" s="196">
        <v>15.0</v>
      </c>
    </row>
    <row r="17" hidden="1">
      <c r="A17" s="198" t="s">
        <v>53</v>
      </c>
      <c r="B17" s="198" t="s">
        <v>158</v>
      </c>
      <c r="C17" s="198" t="s">
        <v>55</v>
      </c>
      <c r="D17" s="198" t="s">
        <v>159</v>
      </c>
      <c r="E17" s="198" t="s">
        <v>160</v>
      </c>
      <c r="F17" s="198">
        <v>16.0</v>
      </c>
    </row>
    <row r="18" hidden="1">
      <c r="A18" s="196" t="s">
        <v>53</v>
      </c>
      <c r="B18" s="196" t="s">
        <v>161</v>
      </c>
      <c r="C18" s="196" t="s">
        <v>55</v>
      </c>
      <c r="D18" s="196" t="s">
        <v>162</v>
      </c>
      <c r="E18" s="196" t="s">
        <v>163</v>
      </c>
      <c r="F18" s="196">
        <v>17.0</v>
      </c>
    </row>
    <row r="19" hidden="1">
      <c r="A19" s="198" t="s">
        <v>53</v>
      </c>
      <c r="B19" s="198" t="s">
        <v>164</v>
      </c>
      <c r="C19" s="198" t="s">
        <v>55</v>
      </c>
      <c r="D19" s="198" t="s">
        <v>165</v>
      </c>
      <c r="E19" s="198" t="s">
        <v>166</v>
      </c>
      <c r="F19" s="198">
        <v>18.0</v>
      </c>
    </row>
    <row r="20" hidden="1">
      <c r="A20" s="196" t="s">
        <v>56</v>
      </c>
      <c r="B20" s="196" t="s">
        <v>167</v>
      </c>
      <c r="C20" s="196" t="s">
        <v>58</v>
      </c>
      <c r="D20" s="196" t="s">
        <v>168</v>
      </c>
      <c r="E20" s="196" t="s">
        <v>169</v>
      </c>
      <c r="F20" s="196">
        <v>19.0</v>
      </c>
    </row>
    <row r="21">
      <c r="A21" s="198" t="s">
        <v>11</v>
      </c>
      <c r="B21" s="198" t="s">
        <v>170</v>
      </c>
      <c r="C21" s="198" t="s">
        <v>103</v>
      </c>
      <c r="D21" s="200" t="s">
        <v>171</v>
      </c>
      <c r="E21" s="201" t="s">
        <v>172</v>
      </c>
      <c r="F21" s="198">
        <v>20.0</v>
      </c>
    </row>
    <row r="22">
      <c r="A22" s="196" t="s">
        <v>11</v>
      </c>
      <c r="B22" s="196" t="s">
        <v>173</v>
      </c>
      <c r="C22" s="196" t="s">
        <v>107</v>
      </c>
      <c r="D22" s="202" t="s">
        <v>174</v>
      </c>
      <c r="E22" s="196" t="s">
        <v>175</v>
      </c>
      <c r="F22" s="196">
        <v>21.0</v>
      </c>
    </row>
    <row r="23">
      <c r="A23" s="198" t="s">
        <v>11</v>
      </c>
      <c r="B23" s="198" t="s">
        <v>112</v>
      </c>
      <c r="C23" s="198" t="s">
        <v>111</v>
      </c>
      <c r="D23" s="196" t="s">
        <v>176</v>
      </c>
      <c r="E23" s="198" t="s">
        <v>177</v>
      </c>
      <c r="F23" s="198">
        <v>22.0</v>
      </c>
    </row>
    <row r="24">
      <c r="A24" s="196"/>
      <c r="B24" s="196"/>
      <c r="C24" s="196"/>
      <c r="D24" s="196"/>
      <c r="E24" s="196"/>
      <c r="F24" s="196">
        <v>23.0</v>
      </c>
    </row>
    <row r="25">
      <c r="A25" s="203"/>
      <c r="B25" s="198"/>
      <c r="C25" s="198"/>
      <c r="D25" s="196"/>
      <c r="E25" s="198"/>
      <c r="F25" s="198">
        <v>24.0</v>
      </c>
    </row>
    <row r="26">
      <c r="A26" s="204"/>
      <c r="B26" s="196"/>
      <c r="C26" s="196"/>
      <c r="D26" s="196"/>
      <c r="E26" s="196"/>
      <c r="F26" s="196">
        <v>25.0</v>
      </c>
    </row>
    <row r="27">
      <c r="A27" s="203"/>
      <c r="B27" s="198"/>
      <c r="C27" s="198"/>
      <c r="D27" s="196"/>
      <c r="E27" s="198"/>
      <c r="F27" s="198">
        <v>26.0</v>
      </c>
    </row>
    <row r="28">
      <c r="A28" s="204"/>
      <c r="B28" s="196"/>
      <c r="C28" s="196"/>
      <c r="D28" s="196"/>
      <c r="E28" s="196"/>
      <c r="F28" s="196">
        <v>27.0</v>
      </c>
    </row>
    <row r="29">
      <c r="A29" s="203"/>
      <c r="B29" s="198"/>
      <c r="C29" s="198"/>
      <c r="D29" s="196"/>
      <c r="E29" s="198"/>
      <c r="F29" s="198">
        <v>28.0</v>
      </c>
    </row>
    <row r="30">
      <c r="A30" s="204"/>
      <c r="B30" s="196"/>
      <c r="C30" s="196"/>
      <c r="D30" s="196"/>
      <c r="E30" s="196"/>
      <c r="F30" s="196">
        <v>29.0</v>
      </c>
    </row>
    <row r="31">
      <c r="A31" s="203"/>
      <c r="B31" s="198"/>
      <c r="C31" s="198"/>
      <c r="D31" s="196"/>
      <c r="E31" s="198"/>
      <c r="F31" s="198">
        <v>30.0</v>
      </c>
    </row>
    <row r="32">
      <c r="A32" s="204"/>
      <c r="B32" s="196"/>
      <c r="C32" s="196"/>
      <c r="D32" s="196"/>
      <c r="E32" s="196"/>
      <c r="F32" s="196">
        <v>31.0</v>
      </c>
    </row>
    <row r="33">
      <c r="A33" s="203"/>
      <c r="B33" s="198"/>
      <c r="C33" s="198"/>
      <c r="D33" s="196"/>
      <c r="E33" s="198"/>
      <c r="F33" s="198">
        <v>32.0</v>
      </c>
    </row>
    <row r="34">
      <c r="A34" s="204"/>
      <c r="B34" s="196"/>
      <c r="C34" s="196"/>
      <c r="D34" s="196"/>
      <c r="E34" s="196"/>
      <c r="F34" s="196">
        <v>33.0</v>
      </c>
    </row>
    <row r="35">
      <c r="A35" s="203"/>
      <c r="B35" s="198"/>
      <c r="C35" s="198"/>
      <c r="D35" s="196"/>
      <c r="E35" s="198"/>
      <c r="F35" s="198">
        <v>34.0</v>
      </c>
    </row>
    <row r="36">
      <c r="A36" s="204"/>
      <c r="B36" s="196"/>
      <c r="C36" s="196"/>
      <c r="D36" s="196"/>
      <c r="E36" s="196"/>
      <c r="F36" s="196">
        <v>35.0</v>
      </c>
    </row>
    <row r="37">
      <c r="A37" s="203"/>
      <c r="B37" s="198"/>
      <c r="C37" s="198"/>
      <c r="D37" s="196"/>
      <c r="E37" s="198"/>
      <c r="F37" s="198">
        <v>36.0</v>
      </c>
    </row>
    <row r="38">
      <c r="A38" s="204"/>
      <c r="B38" s="196"/>
      <c r="C38" s="196"/>
      <c r="D38" s="196"/>
      <c r="E38" s="196"/>
      <c r="F38" s="196">
        <v>37.0</v>
      </c>
    </row>
    <row r="39">
      <c r="A39" s="203"/>
      <c r="B39" s="198"/>
      <c r="C39" s="198"/>
      <c r="D39" s="196"/>
      <c r="E39" s="198"/>
      <c r="F39" s="198">
        <v>38.0</v>
      </c>
    </row>
    <row r="40">
      <c r="A40" s="204"/>
      <c r="B40" s="196"/>
      <c r="C40" s="196"/>
      <c r="D40" s="196"/>
      <c r="E40" s="196"/>
      <c r="F40" s="196">
        <v>39.0</v>
      </c>
    </row>
    <row r="41">
      <c r="A41" s="203"/>
      <c r="B41" s="198"/>
      <c r="C41" s="198"/>
      <c r="D41" s="196"/>
      <c r="E41" s="198"/>
      <c r="F41" s="198">
        <v>40.0</v>
      </c>
    </row>
    <row r="42">
      <c r="A42" s="204"/>
      <c r="B42" s="196"/>
      <c r="C42" s="196"/>
      <c r="D42" s="196"/>
      <c r="E42" s="196"/>
      <c r="F42" s="196">
        <v>41.0</v>
      </c>
    </row>
    <row r="43">
      <c r="A43" s="203"/>
      <c r="B43" s="198"/>
      <c r="C43" s="198"/>
      <c r="D43" s="196"/>
      <c r="E43" s="198"/>
      <c r="F43" s="198">
        <v>42.0</v>
      </c>
    </row>
    <row r="44">
      <c r="A44" s="204"/>
      <c r="B44" s="196"/>
      <c r="C44" s="196"/>
      <c r="D44" s="196"/>
      <c r="E44" s="196"/>
      <c r="F44" s="196">
        <v>43.0</v>
      </c>
    </row>
    <row r="45">
      <c r="A45" s="203"/>
      <c r="B45" s="198"/>
      <c r="C45" s="198"/>
      <c r="D45" s="196"/>
      <c r="E45" s="198"/>
      <c r="F45" s="198">
        <v>44.0</v>
      </c>
    </row>
    <row r="46">
      <c r="A46" s="204"/>
      <c r="B46" s="196"/>
      <c r="C46" s="196"/>
      <c r="D46" s="196"/>
      <c r="E46" s="196"/>
      <c r="F46" s="196">
        <v>45.0</v>
      </c>
    </row>
    <row r="47">
      <c r="A47" s="203"/>
      <c r="B47" s="198"/>
      <c r="C47" s="198"/>
      <c r="D47" s="196"/>
      <c r="E47" s="198"/>
      <c r="F47" s="198">
        <v>46.0</v>
      </c>
    </row>
    <row r="48">
      <c r="A48" s="204"/>
      <c r="B48" s="196"/>
      <c r="C48" s="196"/>
      <c r="D48" s="196"/>
      <c r="E48" s="196"/>
      <c r="F48" s="196">
        <v>47.0</v>
      </c>
    </row>
    <row r="49">
      <c r="A49" s="203"/>
      <c r="B49" s="198"/>
      <c r="C49" s="198"/>
      <c r="D49" s="196"/>
      <c r="E49" s="198"/>
      <c r="F49" s="198">
        <v>48.0</v>
      </c>
    </row>
    <row r="50">
      <c r="A50" s="204"/>
      <c r="B50" s="196"/>
      <c r="C50" s="196"/>
      <c r="D50" s="196"/>
      <c r="E50" s="196"/>
      <c r="F50" s="196">
        <v>49.0</v>
      </c>
    </row>
    <row r="51">
      <c r="A51" s="203"/>
      <c r="B51" s="198"/>
      <c r="C51" s="198"/>
      <c r="D51" s="196"/>
      <c r="E51" s="198"/>
      <c r="F51" s="198">
        <v>50.0</v>
      </c>
    </row>
    <row r="52">
      <c r="A52" s="204"/>
      <c r="B52" s="196"/>
      <c r="C52" s="196"/>
      <c r="D52" s="196"/>
      <c r="E52" s="196"/>
      <c r="F52" s="196">
        <v>51.0</v>
      </c>
    </row>
    <row r="53">
      <c r="A53" s="203"/>
      <c r="B53" s="198"/>
      <c r="C53" s="198"/>
      <c r="D53" s="196"/>
      <c r="E53" s="198"/>
      <c r="F53" s="198">
        <v>52.0</v>
      </c>
    </row>
    <row r="54">
      <c r="A54" s="204"/>
      <c r="B54" s="196"/>
      <c r="C54" s="196"/>
      <c r="D54" s="196"/>
      <c r="E54" s="196"/>
      <c r="F54" s="196">
        <v>53.0</v>
      </c>
    </row>
    <row r="55">
      <c r="A55" s="203"/>
      <c r="B55" s="198"/>
      <c r="C55" s="198"/>
      <c r="D55" s="196"/>
      <c r="E55" s="198"/>
      <c r="F55" s="198">
        <v>54.0</v>
      </c>
    </row>
    <row r="56">
      <c r="A56" s="204"/>
      <c r="B56" s="196"/>
      <c r="C56" s="196"/>
      <c r="D56" s="196"/>
      <c r="E56" s="196"/>
      <c r="F56" s="196">
        <v>55.0</v>
      </c>
    </row>
    <row r="57">
      <c r="A57" s="203"/>
      <c r="B57" s="198"/>
      <c r="C57" s="198"/>
      <c r="D57" s="196"/>
      <c r="E57" s="198"/>
      <c r="F57" s="198">
        <v>56.0</v>
      </c>
    </row>
    <row r="58">
      <c r="A58" s="204"/>
      <c r="B58" s="196"/>
      <c r="C58" s="196"/>
      <c r="D58" s="196"/>
      <c r="E58" s="196"/>
      <c r="F58" s="196">
        <v>57.0</v>
      </c>
    </row>
    <row r="59">
      <c r="A59" s="203"/>
      <c r="B59" s="198"/>
      <c r="C59" s="198"/>
      <c r="D59" s="196"/>
      <c r="E59" s="198"/>
      <c r="F59" s="198">
        <v>58.0</v>
      </c>
    </row>
    <row r="60">
      <c r="A60" s="204"/>
      <c r="B60" s="196"/>
      <c r="C60" s="196"/>
      <c r="D60" s="196"/>
      <c r="E60" s="196"/>
      <c r="F60" s="196">
        <v>59.0</v>
      </c>
    </row>
    <row r="61">
      <c r="A61" s="203"/>
      <c r="B61" s="198"/>
      <c r="C61" s="198"/>
      <c r="D61" s="196"/>
      <c r="E61" s="198"/>
      <c r="F61" s="198">
        <v>60.0</v>
      </c>
    </row>
    <row r="62">
      <c r="A62" s="204"/>
      <c r="B62" s="196"/>
      <c r="C62" s="196"/>
      <c r="D62" s="196"/>
      <c r="E62" s="196"/>
      <c r="F62" s="196">
        <v>61.0</v>
      </c>
    </row>
    <row r="63">
      <c r="A63" s="203"/>
      <c r="B63" s="198"/>
      <c r="C63" s="198"/>
      <c r="D63" s="196"/>
      <c r="E63" s="198"/>
      <c r="F63" s="198">
        <v>62.0</v>
      </c>
    </row>
    <row r="64">
      <c r="A64" s="204"/>
      <c r="B64" s="196"/>
      <c r="C64" s="196"/>
      <c r="D64" s="196"/>
      <c r="E64" s="196"/>
      <c r="F64" s="196">
        <v>63.0</v>
      </c>
    </row>
    <row r="65">
      <c r="A65" s="203"/>
      <c r="B65" s="198"/>
      <c r="C65" s="198"/>
      <c r="D65" s="196"/>
      <c r="E65" s="198"/>
      <c r="F65" s="198">
        <v>64.0</v>
      </c>
    </row>
    <row r="66">
      <c r="A66" s="204"/>
      <c r="B66" s="196"/>
      <c r="C66" s="196"/>
      <c r="D66" s="196"/>
      <c r="E66" s="196"/>
      <c r="F66" s="196">
        <v>65.0</v>
      </c>
    </row>
    <row r="67">
      <c r="A67" s="203"/>
      <c r="B67" s="198"/>
      <c r="C67" s="198"/>
      <c r="D67" s="196"/>
      <c r="E67" s="198"/>
      <c r="F67" s="198">
        <v>66.0</v>
      </c>
    </row>
    <row r="68">
      <c r="A68" s="204"/>
      <c r="B68" s="196"/>
      <c r="C68" s="196"/>
      <c r="D68" s="196"/>
      <c r="E68" s="196"/>
      <c r="F68" s="196">
        <v>67.0</v>
      </c>
    </row>
    <row r="69">
      <c r="A69" s="203"/>
      <c r="B69" s="198"/>
      <c r="C69" s="198"/>
      <c r="D69" s="196"/>
      <c r="E69" s="198"/>
      <c r="F69" s="198">
        <v>68.0</v>
      </c>
    </row>
    <row r="70">
      <c r="A70" s="204"/>
      <c r="B70" s="196"/>
      <c r="C70" s="196"/>
      <c r="D70" s="196"/>
      <c r="E70" s="196"/>
      <c r="F70" s="196">
        <v>69.0</v>
      </c>
    </row>
    <row r="71">
      <c r="A71" s="203"/>
      <c r="B71" s="198"/>
      <c r="C71" s="198"/>
      <c r="D71" s="196"/>
      <c r="E71" s="198"/>
      <c r="F71" s="198">
        <v>70.0</v>
      </c>
    </row>
    <row r="72">
      <c r="A72" s="204"/>
      <c r="B72" s="196"/>
      <c r="C72" s="196"/>
      <c r="D72" s="196"/>
      <c r="E72" s="196"/>
      <c r="F72" s="196">
        <v>71.0</v>
      </c>
    </row>
    <row r="73">
      <c r="A73" s="203"/>
      <c r="B73" s="198"/>
      <c r="C73" s="198"/>
      <c r="D73" s="196"/>
      <c r="E73" s="198"/>
      <c r="F73" s="198">
        <v>72.0</v>
      </c>
    </row>
    <row r="74">
      <c r="A74" s="204"/>
      <c r="B74" s="196"/>
      <c r="C74" s="196"/>
      <c r="D74" s="196"/>
      <c r="E74" s="196"/>
      <c r="F74" s="196">
        <v>73.0</v>
      </c>
    </row>
    <row r="75">
      <c r="A75" s="203"/>
      <c r="B75" s="198"/>
      <c r="C75" s="198"/>
      <c r="D75" s="196"/>
      <c r="E75" s="198"/>
      <c r="F75" s="198">
        <v>74.0</v>
      </c>
    </row>
    <row r="76">
      <c r="A76" s="204"/>
      <c r="B76" s="196"/>
      <c r="C76" s="196"/>
      <c r="D76" s="196"/>
      <c r="E76" s="196"/>
      <c r="F76" s="196">
        <v>75.0</v>
      </c>
    </row>
    <row r="77">
      <c r="A77" s="203"/>
      <c r="B77" s="198"/>
      <c r="C77" s="198"/>
      <c r="D77" s="196"/>
      <c r="E77" s="198"/>
      <c r="F77" s="198">
        <v>76.0</v>
      </c>
    </row>
    <row r="78">
      <c r="A78" s="204"/>
      <c r="B78" s="196"/>
      <c r="C78" s="196"/>
      <c r="D78" s="196"/>
      <c r="E78" s="196"/>
      <c r="F78" s="196">
        <v>77.0</v>
      </c>
    </row>
    <row r="79">
      <c r="A79" s="203"/>
      <c r="B79" s="198"/>
      <c r="C79" s="198"/>
      <c r="D79" s="196"/>
      <c r="E79" s="198"/>
      <c r="F79" s="198">
        <v>78.0</v>
      </c>
    </row>
    <row r="80">
      <c r="A80" s="204"/>
      <c r="B80" s="196"/>
      <c r="C80" s="196"/>
      <c r="D80" s="196"/>
      <c r="E80" s="196"/>
      <c r="F80" s="196">
        <v>79.0</v>
      </c>
    </row>
    <row r="81">
      <c r="A81" s="203"/>
      <c r="B81" s="198"/>
      <c r="C81" s="198"/>
      <c r="D81" s="196"/>
      <c r="E81" s="198"/>
      <c r="F81" s="198">
        <v>80.0</v>
      </c>
    </row>
    <row r="82">
      <c r="A82" s="204"/>
      <c r="B82" s="196"/>
      <c r="C82" s="196"/>
      <c r="D82" s="196"/>
      <c r="E82" s="196"/>
      <c r="F82" s="196">
        <v>81.0</v>
      </c>
    </row>
    <row r="83">
      <c r="A83" s="203"/>
      <c r="B83" s="198"/>
      <c r="C83" s="198"/>
      <c r="D83" s="196"/>
      <c r="E83" s="198"/>
      <c r="F83" s="198">
        <v>82.0</v>
      </c>
    </row>
    <row r="84">
      <c r="A84" s="204"/>
      <c r="B84" s="196"/>
      <c r="C84" s="196"/>
      <c r="D84" s="196"/>
      <c r="E84" s="196"/>
      <c r="F84" s="196">
        <v>83.0</v>
      </c>
    </row>
    <row r="85">
      <c r="A85" s="203"/>
      <c r="B85" s="198"/>
      <c r="C85" s="198"/>
      <c r="D85" s="196"/>
      <c r="E85" s="198"/>
      <c r="F85" s="198">
        <v>84.0</v>
      </c>
    </row>
    <row r="86">
      <c r="A86" s="204"/>
      <c r="B86" s="196"/>
      <c r="C86" s="196"/>
      <c r="D86" s="196"/>
      <c r="E86" s="196"/>
      <c r="F86" s="196">
        <v>85.0</v>
      </c>
    </row>
    <row r="87">
      <c r="A87" s="203"/>
      <c r="B87" s="198"/>
      <c r="C87" s="198"/>
      <c r="D87" s="196"/>
      <c r="E87" s="198"/>
      <c r="F87" s="198">
        <v>86.0</v>
      </c>
    </row>
    <row r="88">
      <c r="A88" s="204"/>
      <c r="B88" s="196"/>
      <c r="C88" s="196"/>
      <c r="D88" s="196"/>
      <c r="E88" s="196"/>
      <c r="F88" s="196">
        <v>87.0</v>
      </c>
    </row>
    <row r="89">
      <c r="A89" s="203"/>
      <c r="B89" s="198"/>
      <c r="C89" s="198"/>
      <c r="D89" s="196"/>
      <c r="E89" s="198"/>
      <c r="F89" s="198">
        <v>88.0</v>
      </c>
    </row>
    <row r="90">
      <c r="A90" s="204"/>
      <c r="B90" s="196"/>
      <c r="C90" s="196"/>
      <c r="D90" s="196"/>
      <c r="E90" s="196"/>
      <c r="F90" s="196">
        <v>89.0</v>
      </c>
    </row>
    <row r="91">
      <c r="A91" s="203"/>
      <c r="B91" s="198"/>
      <c r="C91" s="198"/>
      <c r="D91" s="196"/>
      <c r="E91" s="198"/>
      <c r="F91" s="198">
        <v>90.0</v>
      </c>
    </row>
    <row r="92">
      <c r="A92" s="204"/>
      <c r="B92" s="196"/>
      <c r="C92" s="196"/>
      <c r="D92" s="196"/>
      <c r="E92" s="196"/>
      <c r="F92" s="196">
        <v>91.0</v>
      </c>
    </row>
    <row r="93">
      <c r="A93" s="203"/>
      <c r="B93" s="198"/>
      <c r="C93" s="198"/>
      <c r="D93" s="196"/>
      <c r="E93" s="198"/>
      <c r="F93" s="198">
        <v>92.0</v>
      </c>
    </row>
    <row r="94">
      <c r="A94" s="204"/>
      <c r="B94" s="196"/>
      <c r="C94" s="196"/>
      <c r="D94" s="196"/>
      <c r="E94" s="196"/>
      <c r="F94" s="196">
        <v>93.0</v>
      </c>
    </row>
    <row r="95">
      <c r="A95" s="203"/>
      <c r="B95" s="198"/>
      <c r="C95" s="198"/>
      <c r="D95" s="196"/>
      <c r="E95" s="198"/>
      <c r="F95" s="198">
        <v>94.0</v>
      </c>
    </row>
    <row r="96">
      <c r="A96" s="204"/>
      <c r="B96" s="196"/>
      <c r="C96" s="196"/>
      <c r="D96" s="196"/>
      <c r="E96" s="196"/>
      <c r="F96" s="196">
        <v>95.0</v>
      </c>
    </row>
    <row r="97">
      <c r="A97" s="203"/>
      <c r="B97" s="198"/>
      <c r="C97" s="198"/>
      <c r="D97" s="196"/>
      <c r="E97" s="198"/>
      <c r="F97" s="198">
        <v>96.0</v>
      </c>
    </row>
    <row r="98">
      <c r="A98" s="204"/>
      <c r="B98" s="196"/>
      <c r="C98" s="196"/>
      <c r="D98" s="196"/>
      <c r="E98" s="196"/>
      <c r="F98" s="196">
        <v>97.0</v>
      </c>
    </row>
    <row r="99">
      <c r="A99" s="203"/>
      <c r="B99" s="198"/>
      <c r="C99" s="198"/>
      <c r="D99" s="196"/>
      <c r="E99" s="198"/>
      <c r="F99" s="198">
        <v>98.0</v>
      </c>
    </row>
    <row r="100">
      <c r="A100" s="204"/>
      <c r="B100" s="196"/>
      <c r="C100" s="196"/>
      <c r="D100" s="196"/>
      <c r="E100" s="196"/>
      <c r="F100" s="196">
        <v>99.0</v>
      </c>
    </row>
    <row r="101">
      <c r="A101" s="203"/>
      <c r="B101" s="198"/>
      <c r="C101" s="198"/>
      <c r="D101" s="196"/>
      <c r="E101" s="198"/>
      <c r="F101" s="198">
        <v>100.0</v>
      </c>
    </row>
    <row r="102">
      <c r="A102" s="204"/>
      <c r="B102" s="196"/>
      <c r="C102" s="196"/>
      <c r="D102" s="196"/>
      <c r="E102" s="196"/>
      <c r="F102" s="196">
        <v>101.0</v>
      </c>
    </row>
    <row r="103">
      <c r="A103" s="203"/>
      <c r="B103" s="198"/>
      <c r="C103" s="198"/>
      <c r="D103" s="196"/>
      <c r="E103" s="198"/>
      <c r="F103" s="198">
        <v>102.0</v>
      </c>
    </row>
    <row r="104">
      <c r="A104" s="204"/>
      <c r="B104" s="196"/>
      <c r="C104" s="196"/>
      <c r="D104" s="196"/>
      <c r="E104" s="196"/>
      <c r="F104" s="196">
        <v>103.0</v>
      </c>
    </row>
    <row r="105">
      <c r="A105" s="203"/>
      <c r="B105" s="198"/>
      <c r="C105" s="198"/>
      <c r="D105" s="196"/>
      <c r="E105" s="198"/>
      <c r="F105" s="198">
        <v>104.0</v>
      </c>
    </row>
    <row r="106">
      <c r="A106" s="204"/>
      <c r="B106" s="196"/>
      <c r="C106" s="196"/>
      <c r="D106" s="196"/>
      <c r="E106" s="196"/>
      <c r="F106" s="196">
        <v>105.0</v>
      </c>
    </row>
    <row r="107">
      <c r="A107" s="203"/>
      <c r="B107" s="198"/>
      <c r="C107" s="198"/>
      <c r="D107" s="196"/>
      <c r="E107" s="198"/>
      <c r="F107" s="198">
        <v>106.0</v>
      </c>
    </row>
    <row r="108">
      <c r="A108" s="204"/>
      <c r="B108" s="196"/>
      <c r="C108" s="196"/>
      <c r="D108" s="196"/>
      <c r="E108" s="196"/>
      <c r="F108" s="196">
        <v>107.0</v>
      </c>
    </row>
    <row r="109">
      <c r="A109" s="203"/>
      <c r="B109" s="198"/>
      <c r="C109" s="198"/>
      <c r="D109" s="196"/>
      <c r="E109" s="198"/>
      <c r="F109" s="198">
        <v>108.0</v>
      </c>
    </row>
    <row r="110">
      <c r="A110" s="204"/>
      <c r="B110" s="196"/>
      <c r="C110" s="196"/>
      <c r="D110" s="196"/>
      <c r="E110" s="196"/>
      <c r="F110" s="196">
        <v>109.0</v>
      </c>
    </row>
    <row r="111">
      <c r="A111" s="203"/>
      <c r="B111" s="198"/>
      <c r="C111" s="198"/>
      <c r="D111" s="196"/>
      <c r="E111" s="198"/>
      <c r="F111" s="198">
        <v>110.0</v>
      </c>
    </row>
    <row r="112">
      <c r="A112" s="204"/>
      <c r="B112" s="196"/>
      <c r="C112" s="196"/>
      <c r="D112" s="196"/>
      <c r="E112" s="196"/>
      <c r="F112" s="196">
        <v>111.0</v>
      </c>
    </row>
    <row r="113">
      <c r="A113" s="203"/>
      <c r="B113" s="198"/>
      <c r="C113" s="198"/>
      <c r="D113" s="196"/>
      <c r="E113" s="198"/>
      <c r="F113" s="198">
        <v>112.0</v>
      </c>
    </row>
    <row r="114">
      <c r="A114" s="204"/>
      <c r="B114" s="196"/>
      <c r="C114" s="196"/>
      <c r="D114" s="196"/>
      <c r="E114" s="196"/>
      <c r="F114" s="196">
        <v>113.0</v>
      </c>
    </row>
    <row r="115">
      <c r="A115" s="203"/>
      <c r="B115" s="198"/>
      <c r="C115" s="198"/>
      <c r="D115" s="196"/>
      <c r="E115" s="198"/>
      <c r="F115" s="198">
        <v>114.0</v>
      </c>
    </row>
    <row r="116">
      <c r="A116" s="204"/>
      <c r="B116" s="196"/>
      <c r="C116" s="196"/>
      <c r="D116" s="196"/>
      <c r="E116" s="196"/>
      <c r="F116" s="196">
        <v>115.0</v>
      </c>
    </row>
    <row r="117">
      <c r="A117" s="203"/>
      <c r="B117" s="198"/>
      <c r="C117" s="198"/>
      <c r="D117" s="196"/>
      <c r="E117" s="198"/>
      <c r="F117" s="198">
        <v>116.0</v>
      </c>
    </row>
    <row r="118">
      <c r="A118" s="204"/>
      <c r="B118" s="196"/>
      <c r="C118" s="196"/>
      <c r="D118" s="196"/>
      <c r="E118" s="196"/>
      <c r="F118" s="196">
        <v>117.0</v>
      </c>
    </row>
    <row r="119">
      <c r="A119" s="203"/>
      <c r="B119" s="198"/>
      <c r="C119" s="198"/>
      <c r="D119" s="196"/>
      <c r="E119" s="198"/>
      <c r="F119" s="198">
        <v>118.0</v>
      </c>
    </row>
    <row r="120">
      <c r="A120" s="204"/>
      <c r="B120" s="196"/>
      <c r="C120" s="196"/>
      <c r="D120" s="196"/>
      <c r="E120" s="196"/>
      <c r="F120" s="196">
        <v>119.0</v>
      </c>
    </row>
    <row r="121">
      <c r="A121" s="203"/>
      <c r="B121" s="198"/>
      <c r="C121" s="198"/>
      <c r="D121" s="196"/>
      <c r="E121" s="198"/>
      <c r="F121" s="198">
        <v>120.0</v>
      </c>
    </row>
    <row r="122">
      <c r="A122" s="204"/>
      <c r="B122" s="196"/>
      <c r="C122" s="196"/>
      <c r="D122" s="196"/>
      <c r="E122" s="196"/>
      <c r="F122" s="196">
        <v>121.0</v>
      </c>
    </row>
    <row r="123">
      <c r="A123" s="203"/>
      <c r="B123" s="198"/>
      <c r="C123" s="198"/>
      <c r="D123" s="196"/>
      <c r="E123" s="198"/>
      <c r="F123" s="198">
        <v>122.0</v>
      </c>
    </row>
    <row r="124">
      <c r="A124" s="204"/>
      <c r="B124" s="196"/>
      <c r="C124" s="196"/>
      <c r="D124" s="196"/>
      <c r="E124" s="196"/>
      <c r="F124" s="196">
        <v>123.0</v>
      </c>
    </row>
    <row r="125">
      <c r="A125" s="203"/>
      <c r="B125" s="198"/>
      <c r="C125" s="198"/>
      <c r="D125" s="196"/>
      <c r="E125" s="198"/>
      <c r="F125" s="198">
        <v>124.0</v>
      </c>
    </row>
    <row r="126">
      <c r="A126" s="204"/>
      <c r="B126" s="196"/>
      <c r="C126" s="196"/>
      <c r="D126" s="196"/>
      <c r="E126" s="196"/>
      <c r="F126" s="196">
        <v>125.0</v>
      </c>
    </row>
    <row r="127">
      <c r="A127" s="203"/>
      <c r="B127" s="198"/>
      <c r="C127" s="198"/>
      <c r="D127" s="196"/>
      <c r="E127" s="198"/>
      <c r="F127" s="198">
        <v>126.0</v>
      </c>
    </row>
    <row r="128">
      <c r="A128" s="204"/>
      <c r="B128" s="196"/>
      <c r="C128" s="196"/>
      <c r="D128" s="196"/>
      <c r="E128" s="196"/>
      <c r="F128" s="196">
        <v>127.0</v>
      </c>
    </row>
    <row r="129">
      <c r="A129" s="203"/>
      <c r="B129" s="198"/>
      <c r="C129" s="198"/>
      <c r="D129" s="196"/>
      <c r="E129" s="198"/>
      <c r="F129" s="198">
        <v>128.0</v>
      </c>
    </row>
    <row r="130">
      <c r="A130" s="204"/>
      <c r="B130" s="196"/>
      <c r="C130" s="196"/>
      <c r="D130" s="196"/>
      <c r="E130" s="196"/>
      <c r="F130" s="196">
        <v>129.0</v>
      </c>
    </row>
    <row r="131">
      <c r="A131" s="203"/>
      <c r="B131" s="198"/>
      <c r="C131" s="198"/>
      <c r="D131" s="196"/>
      <c r="E131" s="198"/>
      <c r="F131" s="198">
        <v>130.0</v>
      </c>
    </row>
    <row r="132">
      <c r="A132" s="204"/>
      <c r="B132" s="196"/>
      <c r="C132" s="196"/>
      <c r="D132" s="196"/>
      <c r="E132" s="196"/>
      <c r="F132" s="196">
        <v>131.0</v>
      </c>
    </row>
    <row r="133">
      <c r="A133" s="203"/>
      <c r="B133" s="198"/>
      <c r="C133" s="198"/>
      <c r="D133" s="196"/>
      <c r="E133" s="198"/>
      <c r="F133" s="198">
        <v>132.0</v>
      </c>
    </row>
    <row r="134">
      <c r="A134" s="204"/>
      <c r="B134" s="196"/>
      <c r="C134" s="196"/>
      <c r="D134" s="196"/>
      <c r="E134" s="196"/>
      <c r="F134" s="196">
        <v>133.0</v>
      </c>
    </row>
    <row r="135">
      <c r="A135" s="203"/>
      <c r="B135" s="198"/>
      <c r="C135" s="198"/>
      <c r="D135" s="196"/>
      <c r="E135" s="198"/>
      <c r="F135" s="198">
        <v>134.0</v>
      </c>
    </row>
    <row r="136">
      <c r="A136" s="204"/>
      <c r="B136" s="196"/>
      <c r="C136" s="196"/>
      <c r="D136" s="196"/>
      <c r="E136" s="196"/>
      <c r="F136" s="196">
        <v>135.0</v>
      </c>
    </row>
    <row r="137">
      <c r="A137" s="203"/>
      <c r="B137" s="198"/>
      <c r="C137" s="198"/>
      <c r="D137" s="196"/>
      <c r="E137" s="198"/>
      <c r="F137" s="198">
        <v>136.0</v>
      </c>
    </row>
    <row r="138">
      <c r="A138" s="204"/>
      <c r="B138" s="196"/>
      <c r="C138" s="196"/>
      <c r="D138" s="196"/>
      <c r="E138" s="196"/>
      <c r="F138" s="196">
        <v>137.0</v>
      </c>
    </row>
    <row r="139">
      <c r="A139" s="203"/>
      <c r="B139" s="198"/>
      <c r="C139" s="198"/>
      <c r="D139" s="196"/>
      <c r="E139" s="198"/>
      <c r="F139" s="198">
        <v>138.0</v>
      </c>
    </row>
    <row r="140">
      <c r="A140" s="204"/>
      <c r="B140" s="196"/>
      <c r="C140" s="196"/>
      <c r="D140" s="196"/>
      <c r="E140" s="196"/>
      <c r="F140" s="196">
        <v>139.0</v>
      </c>
    </row>
    <row r="141">
      <c r="A141" s="203"/>
      <c r="B141" s="198"/>
      <c r="C141" s="198"/>
      <c r="D141" s="196"/>
      <c r="E141" s="198"/>
      <c r="F141" s="198">
        <v>140.0</v>
      </c>
    </row>
    <row r="142">
      <c r="A142" s="204"/>
      <c r="B142" s="196"/>
      <c r="C142" s="196"/>
      <c r="D142" s="196"/>
      <c r="E142" s="196"/>
      <c r="F142" s="196">
        <v>141.0</v>
      </c>
    </row>
    <row r="143">
      <c r="A143" s="203"/>
      <c r="B143" s="198"/>
      <c r="C143" s="198"/>
      <c r="D143" s="196"/>
      <c r="E143" s="198"/>
      <c r="F143" s="198">
        <v>142.0</v>
      </c>
    </row>
    <row r="144">
      <c r="A144" s="204"/>
      <c r="B144" s="196"/>
      <c r="C144" s="196"/>
      <c r="D144" s="196"/>
      <c r="E144" s="196"/>
      <c r="F144" s="196">
        <v>143.0</v>
      </c>
    </row>
    <row r="145">
      <c r="A145" s="203"/>
      <c r="B145" s="198"/>
      <c r="C145" s="198"/>
      <c r="D145" s="196"/>
      <c r="E145" s="198"/>
      <c r="F145" s="198">
        <v>144.0</v>
      </c>
    </row>
    <row r="146">
      <c r="A146" s="204"/>
      <c r="B146" s="196"/>
      <c r="C146" s="196"/>
      <c r="D146" s="196"/>
      <c r="E146" s="196"/>
      <c r="F146" s="196">
        <v>145.0</v>
      </c>
    </row>
    <row r="147">
      <c r="A147" s="203"/>
      <c r="B147" s="198"/>
      <c r="C147" s="198"/>
      <c r="D147" s="196"/>
      <c r="E147" s="198"/>
      <c r="F147" s="198">
        <v>146.0</v>
      </c>
    </row>
    <row r="148">
      <c r="A148" s="204"/>
      <c r="B148" s="196"/>
      <c r="C148" s="196"/>
      <c r="D148" s="196"/>
      <c r="E148" s="196"/>
      <c r="F148" s="196">
        <v>147.0</v>
      </c>
    </row>
    <row r="149">
      <c r="A149" s="203"/>
      <c r="B149" s="198"/>
      <c r="C149" s="198"/>
      <c r="D149" s="196"/>
      <c r="E149" s="198"/>
      <c r="F149" s="198">
        <v>148.0</v>
      </c>
    </row>
    <row r="150">
      <c r="A150" s="204"/>
      <c r="B150" s="196"/>
      <c r="C150" s="196"/>
      <c r="D150" s="196"/>
      <c r="E150" s="196"/>
      <c r="F150" s="196">
        <v>149.0</v>
      </c>
    </row>
    <row r="151">
      <c r="A151" s="203"/>
      <c r="B151" s="198"/>
      <c r="C151" s="198"/>
      <c r="D151" s="196"/>
      <c r="E151" s="198"/>
      <c r="F151" s="198">
        <v>150.0</v>
      </c>
    </row>
    <row r="152">
      <c r="A152" s="204"/>
      <c r="B152" s="196"/>
      <c r="C152" s="196"/>
      <c r="D152" s="196"/>
      <c r="E152" s="196"/>
      <c r="F152" s="196">
        <v>151.0</v>
      </c>
    </row>
    <row r="153">
      <c r="A153" s="203"/>
      <c r="B153" s="198"/>
      <c r="C153" s="198"/>
      <c r="D153" s="196"/>
      <c r="E153" s="198"/>
      <c r="F153" s="198">
        <v>152.0</v>
      </c>
    </row>
    <row r="154">
      <c r="A154" s="204"/>
      <c r="B154" s="196"/>
      <c r="C154" s="196"/>
      <c r="D154" s="196"/>
      <c r="E154" s="196"/>
      <c r="F154" s="196">
        <v>153.0</v>
      </c>
    </row>
    <row r="155">
      <c r="A155" s="203"/>
      <c r="B155" s="198"/>
      <c r="C155" s="198"/>
      <c r="D155" s="196"/>
      <c r="E155" s="198"/>
      <c r="F155" s="198">
        <v>154.0</v>
      </c>
    </row>
    <row r="156">
      <c r="A156" s="204"/>
      <c r="B156" s="196"/>
      <c r="C156" s="196"/>
      <c r="D156" s="196"/>
      <c r="E156" s="196"/>
      <c r="F156" s="196">
        <v>155.0</v>
      </c>
    </row>
    <row r="157">
      <c r="A157" s="203"/>
      <c r="B157" s="198"/>
      <c r="C157" s="198"/>
      <c r="D157" s="196"/>
      <c r="E157" s="198"/>
      <c r="F157" s="198">
        <v>156.0</v>
      </c>
    </row>
    <row r="158">
      <c r="A158" s="204"/>
      <c r="B158" s="196"/>
      <c r="C158" s="196"/>
      <c r="D158" s="196"/>
      <c r="E158" s="196"/>
      <c r="F158" s="196">
        <v>157.0</v>
      </c>
    </row>
    <row r="159">
      <c r="A159" s="203"/>
      <c r="B159" s="198"/>
      <c r="C159" s="198"/>
      <c r="D159" s="196"/>
      <c r="E159" s="198"/>
      <c r="F159" s="198">
        <v>158.0</v>
      </c>
    </row>
    <row r="160">
      <c r="A160" s="204"/>
      <c r="B160" s="196"/>
      <c r="C160" s="196"/>
      <c r="D160" s="196"/>
      <c r="E160" s="196"/>
      <c r="F160" s="196">
        <v>159.0</v>
      </c>
    </row>
    <row r="161">
      <c r="A161" s="203"/>
      <c r="B161" s="198"/>
      <c r="C161" s="198"/>
      <c r="D161" s="196"/>
      <c r="E161" s="198"/>
      <c r="F161" s="198">
        <v>160.0</v>
      </c>
    </row>
    <row r="162">
      <c r="A162" s="204"/>
      <c r="B162" s="196"/>
      <c r="C162" s="196"/>
      <c r="D162" s="196"/>
      <c r="E162" s="196"/>
      <c r="F162" s="196">
        <v>161.0</v>
      </c>
    </row>
    <row r="163">
      <c r="A163" s="203"/>
      <c r="B163" s="198"/>
      <c r="C163" s="198"/>
      <c r="D163" s="196"/>
      <c r="E163" s="198"/>
      <c r="F163" s="198">
        <v>162.0</v>
      </c>
    </row>
    <row r="164">
      <c r="A164" s="204"/>
      <c r="B164" s="196"/>
      <c r="C164" s="196"/>
      <c r="D164" s="196"/>
      <c r="E164" s="196"/>
      <c r="F164" s="196">
        <v>163.0</v>
      </c>
    </row>
    <row r="165">
      <c r="A165" s="203"/>
      <c r="B165" s="198"/>
      <c r="C165" s="198"/>
      <c r="D165" s="196"/>
      <c r="E165" s="198"/>
      <c r="F165" s="198">
        <v>164.0</v>
      </c>
    </row>
    <row r="166">
      <c r="A166" s="204"/>
      <c r="B166" s="196"/>
      <c r="C166" s="196"/>
      <c r="D166" s="196"/>
      <c r="E166" s="196"/>
      <c r="F166" s="196">
        <v>165.0</v>
      </c>
    </row>
    <row r="167">
      <c r="A167" s="203"/>
      <c r="B167" s="198"/>
      <c r="C167" s="198"/>
      <c r="D167" s="196"/>
      <c r="E167" s="198"/>
      <c r="F167" s="198">
        <v>166.0</v>
      </c>
    </row>
    <row r="168">
      <c r="A168" s="204"/>
      <c r="B168" s="196"/>
      <c r="C168" s="196"/>
      <c r="D168" s="196"/>
      <c r="E168" s="196"/>
      <c r="F168" s="196">
        <v>167.0</v>
      </c>
    </row>
    <row r="169">
      <c r="A169" s="203"/>
      <c r="B169" s="198"/>
      <c r="C169" s="198"/>
      <c r="D169" s="196"/>
      <c r="E169" s="198"/>
      <c r="F169" s="198">
        <v>168.0</v>
      </c>
    </row>
    <row r="170">
      <c r="A170" s="204"/>
      <c r="B170" s="196"/>
      <c r="C170" s="196"/>
      <c r="D170" s="196"/>
      <c r="E170" s="196"/>
      <c r="F170" s="196">
        <v>169.0</v>
      </c>
    </row>
    <row r="171">
      <c r="A171" s="203"/>
      <c r="B171" s="198"/>
      <c r="C171" s="198"/>
      <c r="D171" s="196"/>
      <c r="E171" s="198"/>
      <c r="F171" s="198">
        <v>170.0</v>
      </c>
    </row>
    <row r="172">
      <c r="A172" s="204"/>
      <c r="B172" s="196"/>
      <c r="C172" s="196"/>
      <c r="D172" s="196"/>
      <c r="E172" s="196"/>
      <c r="F172" s="196">
        <v>171.0</v>
      </c>
    </row>
    <row r="173">
      <c r="A173" s="203"/>
      <c r="B173" s="198"/>
      <c r="C173" s="198"/>
      <c r="D173" s="196"/>
      <c r="E173" s="198"/>
      <c r="F173" s="198">
        <v>172.0</v>
      </c>
    </row>
    <row r="174">
      <c r="A174" s="204"/>
      <c r="B174" s="196"/>
      <c r="C174" s="196"/>
      <c r="D174" s="196"/>
      <c r="E174" s="196"/>
      <c r="F174" s="196">
        <v>173.0</v>
      </c>
    </row>
    <row r="175">
      <c r="A175" s="203"/>
      <c r="B175" s="198"/>
      <c r="C175" s="198"/>
      <c r="D175" s="196"/>
      <c r="E175" s="198"/>
      <c r="F175" s="198">
        <v>174.0</v>
      </c>
    </row>
    <row r="176">
      <c r="A176" s="204"/>
      <c r="B176" s="196"/>
      <c r="C176" s="196"/>
      <c r="D176" s="196"/>
      <c r="E176" s="196"/>
      <c r="F176" s="196">
        <v>175.0</v>
      </c>
    </row>
    <row r="177">
      <c r="A177" s="203"/>
      <c r="B177" s="198"/>
      <c r="C177" s="198"/>
      <c r="D177" s="196"/>
      <c r="E177" s="198"/>
      <c r="F177" s="198">
        <v>176.0</v>
      </c>
    </row>
    <row r="178">
      <c r="A178" s="204"/>
      <c r="B178" s="196"/>
      <c r="C178" s="196"/>
      <c r="D178" s="196"/>
      <c r="E178" s="196"/>
      <c r="F178" s="196">
        <v>177.0</v>
      </c>
    </row>
    <row r="179">
      <c r="A179" s="203"/>
      <c r="B179" s="198"/>
      <c r="C179" s="198"/>
      <c r="D179" s="196"/>
      <c r="E179" s="198"/>
      <c r="F179" s="198">
        <v>178.0</v>
      </c>
    </row>
    <row r="180">
      <c r="A180" s="204"/>
      <c r="B180" s="196"/>
      <c r="C180" s="196"/>
      <c r="D180" s="196"/>
      <c r="E180" s="196"/>
      <c r="F180" s="196">
        <v>179.0</v>
      </c>
    </row>
    <row r="181">
      <c r="A181" s="203"/>
      <c r="B181" s="198"/>
      <c r="C181" s="198"/>
      <c r="D181" s="196"/>
      <c r="E181" s="198"/>
      <c r="F181" s="198">
        <v>180.0</v>
      </c>
    </row>
    <row r="182">
      <c r="A182" s="204"/>
      <c r="B182" s="196"/>
      <c r="C182" s="196"/>
      <c r="D182" s="196"/>
      <c r="E182" s="196"/>
      <c r="F182" s="196">
        <v>181.0</v>
      </c>
    </row>
    <row r="183">
      <c r="A183" s="203"/>
      <c r="B183" s="198"/>
      <c r="C183" s="198"/>
      <c r="D183" s="196"/>
      <c r="E183" s="198"/>
      <c r="F183" s="198">
        <v>182.0</v>
      </c>
    </row>
    <row r="184">
      <c r="A184" s="204"/>
      <c r="B184" s="196"/>
      <c r="C184" s="196"/>
      <c r="D184" s="196"/>
      <c r="E184" s="196"/>
      <c r="F184" s="196">
        <v>183.0</v>
      </c>
    </row>
    <row r="185">
      <c r="A185" s="203"/>
      <c r="B185" s="198"/>
      <c r="C185" s="198"/>
      <c r="D185" s="196"/>
      <c r="E185" s="198"/>
      <c r="F185" s="198">
        <v>184.0</v>
      </c>
    </row>
    <row r="186">
      <c r="A186" s="204"/>
      <c r="B186" s="196"/>
      <c r="C186" s="196"/>
      <c r="D186" s="196"/>
      <c r="E186" s="196"/>
      <c r="F186" s="196">
        <v>185.0</v>
      </c>
    </row>
    <row r="187">
      <c r="A187" s="203"/>
      <c r="B187" s="198"/>
      <c r="C187" s="198"/>
      <c r="D187" s="196"/>
      <c r="E187" s="198"/>
      <c r="F187" s="198">
        <v>186.0</v>
      </c>
    </row>
    <row r="188">
      <c r="A188" s="204"/>
      <c r="B188" s="196"/>
      <c r="C188" s="196"/>
      <c r="D188" s="196"/>
      <c r="E188" s="196"/>
      <c r="F188" s="196">
        <v>187.0</v>
      </c>
    </row>
    <row r="189">
      <c r="A189" s="203"/>
      <c r="B189" s="198"/>
      <c r="C189" s="198"/>
      <c r="D189" s="196"/>
      <c r="E189" s="198"/>
      <c r="F189" s="198">
        <v>188.0</v>
      </c>
    </row>
    <row r="190">
      <c r="A190" s="204"/>
      <c r="B190" s="196"/>
      <c r="C190" s="196"/>
      <c r="D190" s="196"/>
      <c r="E190" s="196"/>
      <c r="F190" s="196">
        <v>189.0</v>
      </c>
    </row>
    <row r="191">
      <c r="A191" s="203"/>
      <c r="B191" s="198"/>
      <c r="C191" s="198"/>
      <c r="D191" s="196"/>
      <c r="E191" s="198"/>
      <c r="F191" s="198">
        <v>190.0</v>
      </c>
    </row>
    <row r="192">
      <c r="A192" s="204"/>
      <c r="B192" s="196"/>
      <c r="C192" s="196"/>
      <c r="D192" s="196"/>
      <c r="E192" s="196"/>
      <c r="F192" s="196">
        <v>191.0</v>
      </c>
    </row>
    <row r="193">
      <c r="A193" s="203"/>
      <c r="B193" s="198"/>
      <c r="C193" s="198"/>
      <c r="D193" s="196"/>
      <c r="E193" s="198"/>
      <c r="F193" s="198">
        <v>192.0</v>
      </c>
    </row>
    <row r="194">
      <c r="A194" s="204"/>
      <c r="B194" s="196"/>
      <c r="C194" s="196"/>
      <c r="D194" s="196"/>
      <c r="E194" s="196"/>
      <c r="F194" s="196">
        <v>193.0</v>
      </c>
    </row>
    <row r="195">
      <c r="A195" s="203"/>
      <c r="B195" s="198"/>
      <c r="C195" s="198"/>
      <c r="D195" s="196"/>
      <c r="E195" s="198"/>
      <c r="F195" s="198">
        <v>194.0</v>
      </c>
    </row>
    <row r="196">
      <c r="A196" s="204"/>
      <c r="B196" s="196"/>
      <c r="C196" s="196"/>
      <c r="D196" s="196"/>
      <c r="E196" s="196"/>
      <c r="F196" s="196">
        <v>195.0</v>
      </c>
    </row>
    <row r="197">
      <c r="A197" s="203"/>
      <c r="B197" s="198"/>
      <c r="C197" s="198"/>
      <c r="D197" s="196"/>
      <c r="E197" s="198"/>
      <c r="F197" s="198">
        <v>196.0</v>
      </c>
    </row>
    <row r="198">
      <c r="A198" s="204"/>
      <c r="B198" s="196"/>
      <c r="C198" s="196"/>
      <c r="D198" s="196"/>
      <c r="E198" s="196"/>
      <c r="F198" s="196">
        <v>197.0</v>
      </c>
    </row>
    <row r="199">
      <c r="A199" s="203"/>
      <c r="B199" s="198"/>
      <c r="C199" s="198"/>
      <c r="D199" s="196"/>
      <c r="E199" s="198"/>
      <c r="F199" s="198">
        <v>198.0</v>
      </c>
    </row>
    <row r="200">
      <c r="A200" s="204"/>
      <c r="B200" s="196"/>
      <c r="C200" s="196"/>
      <c r="D200" s="196"/>
      <c r="E200" s="196"/>
      <c r="F200" s="196">
        <v>199.0</v>
      </c>
    </row>
    <row r="201">
      <c r="A201" s="203"/>
      <c r="B201" s="198"/>
      <c r="C201" s="198"/>
      <c r="D201" s="196"/>
      <c r="E201" s="198"/>
      <c r="F201" s="198">
        <v>200.0</v>
      </c>
    </row>
    <row r="202">
      <c r="A202" s="204"/>
      <c r="B202" s="196"/>
      <c r="C202" s="196"/>
      <c r="D202" s="196"/>
      <c r="E202" s="196"/>
      <c r="F202" s="196">
        <v>201.0</v>
      </c>
    </row>
    <row r="203">
      <c r="A203" s="203"/>
      <c r="B203" s="198"/>
      <c r="C203" s="198"/>
      <c r="D203" s="196"/>
      <c r="E203" s="198"/>
      <c r="F203" s="198">
        <v>202.0</v>
      </c>
    </row>
    <row r="204">
      <c r="A204" s="204"/>
      <c r="B204" s="196"/>
      <c r="C204" s="196"/>
      <c r="D204" s="196"/>
      <c r="E204" s="196"/>
      <c r="F204" s="196">
        <v>203.0</v>
      </c>
    </row>
    <row r="205">
      <c r="A205" s="203"/>
      <c r="B205" s="198"/>
      <c r="C205" s="198"/>
      <c r="D205" s="196"/>
      <c r="E205" s="198"/>
      <c r="F205" s="198">
        <v>204.0</v>
      </c>
    </row>
    <row r="206">
      <c r="A206" s="204"/>
      <c r="B206" s="196"/>
      <c r="C206" s="196"/>
      <c r="D206" s="196"/>
      <c r="E206" s="196"/>
      <c r="F206" s="196">
        <v>205.0</v>
      </c>
    </row>
    <row r="207">
      <c r="A207" s="203"/>
      <c r="B207" s="198"/>
      <c r="C207" s="198"/>
      <c r="D207" s="196"/>
      <c r="E207" s="198"/>
      <c r="F207" s="198">
        <v>206.0</v>
      </c>
    </row>
    <row r="208">
      <c r="A208" s="204"/>
      <c r="B208" s="196"/>
      <c r="C208" s="196"/>
      <c r="D208" s="196"/>
      <c r="E208" s="196"/>
      <c r="F208" s="196">
        <v>207.0</v>
      </c>
    </row>
    <row r="209">
      <c r="A209" s="203"/>
      <c r="B209" s="198"/>
      <c r="C209" s="198"/>
      <c r="D209" s="196"/>
      <c r="E209" s="198"/>
      <c r="F209" s="198">
        <v>208.0</v>
      </c>
    </row>
    <row r="210">
      <c r="A210" s="204"/>
      <c r="B210" s="196"/>
      <c r="C210" s="196"/>
      <c r="D210" s="196"/>
      <c r="E210" s="196"/>
      <c r="F210" s="196">
        <v>209.0</v>
      </c>
    </row>
    <row r="211">
      <c r="A211" s="203"/>
      <c r="B211" s="198"/>
      <c r="C211" s="198"/>
      <c r="D211" s="196"/>
      <c r="E211" s="198"/>
      <c r="F211" s="198">
        <v>210.0</v>
      </c>
    </row>
    <row r="212">
      <c r="A212" s="204"/>
      <c r="B212" s="196"/>
      <c r="C212" s="196"/>
      <c r="D212" s="196"/>
      <c r="E212" s="196"/>
      <c r="F212" s="196">
        <v>211.0</v>
      </c>
    </row>
    <row r="213">
      <c r="A213" s="203"/>
      <c r="B213" s="198"/>
      <c r="C213" s="198"/>
      <c r="D213" s="196"/>
      <c r="E213" s="198"/>
      <c r="F213" s="198">
        <v>212.0</v>
      </c>
    </row>
    <row r="214">
      <c r="A214" s="204"/>
      <c r="B214" s="196"/>
      <c r="C214" s="196"/>
      <c r="D214" s="196"/>
      <c r="E214" s="196"/>
      <c r="F214" s="196">
        <v>213.0</v>
      </c>
    </row>
    <row r="215">
      <c r="A215" s="203"/>
      <c r="B215" s="198"/>
      <c r="C215" s="198"/>
      <c r="D215" s="196"/>
      <c r="E215" s="198"/>
      <c r="F215" s="198">
        <v>214.0</v>
      </c>
    </row>
    <row r="216">
      <c r="A216" s="204"/>
      <c r="B216" s="196"/>
      <c r="C216" s="196"/>
      <c r="D216" s="196"/>
      <c r="E216" s="196"/>
      <c r="F216" s="196">
        <v>215.0</v>
      </c>
    </row>
    <row r="217">
      <c r="A217" s="203"/>
      <c r="B217" s="198"/>
      <c r="C217" s="198"/>
      <c r="D217" s="196"/>
      <c r="E217" s="198"/>
      <c r="F217" s="198">
        <v>216.0</v>
      </c>
    </row>
    <row r="218">
      <c r="A218" s="204"/>
      <c r="B218" s="196"/>
      <c r="C218" s="196"/>
      <c r="D218" s="196"/>
      <c r="E218" s="196"/>
      <c r="F218" s="196">
        <v>217.0</v>
      </c>
    </row>
    <row r="219">
      <c r="A219" s="203"/>
      <c r="B219" s="198"/>
      <c r="C219" s="198"/>
      <c r="D219" s="196"/>
      <c r="E219" s="198"/>
      <c r="F219" s="198">
        <v>218.0</v>
      </c>
    </row>
    <row r="220">
      <c r="A220" s="204"/>
      <c r="B220" s="196"/>
      <c r="C220" s="196"/>
      <c r="D220" s="196"/>
      <c r="E220" s="196"/>
      <c r="F220" s="196">
        <v>219.0</v>
      </c>
    </row>
    <row r="221">
      <c r="A221" s="203"/>
      <c r="B221" s="198"/>
      <c r="C221" s="198"/>
      <c r="D221" s="196"/>
      <c r="E221" s="198"/>
      <c r="F221" s="198">
        <v>220.0</v>
      </c>
    </row>
    <row r="222">
      <c r="A222" s="204"/>
      <c r="B222" s="196"/>
      <c r="C222" s="196"/>
      <c r="D222" s="196"/>
      <c r="E222" s="196"/>
      <c r="F222" s="196">
        <v>221.0</v>
      </c>
    </row>
    <row r="223">
      <c r="A223" s="203"/>
      <c r="B223" s="198"/>
      <c r="C223" s="198"/>
      <c r="D223" s="196"/>
      <c r="E223" s="198"/>
      <c r="F223" s="198">
        <v>222.0</v>
      </c>
    </row>
    <row r="224">
      <c r="A224" s="204"/>
      <c r="B224" s="196"/>
      <c r="C224" s="196"/>
      <c r="D224" s="196"/>
      <c r="E224" s="196"/>
      <c r="F224" s="196">
        <v>223.0</v>
      </c>
    </row>
    <row r="225">
      <c r="A225" s="203"/>
      <c r="B225" s="198"/>
      <c r="C225" s="198"/>
      <c r="D225" s="196"/>
      <c r="E225" s="198"/>
      <c r="F225" s="198">
        <v>224.0</v>
      </c>
    </row>
    <row r="226">
      <c r="A226" s="204"/>
      <c r="B226" s="196"/>
      <c r="C226" s="196"/>
      <c r="D226" s="196"/>
      <c r="E226" s="196"/>
      <c r="F226" s="196">
        <v>225.0</v>
      </c>
    </row>
    <row r="227">
      <c r="A227" s="203"/>
      <c r="B227" s="198"/>
      <c r="C227" s="198"/>
      <c r="D227" s="196"/>
      <c r="E227" s="198"/>
      <c r="F227" s="198">
        <v>226.0</v>
      </c>
    </row>
    <row r="228">
      <c r="A228" s="204"/>
      <c r="B228" s="196"/>
      <c r="C228" s="196"/>
      <c r="D228" s="196"/>
      <c r="E228" s="196"/>
      <c r="F228" s="196">
        <v>227.0</v>
      </c>
    </row>
    <row r="229">
      <c r="A229" s="203"/>
      <c r="B229" s="198"/>
      <c r="C229" s="198"/>
      <c r="D229" s="196"/>
      <c r="E229" s="198"/>
      <c r="F229" s="198">
        <v>228.0</v>
      </c>
    </row>
    <row r="230">
      <c r="A230" s="204"/>
      <c r="B230" s="196"/>
      <c r="C230" s="196"/>
      <c r="D230" s="196"/>
      <c r="E230" s="196"/>
      <c r="F230" s="196">
        <v>229.0</v>
      </c>
    </row>
    <row r="231">
      <c r="A231" s="203"/>
      <c r="B231" s="198"/>
      <c r="C231" s="198"/>
      <c r="D231" s="196"/>
      <c r="E231" s="198"/>
      <c r="F231" s="198">
        <v>230.0</v>
      </c>
    </row>
    <row r="232">
      <c r="A232" s="204"/>
      <c r="B232" s="196"/>
      <c r="C232" s="196"/>
      <c r="D232" s="196"/>
      <c r="E232" s="196"/>
      <c r="F232" s="196">
        <v>231.0</v>
      </c>
    </row>
    <row r="233">
      <c r="A233" s="203"/>
      <c r="B233" s="198"/>
      <c r="C233" s="198"/>
      <c r="D233" s="196"/>
      <c r="E233" s="198"/>
      <c r="F233" s="198">
        <v>232.0</v>
      </c>
    </row>
    <row r="234">
      <c r="A234" s="204"/>
      <c r="B234" s="196"/>
      <c r="C234" s="196"/>
      <c r="D234" s="196"/>
      <c r="E234" s="196"/>
      <c r="F234" s="196">
        <v>233.0</v>
      </c>
    </row>
    <row r="235">
      <c r="A235" s="203"/>
      <c r="B235" s="198"/>
      <c r="C235" s="198"/>
      <c r="D235" s="196"/>
      <c r="E235" s="198"/>
      <c r="F235" s="198">
        <v>234.0</v>
      </c>
    </row>
    <row r="236">
      <c r="A236" s="204"/>
      <c r="B236" s="196"/>
      <c r="C236" s="196"/>
      <c r="D236" s="196"/>
      <c r="E236" s="196"/>
      <c r="F236" s="196">
        <v>235.0</v>
      </c>
    </row>
    <row r="237">
      <c r="A237" s="203"/>
      <c r="B237" s="198"/>
      <c r="C237" s="198"/>
      <c r="D237" s="196"/>
      <c r="E237" s="198"/>
      <c r="F237" s="198">
        <v>236.0</v>
      </c>
    </row>
    <row r="238">
      <c r="A238" s="204"/>
      <c r="B238" s="196"/>
      <c r="C238" s="196"/>
      <c r="D238" s="196"/>
      <c r="E238" s="196"/>
      <c r="F238" s="196">
        <v>237.0</v>
      </c>
    </row>
    <row r="239">
      <c r="A239" s="203"/>
      <c r="B239" s="198"/>
      <c r="C239" s="198"/>
      <c r="D239" s="196"/>
      <c r="E239" s="198"/>
      <c r="F239" s="198">
        <v>238.0</v>
      </c>
    </row>
    <row r="240">
      <c r="A240" s="204"/>
      <c r="B240" s="196"/>
      <c r="C240" s="196"/>
      <c r="D240" s="196"/>
      <c r="E240" s="196"/>
      <c r="F240" s="196">
        <v>239.0</v>
      </c>
    </row>
    <row r="241">
      <c r="A241" s="203"/>
      <c r="B241" s="198"/>
      <c r="C241" s="198"/>
      <c r="D241" s="196"/>
      <c r="E241" s="198"/>
      <c r="F241" s="198">
        <v>240.0</v>
      </c>
    </row>
    <row r="242">
      <c r="A242" s="204"/>
      <c r="B242" s="196"/>
      <c r="C242" s="196"/>
      <c r="D242" s="196"/>
      <c r="E242" s="196"/>
      <c r="F242" s="196">
        <v>241.0</v>
      </c>
    </row>
    <row r="243">
      <c r="A243" s="203"/>
      <c r="B243" s="198"/>
      <c r="C243" s="198"/>
      <c r="D243" s="196"/>
      <c r="E243" s="198"/>
      <c r="F243" s="198">
        <v>242.0</v>
      </c>
    </row>
    <row r="244">
      <c r="A244" s="204"/>
      <c r="B244" s="196"/>
      <c r="C244" s="196"/>
      <c r="D244" s="196"/>
      <c r="E244" s="196"/>
      <c r="F244" s="196">
        <v>243.0</v>
      </c>
    </row>
    <row r="245">
      <c r="A245" s="203"/>
      <c r="B245" s="198"/>
      <c r="C245" s="198"/>
      <c r="D245" s="196"/>
      <c r="E245" s="198"/>
      <c r="F245" s="198">
        <v>244.0</v>
      </c>
    </row>
    <row r="246">
      <c r="A246" s="204"/>
      <c r="B246" s="196"/>
      <c r="C246" s="196"/>
      <c r="D246" s="196"/>
      <c r="E246" s="196"/>
      <c r="F246" s="196">
        <v>245.0</v>
      </c>
    </row>
    <row r="247">
      <c r="A247" s="203"/>
      <c r="B247" s="198"/>
      <c r="C247" s="198"/>
      <c r="D247" s="196"/>
      <c r="E247" s="198"/>
      <c r="F247" s="198">
        <v>246.0</v>
      </c>
    </row>
    <row r="248">
      <c r="A248" s="204"/>
      <c r="B248" s="196"/>
      <c r="C248" s="196"/>
      <c r="D248" s="196"/>
      <c r="E248" s="196"/>
      <c r="F248" s="196">
        <v>247.0</v>
      </c>
    </row>
    <row r="249">
      <c r="A249" s="203"/>
      <c r="B249" s="198"/>
      <c r="C249" s="198"/>
      <c r="D249" s="196"/>
      <c r="E249" s="198"/>
      <c r="F249" s="198">
        <v>248.0</v>
      </c>
    </row>
    <row r="250">
      <c r="A250" s="204"/>
      <c r="B250" s="196"/>
      <c r="C250" s="196"/>
      <c r="D250" s="196"/>
      <c r="E250" s="196"/>
      <c r="F250" s="196">
        <v>249.0</v>
      </c>
    </row>
    <row r="251">
      <c r="A251" s="203"/>
      <c r="B251" s="198"/>
      <c r="C251" s="198"/>
      <c r="D251" s="196"/>
      <c r="E251" s="198"/>
      <c r="F251" s="198">
        <v>250.0</v>
      </c>
    </row>
    <row r="252">
      <c r="A252" s="204"/>
      <c r="B252" s="196"/>
      <c r="C252" s="196"/>
      <c r="D252" s="196"/>
      <c r="E252" s="196"/>
      <c r="F252" s="196">
        <v>251.0</v>
      </c>
    </row>
    <row r="253">
      <c r="A253" s="203"/>
      <c r="B253" s="198"/>
      <c r="C253" s="198"/>
      <c r="D253" s="196"/>
      <c r="E253" s="198"/>
      <c r="F253" s="198">
        <v>252.0</v>
      </c>
    </row>
    <row r="254">
      <c r="A254" s="204"/>
      <c r="B254" s="196"/>
      <c r="C254" s="196"/>
      <c r="D254" s="196"/>
      <c r="E254" s="196"/>
      <c r="F254" s="196">
        <v>253.0</v>
      </c>
    </row>
    <row r="255">
      <c r="A255" s="203"/>
      <c r="B255" s="198"/>
      <c r="C255" s="198"/>
      <c r="D255" s="196"/>
      <c r="E255" s="198"/>
      <c r="F255" s="198">
        <v>254.0</v>
      </c>
    </row>
    <row r="256">
      <c r="A256" s="204"/>
      <c r="B256" s="196"/>
      <c r="C256" s="196"/>
      <c r="D256" s="196"/>
      <c r="E256" s="196"/>
      <c r="F256" s="196">
        <v>255.0</v>
      </c>
    </row>
    <row r="257">
      <c r="A257" s="203"/>
      <c r="B257" s="198"/>
      <c r="C257" s="198"/>
      <c r="D257" s="196"/>
      <c r="E257" s="198"/>
      <c r="F257" s="198">
        <v>256.0</v>
      </c>
    </row>
    <row r="258">
      <c r="A258" s="204"/>
      <c r="B258" s="196"/>
      <c r="C258" s="196"/>
      <c r="D258" s="196"/>
      <c r="E258" s="196"/>
      <c r="F258" s="196">
        <v>257.0</v>
      </c>
    </row>
    <row r="259">
      <c r="A259" s="203"/>
      <c r="B259" s="198"/>
      <c r="C259" s="198"/>
      <c r="D259" s="196"/>
      <c r="E259" s="198"/>
      <c r="F259" s="198">
        <v>258.0</v>
      </c>
    </row>
    <row r="260">
      <c r="A260" s="204"/>
      <c r="B260" s="196"/>
      <c r="C260" s="196"/>
      <c r="D260" s="196"/>
      <c r="E260" s="196"/>
      <c r="F260" s="196">
        <v>259.0</v>
      </c>
    </row>
    <row r="261">
      <c r="A261" s="203"/>
      <c r="B261" s="198"/>
      <c r="C261" s="198"/>
      <c r="D261" s="196"/>
      <c r="E261" s="198"/>
      <c r="F261" s="198">
        <v>260.0</v>
      </c>
    </row>
    <row r="262">
      <c r="A262" s="204"/>
      <c r="B262" s="196"/>
      <c r="C262" s="196"/>
      <c r="D262" s="196"/>
      <c r="E262" s="196"/>
      <c r="F262" s="196">
        <v>261.0</v>
      </c>
    </row>
    <row r="263">
      <c r="A263" s="203"/>
      <c r="B263" s="198"/>
      <c r="C263" s="198"/>
      <c r="D263" s="196"/>
      <c r="E263" s="198"/>
      <c r="F263" s="198">
        <v>262.0</v>
      </c>
    </row>
    <row r="264">
      <c r="A264" s="204"/>
      <c r="B264" s="196"/>
      <c r="C264" s="196"/>
      <c r="D264" s="196"/>
      <c r="E264" s="196"/>
      <c r="F264" s="196">
        <v>263.0</v>
      </c>
    </row>
    <row r="265">
      <c r="A265" s="203"/>
      <c r="B265" s="198"/>
      <c r="C265" s="198"/>
      <c r="D265" s="196"/>
      <c r="E265" s="198"/>
      <c r="F265" s="198">
        <v>264.0</v>
      </c>
    </row>
    <row r="266">
      <c r="A266" s="204"/>
      <c r="B266" s="196"/>
      <c r="C266" s="196"/>
      <c r="D266" s="196"/>
      <c r="E266" s="196"/>
      <c r="F266" s="196">
        <v>265.0</v>
      </c>
    </row>
    <row r="267">
      <c r="A267" s="203"/>
      <c r="B267" s="198"/>
      <c r="C267" s="198"/>
      <c r="D267" s="196"/>
      <c r="E267" s="198"/>
      <c r="F267" s="198">
        <v>266.0</v>
      </c>
    </row>
    <row r="268">
      <c r="A268" s="204"/>
      <c r="B268" s="196"/>
      <c r="C268" s="196"/>
      <c r="D268" s="196"/>
      <c r="E268" s="196"/>
      <c r="F268" s="196">
        <v>267.0</v>
      </c>
    </row>
    <row r="269">
      <c r="A269" s="203"/>
      <c r="B269" s="198"/>
      <c r="C269" s="198"/>
      <c r="D269" s="196"/>
      <c r="E269" s="198"/>
      <c r="F269" s="198">
        <v>268.0</v>
      </c>
    </row>
    <row r="270">
      <c r="A270" s="204"/>
      <c r="B270" s="196"/>
      <c r="C270" s="196"/>
      <c r="D270" s="196"/>
      <c r="E270" s="196"/>
      <c r="F270" s="196">
        <v>269.0</v>
      </c>
    </row>
    <row r="271">
      <c r="A271" s="203"/>
      <c r="B271" s="198"/>
      <c r="C271" s="198"/>
      <c r="D271" s="196"/>
      <c r="E271" s="198"/>
      <c r="F271" s="198">
        <v>270.0</v>
      </c>
    </row>
    <row r="272">
      <c r="A272" s="204"/>
      <c r="B272" s="196"/>
      <c r="C272" s="196"/>
      <c r="D272" s="196"/>
      <c r="E272" s="196"/>
      <c r="F272" s="196">
        <v>271.0</v>
      </c>
    </row>
    <row r="273">
      <c r="A273" s="203"/>
      <c r="B273" s="198"/>
      <c r="C273" s="198"/>
      <c r="D273" s="196"/>
      <c r="E273" s="198"/>
      <c r="F273" s="198">
        <v>272.0</v>
      </c>
    </row>
    <row r="274">
      <c r="A274" s="204"/>
      <c r="B274" s="196"/>
      <c r="C274" s="196"/>
      <c r="D274" s="196"/>
      <c r="E274" s="196"/>
      <c r="F274" s="196">
        <v>273.0</v>
      </c>
    </row>
    <row r="275">
      <c r="A275" s="203"/>
      <c r="B275" s="198"/>
      <c r="C275" s="198"/>
      <c r="D275" s="196"/>
      <c r="E275" s="198"/>
      <c r="F275" s="198">
        <v>274.0</v>
      </c>
    </row>
    <row r="276">
      <c r="A276" s="204"/>
      <c r="B276" s="196"/>
      <c r="C276" s="196"/>
      <c r="D276" s="196"/>
      <c r="E276" s="196"/>
      <c r="F276" s="196">
        <v>275.0</v>
      </c>
    </row>
    <row r="277">
      <c r="A277" s="203"/>
      <c r="B277" s="198"/>
      <c r="C277" s="198"/>
      <c r="D277" s="196"/>
      <c r="E277" s="198"/>
      <c r="F277" s="198">
        <v>276.0</v>
      </c>
    </row>
    <row r="278">
      <c r="A278" s="204"/>
      <c r="B278" s="196"/>
      <c r="C278" s="196"/>
      <c r="D278" s="196"/>
      <c r="E278" s="196"/>
      <c r="F278" s="196">
        <v>277.0</v>
      </c>
    </row>
    <row r="279">
      <c r="A279" s="203"/>
      <c r="B279" s="198"/>
      <c r="C279" s="198"/>
      <c r="D279" s="196"/>
      <c r="E279" s="198"/>
      <c r="F279" s="198">
        <v>278.0</v>
      </c>
    </row>
    <row r="280">
      <c r="A280" s="204"/>
      <c r="B280" s="196"/>
      <c r="C280" s="196"/>
      <c r="D280" s="196"/>
      <c r="E280" s="196"/>
      <c r="F280" s="196">
        <v>279.0</v>
      </c>
    </row>
    <row r="281">
      <c r="A281" s="203"/>
      <c r="B281" s="198"/>
      <c r="C281" s="198"/>
      <c r="D281" s="196"/>
      <c r="E281" s="198"/>
      <c r="F281" s="198">
        <v>280.0</v>
      </c>
    </row>
    <row r="282">
      <c r="A282" s="204"/>
      <c r="B282" s="196"/>
      <c r="C282" s="196"/>
      <c r="D282" s="196"/>
      <c r="E282" s="196"/>
      <c r="F282" s="196">
        <v>281.0</v>
      </c>
    </row>
    <row r="283">
      <c r="A283" s="203"/>
      <c r="B283" s="198"/>
      <c r="C283" s="198"/>
      <c r="D283" s="196"/>
      <c r="E283" s="198"/>
      <c r="F283" s="198">
        <v>282.0</v>
      </c>
    </row>
    <row r="284">
      <c r="A284" s="204"/>
      <c r="B284" s="196"/>
      <c r="C284" s="196"/>
      <c r="D284" s="196"/>
      <c r="E284" s="196"/>
      <c r="F284" s="196">
        <v>283.0</v>
      </c>
    </row>
    <row r="285">
      <c r="A285" s="203"/>
      <c r="B285" s="198"/>
      <c r="C285" s="198"/>
      <c r="D285" s="196"/>
      <c r="E285" s="198"/>
      <c r="F285" s="198">
        <v>284.0</v>
      </c>
    </row>
    <row r="286">
      <c r="A286" s="204"/>
      <c r="B286" s="196"/>
      <c r="C286" s="196"/>
      <c r="D286" s="196"/>
      <c r="E286" s="196"/>
      <c r="F286" s="196">
        <v>285.0</v>
      </c>
    </row>
    <row r="287">
      <c r="A287" s="203"/>
      <c r="B287" s="198"/>
      <c r="C287" s="198"/>
      <c r="D287" s="196"/>
      <c r="E287" s="198"/>
      <c r="F287" s="198">
        <v>286.0</v>
      </c>
    </row>
    <row r="288">
      <c r="A288" s="204"/>
      <c r="B288" s="196"/>
      <c r="C288" s="196"/>
      <c r="D288" s="196"/>
      <c r="E288" s="196"/>
      <c r="F288" s="196">
        <v>287.0</v>
      </c>
    </row>
    <row r="289">
      <c r="A289" s="203"/>
      <c r="B289" s="198"/>
      <c r="C289" s="198"/>
      <c r="D289" s="196"/>
      <c r="E289" s="198"/>
      <c r="F289" s="198">
        <v>288.0</v>
      </c>
    </row>
    <row r="290">
      <c r="A290" s="204"/>
      <c r="B290" s="196"/>
      <c r="C290" s="196"/>
      <c r="D290" s="196"/>
      <c r="E290" s="196"/>
      <c r="F290" s="196">
        <v>289.0</v>
      </c>
    </row>
    <row r="291">
      <c r="A291" s="203"/>
      <c r="B291" s="198"/>
      <c r="C291" s="198"/>
      <c r="D291" s="196"/>
      <c r="E291" s="198"/>
      <c r="F291" s="198">
        <v>290.0</v>
      </c>
    </row>
    <row r="292">
      <c r="A292" s="204"/>
      <c r="B292" s="196"/>
      <c r="C292" s="196"/>
      <c r="D292" s="196"/>
      <c r="E292" s="196"/>
      <c r="F292" s="196">
        <v>291.0</v>
      </c>
    </row>
    <row r="293">
      <c r="A293" s="203"/>
      <c r="B293" s="198"/>
      <c r="C293" s="198"/>
      <c r="D293" s="196"/>
      <c r="E293" s="198"/>
      <c r="F293" s="198">
        <v>292.0</v>
      </c>
    </row>
    <row r="294">
      <c r="A294" s="204"/>
      <c r="B294" s="196"/>
      <c r="C294" s="196"/>
      <c r="D294" s="196"/>
      <c r="E294" s="196"/>
      <c r="F294" s="196">
        <v>293.0</v>
      </c>
    </row>
    <row r="295">
      <c r="A295" s="203"/>
      <c r="B295" s="198"/>
      <c r="C295" s="198"/>
      <c r="D295" s="196"/>
      <c r="E295" s="198"/>
      <c r="F295" s="198">
        <v>294.0</v>
      </c>
    </row>
    <row r="296">
      <c r="A296" s="204"/>
      <c r="B296" s="196"/>
      <c r="C296" s="196"/>
      <c r="D296" s="196"/>
      <c r="E296" s="196"/>
      <c r="F296" s="196">
        <v>295.0</v>
      </c>
    </row>
    <row r="297">
      <c r="A297" s="203"/>
      <c r="B297" s="198"/>
      <c r="C297" s="198"/>
      <c r="D297" s="196"/>
      <c r="E297" s="198"/>
      <c r="F297" s="198">
        <v>296.0</v>
      </c>
    </row>
    <row r="298">
      <c r="A298" s="204"/>
      <c r="B298" s="196"/>
      <c r="C298" s="196"/>
      <c r="D298" s="196"/>
      <c r="E298" s="196"/>
      <c r="F298" s="196">
        <v>297.0</v>
      </c>
    </row>
    <row r="299">
      <c r="A299" s="203"/>
      <c r="B299" s="198"/>
      <c r="C299" s="198"/>
      <c r="D299" s="196"/>
      <c r="E299" s="198"/>
      <c r="F299" s="198">
        <v>298.0</v>
      </c>
    </row>
    <row r="300">
      <c r="A300" s="204"/>
      <c r="B300" s="196"/>
      <c r="C300" s="196"/>
      <c r="D300" s="196"/>
      <c r="E300" s="196"/>
      <c r="F300" s="196">
        <v>299.0</v>
      </c>
    </row>
    <row r="301">
      <c r="A301" s="203"/>
      <c r="B301" s="198"/>
      <c r="C301" s="198"/>
      <c r="D301" s="196"/>
      <c r="E301" s="198"/>
      <c r="F301" s="198">
        <v>300.0</v>
      </c>
    </row>
    <row r="302">
      <c r="A302" s="204"/>
      <c r="B302" s="196"/>
      <c r="C302" s="196"/>
      <c r="D302" s="196"/>
      <c r="E302" s="196"/>
      <c r="F302" s="196">
        <v>301.0</v>
      </c>
    </row>
    <row r="303">
      <c r="A303" s="203"/>
      <c r="B303" s="198"/>
      <c r="C303" s="198"/>
      <c r="D303" s="196"/>
      <c r="E303" s="198"/>
      <c r="F303" s="198">
        <v>302.0</v>
      </c>
    </row>
    <row r="304">
      <c r="A304" s="204"/>
      <c r="B304" s="196"/>
      <c r="C304" s="196"/>
      <c r="D304" s="196"/>
      <c r="E304" s="196"/>
      <c r="F304" s="196">
        <v>303.0</v>
      </c>
    </row>
    <row r="305">
      <c r="A305" s="203"/>
      <c r="B305" s="198"/>
      <c r="C305" s="198"/>
      <c r="D305" s="196"/>
      <c r="E305" s="198"/>
      <c r="F305" s="198">
        <v>304.0</v>
      </c>
    </row>
    <row r="306">
      <c r="A306" s="204"/>
      <c r="B306" s="196"/>
      <c r="C306" s="196"/>
      <c r="D306" s="196"/>
      <c r="E306" s="196"/>
      <c r="F306" s="196">
        <v>305.0</v>
      </c>
    </row>
    <row r="307">
      <c r="A307" s="203"/>
      <c r="B307" s="198"/>
      <c r="C307" s="198"/>
      <c r="D307" s="196"/>
      <c r="E307" s="198"/>
      <c r="F307" s="198">
        <v>306.0</v>
      </c>
    </row>
    <row r="308">
      <c r="A308" s="204"/>
      <c r="B308" s="196"/>
      <c r="C308" s="196"/>
      <c r="D308" s="196"/>
      <c r="E308" s="196"/>
      <c r="F308" s="196">
        <v>307.0</v>
      </c>
    </row>
    <row r="309">
      <c r="A309" s="203"/>
      <c r="B309" s="198"/>
      <c r="C309" s="198"/>
      <c r="D309" s="196"/>
      <c r="E309" s="198"/>
      <c r="F309" s="198">
        <v>308.0</v>
      </c>
    </row>
    <row r="310">
      <c r="A310" s="204"/>
      <c r="B310" s="196"/>
      <c r="C310" s="196"/>
      <c r="D310" s="196"/>
      <c r="E310" s="196"/>
      <c r="F310" s="196">
        <v>309.0</v>
      </c>
    </row>
    <row r="311">
      <c r="A311" s="203"/>
      <c r="B311" s="198"/>
      <c r="C311" s="198"/>
      <c r="D311" s="196"/>
      <c r="E311" s="198"/>
      <c r="F311" s="198">
        <v>310.0</v>
      </c>
    </row>
    <row r="312">
      <c r="A312" s="204"/>
      <c r="B312" s="196"/>
      <c r="C312" s="196"/>
      <c r="D312" s="196"/>
      <c r="E312" s="196"/>
      <c r="F312" s="196">
        <v>311.0</v>
      </c>
    </row>
    <row r="313">
      <c r="A313" s="203"/>
      <c r="B313" s="198"/>
      <c r="C313" s="198"/>
      <c r="D313" s="196"/>
      <c r="E313" s="198"/>
      <c r="F313" s="198">
        <v>312.0</v>
      </c>
    </row>
    <row r="314">
      <c r="A314" s="204"/>
      <c r="B314" s="196"/>
      <c r="C314" s="196"/>
      <c r="D314" s="196"/>
      <c r="E314" s="196"/>
      <c r="F314" s="196">
        <v>313.0</v>
      </c>
    </row>
    <row r="315">
      <c r="A315" s="203"/>
      <c r="B315" s="198"/>
      <c r="C315" s="198"/>
      <c r="D315" s="196"/>
      <c r="E315" s="198"/>
      <c r="F315" s="198">
        <v>314.0</v>
      </c>
    </row>
    <row r="316">
      <c r="A316" s="204"/>
      <c r="B316" s="196"/>
      <c r="C316" s="196"/>
      <c r="D316" s="196"/>
      <c r="E316" s="196"/>
      <c r="F316" s="196">
        <v>315.0</v>
      </c>
    </row>
    <row r="317">
      <c r="A317" s="203"/>
      <c r="B317" s="198"/>
      <c r="C317" s="198"/>
      <c r="D317" s="196"/>
      <c r="E317" s="198"/>
      <c r="F317" s="198">
        <v>316.0</v>
      </c>
    </row>
    <row r="318">
      <c r="A318" s="204"/>
      <c r="B318" s="196"/>
      <c r="C318" s="196"/>
      <c r="D318" s="196"/>
      <c r="E318" s="196"/>
      <c r="F318" s="196">
        <v>317.0</v>
      </c>
    </row>
    <row r="319">
      <c r="A319" s="203"/>
      <c r="B319" s="198"/>
      <c r="C319" s="198"/>
      <c r="D319" s="196"/>
      <c r="E319" s="198"/>
      <c r="F319" s="198">
        <v>318.0</v>
      </c>
    </row>
    <row r="320">
      <c r="A320" s="204"/>
      <c r="B320" s="196"/>
      <c r="C320" s="196"/>
      <c r="D320" s="196"/>
      <c r="E320" s="196"/>
      <c r="F320" s="196">
        <v>319.0</v>
      </c>
    </row>
    <row r="321">
      <c r="A321" s="203"/>
      <c r="B321" s="198"/>
      <c r="C321" s="198"/>
      <c r="D321" s="196"/>
      <c r="E321" s="198"/>
      <c r="F321" s="198">
        <v>320.0</v>
      </c>
    </row>
    <row r="322">
      <c r="A322" s="204"/>
      <c r="B322" s="196"/>
      <c r="C322" s="196"/>
      <c r="D322" s="196"/>
      <c r="E322" s="196"/>
      <c r="F322" s="196">
        <v>321.0</v>
      </c>
    </row>
    <row r="323">
      <c r="A323" s="203"/>
      <c r="B323" s="198"/>
      <c r="C323" s="198"/>
      <c r="D323" s="196"/>
      <c r="E323" s="198"/>
      <c r="F323" s="198">
        <v>322.0</v>
      </c>
    </row>
    <row r="324">
      <c r="A324" s="204"/>
      <c r="B324" s="196"/>
      <c r="C324" s="196"/>
      <c r="D324" s="196"/>
      <c r="E324" s="196"/>
      <c r="F324" s="196">
        <v>323.0</v>
      </c>
    </row>
    <row r="325">
      <c r="A325" s="203"/>
      <c r="B325" s="198"/>
      <c r="C325" s="198"/>
      <c r="D325" s="196"/>
      <c r="E325" s="198"/>
      <c r="F325" s="198">
        <v>324.0</v>
      </c>
    </row>
    <row r="326">
      <c r="A326" s="204"/>
      <c r="B326" s="196"/>
      <c r="C326" s="196"/>
      <c r="D326" s="196"/>
      <c r="E326" s="196"/>
      <c r="F326" s="196">
        <v>325.0</v>
      </c>
    </row>
    <row r="327">
      <c r="A327" s="203"/>
      <c r="B327" s="198"/>
      <c r="C327" s="198"/>
      <c r="D327" s="196"/>
      <c r="E327" s="198"/>
      <c r="F327" s="198">
        <v>326.0</v>
      </c>
    </row>
    <row r="328">
      <c r="A328" s="204"/>
      <c r="B328" s="196"/>
      <c r="C328" s="196"/>
      <c r="D328" s="196"/>
      <c r="E328" s="196"/>
      <c r="F328" s="196">
        <v>327.0</v>
      </c>
    </row>
    <row r="329">
      <c r="A329" s="203"/>
      <c r="B329" s="198"/>
      <c r="C329" s="198"/>
      <c r="D329" s="196"/>
      <c r="E329" s="198"/>
      <c r="F329" s="198">
        <v>328.0</v>
      </c>
    </row>
    <row r="330">
      <c r="A330" s="204"/>
      <c r="B330" s="196"/>
      <c r="C330" s="196"/>
      <c r="D330" s="196"/>
      <c r="E330" s="196"/>
      <c r="F330" s="196">
        <v>329.0</v>
      </c>
    </row>
    <row r="331">
      <c r="A331" s="203"/>
      <c r="B331" s="198"/>
      <c r="C331" s="198"/>
      <c r="D331" s="196"/>
      <c r="E331" s="198"/>
      <c r="F331" s="198">
        <v>330.0</v>
      </c>
    </row>
    <row r="332">
      <c r="A332" s="204"/>
      <c r="B332" s="196"/>
      <c r="C332" s="196"/>
      <c r="D332" s="196"/>
      <c r="E332" s="196"/>
      <c r="F332" s="196">
        <v>331.0</v>
      </c>
    </row>
    <row r="333">
      <c r="A333" s="203"/>
      <c r="B333" s="198"/>
      <c r="C333" s="198"/>
      <c r="D333" s="196"/>
      <c r="E333" s="198"/>
      <c r="F333" s="198">
        <v>332.0</v>
      </c>
    </row>
    <row r="334">
      <c r="A334" s="204"/>
      <c r="B334" s="196"/>
      <c r="C334" s="196"/>
      <c r="D334" s="196"/>
      <c r="E334" s="196"/>
      <c r="F334" s="196">
        <v>333.0</v>
      </c>
    </row>
    <row r="335">
      <c r="A335" s="203"/>
      <c r="B335" s="198"/>
      <c r="C335" s="198"/>
      <c r="D335" s="196"/>
      <c r="E335" s="198"/>
      <c r="F335" s="198">
        <v>334.0</v>
      </c>
    </row>
    <row r="336">
      <c r="A336" s="204"/>
      <c r="B336" s="196"/>
      <c r="C336" s="196"/>
      <c r="D336" s="196"/>
      <c r="E336" s="196"/>
      <c r="F336" s="196">
        <v>335.0</v>
      </c>
    </row>
    <row r="337">
      <c r="A337" s="203"/>
      <c r="B337" s="198"/>
      <c r="C337" s="198"/>
      <c r="D337" s="196"/>
      <c r="E337" s="198"/>
      <c r="F337" s="198">
        <v>336.0</v>
      </c>
    </row>
    <row r="338">
      <c r="A338" s="204"/>
      <c r="B338" s="196"/>
      <c r="C338" s="196"/>
      <c r="D338" s="196"/>
      <c r="E338" s="196"/>
      <c r="F338" s="196">
        <v>337.0</v>
      </c>
    </row>
    <row r="339">
      <c r="A339" s="203"/>
      <c r="B339" s="198"/>
      <c r="C339" s="198"/>
      <c r="D339" s="196"/>
      <c r="E339" s="198"/>
      <c r="F339" s="198">
        <v>338.0</v>
      </c>
    </row>
    <row r="340">
      <c r="A340" s="204"/>
      <c r="B340" s="196"/>
      <c r="C340" s="196"/>
      <c r="D340" s="196"/>
      <c r="E340" s="196"/>
      <c r="F340" s="196">
        <v>339.0</v>
      </c>
    </row>
    <row r="341">
      <c r="A341" s="203"/>
      <c r="B341" s="198"/>
      <c r="C341" s="198"/>
      <c r="D341" s="196"/>
      <c r="E341" s="198"/>
      <c r="F341" s="198">
        <v>340.0</v>
      </c>
    </row>
    <row r="342">
      <c r="A342" s="204"/>
      <c r="B342" s="196"/>
      <c r="C342" s="196"/>
      <c r="D342" s="196"/>
      <c r="E342" s="196"/>
      <c r="F342" s="196">
        <v>341.0</v>
      </c>
    </row>
    <row r="343">
      <c r="A343" s="203"/>
      <c r="B343" s="198"/>
      <c r="C343" s="198"/>
      <c r="D343" s="196"/>
      <c r="E343" s="198"/>
      <c r="F343" s="198">
        <v>342.0</v>
      </c>
    </row>
    <row r="344">
      <c r="A344" s="204"/>
      <c r="B344" s="196"/>
      <c r="C344" s="196"/>
      <c r="D344" s="196"/>
      <c r="E344" s="196"/>
      <c r="F344" s="196">
        <v>343.0</v>
      </c>
    </row>
    <row r="345">
      <c r="A345" s="203"/>
      <c r="B345" s="198"/>
      <c r="C345" s="198"/>
      <c r="D345" s="196"/>
      <c r="E345" s="198"/>
      <c r="F345" s="198">
        <v>344.0</v>
      </c>
    </row>
    <row r="346">
      <c r="A346" s="204"/>
      <c r="B346" s="196"/>
      <c r="C346" s="196"/>
      <c r="D346" s="196"/>
      <c r="E346" s="196"/>
      <c r="F346" s="196">
        <v>345.0</v>
      </c>
    </row>
    <row r="347">
      <c r="A347" s="203"/>
      <c r="B347" s="198"/>
      <c r="C347" s="198"/>
      <c r="D347" s="196"/>
      <c r="E347" s="198"/>
      <c r="F347" s="198">
        <v>346.0</v>
      </c>
    </row>
    <row r="348">
      <c r="A348" s="204"/>
      <c r="B348" s="196"/>
      <c r="C348" s="196"/>
      <c r="D348" s="196"/>
      <c r="E348" s="196"/>
      <c r="F348" s="196">
        <v>347.0</v>
      </c>
    </row>
    <row r="349">
      <c r="A349" s="203"/>
      <c r="B349" s="198"/>
      <c r="C349" s="198"/>
      <c r="D349" s="196"/>
      <c r="E349" s="198"/>
      <c r="F349" s="198">
        <v>348.0</v>
      </c>
    </row>
    <row r="350">
      <c r="A350" s="204"/>
      <c r="B350" s="196"/>
      <c r="C350" s="196"/>
      <c r="D350" s="196"/>
      <c r="E350" s="196"/>
      <c r="F350" s="196">
        <v>349.0</v>
      </c>
    </row>
    <row r="351">
      <c r="A351" s="203"/>
      <c r="B351" s="198"/>
      <c r="C351" s="198"/>
      <c r="D351" s="196"/>
      <c r="E351" s="198"/>
      <c r="F351" s="198">
        <v>350.0</v>
      </c>
    </row>
    <row r="352">
      <c r="A352" s="204"/>
      <c r="B352" s="196"/>
      <c r="C352" s="196"/>
      <c r="D352" s="196"/>
      <c r="E352" s="196"/>
      <c r="F352" s="196">
        <v>351.0</v>
      </c>
    </row>
    <row r="353">
      <c r="A353" s="203"/>
      <c r="B353" s="198"/>
      <c r="C353" s="198"/>
      <c r="D353" s="196"/>
      <c r="E353" s="198"/>
      <c r="F353" s="198">
        <v>352.0</v>
      </c>
    </row>
    <row r="354">
      <c r="A354" s="204"/>
      <c r="B354" s="196"/>
      <c r="C354" s="196"/>
      <c r="D354" s="196"/>
      <c r="E354" s="196"/>
      <c r="F354" s="196">
        <v>353.0</v>
      </c>
    </row>
    <row r="355">
      <c r="A355" s="203"/>
      <c r="B355" s="198"/>
      <c r="C355" s="198"/>
      <c r="D355" s="196"/>
      <c r="E355" s="198"/>
      <c r="F355" s="198">
        <v>354.0</v>
      </c>
    </row>
    <row r="356">
      <c r="A356" s="204"/>
      <c r="B356" s="196"/>
      <c r="C356" s="196"/>
      <c r="D356" s="196"/>
      <c r="E356" s="196"/>
      <c r="F356" s="196">
        <v>355.0</v>
      </c>
    </row>
    <row r="357">
      <c r="A357" s="203"/>
      <c r="B357" s="198"/>
      <c r="C357" s="198"/>
      <c r="D357" s="196"/>
      <c r="E357" s="198"/>
      <c r="F357" s="198">
        <v>356.0</v>
      </c>
    </row>
    <row r="358">
      <c r="A358" s="204"/>
      <c r="B358" s="196"/>
      <c r="C358" s="196"/>
      <c r="D358" s="196"/>
      <c r="E358" s="196"/>
      <c r="F358" s="196">
        <v>357.0</v>
      </c>
    </row>
    <row r="359">
      <c r="A359" s="203"/>
      <c r="B359" s="198"/>
      <c r="C359" s="198"/>
      <c r="D359" s="196"/>
      <c r="E359" s="198"/>
      <c r="F359" s="198">
        <v>358.0</v>
      </c>
    </row>
    <row r="360">
      <c r="A360" s="204"/>
      <c r="B360" s="196"/>
      <c r="C360" s="196"/>
      <c r="D360" s="196"/>
      <c r="E360" s="196"/>
      <c r="F360" s="196">
        <v>359.0</v>
      </c>
    </row>
    <row r="361">
      <c r="A361" s="203"/>
      <c r="B361" s="198"/>
      <c r="C361" s="198"/>
      <c r="D361" s="196"/>
      <c r="E361" s="198"/>
      <c r="F361" s="198">
        <v>360.0</v>
      </c>
    </row>
    <row r="362">
      <c r="A362" s="204"/>
      <c r="B362" s="196"/>
      <c r="C362" s="196"/>
      <c r="D362" s="196"/>
      <c r="E362" s="196"/>
      <c r="F362" s="196">
        <v>361.0</v>
      </c>
    </row>
    <row r="363">
      <c r="A363" s="203"/>
      <c r="B363" s="198"/>
      <c r="C363" s="198"/>
      <c r="D363" s="196"/>
      <c r="E363" s="198"/>
      <c r="F363" s="198">
        <v>362.0</v>
      </c>
    </row>
    <row r="364">
      <c r="A364" s="204"/>
      <c r="B364" s="196"/>
      <c r="C364" s="196"/>
      <c r="D364" s="196"/>
      <c r="E364" s="196"/>
      <c r="F364" s="196">
        <v>363.0</v>
      </c>
    </row>
    <row r="365">
      <c r="A365" s="203"/>
      <c r="B365" s="198"/>
      <c r="C365" s="198"/>
      <c r="D365" s="196"/>
      <c r="E365" s="198"/>
      <c r="F365" s="198">
        <v>364.0</v>
      </c>
    </row>
    <row r="366">
      <c r="A366" s="204"/>
      <c r="B366" s="196"/>
      <c r="C366" s="196"/>
      <c r="D366" s="196"/>
      <c r="E366" s="196"/>
      <c r="F366" s="196">
        <v>365.0</v>
      </c>
    </row>
    <row r="367">
      <c r="A367" s="203"/>
      <c r="B367" s="198"/>
      <c r="C367" s="198"/>
      <c r="D367" s="196"/>
      <c r="E367" s="198"/>
      <c r="F367" s="198">
        <v>366.0</v>
      </c>
    </row>
    <row r="368">
      <c r="A368" s="204"/>
      <c r="B368" s="196"/>
      <c r="C368" s="196"/>
      <c r="D368" s="196"/>
      <c r="E368" s="196"/>
      <c r="F368" s="196">
        <v>367.0</v>
      </c>
    </row>
    <row r="369">
      <c r="A369" s="203"/>
      <c r="B369" s="198"/>
      <c r="C369" s="198"/>
      <c r="D369" s="196"/>
      <c r="E369" s="198"/>
      <c r="F369" s="198">
        <v>368.0</v>
      </c>
    </row>
    <row r="370">
      <c r="A370" s="204"/>
      <c r="B370" s="196"/>
      <c r="C370" s="196"/>
      <c r="D370" s="196"/>
      <c r="E370" s="196"/>
      <c r="F370" s="196">
        <v>369.0</v>
      </c>
    </row>
    <row r="371">
      <c r="A371" s="203"/>
      <c r="B371" s="198"/>
      <c r="C371" s="198"/>
      <c r="D371" s="196"/>
      <c r="E371" s="198"/>
      <c r="F371" s="198">
        <v>370.0</v>
      </c>
    </row>
    <row r="372">
      <c r="A372" s="204"/>
      <c r="B372" s="196"/>
      <c r="C372" s="196"/>
      <c r="D372" s="196"/>
      <c r="E372" s="196"/>
      <c r="F372" s="196">
        <v>371.0</v>
      </c>
    </row>
    <row r="373">
      <c r="A373" s="203"/>
      <c r="B373" s="198"/>
      <c r="C373" s="198"/>
      <c r="D373" s="196"/>
      <c r="E373" s="198"/>
      <c r="F373" s="198">
        <v>372.0</v>
      </c>
    </row>
    <row r="374">
      <c r="A374" s="204"/>
      <c r="B374" s="196"/>
      <c r="C374" s="196"/>
      <c r="D374" s="196"/>
      <c r="E374" s="196"/>
      <c r="F374" s="196">
        <v>373.0</v>
      </c>
    </row>
    <row r="375">
      <c r="A375" s="203"/>
      <c r="B375" s="198"/>
      <c r="C375" s="198"/>
      <c r="D375" s="196"/>
      <c r="E375" s="198"/>
      <c r="F375" s="198">
        <v>374.0</v>
      </c>
    </row>
    <row r="376">
      <c r="A376" s="204"/>
      <c r="B376" s="196"/>
      <c r="C376" s="196"/>
      <c r="D376" s="196"/>
      <c r="E376" s="196"/>
      <c r="F376" s="196">
        <v>375.0</v>
      </c>
    </row>
    <row r="377">
      <c r="A377" s="203"/>
      <c r="B377" s="198"/>
      <c r="C377" s="198"/>
      <c r="D377" s="196"/>
      <c r="E377" s="198"/>
      <c r="F377" s="198">
        <v>376.0</v>
      </c>
    </row>
    <row r="378">
      <c r="A378" s="204"/>
      <c r="B378" s="196"/>
      <c r="C378" s="196"/>
      <c r="D378" s="196"/>
      <c r="E378" s="196"/>
      <c r="F378" s="196">
        <v>377.0</v>
      </c>
    </row>
    <row r="379">
      <c r="A379" s="203"/>
      <c r="B379" s="198"/>
      <c r="C379" s="198"/>
      <c r="D379" s="196"/>
      <c r="E379" s="198"/>
      <c r="F379" s="198">
        <v>378.0</v>
      </c>
    </row>
    <row r="380">
      <c r="A380" s="204"/>
      <c r="B380" s="196"/>
      <c r="C380" s="196"/>
      <c r="D380" s="196"/>
      <c r="E380" s="196"/>
      <c r="F380" s="196">
        <v>379.0</v>
      </c>
    </row>
    <row r="381">
      <c r="A381" s="203"/>
      <c r="B381" s="198"/>
      <c r="C381" s="198"/>
      <c r="D381" s="196"/>
      <c r="E381" s="198"/>
      <c r="F381" s="198">
        <v>380.0</v>
      </c>
    </row>
    <row r="382">
      <c r="A382" s="204"/>
      <c r="B382" s="196"/>
      <c r="C382" s="196"/>
      <c r="D382" s="196"/>
      <c r="E382" s="196"/>
      <c r="F382" s="196">
        <v>381.0</v>
      </c>
    </row>
    <row r="383">
      <c r="A383" s="203"/>
      <c r="B383" s="198"/>
      <c r="C383" s="198"/>
      <c r="D383" s="196"/>
      <c r="E383" s="198"/>
      <c r="F383" s="198">
        <v>382.0</v>
      </c>
    </row>
    <row r="384">
      <c r="A384" s="204"/>
      <c r="B384" s="196"/>
      <c r="C384" s="196"/>
      <c r="D384" s="196"/>
      <c r="E384" s="196"/>
      <c r="F384" s="196">
        <v>383.0</v>
      </c>
    </row>
    <row r="385">
      <c r="A385" s="203"/>
      <c r="B385" s="198"/>
      <c r="C385" s="198"/>
      <c r="D385" s="196"/>
      <c r="E385" s="198"/>
      <c r="F385" s="198">
        <v>384.0</v>
      </c>
    </row>
    <row r="386">
      <c r="A386" s="204"/>
      <c r="B386" s="196"/>
      <c r="C386" s="196"/>
      <c r="D386" s="196"/>
      <c r="E386" s="196"/>
      <c r="F386" s="196">
        <v>385.0</v>
      </c>
    </row>
    <row r="387">
      <c r="A387" s="203"/>
      <c r="B387" s="198"/>
      <c r="C387" s="198"/>
      <c r="D387" s="196"/>
      <c r="E387" s="198"/>
      <c r="F387" s="198">
        <v>386.0</v>
      </c>
    </row>
    <row r="388">
      <c r="A388" s="204"/>
      <c r="B388" s="196"/>
      <c r="C388" s="196"/>
      <c r="D388" s="196"/>
      <c r="E388" s="196"/>
      <c r="F388" s="196">
        <v>387.0</v>
      </c>
    </row>
    <row r="389">
      <c r="A389" s="203"/>
      <c r="B389" s="198"/>
      <c r="C389" s="198"/>
      <c r="D389" s="196"/>
      <c r="E389" s="198"/>
      <c r="F389" s="198">
        <v>388.0</v>
      </c>
    </row>
    <row r="390">
      <c r="A390" s="204"/>
      <c r="B390" s="196"/>
      <c r="C390" s="196"/>
      <c r="D390" s="196"/>
      <c r="E390" s="196"/>
      <c r="F390" s="196">
        <v>389.0</v>
      </c>
    </row>
    <row r="391">
      <c r="A391" s="203"/>
      <c r="B391" s="198"/>
      <c r="C391" s="198"/>
      <c r="D391" s="196"/>
      <c r="E391" s="198"/>
      <c r="F391" s="198">
        <v>390.0</v>
      </c>
    </row>
    <row r="392">
      <c r="A392" s="204"/>
      <c r="B392" s="196"/>
      <c r="C392" s="196"/>
      <c r="D392" s="196"/>
      <c r="E392" s="196"/>
      <c r="F392" s="196">
        <v>391.0</v>
      </c>
    </row>
    <row r="393">
      <c r="A393" s="203"/>
      <c r="B393" s="198"/>
      <c r="C393" s="198"/>
      <c r="D393" s="196"/>
      <c r="E393" s="198"/>
      <c r="F393" s="198">
        <v>392.0</v>
      </c>
    </row>
    <row r="394">
      <c r="A394" s="204"/>
      <c r="B394" s="196"/>
      <c r="C394" s="196"/>
      <c r="D394" s="196"/>
      <c r="E394" s="196"/>
      <c r="F394" s="196">
        <v>393.0</v>
      </c>
    </row>
    <row r="395">
      <c r="A395" s="203"/>
      <c r="B395" s="198"/>
      <c r="C395" s="198"/>
      <c r="D395" s="196"/>
      <c r="E395" s="198"/>
      <c r="F395" s="198">
        <v>394.0</v>
      </c>
    </row>
    <row r="396">
      <c r="A396" s="204"/>
      <c r="B396" s="196"/>
      <c r="C396" s="196"/>
      <c r="D396" s="196"/>
      <c r="E396" s="196"/>
      <c r="F396" s="196">
        <v>395.0</v>
      </c>
    </row>
    <row r="397">
      <c r="A397" s="203"/>
      <c r="B397" s="198"/>
      <c r="C397" s="198"/>
      <c r="D397" s="196"/>
      <c r="E397" s="198"/>
      <c r="F397" s="198">
        <v>396.0</v>
      </c>
    </row>
    <row r="398">
      <c r="A398" s="204"/>
      <c r="B398" s="196"/>
      <c r="C398" s="196"/>
      <c r="D398" s="196"/>
      <c r="E398" s="196"/>
      <c r="F398" s="196">
        <v>397.0</v>
      </c>
    </row>
    <row r="399">
      <c r="A399" s="203"/>
      <c r="B399" s="198"/>
      <c r="C399" s="198"/>
      <c r="D399" s="196"/>
      <c r="E399" s="198"/>
      <c r="F399" s="198">
        <v>398.0</v>
      </c>
    </row>
    <row r="400">
      <c r="A400" s="204"/>
      <c r="B400" s="196"/>
      <c r="C400" s="196"/>
      <c r="D400" s="196"/>
      <c r="E400" s="196"/>
      <c r="F400" s="196">
        <v>399.0</v>
      </c>
    </row>
    <row r="401">
      <c r="A401" s="203"/>
      <c r="B401" s="198"/>
      <c r="C401" s="198"/>
      <c r="D401" s="196"/>
      <c r="E401" s="198"/>
      <c r="F401" s="198">
        <v>400.0</v>
      </c>
    </row>
    <row r="402">
      <c r="A402" s="204"/>
      <c r="B402" s="196"/>
      <c r="C402" s="196"/>
      <c r="D402" s="196"/>
      <c r="E402" s="196"/>
      <c r="F402" s="196">
        <v>401.0</v>
      </c>
    </row>
    <row r="403">
      <c r="A403" s="203"/>
      <c r="B403" s="198"/>
      <c r="C403" s="198"/>
      <c r="D403" s="196"/>
      <c r="E403" s="198"/>
      <c r="F403" s="198">
        <v>402.0</v>
      </c>
    </row>
    <row r="404">
      <c r="A404" s="204"/>
      <c r="B404" s="196"/>
      <c r="C404" s="196"/>
      <c r="D404" s="196"/>
      <c r="E404" s="196"/>
      <c r="F404" s="196">
        <v>403.0</v>
      </c>
    </row>
    <row r="405">
      <c r="A405" s="203"/>
      <c r="B405" s="198"/>
      <c r="C405" s="198"/>
      <c r="D405" s="196"/>
      <c r="E405" s="198"/>
      <c r="F405" s="198">
        <v>404.0</v>
      </c>
    </row>
    <row r="406">
      <c r="A406" s="204"/>
      <c r="B406" s="196"/>
      <c r="C406" s="196"/>
      <c r="D406" s="196"/>
      <c r="E406" s="196"/>
      <c r="F406" s="196">
        <v>405.0</v>
      </c>
    </row>
    <row r="407">
      <c r="A407" s="203"/>
      <c r="B407" s="198"/>
      <c r="C407" s="198"/>
      <c r="D407" s="196"/>
      <c r="E407" s="198"/>
      <c r="F407" s="198">
        <v>406.0</v>
      </c>
    </row>
    <row r="408">
      <c r="A408" s="204"/>
      <c r="B408" s="196"/>
      <c r="C408" s="196"/>
      <c r="D408" s="196"/>
      <c r="E408" s="196"/>
      <c r="F408" s="196">
        <v>407.0</v>
      </c>
    </row>
    <row r="409">
      <c r="A409" s="203"/>
      <c r="B409" s="198"/>
      <c r="C409" s="198"/>
      <c r="D409" s="196"/>
      <c r="E409" s="198"/>
      <c r="F409" s="198">
        <v>408.0</v>
      </c>
    </row>
    <row r="410">
      <c r="A410" s="204"/>
      <c r="B410" s="196"/>
      <c r="C410" s="196"/>
      <c r="D410" s="196"/>
      <c r="E410" s="196"/>
      <c r="F410" s="196">
        <v>409.0</v>
      </c>
    </row>
    <row r="411">
      <c r="A411" s="203"/>
      <c r="B411" s="198"/>
      <c r="C411" s="198"/>
      <c r="D411" s="196"/>
      <c r="E411" s="198"/>
      <c r="F411" s="198">
        <v>410.0</v>
      </c>
    </row>
    <row r="412">
      <c r="A412" s="204"/>
      <c r="B412" s="196"/>
      <c r="C412" s="196"/>
      <c r="D412" s="196"/>
      <c r="E412" s="196"/>
      <c r="F412" s="196">
        <v>411.0</v>
      </c>
    </row>
    <row r="413">
      <c r="A413" s="203"/>
      <c r="B413" s="198"/>
      <c r="C413" s="198"/>
      <c r="D413" s="196"/>
      <c r="E413" s="198"/>
      <c r="F413" s="198">
        <v>412.0</v>
      </c>
    </row>
    <row r="414">
      <c r="A414" s="204"/>
      <c r="B414" s="196"/>
      <c r="C414" s="196"/>
      <c r="D414" s="196"/>
      <c r="E414" s="196"/>
      <c r="F414" s="196">
        <v>413.0</v>
      </c>
    </row>
    <row r="415">
      <c r="A415" s="203"/>
      <c r="B415" s="198"/>
      <c r="C415" s="198"/>
      <c r="D415" s="196"/>
      <c r="E415" s="198"/>
      <c r="F415" s="198">
        <v>414.0</v>
      </c>
    </row>
    <row r="416">
      <c r="A416" s="204"/>
      <c r="B416" s="196"/>
      <c r="C416" s="196"/>
      <c r="D416" s="196"/>
      <c r="E416" s="196"/>
      <c r="F416" s="196">
        <v>415.0</v>
      </c>
    </row>
    <row r="417">
      <c r="A417" s="203"/>
      <c r="B417" s="198"/>
      <c r="C417" s="198"/>
      <c r="D417" s="196"/>
      <c r="E417" s="198"/>
      <c r="F417" s="198">
        <v>416.0</v>
      </c>
    </row>
    <row r="418">
      <c r="A418" s="204"/>
      <c r="B418" s="196"/>
      <c r="C418" s="196"/>
      <c r="D418" s="196"/>
      <c r="E418" s="196"/>
      <c r="F418" s="196">
        <v>417.0</v>
      </c>
    </row>
    <row r="419">
      <c r="A419" s="203"/>
      <c r="B419" s="198"/>
      <c r="C419" s="198"/>
      <c r="D419" s="196"/>
      <c r="E419" s="198"/>
      <c r="F419" s="198">
        <v>418.0</v>
      </c>
    </row>
    <row r="420">
      <c r="A420" s="204"/>
      <c r="B420" s="196"/>
      <c r="C420" s="196"/>
      <c r="D420" s="196"/>
      <c r="E420" s="196"/>
      <c r="F420" s="196">
        <v>419.0</v>
      </c>
    </row>
    <row r="421">
      <c r="A421" s="203"/>
      <c r="B421" s="198"/>
      <c r="C421" s="198"/>
      <c r="D421" s="196"/>
      <c r="E421" s="198"/>
      <c r="F421" s="198">
        <v>420.0</v>
      </c>
    </row>
    <row r="422">
      <c r="A422" s="204"/>
      <c r="B422" s="196"/>
      <c r="C422" s="196"/>
      <c r="D422" s="196"/>
      <c r="E422" s="196"/>
      <c r="F422" s="196">
        <v>421.0</v>
      </c>
    </row>
    <row r="423">
      <c r="A423" s="203"/>
      <c r="B423" s="198"/>
      <c r="C423" s="198"/>
      <c r="D423" s="196"/>
      <c r="E423" s="198"/>
      <c r="F423" s="198">
        <v>422.0</v>
      </c>
    </row>
    <row r="424">
      <c r="A424" s="204"/>
      <c r="B424" s="196"/>
      <c r="C424" s="196"/>
      <c r="D424" s="196"/>
      <c r="E424" s="196"/>
      <c r="F424" s="196">
        <v>423.0</v>
      </c>
    </row>
    <row r="425">
      <c r="A425" s="203"/>
      <c r="B425" s="198"/>
      <c r="C425" s="198"/>
      <c r="D425" s="196"/>
      <c r="E425" s="198"/>
      <c r="F425" s="198">
        <v>424.0</v>
      </c>
    </row>
    <row r="426">
      <c r="A426" s="204"/>
      <c r="B426" s="196"/>
      <c r="C426" s="196"/>
      <c r="D426" s="196"/>
      <c r="E426" s="196"/>
      <c r="F426" s="196">
        <v>425.0</v>
      </c>
    </row>
    <row r="427">
      <c r="A427" s="203"/>
      <c r="B427" s="198"/>
      <c r="C427" s="198"/>
      <c r="D427" s="196"/>
      <c r="E427" s="198"/>
      <c r="F427" s="198">
        <v>426.0</v>
      </c>
    </row>
    <row r="428">
      <c r="A428" s="204"/>
      <c r="B428" s="196"/>
      <c r="C428" s="196"/>
      <c r="D428" s="196"/>
      <c r="E428" s="196"/>
      <c r="F428" s="196">
        <v>427.0</v>
      </c>
    </row>
    <row r="429">
      <c r="A429" s="203"/>
      <c r="B429" s="198"/>
      <c r="C429" s="198"/>
      <c r="D429" s="196"/>
      <c r="E429" s="198"/>
      <c r="F429" s="198">
        <v>428.0</v>
      </c>
    </row>
    <row r="430">
      <c r="A430" s="204"/>
      <c r="B430" s="196"/>
      <c r="C430" s="196"/>
      <c r="D430" s="196"/>
      <c r="E430" s="196"/>
      <c r="F430" s="196">
        <v>429.0</v>
      </c>
    </row>
    <row r="431">
      <c r="A431" s="203"/>
      <c r="B431" s="198"/>
      <c r="C431" s="198"/>
      <c r="D431" s="196"/>
      <c r="E431" s="198"/>
      <c r="F431" s="198">
        <v>430.0</v>
      </c>
    </row>
    <row r="432">
      <c r="A432" s="204"/>
      <c r="B432" s="196"/>
      <c r="C432" s="196"/>
      <c r="D432" s="196"/>
      <c r="E432" s="196"/>
      <c r="F432" s="196">
        <v>431.0</v>
      </c>
    </row>
    <row r="433">
      <c r="A433" s="203"/>
      <c r="B433" s="198"/>
      <c r="C433" s="198"/>
      <c r="D433" s="196"/>
      <c r="E433" s="198"/>
      <c r="F433" s="198">
        <v>432.0</v>
      </c>
    </row>
    <row r="434">
      <c r="A434" s="204"/>
      <c r="B434" s="196"/>
      <c r="C434" s="196"/>
      <c r="D434" s="196"/>
      <c r="E434" s="196"/>
      <c r="F434" s="196">
        <v>433.0</v>
      </c>
    </row>
    <row r="435">
      <c r="A435" s="203"/>
      <c r="B435" s="198"/>
      <c r="C435" s="198"/>
      <c r="D435" s="196"/>
      <c r="E435" s="198"/>
      <c r="F435" s="198">
        <v>434.0</v>
      </c>
    </row>
    <row r="436">
      <c r="A436" s="204"/>
      <c r="B436" s="196"/>
      <c r="C436" s="196"/>
      <c r="D436" s="196"/>
      <c r="E436" s="196"/>
      <c r="F436" s="196">
        <v>435.0</v>
      </c>
    </row>
    <row r="437">
      <c r="A437" s="203"/>
      <c r="B437" s="198"/>
      <c r="C437" s="198"/>
      <c r="D437" s="196"/>
      <c r="E437" s="198"/>
      <c r="F437" s="198">
        <v>436.0</v>
      </c>
    </row>
    <row r="438">
      <c r="A438" s="204"/>
      <c r="B438" s="196"/>
      <c r="C438" s="196"/>
      <c r="D438" s="196"/>
      <c r="E438" s="196"/>
      <c r="F438" s="196">
        <v>437.0</v>
      </c>
    </row>
    <row r="439">
      <c r="A439" s="203"/>
      <c r="B439" s="198"/>
      <c r="C439" s="198"/>
      <c r="D439" s="196"/>
      <c r="E439" s="198"/>
      <c r="F439" s="198">
        <v>438.0</v>
      </c>
    </row>
    <row r="440">
      <c r="A440" s="204"/>
      <c r="B440" s="196"/>
      <c r="C440" s="196"/>
      <c r="D440" s="196"/>
      <c r="E440" s="196"/>
      <c r="F440" s="196">
        <v>439.0</v>
      </c>
    </row>
    <row r="441">
      <c r="A441" s="203"/>
      <c r="B441" s="198"/>
      <c r="C441" s="198"/>
      <c r="D441" s="196"/>
      <c r="E441" s="198"/>
      <c r="F441" s="198">
        <v>440.0</v>
      </c>
    </row>
    <row r="442">
      <c r="A442" s="204"/>
      <c r="B442" s="196"/>
      <c r="C442" s="196"/>
      <c r="D442" s="196"/>
      <c r="E442" s="196"/>
      <c r="F442" s="196">
        <v>441.0</v>
      </c>
    </row>
    <row r="443">
      <c r="A443" s="203"/>
      <c r="B443" s="198"/>
      <c r="C443" s="198"/>
      <c r="D443" s="196"/>
      <c r="E443" s="198"/>
      <c r="F443" s="198">
        <v>442.0</v>
      </c>
    </row>
    <row r="444">
      <c r="A444" s="204"/>
      <c r="B444" s="196"/>
      <c r="C444" s="196"/>
      <c r="D444" s="196"/>
      <c r="E444" s="196"/>
      <c r="F444" s="196">
        <v>443.0</v>
      </c>
    </row>
    <row r="445">
      <c r="A445" s="203"/>
      <c r="B445" s="198"/>
      <c r="C445" s="198"/>
      <c r="D445" s="196"/>
      <c r="E445" s="198"/>
      <c r="F445" s="198">
        <v>444.0</v>
      </c>
    </row>
    <row r="446">
      <c r="A446" s="204"/>
      <c r="B446" s="196"/>
      <c r="C446" s="196"/>
      <c r="D446" s="196"/>
      <c r="E446" s="196"/>
      <c r="F446" s="196">
        <v>445.0</v>
      </c>
    </row>
    <row r="447">
      <c r="A447" s="203"/>
      <c r="B447" s="198"/>
      <c r="C447" s="198"/>
      <c r="D447" s="196"/>
      <c r="E447" s="198"/>
      <c r="F447" s="198">
        <v>446.0</v>
      </c>
    </row>
    <row r="448">
      <c r="A448" s="204"/>
      <c r="B448" s="196"/>
      <c r="C448" s="196"/>
      <c r="D448" s="196"/>
      <c r="E448" s="196"/>
      <c r="F448" s="196">
        <v>447.0</v>
      </c>
    </row>
    <row r="449">
      <c r="A449" s="203"/>
      <c r="B449" s="198"/>
      <c r="C449" s="198"/>
      <c r="D449" s="196"/>
      <c r="E449" s="198"/>
      <c r="F449" s="198">
        <v>448.0</v>
      </c>
    </row>
    <row r="450">
      <c r="A450" s="204"/>
      <c r="B450" s="196"/>
      <c r="C450" s="196"/>
      <c r="D450" s="196"/>
      <c r="E450" s="196"/>
      <c r="F450" s="196">
        <v>449.0</v>
      </c>
    </row>
    <row r="451">
      <c r="A451" s="203"/>
      <c r="B451" s="198"/>
      <c r="C451" s="198"/>
      <c r="D451" s="196"/>
      <c r="E451" s="198"/>
      <c r="F451" s="198">
        <v>450.0</v>
      </c>
    </row>
    <row r="452">
      <c r="A452" s="204"/>
      <c r="B452" s="196"/>
      <c r="C452" s="196"/>
      <c r="D452" s="196"/>
      <c r="E452" s="196"/>
      <c r="F452" s="196">
        <v>451.0</v>
      </c>
    </row>
    <row r="453">
      <c r="A453" s="203"/>
      <c r="B453" s="198"/>
      <c r="C453" s="198"/>
      <c r="D453" s="196"/>
      <c r="E453" s="198"/>
      <c r="F453" s="198">
        <v>452.0</v>
      </c>
    </row>
    <row r="454">
      <c r="A454" s="204"/>
      <c r="B454" s="196"/>
      <c r="C454" s="196"/>
      <c r="D454" s="196"/>
      <c r="E454" s="196"/>
      <c r="F454" s="196">
        <v>453.0</v>
      </c>
    </row>
    <row r="455">
      <c r="A455" s="203"/>
      <c r="B455" s="198"/>
      <c r="C455" s="198"/>
      <c r="D455" s="196"/>
      <c r="E455" s="198"/>
      <c r="F455" s="198">
        <v>454.0</v>
      </c>
    </row>
    <row r="456">
      <c r="A456" s="204"/>
      <c r="B456" s="196"/>
      <c r="C456" s="196"/>
      <c r="D456" s="196"/>
      <c r="E456" s="196"/>
      <c r="F456" s="196">
        <v>455.0</v>
      </c>
    </row>
    <row r="457">
      <c r="A457" s="203"/>
      <c r="B457" s="198"/>
      <c r="C457" s="198"/>
      <c r="D457" s="196"/>
      <c r="E457" s="198"/>
      <c r="F457" s="198">
        <v>456.0</v>
      </c>
    </row>
    <row r="458">
      <c r="A458" s="204"/>
      <c r="B458" s="196"/>
      <c r="C458" s="196"/>
      <c r="D458" s="196"/>
      <c r="E458" s="196"/>
      <c r="F458" s="196">
        <v>457.0</v>
      </c>
    </row>
    <row r="459">
      <c r="A459" s="203"/>
      <c r="B459" s="198"/>
      <c r="C459" s="198"/>
      <c r="D459" s="196"/>
      <c r="E459" s="198"/>
      <c r="F459" s="198">
        <v>458.0</v>
      </c>
    </row>
    <row r="460">
      <c r="A460" s="204"/>
      <c r="B460" s="196"/>
      <c r="C460" s="196"/>
      <c r="D460" s="196"/>
      <c r="E460" s="196"/>
      <c r="F460" s="196">
        <v>459.0</v>
      </c>
    </row>
    <row r="461">
      <c r="A461" s="203"/>
      <c r="B461" s="198"/>
      <c r="C461" s="198"/>
      <c r="D461" s="196"/>
      <c r="E461" s="198"/>
      <c r="F461" s="198">
        <v>460.0</v>
      </c>
    </row>
    <row r="462">
      <c r="A462" s="204"/>
      <c r="B462" s="196"/>
      <c r="C462" s="196"/>
      <c r="D462" s="196"/>
      <c r="E462" s="196"/>
      <c r="F462" s="196">
        <v>461.0</v>
      </c>
    </row>
    <row r="463">
      <c r="A463" s="203"/>
      <c r="B463" s="198"/>
      <c r="C463" s="198"/>
      <c r="D463" s="196"/>
      <c r="E463" s="198"/>
      <c r="F463" s="198">
        <v>462.0</v>
      </c>
    </row>
    <row r="464">
      <c r="A464" s="204"/>
      <c r="B464" s="196"/>
      <c r="C464" s="196"/>
      <c r="D464" s="196"/>
      <c r="E464" s="196"/>
      <c r="F464" s="196">
        <v>463.0</v>
      </c>
    </row>
    <row r="465">
      <c r="A465" s="203"/>
      <c r="B465" s="198"/>
      <c r="C465" s="198"/>
      <c r="D465" s="196"/>
      <c r="E465" s="198"/>
      <c r="F465" s="198">
        <v>464.0</v>
      </c>
    </row>
    <row r="466">
      <c r="A466" s="204"/>
      <c r="B466" s="196"/>
      <c r="C466" s="196"/>
      <c r="D466" s="196"/>
      <c r="E466" s="196"/>
      <c r="F466" s="196">
        <v>465.0</v>
      </c>
    </row>
    <row r="467">
      <c r="A467" s="203"/>
      <c r="B467" s="198"/>
      <c r="C467" s="198"/>
      <c r="D467" s="196"/>
      <c r="E467" s="198"/>
      <c r="F467" s="198">
        <v>466.0</v>
      </c>
    </row>
    <row r="468">
      <c r="A468" s="204"/>
      <c r="B468" s="196"/>
      <c r="C468" s="196"/>
      <c r="D468" s="196"/>
      <c r="E468" s="196"/>
      <c r="F468" s="196">
        <v>467.0</v>
      </c>
    </row>
    <row r="469">
      <c r="A469" s="203"/>
      <c r="B469" s="198"/>
      <c r="C469" s="198"/>
      <c r="D469" s="196"/>
      <c r="E469" s="198"/>
      <c r="F469" s="198">
        <v>468.0</v>
      </c>
    </row>
    <row r="470">
      <c r="A470" s="204"/>
      <c r="B470" s="196"/>
      <c r="C470" s="196"/>
      <c r="D470" s="196"/>
      <c r="E470" s="196"/>
      <c r="F470" s="196">
        <v>469.0</v>
      </c>
    </row>
    <row r="471">
      <c r="A471" s="203"/>
      <c r="B471" s="198"/>
      <c r="C471" s="198"/>
      <c r="D471" s="196"/>
      <c r="E471" s="198"/>
      <c r="F471" s="198">
        <v>470.0</v>
      </c>
    </row>
    <row r="472">
      <c r="A472" s="204"/>
      <c r="B472" s="196"/>
      <c r="C472" s="196"/>
      <c r="D472" s="196"/>
      <c r="E472" s="196"/>
      <c r="F472" s="196">
        <v>471.0</v>
      </c>
    </row>
    <row r="473">
      <c r="A473" s="203"/>
      <c r="B473" s="198"/>
      <c r="C473" s="198"/>
      <c r="D473" s="196"/>
      <c r="E473" s="198"/>
      <c r="F473" s="198">
        <v>472.0</v>
      </c>
    </row>
    <row r="474">
      <c r="A474" s="204"/>
      <c r="B474" s="196"/>
      <c r="C474" s="196"/>
      <c r="D474" s="196"/>
      <c r="E474" s="196"/>
      <c r="F474" s="196">
        <v>473.0</v>
      </c>
    </row>
    <row r="475">
      <c r="A475" s="203"/>
      <c r="B475" s="198"/>
      <c r="C475" s="198"/>
      <c r="D475" s="196"/>
      <c r="E475" s="198"/>
      <c r="F475" s="198">
        <v>474.0</v>
      </c>
    </row>
    <row r="476">
      <c r="A476" s="204"/>
      <c r="B476" s="196"/>
      <c r="C476" s="196"/>
      <c r="D476" s="196"/>
      <c r="E476" s="196"/>
      <c r="F476" s="196">
        <v>475.0</v>
      </c>
    </row>
    <row r="477">
      <c r="A477" s="203"/>
      <c r="B477" s="198"/>
      <c r="C477" s="198"/>
      <c r="D477" s="196"/>
      <c r="E477" s="198"/>
      <c r="F477" s="198">
        <v>476.0</v>
      </c>
    </row>
    <row r="478">
      <c r="A478" s="204"/>
      <c r="B478" s="196"/>
      <c r="C478" s="196"/>
      <c r="D478" s="196"/>
      <c r="E478" s="196"/>
      <c r="F478" s="196">
        <v>477.0</v>
      </c>
    </row>
    <row r="479">
      <c r="A479" s="203"/>
      <c r="B479" s="198"/>
      <c r="C479" s="198"/>
      <c r="D479" s="196"/>
      <c r="E479" s="198"/>
      <c r="F479" s="198">
        <v>478.0</v>
      </c>
    </row>
    <row r="480">
      <c r="A480" s="204"/>
      <c r="B480" s="196"/>
      <c r="C480" s="196"/>
      <c r="D480" s="196"/>
      <c r="E480" s="196"/>
      <c r="F480" s="196">
        <v>479.0</v>
      </c>
    </row>
    <row r="481">
      <c r="A481" s="203"/>
      <c r="B481" s="198"/>
      <c r="C481" s="198"/>
      <c r="D481" s="196"/>
      <c r="E481" s="198"/>
      <c r="F481" s="198">
        <v>480.0</v>
      </c>
    </row>
    <row r="482">
      <c r="A482" s="204"/>
      <c r="B482" s="196"/>
      <c r="C482" s="196"/>
      <c r="D482" s="196"/>
      <c r="E482" s="196"/>
      <c r="F482" s="196">
        <v>481.0</v>
      </c>
    </row>
    <row r="483">
      <c r="A483" s="203"/>
      <c r="B483" s="198"/>
      <c r="C483" s="198"/>
      <c r="D483" s="196"/>
      <c r="E483" s="198"/>
      <c r="F483" s="198">
        <v>482.0</v>
      </c>
    </row>
    <row r="484">
      <c r="A484" s="204"/>
      <c r="B484" s="196"/>
      <c r="C484" s="196"/>
      <c r="D484" s="196"/>
      <c r="E484" s="196"/>
      <c r="F484" s="196">
        <v>483.0</v>
      </c>
    </row>
    <row r="485">
      <c r="A485" s="203"/>
      <c r="B485" s="198"/>
      <c r="C485" s="198"/>
      <c r="D485" s="196"/>
      <c r="E485" s="198"/>
      <c r="F485" s="198">
        <v>484.0</v>
      </c>
    </row>
    <row r="486">
      <c r="A486" s="204"/>
      <c r="B486" s="196"/>
      <c r="C486" s="196"/>
      <c r="D486" s="196"/>
      <c r="E486" s="196"/>
      <c r="F486" s="196">
        <v>485.0</v>
      </c>
    </row>
    <row r="487">
      <c r="A487" s="203"/>
      <c r="B487" s="198"/>
      <c r="C487" s="198"/>
      <c r="D487" s="196"/>
      <c r="E487" s="198"/>
      <c r="F487" s="198">
        <v>486.0</v>
      </c>
    </row>
    <row r="488">
      <c r="A488" s="204"/>
      <c r="B488" s="196"/>
      <c r="C488" s="196"/>
      <c r="D488" s="196"/>
      <c r="E488" s="196"/>
      <c r="F488" s="196">
        <v>487.0</v>
      </c>
    </row>
    <row r="489">
      <c r="A489" s="203"/>
      <c r="B489" s="198"/>
      <c r="C489" s="198"/>
      <c r="D489" s="196"/>
      <c r="E489" s="198"/>
      <c r="F489" s="198">
        <v>488.0</v>
      </c>
    </row>
    <row r="490">
      <c r="A490" s="204"/>
      <c r="B490" s="196"/>
      <c r="C490" s="196"/>
      <c r="D490" s="196"/>
      <c r="E490" s="196"/>
      <c r="F490" s="196">
        <v>489.0</v>
      </c>
    </row>
    <row r="491">
      <c r="A491" s="203"/>
      <c r="B491" s="198"/>
      <c r="C491" s="198"/>
      <c r="D491" s="196"/>
      <c r="E491" s="198"/>
      <c r="F491" s="198">
        <v>490.0</v>
      </c>
    </row>
    <row r="492">
      <c r="A492" s="204"/>
      <c r="B492" s="196"/>
      <c r="C492" s="196"/>
      <c r="D492" s="196"/>
      <c r="E492" s="196"/>
      <c r="F492" s="196">
        <v>491.0</v>
      </c>
    </row>
    <row r="493">
      <c r="A493" s="203"/>
      <c r="B493" s="198"/>
      <c r="C493" s="198"/>
      <c r="D493" s="196"/>
      <c r="E493" s="198"/>
      <c r="F493" s="198">
        <v>492.0</v>
      </c>
    </row>
    <row r="494">
      <c r="A494" s="204"/>
      <c r="B494" s="196"/>
      <c r="C494" s="196"/>
      <c r="D494" s="196"/>
      <c r="E494" s="196"/>
      <c r="F494" s="196">
        <v>493.0</v>
      </c>
    </row>
    <row r="495">
      <c r="A495" s="203"/>
      <c r="B495" s="198"/>
      <c r="C495" s="198"/>
      <c r="D495" s="196"/>
      <c r="E495" s="198"/>
      <c r="F495" s="198">
        <v>494.0</v>
      </c>
    </row>
    <row r="496">
      <c r="A496" s="204"/>
      <c r="B496" s="196"/>
      <c r="C496" s="196"/>
      <c r="D496" s="196"/>
      <c r="E496" s="196"/>
      <c r="F496" s="196">
        <v>495.0</v>
      </c>
    </row>
    <row r="497">
      <c r="A497" s="203"/>
      <c r="B497" s="198"/>
      <c r="C497" s="198"/>
      <c r="D497" s="196"/>
      <c r="E497" s="198"/>
      <c r="F497" s="198">
        <v>496.0</v>
      </c>
    </row>
    <row r="498">
      <c r="A498" s="204"/>
      <c r="B498" s="196"/>
      <c r="C498" s="196"/>
      <c r="D498" s="196"/>
      <c r="E498" s="196"/>
      <c r="F498" s="196">
        <v>497.0</v>
      </c>
    </row>
    <row r="499">
      <c r="A499" s="203"/>
      <c r="B499" s="198"/>
      <c r="C499" s="198"/>
      <c r="D499" s="196"/>
      <c r="E499" s="198"/>
      <c r="F499" s="198">
        <v>498.0</v>
      </c>
    </row>
    <row r="500">
      <c r="A500" s="204"/>
      <c r="B500" s="196"/>
      <c r="C500" s="196"/>
      <c r="D500" s="196"/>
      <c r="E500" s="196"/>
      <c r="F500" s="196">
        <v>499.0</v>
      </c>
    </row>
    <row r="501">
      <c r="A501" s="203"/>
      <c r="B501" s="198"/>
      <c r="C501" s="198"/>
      <c r="D501" s="196"/>
      <c r="E501" s="198"/>
      <c r="F501" s="198">
        <v>500.0</v>
      </c>
    </row>
    <row r="502">
      <c r="A502" s="204"/>
      <c r="B502" s="196"/>
      <c r="C502" s="196"/>
      <c r="D502" s="196"/>
      <c r="E502" s="196"/>
      <c r="F502" s="196">
        <v>501.0</v>
      </c>
    </row>
    <row r="503">
      <c r="A503" s="203"/>
      <c r="B503" s="198"/>
      <c r="C503" s="198"/>
      <c r="D503" s="196"/>
      <c r="E503" s="198"/>
      <c r="F503" s="198">
        <v>502.0</v>
      </c>
    </row>
    <row r="504">
      <c r="A504" s="204"/>
      <c r="B504" s="196"/>
      <c r="C504" s="196"/>
      <c r="D504" s="196"/>
      <c r="E504" s="196"/>
      <c r="F504" s="196">
        <v>503.0</v>
      </c>
    </row>
    <row r="505">
      <c r="A505" s="203"/>
      <c r="B505" s="198"/>
      <c r="C505" s="198"/>
      <c r="D505" s="196"/>
      <c r="E505" s="198"/>
      <c r="F505" s="198">
        <v>504.0</v>
      </c>
    </row>
    <row r="506">
      <c r="A506" s="204"/>
      <c r="B506" s="196"/>
      <c r="C506" s="196"/>
      <c r="D506" s="196"/>
      <c r="E506" s="196"/>
      <c r="F506" s="196">
        <v>505.0</v>
      </c>
    </row>
    <row r="507">
      <c r="A507" s="203"/>
      <c r="B507" s="198"/>
      <c r="C507" s="198"/>
      <c r="D507" s="196"/>
      <c r="E507" s="198"/>
      <c r="F507" s="198">
        <v>506.0</v>
      </c>
    </row>
    <row r="508">
      <c r="A508" s="204"/>
      <c r="B508" s="196"/>
      <c r="C508" s="196"/>
      <c r="D508" s="196"/>
      <c r="E508" s="196"/>
      <c r="F508" s="196">
        <v>507.0</v>
      </c>
    </row>
    <row r="509">
      <c r="A509" s="203"/>
      <c r="B509" s="198"/>
      <c r="C509" s="198"/>
      <c r="D509" s="196"/>
      <c r="E509" s="198"/>
      <c r="F509" s="198">
        <v>508.0</v>
      </c>
    </row>
    <row r="510">
      <c r="A510" s="204"/>
      <c r="B510" s="196"/>
      <c r="C510" s="196"/>
      <c r="D510" s="196"/>
      <c r="E510" s="196"/>
      <c r="F510" s="196">
        <v>509.0</v>
      </c>
    </row>
    <row r="511">
      <c r="A511" s="203"/>
      <c r="B511" s="198"/>
      <c r="C511" s="198"/>
      <c r="D511" s="196"/>
      <c r="E511" s="198"/>
      <c r="F511" s="198">
        <v>510.0</v>
      </c>
    </row>
    <row r="512">
      <c r="A512" s="204"/>
      <c r="B512" s="196"/>
      <c r="C512" s="196"/>
      <c r="D512" s="196"/>
      <c r="E512" s="196"/>
      <c r="F512" s="196">
        <v>511.0</v>
      </c>
    </row>
    <row r="513">
      <c r="A513" s="203"/>
      <c r="B513" s="198"/>
      <c r="C513" s="198"/>
      <c r="D513" s="196"/>
      <c r="E513" s="198"/>
      <c r="F513" s="198">
        <v>512.0</v>
      </c>
    </row>
    <row r="514">
      <c r="A514" s="204"/>
      <c r="B514" s="196"/>
      <c r="C514" s="196"/>
      <c r="D514" s="196"/>
      <c r="E514" s="196"/>
      <c r="F514" s="196">
        <v>513.0</v>
      </c>
    </row>
    <row r="515">
      <c r="A515" s="203"/>
      <c r="B515" s="198"/>
      <c r="C515" s="198"/>
      <c r="D515" s="196"/>
      <c r="E515" s="198"/>
      <c r="F515" s="198">
        <v>514.0</v>
      </c>
    </row>
    <row r="516">
      <c r="A516" s="204"/>
      <c r="B516" s="196"/>
      <c r="C516" s="196"/>
      <c r="D516" s="196"/>
      <c r="E516" s="196"/>
      <c r="F516" s="196">
        <v>515.0</v>
      </c>
    </row>
    <row r="517">
      <c r="A517" s="203"/>
      <c r="B517" s="198"/>
      <c r="C517" s="198"/>
      <c r="D517" s="196"/>
      <c r="E517" s="198"/>
      <c r="F517" s="198">
        <v>516.0</v>
      </c>
    </row>
    <row r="518">
      <c r="A518" s="204"/>
      <c r="B518" s="196"/>
      <c r="C518" s="196"/>
      <c r="D518" s="196"/>
      <c r="E518" s="196"/>
      <c r="F518" s="196">
        <v>517.0</v>
      </c>
    </row>
    <row r="519">
      <c r="A519" s="203"/>
      <c r="B519" s="198"/>
      <c r="C519" s="198"/>
      <c r="D519" s="196"/>
      <c r="E519" s="198"/>
      <c r="F519" s="198">
        <v>518.0</v>
      </c>
    </row>
    <row r="520">
      <c r="A520" s="204"/>
      <c r="B520" s="196"/>
      <c r="C520" s="196"/>
      <c r="D520" s="196"/>
      <c r="E520" s="196"/>
      <c r="F520" s="196">
        <v>519.0</v>
      </c>
    </row>
    <row r="521">
      <c r="A521" s="203"/>
      <c r="B521" s="198"/>
      <c r="C521" s="198"/>
      <c r="D521" s="196"/>
      <c r="E521" s="198"/>
      <c r="F521" s="198">
        <v>520.0</v>
      </c>
    </row>
    <row r="522">
      <c r="A522" s="204"/>
      <c r="B522" s="196"/>
      <c r="C522" s="196"/>
      <c r="D522" s="196"/>
      <c r="E522" s="196"/>
      <c r="F522" s="196">
        <v>521.0</v>
      </c>
    </row>
    <row r="523">
      <c r="A523" s="203"/>
      <c r="B523" s="198"/>
      <c r="C523" s="198"/>
      <c r="D523" s="196"/>
      <c r="E523" s="198"/>
      <c r="F523" s="198">
        <v>522.0</v>
      </c>
    </row>
    <row r="524">
      <c r="A524" s="204"/>
      <c r="B524" s="196"/>
      <c r="C524" s="196"/>
      <c r="D524" s="196"/>
      <c r="E524" s="196"/>
      <c r="F524" s="196">
        <v>523.0</v>
      </c>
    </row>
    <row r="525">
      <c r="A525" s="203"/>
      <c r="B525" s="198"/>
      <c r="C525" s="198"/>
      <c r="D525" s="196"/>
      <c r="E525" s="198"/>
      <c r="F525" s="198">
        <v>524.0</v>
      </c>
    </row>
    <row r="526">
      <c r="A526" s="204"/>
      <c r="B526" s="196"/>
      <c r="C526" s="196"/>
      <c r="D526" s="196"/>
      <c r="E526" s="196"/>
      <c r="F526" s="196">
        <v>525.0</v>
      </c>
    </row>
    <row r="527">
      <c r="A527" s="203"/>
      <c r="B527" s="198"/>
      <c r="C527" s="198"/>
      <c r="D527" s="196"/>
      <c r="E527" s="198"/>
      <c r="F527" s="198">
        <v>526.0</v>
      </c>
    </row>
    <row r="528">
      <c r="A528" s="204"/>
      <c r="B528" s="196"/>
      <c r="C528" s="196"/>
      <c r="D528" s="196"/>
      <c r="E528" s="196"/>
      <c r="F528" s="196">
        <v>527.0</v>
      </c>
    </row>
    <row r="529">
      <c r="A529" s="203"/>
      <c r="B529" s="198"/>
      <c r="C529" s="198"/>
      <c r="D529" s="196"/>
      <c r="E529" s="198"/>
      <c r="F529" s="198">
        <v>528.0</v>
      </c>
    </row>
    <row r="530">
      <c r="A530" s="204"/>
      <c r="B530" s="196"/>
      <c r="C530" s="196"/>
      <c r="D530" s="196"/>
      <c r="E530" s="196"/>
      <c r="F530" s="196">
        <v>529.0</v>
      </c>
    </row>
    <row r="531">
      <c r="A531" s="203"/>
      <c r="B531" s="198"/>
      <c r="C531" s="198"/>
      <c r="D531" s="196"/>
      <c r="E531" s="198"/>
      <c r="F531" s="198">
        <v>530.0</v>
      </c>
    </row>
    <row r="532">
      <c r="A532" s="204"/>
      <c r="B532" s="196"/>
      <c r="C532" s="196"/>
      <c r="D532" s="196"/>
      <c r="E532" s="196"/>
      <c r="F532" s="196">
        <v>531.0</v>
      </c>
    </row>
    <row r="533">
      <c r="A533" s="203"/>
      <c r="B533" s="198"/>
      <c r="C533" s="198"/>
      <c r="D533" s="196"/>
      <c r="E533" s="198"/>
      <c r="F533" s="198">
        <v>532.0</v>
      </c>
    </row>
    <row r="534">
      <c r="A534" s="204"/>
      <c r="B534" s="196"/>
      <c r="C534" s="196"/>
      <c r="D534" s="196"/>
      <c r="E534" s="196"/>
      <c r="F534" s="196">
        <v>533.0</v>
      </c>
    </row>
    <row r="535">
      <c r="A535" s="203"/>
      <c r="B535" s="198"/>
      <c r="C535" s="198"/>
      <c r="D535" s="196"/>
      <c r="E535" s="198"/>
      <c r="F535" s="198">
        <v>534.0</v>
      </c>
    </row>
    <row r="536">
      <c r="A536" s="204"/>
      <c r="B536" s="196"/>
      <c r="C536" s="196"/>
      <c r="D536" s="196"/>
      <c r="E536" s="196"/>
      <c r="F536" s="196">
        <v>535.0</v>
      </c>
    </row>
    <row r="537">
      <c r="A537" s="203"/>
      <c r="B537" s="198"/>
      <c r="C537" s="198"/>
      <c r="D537" s="196"/>
      <c r="E537" s="198"/>
      <c r="F537" s="198">
        <v>536.0</v>
      </c>
    </row>
    <row r="538">
      <c r="A538" s="204"/>
      <c r="B538" s="196"/>
      <c r="C538" s="196"/>
      <c r="D538" s="196"/>
      <c r="E538" s="196"/>
      <c r="F538" s="196">
        <v>537.0</v>
      </c>
    </row>
    <row r="539">
      <c r="A539" s="203"/>
      <c r="B539" s="198"/>
      <c r="C539" s="198"/>
      <c r="D539" s="196"/>
      <c r="E539" s="198"/>
      <c r="F539" s="198">
        <v>538.0</v>
      </c>
    </row>
    <row r="540">
      <c r="A540" s="204"/>
      <c r="B540" s="196"/>
      <c r="C540" s="196"/>
      <c r="D540" s="196"/>
      <c r="E540" s="196"/>
      <c r="F540" s="196">
        <v>539.0</v>
      </c>
    </row>
    <row r="541">
      <c r="A541" s="203"/>
      <c r="B541" s="198"/>
      <c r="C541" s="198"/>
      <c r="D541" s="196"/>
      <c r="E541" s="198"/>
      <c r="F541" s="198">
        <v>540.0</v>
      </c>
    </row>
    <row r="542">
      <c r="A542" s="204"/>
      <c r="B542" s="196"/>
      <c r="C542" s="196"/>
      <c r="D542" s="196"/>
      <c r="E542" s="196"/>
      <c r="F542" s="196">
        <v>541.0</v>
      </c>
    </row>
    <row r="543">
      <c r="A543" s="203"/>
      <c r="B543" s="198"/>
      <c r="C543" s="198"/>
      <c r="D543" s="196"/>
      <c r="E543" s="198"/>
      <c r="F543" s="198">
        <v>542.0</v>
      </c>
    </row>
    <row r="544">
      <c r="A544" s="204"/>
      <c r="B544" s="196"/>
      <c r="C544" s="196"/>
      <c r="D544" s="196"/>
      <c r="E544" s="196"/>
      <c r="F544" s="196">
        <v>543.0</v>
      </c>
    </row>
    <row r="545">
      <c r="A545" s="203"/>
      <c r="B545" s="198"/>
      <c r="C545" s="198"/>
      <c r="D545" s="196"/>
      <c r="E545" s="198"/>
      <c r="F545" s="198">
        <v>544.0</v>
      </c>
    </row>
    <row r="546">
      <c r="A546" s="204"/>
      <c r="B546" s="196"/>
      <c r="C546" s="196"/>
      <c r="D546" s="196"/>
      <c r="E546" s="196"/>
      <c r="F546" s="196">
        <v>545.0</v>
      </c>
    </row>
    <row r="547">
      <c r="A547" s="203"/>
      <c r="B547" s="198"/>
      <c r="C547" s="198"/>
      <c r="D547" s="196"/>
      <c r="E547" s="198"/>
      <c r="F547" s="198">
        <v>546.0</v>
      </c>
    </row>
    <row r="548">
      <c r="A548" s="204"/>
      <c r="B548" s="196"/>
      <c r="C548" s="196"/>
      <c r="D548" s="196"/>
      <c r="E548" s="196"/>
      <c r="F548" s="196">
        <v>547.0</v>
      </c>
    </row>
    <row r="549">
      <c r="A549" s="203"/>
      <c r="B549" s="198"/>
      <c r="C549" s="198"/>
      <c r="D549" s="196"/>
      <c r="E549" s="198"/>
      <c r="F549" s="198">
        <v>548.0</v>
      </c>
    </row>
    <row r="550">
      <c r="A550" s="204"/>
      <c r="B550" s="196"/>
      <c r="C550" s="196"/>
      <c r="D550" s="196"/>
      <c r="E550" s="196"/>
      <c r="F550" s="196">
        <v>549.0</v>
      </c>
    </row>
    <row r="551">
      <c r="A551" s="203"/>
      <c r="B551" s="198"/>
      <c r="C551" s="198"/>
      <c r="D551" s="196"/>
      <c r="E551" s="198"/>
      <c r="F551" s="198">
        <v>550.0</v>
      </c>
    </row>
    <row r="552">
      <c r="A552" s="204"/>
      <c r="B552" s="196"/>
      <c r="C552" s="196"/>
      <c r="D552" s="196"/>
      <c r="E552" s="196"/>
      <c r="F552" s="196">
        <v>551.0</v>
      </c>
    </row>
    <row r="553">
      <c r="A553" s="203"/>
      <c r="B553" s="198"/>
      <c r="C553" s="198"/>
      <c r="D553" s="196"/>
      <c r="E553" s="198"/>
      <c r="F553" s="198">
        <v>552.0</v>
      </c>
    </row>
    <row r="554">
      <c r="A554" s="204"/>
      <c r="B554" s="196"/>
      <c r="C554" s="196"/>
      <c r="D554" s="196"/>
      <c r="E554" s="196"/>
      <c r="F554" s="196">
        <v>553.0</v>
      </c>
    </row>
    <row r="555">
      <c r="A555" s="203"/>
      <c r="B555" s="198"/>
      <c r="C555" s="198"/>
      <c r="D555" s="196"/>
      <c r="E555" s="198"/>
      <c r="F555" s="198">
        <v>554.0</v>
      </c>
    </row>
    <row r="556">
      <c r="A556" s="204"/>
      <c r="B556" s="196"/>
      <c r="C556" s="196"/>
      <c r="D556" s="196"/>
      <c r="E556" s="196"/>
      <c r="F556" s="196">
        <v>555.0</v>
      </c>
    </row>
    <row r="557">
      <c r="A557" s="203"/>
      <c r="B557" s="198"/>
      <c r="C557" s="198"/>
      <c r="D557" s="196"/>
      <c r="E557" s="198"/>
      <c r="F557" s="198">
        <v>556.0</v>
      </c>
    </row>
    <row r="558">
      <c r="A558" s="204"/>
      <c r="B558" s="196"/>
      <c r="C558" s="196"/>
      <c r="D558" s="196"/>
      <c r="E558" s="196"/>
      <c r="F558" s="196">
        <v>557.0</v>
      </c>
    </row>
    <row r="559">
      <c r="A559" s="203"/>
      <c r="B559" s="198"/>
      <c r="C559" s="198"/>
      <c r="D559" s="196"/>
      <c r="E559" s="198"/>
      <c r="F559" s="198">
        <v>558.0</v>
      </c>
    </row>
    <row r="560">
      <c r="A560" s="204"/>
      <c r="B560" s="196"/>
      <c r="C560" s="196"/>
      <c r="D560" s="196"/>
      <c r="E560" s="196"/>
      <c r="F560" s="196">
        <v>559.0</v>
      </c>
    </row>
    <row r="561">
      <c r="A561" s="203"/>
      <c r="B561" s="198"/>
      <c r="C561" s="198"/>
      <c r="D561" s="196"/>
      <c r="E561" s="198"/>
      <c r="F561" s="198">
        <v>560.0</v>
      </c>
    </row>
    <row r="562">
      <c r="A562" s="204"/>
      <c r="B562" s="196"/>
      <c r="C562" s="196"/>
      <c r="D562" s="196"/>
      <c r="E562" s="196"/>
      <c r="F562" s="196">
        <v>561.0</v>
      </c>
    </row>
    <row r="563">
      <c r="A563" s="203"/>
      <c r="B563" s="198"/>
      <c r="C563" s="198"/>
      <c r="D563" s="196"/>
      <c r="E563" s="198"/>
      <c r="F563" s="198">
        <v>562.0</v>
      </c>
    </row>
    <row r="564">
      <c r="A564" s="204"/>
      <c r="B564" s="196"/>
      <c r="C564" s="196"/>
      <c r="D564" s="196"/>
      <c r="E564" s="196"/>
      <c r="F564" s="196">
        <v>563.0</v>
      </c>
    </row>
    <row r="565">
      <c r="A565" s="203"/>
      <c r="B565" s="198"/>
      <c r="C565" s="198"/>
      <c r="D565" s="196"/>
      <c r="E565" s="198"/>
      <c r="F565" s="198">
        <v>564.0</v>
      </c>
    </row>
    <row r="566">
      <c r="A566" s="204"/>
      <c r="B566" s="196"/>
      <c r="C566" s="196"/>
      <c r="D566" s="196"/>
      <c r="E566" s="196"/>
      <c r="F566" s="196">
        <v>565.0</v>
      </c>
    </row>
    <row r="567">
      <c r="A567" s="203"/>
      <c r="B567" s="198"/>
      <c r="C567" s="198"/>
      <c r="D567" s="196"/>
      <c r="E567" s="198"/>
      <c r="F567" s="198">
        <v>566.0</v>
      </c>
    </row>
    <row r="568">
      <c r="A568" s="204"/>
      <c r="B568" s="196"/>
      <c r="C568" s="196"/>
      <c r="D568" s="196"/>
      <c r="E568" s="196"/>
      <c r="F568" s="196">
        <v>567.0</v>
      </c>
    </row>
    <row r="569">
      <c r="A569" s="203"/>
      <c r="B569" s="198"/>
      <c r="C569" s="198"/>
      <c r="D569" s="196"/>
      <c r="E569" s="198"/>
      <c r="F569" s="198">
        <v>568.0</v>
      </c>
    </row>
    <row r="570">
      <c r="A570" s="204"/>
      <c r="B570" s="196"/>
      <c r="C570" s="196"/>
      <c r="D570" s="196"/>
      <c r="E570" s="196"/>
      <c r="F570" s="196">
        <v>569.0</v>
      </c>
    </row>
    <row r="571">
      <c r="A571" s="203"/>
      <c r="B571" s="198"/>
      <c r="C571" s="198"/>
      <c r="D571" s="196"/>
      <c r="E571" s="198"/>
      <c r="F571" s="198">
        <v>570.0</v>
      </c>
    </row>
    <row r="572">
      <c r="A572" s="204"/>
      <c r="B572" s="196"/>
      <c r="C572" s="196"/>
      <c r="D572" s="196"/>
      <c r="E572" s="196"/>
      <c r="F572" s="196">
        <v>571.0</v>
      </c>
    </row>
    <row r="573">
      <c r="A573" s="203"/>
      <c r="B573" s="198"/>
      <c r="C573" s="198"/>
      <c r="D573" s="196"/>
      <c r="E573" s="198"/>
      <c r="F573" s="198">
        <v>572.0</v>
      </c>
    </row>
    <row r="574">
      <c r="A574" s="204"/>
      <c r="B574" s="196"/>
      <c r="C574" s="196"/>
      <c r="D574" s="196"/>
      <c r="E574" s="196"/>
      <c r="F574" s="196">
        <v>573.0</v>
      </c>
    </row>
    <row r="575">
      <c r="A575" s="203"/>
      <c r="B575" s="198"/>
      <c r="C575" s="198"/>
      <c r="D575" s="196"/>
      <c r="E575" s="198"/>
      <c r="F575" s="198">
        <v>574.0</v>
      </c>
    </row>
    <row r="576">
      <c r="A576" s="204"/>
      <c r="B576" s="196"/>
      <c r="C576" s="196"/>
      <c r="D576" s="196"/>
      <c r="E576" s="196"/>
      <c r="F576" s="196">
        <v>575.0</v>
      </c>
    </row>
    <row r="577">
      <c r="A577" s="203"/>
      <c r="B577" s="198"/>
      <c r="C577" s="198"/>
      <c r="D577" s="196"/>
      <c r="E577" s="198"/>
      <c r="F577" s="198">
        <v>576.0</v>
      </c>
    </row>
    <row r="578">
      <c r="A578" s="204"/>
      <c r="B578" s="196"/>
      <c r="C578" s="196"/>
      <c r="D578" s="196"/>
      <c r="E578" s="196"/>
      <c r="F578" s="196">
        <v>577.0</v>
      </c>
    </row>
    <row r="579">
      <c r="A579" s="203"/>
      <c r="B579" s="198"/>
      <c r="C579" s="198"/>
      <c r="D579" s="196"/>
      <c r="E579" s="198"/>
      <c r="F579" s="198">
        <v>578.0</v>
      </c>
    </row>
    <row r="580">
      <c r="A580" s="204"/>
      <c r="B580" s="196"/>
      <c r="C580" s="196"/>
      <c r="D580" s="196"/>
      <c r="E580" s="196"/>
      <c r="F580" s="196">
        <v>579.0</v>
      </c>
    </row>
    <row r="581">
      <c r="A581" s="203"/>
      <c r="B581" s="198"/>
      <c r="C581" s="198"/>
      <c r="D581" s="196"/>
      <c r="E581" s="198"/>
      <c r="F581" s="198">
        <v>580.0</v>
      </c>
    </row>
    <row r="582">
      <c r="A582" s="204"/>
      <c r="B582" s="196"/>
      <c r="C582" s="196"/>
      <c r="D582" s="196"/>
      <c r="E582" s="196"/>
      <c r="F582" s="196">
        <v>581.0</v>
      </c>
    </row>
    <row r="583">
      <c r="A583" s="203"/>
      <c r="B583" s="198"/>
      <c r="C583" s="198"/>
      <c r="D583" s="196"/>
      <c r="E583" s="198"/>
      <c r="F583" s="198">
        <v>582.0</v>
      </c>
    </row>
    <row r="584">
      <c r="A584" s="204"/>
      <c r="B584" s="196"/>
      <c r="C584" s="196"/>
      <c r="D584" s="196"/>
      <c r="E584" s="196"/>
      <c r="F584" s="196">
        <v>583.0</v>
      </c>
    </row>
    <row r="585">
      <c r="A585" s="203"/>
      <c r="B585" s="198"/>
      <c r="C585" s="198"/>
      <c r="D585" s="196"/>
      <c r="E585" s="198"/>
      <c r="F585" s="198">
        <v>584.0</v>
      </c>
    </row>
    <row r="586">
      <c r="A586" s="204"/>
      <c r="B586" s="196"/>
      <c r="C586" s="196"/>
      <c r="D586" s="196"/>
      <c r="E586" s="196"/>
      <c r="F586" s="196">
        <v>585.0</v>
      </c>
    </row>
    <row r="587">
      <c r="A587" s="203"/>
      <c r="B587" s="198"/>
      <c r="C587" s="198"/>
      <c r="D587" s="196"/>
      <c r="E587" s="198"/>
      <c r="F587" s="198">
        <v>586.0</v>
      </c>
    </row>
    <row r="588">
      <c r="A588" s="204"/>
      <c r="B588" s="196"/>
      <c r="C588" s="196"/>
      <c r="D588" s="196"/>
      <c r="E588" s="196"/>
      <c r="F588" s="196">
        <v>587.0</v>
      </c>
    </row>
    <row r="589">
      <c r="A589" s="203"/>
      <c r="B589" s="198"/>
      <c r="C589" s="198"/>
      <c r="D589" s="196"/>
      <c r="E589" s="198"/>
      <c r="F589" s="198">
        <v>588.0</v>
      </c>
    </row>
    <row r="590">
      <c r="A590" s="204"/>
      <c r="B590" s="196"/>
      <c r="C590" s="196"/>
      <c r="D590" s="196"/>
      <c r="E590" s="196"/>
      <c r="F590" s="196">
        <v>589.0</v>
      </c>
    </row>
    <row r="591">
      <c r="A591" s="203"/>
      <c r="B591" s="198"/>
      <c r="C591" s="198"/>
      <c r="D591" s="196"/>
      <c r="E591" s="198"/>
      <c r="F591" s="198">
        <v>590.0</v>
      </c>
    </row>
    <row r="592">
      <c r="A592" s="204"/>
      <c r="B592" s="196"/>
      <c r="C592" s="196"/>
      <c r="D592" s="196"/>
      <c r="E592" s="196"/>
      <c r="F592" s="196">
        <v>591.0</v>
      </c>
    </row>
    <row r="593">
      <c r="A593" s="203"/>
      <c r="B593" s="198"/>
      <c r="C593" s="198"/>
      <c r="D593" s="196"/>
      <c r="E593" s="198"/>
      <c r="F593" s="198">
        <v>592.0</v>
      </c>
    </row>
    <row r="594">
      <c r="A594" s="204"/>
      <c r="B594" s="196"/>
      <c r="C594" s="196"/>
      <c r="D594" s="196"/>
      <c r="E594" s="196"/>
      <c r="F594" s="196">
        <v>593.0</v>
      </c>
    </row>
    <row r="595">
      <c r="A595" s="203"/>
      <c r="B595" s="198"/>
      <c r="C595" s="198"/>
      <c r="D595" s="196"/>
      <c r="E595" s="198"/>
      <c r="F595" s="198">
        <v>594.0</v>
      </c>
    </row>
    <row r="596">
      <c r="A596" s="204"/>
      <c r="B596" s="196"/>
      <c r="C596" s="196"/>
      <c r="D596" s="196"/>
      <c r="E596" s="196"/>
      <c r="F596" s="196">
        <v>595.0</v>
      </c>
    </row>
    <row r="597">
      <c r="A597" s="203"/>
      <c r="B597" s="198"/>
      <c r="C597" s="198"/>
      <c r="D597" s="196"/>
      <c r="E597" s="198"/>
      <c r="F597" s="198">
        <v>596.0</v>
      </c>
    </row>
    <row r="598">
      <c r="A598" s="204"/>
      <c r="B598" s="196"/>
      <c r="C598" s="196"/>
      <c r="D598" s="196"/>
      <c r="E598" s="196"/>
      <c r="F598" s="196">
        <v>597.0</v>
      </c>
    </row>
    <row r="599">
      <c r="A599" s="203"/>
      <c r="B599" s="198"/>
      <c r="C599" s="198"/>
      <c r="D599" s="196"/>
      <c r="E599" s="198"/>
      <c r="F599" s="198">
        <v>598.0</v>
      </c>
    </row>
    <row r="600">
      <c r="A600" s="204"/>
      <c r="B600" s="196"/>
      <c r="C600" s="196"/>
      <c r="D600" s="196"/>
      <c r="E600" s="196"/>
      <c r="F600" s="196">
        <v>599.0</v>
      </c>
    </row>
    <row r="601">
      <c r="A601" s="203"/>
      <c r="B601" s="198"/>
      <c r="C601" s="198"/>
      <c r="D601" s="196"/>
      <c r="E601" s="198"/>
      <c r="F601" s="198">
        <v>600.0</v>
      </c>
    </row>
    <row r="602">
      <c r="A602" s="204"/>
      <c r="B602" s="196"/>
      <c r="C602" s="196"/>
      <c r="D602" s="196"/>
      <c r="E602" s="196"/>
      <c r="F602" s="196">
        <v>601.0</v>
      </c>
    </row>
    <row r="603">
      <c r="A603" s="203"/>
      <c r="B603" s="198"/>
      <c r="C603" s="198"/>
      <c r="D603" s="196"/>
      <c r="E603" s="198"/>
      <c r="F603" s="198">
        <v>602.0</v>
      </c>
    </row>
    <row r="604">
      <c r="A604" s="204"/>
      <c r="B604" s="196"/>
      <c r="C604" s="196"/>
      <c r="D604" s="196"/>
      <c r="E604" s="196"/>
      <c r="F604" s="196">
        <v>603.0</v>
      </c>
    </row>
    <row r="605">
      <c r="A605" s="203"/>
      <c r="B605" s="198"/>
      <c r="C605" s="198"/>
      <c r="D605" s="196"/>
      <c r="E605" s="198"/>
      <c r="F605" s="198">
        <v>604.0</v>
      </c>
    </row>
    <row r="606">
      <c r="A606" s="204"/>
      <c r="B606" s="196"/>
      <c r="C606" s="196"/>
      <c r="D606" s="196"/>
      <c r="E606" s="196"/>
      <c r="F606" s="196">
        <v>605.0</v>
      </c>
    </row>
    <row r="607">
      <c r="A607" s="203"/>
      <c r="B607" s="198"/>
      <c r="C607" s="198"/>
      <c r="D607" s="196"/>
      <c r="E607" s="198"/>
      <c r="F607" s="198">
        <v>606.0</v>
      </c>
    </row>
    <row r="608">
      <c r="A608" s="204"/>
      <c r="B608" s="196"/>
      <c r="C608" s="196"/>
      <c r="D608" s="196"/>
      <c r="E608" s="196"/>
      <c r="F608" s="196">
        <v>607.0</v>
      </c>
    </row>
    <row r="609">
      <c r="A609" s="203"/>
      <c r="B609" s="198"/>
      <c r="C609" s="198"/>
      <c r="D609" s="196"/>
      <c r="E609" s="198"/>
      <c r="F609" s="198">
        <v>608.0</v>
      </c>
    </row>
    <row r="610">
      <c r="A610" s="204"/>
      <c r="B610" s="196"/>
      <c r="C610" s="196"/>
      <c r="D610" s="196"/>
      <c r="E610" s="196"/>
      <c r="F610" s="196">
        <v>609.0</v>
      </c>
    </row>
    <row r="611">
      <c r="A611" s="203"/>
      <c r="B611" s="198"/>
      <c r="C611" s="198"/>
      <c r="D611" s="196"/>
      <c r="E611" s="198"/>
      <c r="F611" s="198">
        <v>610.0</v>
      </c>
    </row>
    <row r="612">
      <c r="A612" s="204"/>
      <c r="B612" s="196"/>
      <c r="C612" s="196"/>
      <c r="D612" s="196"/>
      <c r="E612" s="196"/>
      <c r="F612" s="196">
        <v>611.0</v>
      </c>
    </row>
    <row r="613">
      <c r="A613" s="203"/>
      <c r="B613" s="198"/>
      <c r="C613" s="198"/>
      <c r="D613" s="196"/>
      <c r="E613" s="198"/>
      <c r="F613" s="198">
        <v>612.0</v>
      </c>
    </row>
    <row r="614">
      <c r="A614" s="204"/>
      <c r="B614" s="196"/>
      <c r="C614" s="196"/>
      <c r="D614" s="196"/>
      <c r="E614" s="196"/>
      <c r="F614" s="196">
        <v>613.0</v>
      </c>
    </row>
    <row r="615">
      <c r="A615" s="203"/>
      <c r="B615" s="198"/>
      <c r="C615" s="198"/>
      <c r="D615" s="196"/>
      <c r="E615" s="198"/>
      <c r="F615" s="198">
        <v>614.0</v>
      </c>
    </row>
    <row r="616">
      <c r="A616" s="204"/>
      <c r="B616" s="196"/>
      <c r="C616" s="196"/>
      <c r="D616" s="196"/>
      <c r="E616" s="196"/>
      <c r="F616" s="196">
        <v>615.0</v>
      </c>
    </row>
    <row r="617">
      <c r="A617" s="203"/>
      <c r="B617" s="198"/>
      <c r="C617" s="198"/>
      <c r="D617" s="196"/>
      <c r="E617" s="198"/>
      <c r="F617" s="198">
        <v>616.0</v>
      </c>
    </row>
    <row r="618">
      <c r="A618" s="204"/>
      <c r="B618" s="196"/>
      <c r="C618" s="196"/>
      <c r="D618" s="196"/>
      <c r="E618" s="196"/>
      <c r="F618" s="196">
        <v>617.0</v>
      </c>
    </row>
    <row r="619">
      <c r="A619" s="203"/>
      <c r="B619" s="198"/>
      <c r="C619" s="198"/>
      <c r="D619" s="196"/>
      <c r="E619" s="198"/>
      <c r="F619" s="198">
        <v>618.0</v>
      </c>
    </row>
    <row r="620">
      <c r="A620" s="204"/>
      <c r="B620" s="196"/>
      <c r="C620" s="196"/>
      <c r="D620" s="196"/>
      <c r="E620" s="196"/>
      <c r="F620" s="196">
        <v>619.0</v>
      </c>
    </row>
    <row r="621">
      <c r="A621" s="203"/>
      <c r="B621" s="198"/>
      <c r="C621" s="198"/>
      <c r="D621" s="196"/>
      <c r="E621" s="198"/>
      <c r="F621" s="198">
        <v>620.0</v>
      </c>
    </row>
    <row r="622">
      <c r="A622" s="204"/>
      <c r="B622" s="196"/>
      <c r="C622" s="196"/>
      <c r="D622" s="196"/>
      <c r="E622" s="196"/>
      <c r="F622" s="196">
        <v>621.0</v>
      </c>
    </row>
    <row r="623">
      <c r="A623" s="203"/>
      <c r="B623" s="198"/>
      <c r="C623" s="198"/>
      <c r="D623" s="196"/>
      <c r="E623" s="198"/>
      <c r="F623" s="198">
        <v>622.0</v>
      </c>
    </row>
    <row r="624">
      <c r="A624" s="204"/>
      <c r="B624" s="196"/>
      <c r="C624" s="196"/>
      <c r="D624" s="196"/>
      <c r="E624" s="196"/>
      <c r="F624" s="196">
        <v>623.0</v>
      </c>
    </row>
    <row r="625">
      <c r="A625" s="203"/>
      <c r="B625" s="198"/>
      <c r="C625" s="198"/>
      <c r="D625" s="196"/>
      <c r="E625" s="198"/>
      <c r="F625" s="198">
        <v>624.0</v>
      </c>
    </row>
    <row r="626">
      <c r="A626" s="204"/>
      <c r="B626" s="196"/>
      <c r="C626" s="196"/>
      <c r="D626" s="196"/>
      <c r="E626" s="196"/>
      <c r="F626" s="196">
        <v>625.0</v>
      </c>
    </row>
    <row r="627">
      <c r="A627" s="203"/>
      <c r="B627" s="198"/>
      <c r="C627" s="198"/>
      <c r="D627" s="196"/>
      <c r="E627" s="198"/>
      <c r="F627" s="198">
        <v>626.0</v>
      </c>
    </row>
    <row r="628">
      <c r="A628" s="204"/>
      <c r="B628" s="196"/>
      <c r="C628" s="196"/>
      <c r="D628" s="196"/>
      <c r="E628" s="196"/>
      <c r="F628" s="196">
        <v>627.0</v>
      </c>
    </row>
    <row r="629">
      <c r="A629" s="203"/>
      <c r="B629" s="198"/>
      <c r="C629" s="198"/>
      <c r="D629" s="196"/>
      <c r="E629" s="198"/>
      <c r="F629" s="198">
        <v>628.0</v>
      </c>
    </row>
    <row r="630">
      <c r="A630" s="204"/>
      <c r="B630" s="196"/>
      <c r="C630" s="196"/>
      <c r="D630" s="196"/>
      <c r="E630" s="196"/>
      <c r="F630" s="196">
        <v>629.0</v>
      </c>
    </row>
    <row r="631">
      <c r="A631" s="203"/>
      <c r="B631" s="198"/>
      <c r="C631" s="198"/>
      <c r="D631" s="196"/>
      <c r="E631" s="198"/>
      <c r="F631" s="198">
        <v>630.0</v>
      </c>
    </row>
    <row r="632">
      <c r="A632" s="204"/>
      <c r="B632" s="196"/>
      <c r="C632" s="196"/>
      <c r="D632" s="196"/>
      <c r="E632" s="196"/>
      <c r="F632" s="196">
        <v>631.0</v>
      </c>
    </row>
    <row r="633">
      <c r="A633" s="203"/>
      <c r="B633" s="198"/>
      <c r="C633" s="198"/>
      <c r="D633" s="196"/>
      <c r="E633" s="198"/>
      <c r="F633" s="198">
        <v>632.0</v>
      </c>
    </row>
    <row r="634">
      <c r="A634" s="204"/>
      <c r="B634" s="196"/>
      <c r="C634" s="196"/>
      <c r="D634" s="196"/>
      <c r="E634" s="196"/>
      <c r="F634" s="196">
        <v>633.0</v>
      </c>
    </row>
    <row r="635">
      <c r="A635" s="203"/>
      <c r="B635" s="198"/>
      <c r="C635" s="198"/>
      <c r="D635" s="196"/>
      <c r="E635" s="198"/>
      <c r="F635" s="198">
        <v>634.0</v>
      </c>
    </row>
    <row r="636">
      <c r="A636" s="204"/>
      <c r="B636" s="196"/>
      <c r="C636" s="196"/>
      <c r="D636" s="196"/>
      <c r="E636" s="196"/>
      <c r="F636" s="196">
        <v>635.0</v>
      </c>
    </row>
    <row r="637">
      <c r="A637" s="203"/>
      <c r="B637" s="198"/>
      <c r="C637" s="198"/>
      <c r="D637" s="196"/>
      <c r="E637" s="198"/>
      <c r="F637" s="198">
        <v>636.0</v>
      </c>
    </row>
    <row r="638">
      <c r="A638" s="204"/>
      <c r="B638" s="196"/>
      <c r="C638" s="196"/>
      <c r="D638" s="196"/>
      <c r="E638" s="196"/>
      <c r="F638" s="196">
        <v>637.0</v>
      </c>
    </row>
    <row r="639">
      <c r="A639" s="203"/>
      <c r="B639" s="198"/>
      <c r="C639" s="198"/>
      <c r="D639" s="196"/>
      <c r="E639" s="198"/>
      <c r="F639" s="198">
        <v>638.0</v>
      </c>
    </row>
    <row r="640">
      <c r="A640" s="204"/>
      <c r="B640" s="196"/>
      <c r="C640" s="196"/>
      <c r="D640" s="196"/>
      <c r="E640" s="196"/>
      <c r="F640" s="196">
        <v>639.0</v>
      </c>
    </row>
    <row r="641">
      <c r="A641" s="203"/>
      <c r="B641" s="198"/>
      <c r="C641" s="198"/>
      <c r="D641" s="196"/>
      <c r="E641" s="198"/>
      <c r="F641" s="198">
        <v>640.0</v>
      </c>
    </row>
    <row r="642">
      <c r="A642" s="204"/>
      <c r="B642" s="196"/>
      <c r="C642" s="196"/>
      <c r="D642" s="196"/>
      <c r="E642" s="196"/>
      <c r="F642" s="196">
        <v>641.0</v>
      </c>
    </row>
    <row r="643">
      <c r="A643" s="203"/>
      <c r="B643" s="198"/>
      <c r="C643" s="198"/>
      <c r="D643" s="196"/>
      <c r="E643" s="198"/>
      <c r="F643" s="198">
        <v>642.0</v>
      </c>
    </row>
    <row r="644">
      <c r="A644" s="204"/>
      <c r="B644" s="196"/>
      <c r="C644" s="196"/>
      <c r="D644" s="196"/>
      <c r="E644" s="196"/>
      <c r="F644" s="196">
        <v>643.0</v>
      </c>
    </row>
    <row r="645">
      <c r="A645" s="203"/>
      <c r="B645" s="198"/>
      <c r="C645" s="198"/>
      <c r="D645" s="196"/>
      <c r="E645" s="198"/>
      <c r="F645" s="198">
        <v>644.0</v>
      </c>
    </row>
    <row r="646">
      <c r="A646" s="204"/>
      <c r="B646" s="196"/>
      <c r="C646" s="196"/>
      <c r="D646" s="196"/>
      <c r="E646" s="196"/>
      <c r="F646" s="196">
        <v>645.0</v>
      </c>
    </row>
    <row r="647">
      <c r="A647" s="203"/>
      <c r="B647" s="198"/>
      <c r="C647" s="198"/>
      <c r="D647" s="196"/>
      <c r="E647" s="198"/>
      <c r="F647" s="198">
        <v>646.0</v>
      </c>
    </row>
    <row r="648">
      <c r="A648" s="204"/>
      <c r="B648" s="196"/>
      <c r="C648" s="196"/>
      <c r="D648" s="196"/>
      <c r="E648" s="196"/>
      <c r="F648" s="196">
        <v>647.0</v>
      </c>
    </row>
    <row r="649">
      <c r="A649" s="203"/>
      <c r="B649" s="198"/>
      <c r="C649" s="198"/>
      <c r="D649" s="196"/>
      <c r="E649" s="198"/>
      <c r="F649" s="198">
        <v>648.0</v>
      </c>
    </row>
    <row r="650">
      <c r="A650" s="204"/>
      <c r="B650" s="196"/>
      <c r="C650" s="196"/>
      <c r="D650" s="196"/>
      <c r="E650" s="196"/>
      <c r="F650" s="196">
        <v>649.0</v>
      </c>
    </row>
    <row r="651">
      <c r="A651" s="203"/>
      <c r="B651" s="198"/>
      <c r="C651" s="198"/>
      <c r="D651" s="196"/>
      <c r="E651" s="198"/>
      <c r="F651" s="198">
        <v>650.0</v>
      </c>
    </row>
    <row r="652">
      <c r="A652" s="204"/>
      <c r="B652" s="196"/>
      <c r="C652" s="196"/>
      <c r="D652" s="196"/>
      <c r="E652" s="196"/>
      <c r="F652" s="196">
        <v>651.0</v>
      </c>
    </row>
    <row r="653">
      <c r="A653" s="203"/>
      <c r="B653" s="198"/>
      <c r="C653" s="198"/>
      <c r="D653" s="196"/>
      <c r="E653" s="198"/>
      <c r="F653" s="198">
        <v>652.0</v>
      </c>
    </row>
    <row r="654">
      <c r="A654" s="204"/>
      <c r="B654" s="196"/>
      <c r="C654" s="196"/>
      <c r="D654" s="196"/>
      <c r="E654" s="196"/>
      <c r="F654" s="196">
        <v>653.0</v>
      </c>
    </row>
    <row r="655">
      <c r="A655" s="203"/>
      <c r="B655" s="198"/>
      <c r="C655" s="198"/>
      <c r="D655" s="196"/>
      <c r="E655" s="198"/>
      <c r="F655" s="198">
        <v>654.0</v>
      </c>
    </row>
    <row r="656">
      <c r="A656" s="204"/>
      <c r="B656" s="196"/>
      <c r="C656" s="196"/>
      <c r="D656" s="196"/>
      <c r="E656" s="196"/>
      <c r="F656" s="196">
        <v>655.0</v>
      </c>
    </row>
    <row r="657">
      <c r="A657" s="203"/>
      <c r="B657" s="198"/>
      <c r="C657" s="198"/>
      <c r="D657" s="196"/>
      <c r="E657" s="198"/>
      <c r="F657" s="198">
        <v>656.0</v>
      </c>
    </row>
    <row r="658">
      <c r="A658" s="204"/>
      <c r="B658" s="196"/>
      <c r="C658" s="196"/>
      <c r="D658" s="196"/>
      <c r="E658" s="196"/>
      <c r="F658" s="196">
        <v>657.0</v>
      </c>
    </row>
    <row r="659">
      <c r="A659" s="203"/>
      <c r="B659" s="198"/>
      <c r="C659" s="198"/>
      <c r="D659" s="196"/>
      <c r="E659" s="198"/>
      <c r="F659" s="198">
        <v>658.0</v>
      </c>
    </row>
    <row r="660">
      <c r="A660" s="204"/>
      <c r="B660" s="196"/>
      <c r="C660" s="196"/>
      <c r="D660" s="196"/>
      <c r="E660" s="196"/>
      <c r="F660" s="196">
        <v>659.0</v>
      </c>
    </row>
    <row r="661">
      <c r="A661" s="203"/>
      <c r="B661" s="198"/>
      <c r="C661" s="198"/>
      <c r="D661" s="196"/>
      <c r="E661" s="198"/>
      <c r="F661" s="198">
        <v>660.0</v>
      </c>
    </row>
    <row r="662">
      <c r="A662" s="204"/>
      <c r="B662" s="196"/>
      <c r="C662" s="196"/>
      <c r="D662" s="196"/>
      <c r="E662" s="196"/>
      <c r="F662" s="196">
        <v>661.0</v>
      </c>
    </row>
    <row r="663">
      <c r="A663" s="203"/>
      <c r="B663" s="198"/>
      <c r="C663" s="198"/>
      <c r="D663" s="196"/>
      <c r="E663" s="198"/>
      <c r="F663" s="198">
        <v>662.0</v>
      </c>
    </row>
    <row r="664">
      <c r="A664" s="204"/>
      <c r="B664" s="196"/>
      <c r="C664" s="196"/>
      <c r="D664" s="196"/>
      <c r="E664" s="196"/>
      <c r="F664" s="196">
        <v>663.0</v>
      </c>
    </row>
    <row r="665">
      <c r="A665" s="203"/>
      <c r="B665" s="198"/>
      <c r="C665" s="198"/>
      <c r="D665" s="196"/>
      <c r="E665" s="198"/>
      <c r="F665" s="198">
        <v>664.0</v>
      </c>
    </row>
    <row r="666">
      <c r="A666" s="204"/>
      <c r="B666" s="196"/>
      <c r="C666" s="196"/>
      <c r="D666" s="196"/>
      <c r="E666" s="196"/>
      <c r="F666" s="196">
        <v>665.0</v>
      </c>
    </row>
    <row r="667">
      <c r="A667" s="203"/>
      <c r="B667" s="198"/>
      <c r="C667" s="198"/>
      <c r="D667" s="196"/>
      <c r="E667" s="198"/>
      <c r="F667" s="198">
        <v>666.0</v>
      </c>
    </row>
    <row r="668">
      <c r="A668" s="204"/>
      <c r="B668" s="196"/>
      <c r="C668" s="196"/>
      <c r="D668" s="196"/>
      <c r="E668" s="196"/>
      <c r="F668" s="196">
        <v>667.0</v>
      </c>
    </row>
    <row r="669">
      <c r="A669" s="203"/>
      <c r="B669" s="198"/>
      <c r="C669" s="198"/>
      <c r="D669" s="196"/>
      <c r="E669" s="198"/>
      <c r="F669" s="198">
        <v>668.0</v>
      </c>
    </row>
    <row r="670">
      <c r="A670" s="204"/>
      <c r="B670" s="196"/>
      <c r="C670" s="196"/>
      <c r="D670" s="196"/>
      <c r="E670" s="196"/>
      <c r="F670" s="196">
        <v>669.0</v>
      </c>
    </row>
    <row r="671">
      <c r="A671" s="203"/>
      <c r="B671" s="198"/>
      <c r="C671" s="198"/>
      <c r="D671" s="196"/>
      <c r="E671" s="198"/>
      <c r="F671" s="198">
        <v>670.0</v>
      </c>
    </row>
    <row r="672">
      <c r="A672" s="204"/>
      <c r="B672" s="196"/>
      <c r="C672" s="196"/>
      <c r="D672" s="196"/>
      <c r="E672" s="196"/>
      <c r="F672" s="196">
        <v>671.0</v>
      </c>
    </row>
    <row r="673">
      <c r="A673" s="203"/>
      <c r="B673" s="198"/>
      <c r="C673" s="198"/>
      <c r="D673" s="196"/>
      <c r="E673" s="198"/>
      <c r="F673" s="198">
        <v>672.0</v>
      </c>
    </row>
    <row r="674">
      <c r="A674" s="204"/>
      <c r="B674" s="196"/>
      <c r="C674" s="196"/>
      <c r="D674" s="196"/>
      <c r="E674" s="196"/>
      <c r="F674" s="196">
        <v>673.0</v>
      </c>
    </row>
    <row r="675">
      <c r="A675" s="203"/>
      <c r="B675" s="198"/>
      <c r="C675" s="198"/>
      <c r="D675" s="196"/>
      <c r="E675" s="198"/>
      <c r="F675" s="198">
        <v>674.0</v>
      </c>
    </row>
    <row r="676">
      <c r="A676" s="204"/>
      <c r="B676" s="196"/>
      <c r="C676" s="196"/>
      <c r="D676" s="196"/>
      <c r="E676" s="196"/>
      <c r="F676" s="196">
        <v>675.0</v>
      </c>
    </row>
    <row r="677">
      <c r="A677" s="203"/>
      <c r="B677" s="198"/>
      <c r="C677" s="198"/>
      <c r="D677" s="196"/>
      <c r="E677" s="198"/>
      <c r="F677" s="198">
        <v>676.0</v>
      </c>
    </row>
    <row r="678">
      <c r="A678" s="204"/>
      <c r="B678" s="196"/>
      <c r="C678" s="196"/>
      <c r="D678" s="196"/>
      <c r="E678" s="196"/>
      <c r="F678" s="196">
        <v>677.0</v>
      </c>
    </row>
    <row r="679">
      <c r="A679" s="203"/>
      <c r="B679" s="198"/>
      <c r="C679" s="198"/>
      <c r="D679" s="196"/>
      <c r="E679" s="198"/>
      <c r="F679" s="198">
        <v>678.0</v>
      </c>
    </row>
    <row r="680">
      <c r="A680" s="204"/>
      <c r="B680" s="196"/>
      <c r="C680" s="196"/>
      <c r="D680" s="196"/>
      <c r="E680" s="196"/>
      <c r="F680" s="196">
        <v>679.0</v>
      </c>
    </row>
    <row r="681">
      <c r="A681" s="203"/>
      <c r="B681" s="198"/>
      <c r="C681" s="198"/>
      <c r="D681" s="196"/>
      <c r="E681" s="198"/>
      <c r="F681" s="198">
        <v>680.0</v>
      </c>
    </row>
    <row r="682">
      <c r="A682" s="204"/>
      <c r="B682" s="196"/>
      <c r="C682" s="196"/>
      <c r="D682" s="196"/>
      <c r="E682" s="196"/>
      <c r="F682" s="196">
        <v>681.0</v>
      </c>
    </row>
    <row r="683">
      <c r="A683" s="203"/>
      <c r="B683" s="198"/>
      <c r="C683" s="198"/>
      <c r="D683" s="196"/>
      <c r="E683" s="198"/>
      <c r="F683" s="198">
        <v>682.0</v>
      </c>
    </row>
    <row r="684">
      <c r="A684" s="204"/>
      <c r="B684" s="196"/>
      <c r="C684" s="196"/>
      <c r="D684" s="196"/>
      <c r="E684" s="196"/>
      <c r="F684" s="196">
        <v>683.0</v>
      </c>
    </row>
    <row r="685">
      <c r="A685" s="203"/>
      <c r="B685" s="198"/>
      <c r="C685" s="198"/>
      <c r="D685" s="196"/>
      <c r="E685" s="198"/>
      <c r="F685" s="198">
        <v>684.0</v>
      </c>
    </row>
    <row r="686">
      <c r="A686" s="204"/>
      <c r="B686" s="196"/>
      <c r="C686" s="196"/>
      <c r="D686" s="196"/>
      <c r="E686" s="196"/>
      <c r="F686" s="196">
        <v>685.0</v>
      </c>
    </row>
    <row r="687">
      <c r="A687" s="203"/>
      <c r="B687" s="198"/>
      <c r="C687" s="198"/>
      <c r="D687" s="196"/>
      <c r="E687" s="198"/>
      <c r="F687" s="198">
        <v>686.0</v>
      </c>
    </row>
    <row r="688">
      <c r="A688" s="204"/>
      <c r="B688" s="196"/>
      <c r="C688" s="196"/>
      <c r="D688" s="196"/>
      <c r="E688" s="196"/>
      <c r="F688" s="196">
        <v>687.0</v>
      </c>
    </row>
    <row r="689">
      <c r="A689" s="203"/>
      <c r="B689" s="198"/>
      <c r="C689" s="198"/>
      <c r="D689" s="196"/>
      <c r="E689" s="198"/>
      <c r="F689" s="198">
        <v>688.0</v>
      </c>
    </row>
    <row r="690">
      <c r="A690" s="204"/>
      <c r="B690" s="196"/>
      <c r="C690" s="196"/>
      <c r="D690" s="196"/>
      <c r="E690" s="196"/>
      <c r="F690" s="196">
        <v>689.0</v>
      </c>
    </row>
    <row r="691">
      <c r="A691" s="203"/>
      <c r="B691" s="198"/>
      <c r="C691" s="198"/>
      <c r="D691" s="196"/>
      <c r="E691" s="198"/>
      <c r="F691" s="198">
        <v>690.0</v>
      </c>
    </row>
    <row r="692">
      <c r="A692" s="204"/>
      <c r="B692" s="196"/>
      <c r="C692" s="196"/>
      <c r="D692" s="196"/>
      <c r="E692" s="196"/>
      <c r="F692" s="196">
        <v>691.0</v>
      </c>
    </row>
    <row r="693">
      <c r="A693" s="203"/>
      <c r="B693" s="198"/>
      <c r="C693" s="198"/>
      <c r="D693" s="196"/>
      <c r="E693" s="198"/>
      <c r="F693" s="198">
        <v>692.0</v>
      </c>
    </row>
    <row r="694">
      <c r="A694" s="204"/>
      <c r="B694" s="196"/>
      <c r="C694" s="196"/>
      <c r="D694" s="196"/>
      <c r="E694" s="196"/>
      <c r="F694" s="196">
        <v>693.0</v>
      </c>
    </row>
    <row r="695">
      <c r="A695" s="203"/>
      <c r="B695" s="198"/>
      <c r="C695" s="198"/>
      <c r="D695" s="196"/>
      <c r="E695" s="198"/>
      <c r="F695" s="198">
        <v>694.0</v>
      </c>
    </row>
    <row r="696">
      <c r="A696" s="204"/>
      <c r="B696" s="196"/>
      <c r="C696" s="196"/>
      <c r="D696" s="196"/>
      <c r="E696" s="196"/>
      <c r="F696" s="196">
        <v>695.0</v>
      </c>
    </row>
    <row r="697">
      <c r="A697" s="203"/>
      <c r="B697" s="198"/>
      <c r="C697" s="198"/>
      <c r="D697" s="196"/>
      <c r="E697" s="198"/>
      <c r="F697" s="198">
        <v>696.0</v>
      </c>
    </row>
    <row r="698">
      <c r="A698" s="204"/>
      <c r="B698" s="196"/>
      <c r="C698" s="196"/>
      <c r="D698" s="196"/>
      <c r="E698" s="196"/>
      <c r="F698" s="196">
        <v>697.0</v>
      </c>
    </row>
    <row r="699">
      <c r="A699" s="203"/>
      <c r="B699" s="198"/>
      <c r="C699" s="198"/>
      <c r="D699" s="196"/>
      <c r="E699" s="198"/>
      <c r="F699" s="198">
        <v>698.0</v>
      </c>
    </row>
    <row r="700">
      <c r="A700" s="204"/>
      <c r="B700" s="196"/>
      <c r="C700" s="196"/>
      <c r="D700" s="196"/>
      <c r="E700" s="196"/>
      <c r="F700" s="196">
        <v>699.0</v>
      </c>
    </row>
    <row r="701">
      <c r="A701" s="203"/>
      <c r="B701" s="198"/>
      <c r="C701" s="198"/>
      <c r="D701" s="196"/>
      <c r="E701" s="198"/>
      <c r="F701" s="198">
        <v>700.0</v>
      </c>
    </row>
    <row r="702">
      <c r="A702" s="204"/>
      <c r="B702" s="196"/>
      <c r="C702" s="196"/>
      <c r="D702" s="196"/>
      <c r="E702" s="196"/>
      <c r="F702" s="196">
        <v>701.0</v>
      </c>
    </row>
    <row r="703">
      <c r="A703" s="203"/>
      <c r="B703" s="198"/>
      <c r="C703" s="198"/>
      <c r="D703" s="196"/>
      <c r="E703" s="198"/>
      <c r="F703" s="198">
        <v>702.0</v>
      </c>
    </row>
    <row r="704">
      <c r="A704" s="204"/>
      <c r="B704" s="196"/>
      <c r="C704" s="196"/>
      <c r="D704" s="196"/>
      <c r="E704" s="196"/>
      <c r="F704" s="196">
        <v>703.0</v>
      </c>
    </row>
    <row r="705">
      <c r="A705" s="203"/>
      <c r="B705" s="198"/>
      <c r="C705" s="198"/>
      <c r="D705" s="196"/>
      <c r="E705" s="198"/>
      <c r="F705" s="198">
        <v>704.0</v>
      </c>
    </row>
    <row r="706">
      <c r="A706" s="204"/>
      <c r="B706" s="196"/>
      <c r="C706" s="196"/>
      <c r="D706" s="196"/>
      <c r="E706" s="196"/>
      <c r="F706" s="196">
        <v>705.0</v>
      </c>
    </row>
    <row r="707">
      <c r="A707" s="203"/>
      <c r="B707" s="198"/>
      <c r="C707" s="198"/>
      <c r="D707" s="196"/>
      <c r="E707" s="198"/>
      <c r="F707" s="198">
        <v>706.0</v>
      </c>
    </row>
    <row r="708">
      <c r="A708" s="204"/>
      <c r="B708" s="196"/>
      <c r="C708" s="196"/>
      <c r="D708" s="196"/>
      <c r="E708" s="196"/>
      <c r="F708" s="196">
        <v>707.0</v>
      </c>
    </row>
    <row r="709">
      <c r="A709" s="203"/>
      <c r="B709" s="198"/>
      <c r="C709" s="198"/>
      <c r="D709" s="196"/>
      <c r="E709" s="198"/>
      <c r="F709" s="198">
        <v>708.0</v>
      </c>
    </row>
    <row r="710">
      <c r="A710" s="204"/>
      <c r="B710" s="196"/>
      <c r="C710" s="196"/>
      <c r="D710" s="196"/>
      <c r="E710" s="196"/>
      <c r="F710" s="196">
        <v>709.0</v>
      </c>
    </row>
    <row r="711">
      <c r="A711" s="203"/>
      <c r="B711" s="198"/>
      <c r="C711" s="198"/>
      <c r="D711" s="196"/>
      <c r="E711" s="198"/>
      <c r="F711" s="198">
        <v>710.0</v>
      </c>
    </row>
    <row r="712">
      <c r="A712" s="204"/>
      <c r="B712" s="196"/>
      <c r="C712" s="196"/>
      <c r="D712" s="196"/>
      <c r="E712" s="196"/>
      <c r="F712" s="196">
        <v>711.0</v>
      </c>
    </row>
    <row r="713">
      <c r="A713" s="203"/>
      <c r="B713" s="198"/>
      <c r="C713" s="198"/>
      <c r="D713" s="196"/>
      <c r="E713" s="198"/>
      <c r="F713" s="198">
        <v>712.0</v>
      </c>
    </row>
    <row r="714">
      <c r="A714" s="204"/>
      <c r="B714" s="196"/>
      <c r="C714" s="196"/>
      <c r="D714" s="196"/>
      <c r="E714" s="196"/>
      <c r="F714" s="196">
        <v>713.0</v>
      </c>
    </row>
    <row r="715">
      <c r="A715" s="203"/>
      <c r="B715" s="198"/>
      <c r="C715" s="198"/>
      <c r="D715" s="196"/>
      <c r="E715" s="198"/>
      <c r="F715" s="198">
        <v>714.0</v>
      </c>
    </row>
    <row r="716">
      <c r="A716" s="204"/>
      <c r="B716" s="196"/>
      <c r="C716" s="196"/>
      <c r="D716" s="196"/>
      <c r="E716" s="196"/>
      <c r="F716" s="196">
        <v>715.0</v>
      </c>
    </row>
    <row r="717">
      <c r="A717" s="203"/>
      <c r="B717" s="198"/>
      <c r="C717" s="198"/>
      <c r="D717" s="196"/>
      <c r="E717" s="198"/>
      <c r="F717" s="198">
        <v>716.0</v>
      </c>
    </row>
    <row r="718">
      <c r="A718" s="204"/>
      <c r="B718" s="196"/>
      <c r="C718" s="196"/>
      <c r="D718" s="196"/>
      <c r="E718" s="196"/>
      <c r="F718" s="196">
        <v>717.0</v>
      </c>
    </row>
    <row r="719">
      <c r="A719" s="203"/>
      <c r="B719" s="198"/>
      <c r="C719" s="198"/>
      <c r="D719" s="196"/>
      <c r="E719" s="198"/>
      <c r="F719" s="198">
        <v>718.0</v>
      </c>
    </row>
    <row r="720">
      <c r="A720" s="204"/>
      <c r="B720" s="196"/>
      <c r="C720" s="196"/>
      <c r="D720" s="196"/>
      <c r="E720" s="196"/>
      <c r="F720" s="196">
        <v>719.0</v>
      </c>
    </row>
    <row r="721">
      <c r="A721" s="203"/>
      <c r="B721" s="198"/>
      <c r="C721" s="198"/>
      <c r="D721" s="196"/>
      <c r="E721" s="198"/>
      <c r="F721" s="198">
        <v>720.0</v>
      </c>
    </row>
    <row r="722">
      <c r="A722" s="204"/>
      <c r="B722" s="196"/>
      <c r="C722" s="196"/>
      <c r="D722" s="196"/>
      <c r="E722" s="196"/>
      <c r="F722" s="196">
        <v>721.0</v>
      </c>
    </row>
    <row r="723">
      <c r="A723" s="203"/>
      <c r="B723" s="198"/>
      <c r="C723" s="198"/>
      <c r="D723" s="196"/>
      <c r="E723" s="198"/>
      <c r="F723" s="198">
        <v>722.0</v>
      </c>
    </row>
    <row r="724">
      <c r="A724" s="204"/>
      <c r="B724" s="196"/>
      <c r="C724" s="196"/>
      <c r="D724" s="196"/>
      <c r="E724" s="196"/>
      <c r="F724" s="196">
        <v>723.0</v>
      </c>
    </row>
    <row r="725">
      <c r="A725" s="203"/>
      <c r="B725" s="198"/>
      <c r="C725" s="198"/>
      <c r="D725" s="196"/>
      <c r="E725" s="198"/>
      <c r="F725" s="198">
        <v>724.0</v>
      </c>
    </row>
    <row r="726">
      <c r="A726" s="204"/>
      <c r="B726" s="196"/>
      <c r="C726" s="196"/>
      <c r="D726" s="196"/>
      <c r="E726" s="196"/>
      <c r="F726" s="196">
        <v>725.0</v>
      </c>
    </row>
    <row r="727">
      <c r="A727" s="203"/>
      <c r="B727" s="198"/>
      <c r="C727" s="198"/>
      <c r="D727" s="196"/>
      <c r="E727" s="198"/>
      <c r="F727" s="198">
        <v>726.0</v>
      </c>
    </row>
    <row r="728">
      <c r="A728" s="204"/>
      <c r="B728" s="196"/>
      <c r="C728" s="196"/>
      <c r="D728" s="196"/>
      <c r="E728" s="196"/>
      <c r="F728" s="196">
        <v>727.0</v>
      </c>
    </row>
    <row r="729">
      <c r="A729" s="203"/>
      <c r="B729" s="198"/>
      <c r="C729" s="198"/>
      <c r="D729" s="196"/>
      <c r="E729" s="198"/>
      <c r="F729" s="198">
        <v>728.0</v>
      </c>
    </row>
    <row r="730">
      <c r="A730" s="204"/>
      <c r="B730" s="196"/>
      <c r="C730" s="196"/>
      <c r="D730" s="196"/>
      <c r="E730" s="196"/>
      <c r="F730" s="196">
        <v>729.0</v>
      </c>
    </row>
    <row r="731">
      <c r="A731" s="203"/>
      <c r="B731" s="198"/>
      <c r="C731" s="198"/>
      <c r="D731" s="196"/>
      <c r="E731" s="198"/>
      <c r="F731" s="198">
        <v>730.0</v>
      </c>
    </row>
    <row r="732">
      <c r="A732" s="204"/>
      <c r="B732" s="196"/>
      <c r="C732" s="196"/>
      <c r="D732" s="196"/>
      <c r="E732" s="196"/>
      <c r="F732" s="196">
        <v>731.0</v>
      </c>
    </row>
    <row r="733">
      <c r="A733" s="203"/>
      <c r="B733" s="198"/>
      <c r="C733" s="198"/>
      <c r="D733" s="196"/>
      <c r="E733" s="198"/>
      <c r="F733" s="198">
        <v>732.0</v>
      </c>
    </row>
    <row r="734">
      <c r="A734" s="204"/>
      <c r="B734" s="196"/>
      <c r="C734" s="196"/>
      <c r="D734" s="196"/>
      <c r="E734" s="196"/>
      <c r="F734" s="196">
        <v>733.0</v>
      </c>
    </row>
    <row r="735">
      <c r="A735" s="203"/>
      <c r="B735" s="198"/>
      <c r="C735" s="198"/>
      <c r="D735" s="196"/>
      <c r="E735" s="198"/>
      <c r="F735" s="198">
        <v>734.0</v>
      </c>
    </row>
    <row r="736">
      <c r="A736" s="204"/>
      <c r="B736" s="196"/>
      <c r="C736" s="196"/>
      <c r="D736" s="196"/>
      <c r="E736" s="196"/>
      <c r="F736" s="196">
        <v>735.0</v>
      </c>
    </row>
    <row r="737">
      <c r="A737" s="203"/>
      <c r="B737" s="198"/>
      <c r="C737" s="198"/>
      <c r="D737" s="196"/>
      <c r="E737" s="198"/>
      <c r="F737" s="198">
        <v>736.0</v>
      </c>
    </row>
    <row r="738">
      <c r="A738" s="204"/>
      <c r="B738" s="196"/>
      <c r="C738" s="196"/>
      <c r="D738" s="196"/>
      <c r="E738" s="196"/>
      <c r="F738" s="196">
        <v>737.0</v>
      </c>
    </row>
    <row r="739">
      <c r="A739" s="203"/>
      <c r="B739" s="198"/>
      <c r="C739" s="198"/>
      <c r="D739" s="196"/>
      <c r="E739" s="198"/>
      <c r="F739" s="198">
        <v>738.0</v>
      </c>
    </row>
    <row r="740">
      <c r="A740" s="204"/>
      <c r="B740" s="196"/>
      <c r="C740" s="196"/>
      <c r="D740" s="196"/>
      <c r="E740" s="196"/>
      <c r="F740" s="196">
        <v>739.0</v>
      </c>
    </row>
    <row r="741">
      <c r="A741" s="203"/>
      <c r="B741" s="198"/>
      <c r="C741" s="198"/>
      <c r="D741" s="196"/>
      <c r="E741" s="198"/>
      <c r="F741" s="198">
        <v>740.0</v>
      </c>
    </row>
    <row r="742">
      <c r="A742" s="204"/>
      <c r="B742" s="196"/>
      <c r="C742" s="196"/>
      <c r="D742" s="196"/>
      <c r="E742" s="196"/>
      <c r="F742" s="196">
        <v>741.0</v>
      </c>
    </row>
    <row r="743">
      <c r="A743" s="203"/>
      <c r="B743" s="198"/>
      <c r="C743" s="198"/>
      <c r="D743" s="196"/>
      <c r="E743" s="198"/>
      <c r="F743" s="198">
        <v>742.0</v>
      </c>
    </row>
    <row r="744">
      <c r="A744" s="204"/>
      <c r="B744" s="196"/>
      <c r="C744" s="196"/>
      <c r="D744" s="196"/>
      <c r="E744" s="196"/>
      <c r="F744" s="196">
        <v>743.0</v>
      </c>
    </row>
    <row r="745">
      <c r="A745" s="203"/>
      <c r="B745" s="198"/>
      <c r="C745" s="198"/>
      <c r="D745" s="196"/>
      <c r="E745" s="198"/>
      <c r="F745" s="198">
        <v>744.0</v>
      </c>
    </row>
    <row r="746">
      <c r="A746" s="204"/>
      <c r="B746" s="196"/>
      <c r="C746" s="196"/>
      <c r="D746" s="196"/>
      <c r="E746" s="196"/>
      <c r="F746" s="196">
        <v>745.0</v>
      </c>
    </row>
    <row r="747">
      <c r="A747" s="203"/>
      <c r="B747" s="198"/>
      <c r="C747" s="198"/>
      <c r="D747" s="196"/>
      <c r="E747" s="198"/>
      <c r="F747" s="198">
        <v>746.0</v>
      </c>
    </row>
    <row r="748">
      <c r="A748" s="204"/>
      <c r="B748" s="196"/>
      <c r="C748" s="196"/>
      <c r="D748" s="196"/>
      <c r="E748" s="196"/>
      <c r="F748" s="196">
        <v>747.0</v>
      </c>
    </row>
    <row r="749">
      <c r="A749" s="203"/>
      <c r="B749" s="198"/>
      <c r="C749" s="198"/>
      <c r="D749" s="196"/>
      <c r="E749" s="198"/>
      <c r="F749" s="198">
        <v>748.0</v>
      </c>
    </row>
    <row r="750">
      <c r="A750" s="204"/>
      <c r="B750" s="196"/>
      <c r="C750" s="196"/>
      <c r="D750" s="196"/>
      <c r="E750" s="196"/>
      <c r="F750" s="196">
        <v>749.0</v>
      </c>
    </row>
    <row r="751">
      <c r="A751" s="203"/>
      <c r="B751" s="198"/>
      <c r="C751" s="198"/>
      <c r="D751" s="196"/>
      <c r="E751" s="198"/>
      <c r="F751" s="198">
        <v>750.0</v>
      </c>
    </row>
    <row r="752">
      <c r="A752" s="204"/>
      <c r="B752" s="196"/>
      <c r="C752" s="196"/>
      <c r="D752" s="196"/>
      <c r="E752" s="196"/>
      <c r="F752" s="196">
        <v>751.0</v>
      </c>
    </row>
    <row r="753">
      <c r="A753" s="203"/>
      <c r="B753" s="198"/>
      <c r="C753" s="198"/>
      <c r="D753" s="196"/>
      <c r="E753" s="198"/>
      <c r="F753" s="198">
        <v>752.0</v>
      </c>
    </row>
    <row r="754">
      <c r="A754" s="204"/>
      <c r="B754" s="196"/>
      <c r="C754" s="196"/>
      <c r="D754" s="196"/>
      <c r="E754" s="196"/>
      <c r="F754" s="196">
        <v>753.0</v>
      </c>
    </row>
    <row r="755">
      <c r="A755" s="203"/>
      <c r="B755" s="198"/>
      <c r="C755" s="198"/>
      <c r="D755" s="196"/>
      <c r="E755" s="198"/>
      <c r="F755" s="198">
        <v>754.0</v>
      </c>
    </row>
    <row r="756">
      <c r="A756" s="204"/>
      <c r="B756" s="196"/>
      <c r="C756" s="196"/>
      <c r="D756" s="196"/>
      <c r="E756" s="196"/>
      <c r="F756" s="196">
        <v>755.0</v>
      </c>
    </row>
    <row r="757">
      <c r="A757" s="203"/>
      <c r="B757" s="198"/>
      <c r="C757" s="198"/>
      <c r="D757" s="196"/>
      <c r="E757" s="198"/>
      <c r="F757" s="198">
        <v>756.0</v>
      </c>
    </row>
    <row r="758">
      <c r="A758" s="204"/>
      <c r="B758" s="196"/>
      <c r="C758" s="196"/>
      <c r="D758" s="196"/>
      <c r="E758" s="196"/>
      <c r="F758" s="196">
        <v>757.0</v>
      </c>
    </row>
    <row r="759">
      <c r="A759" s="203"/>
      <c r="B759" s="198"/>
      <c r="C759" s="198"/>
      <c r="D759" s="196"/>
      <c r="E759" s="198"/>
      <c r="F759" s="198">
        <v>758.0</v>
      </c>
    </row>
    <row r="760">
      <c r="A760" s="204"/>
      <c r="B760" s="196"/>
      <c r="C760" s="196"/>
      <c r="D760" s="196"/>
      <c r="E760" s="196"/>
      <c r="F760" s="196">
        <v>759.0</v>
      </c>
    </row>
    <row r="761">
      <c r="A761" s="203"/>
      <c r="B761" s="198"/>
      <c r="C761" s="198"/>
      <c r="D761" s="196"/>
      <c r="E761" s="198"/>
      <c r="F761" s="198">
        <v>760.0</v>
      </c>
    </row>
    <row r="762">
      <c r="A762" s="204"/>
      <c r="B762" s="196"/>
      <c r="C762" s="196"/>
      <c r="D762" s="196"/>
      <c r="E762" s="196"/>
      <c r="F762" s="196">
        <v>761.0</v>
      </c>
    </row>
    <row r="763">
      <c r="A763" s="203"/>
      <c r="B763" s="198"/>
      <c r="C763" s="198"/>
      <c r="D763" s="196"/>
      <c r="E763" s="198"/>
      <c r="F763" s="198">
        <v>762.0</v>
      </c>
    </row>
    <row r="764">
      <c r="A764" s="204"/>
      <c r="B764" s="196"/>
      <c r="C764" s="196"/>
      <c r="D764" s="196"/>
      <c r="E764" s="196"/>
      <c r="F764" s="196">
        <v>763.0</v>
      </c>
    </row>
    <row r="765">
      <c r="A765" s="203"/>
      <c r="B765" s="198"/>
      <c r="C765" s="198"/>
      <c r="D765" s="196"/>
      <c r="E765" s="198"/>
      <c r="F765" s="198">
        <v>764.0</v>
      </c>
    </row>
    <row r="766">
      <c r="A766" s="204"/>
      <c r="B766" s="196"/>
      <c r="C766" s="196"/>
      <c r="D766" s="196"/>
      <c r="E766" s="196"/>
      <c r="F766" s="196">
        <v>765.0</v>
      </c>
    </row>
    <row r="767">
      <c r="A767" s="203"/>
      <c r="B767" s="198"/>
      <c r="C767" s="198"/>
      <c r="D767" s="196"/>
      <c r="E767" s="198"/>
      <c r="F767" s="198">
        <v>766.0</v>
      </c>
    </row>
    <row r="768">
      <c r="A768" s="204"/>
      <c r="B768" s="196"/>
      <c r="C768" s="196"/>
      <c r="D768" s="196"/>
      <c r="E768" s="196"/>
      <c r="F768" s="196">
        <v>767.0</v>
      </c>
    </row>
    <row r="769">
      <c r="A769" s="203"/>
      <c r="B769" s="198"/>
      <c r="C769" s="198"/>
      <c r="D769" s="196"/>
      <c r="E769" s="198"/>
      <c r="F769" s="198">
        <v>768.0</v>
      </c>
    </row>
    <row r="770">
      <c r="A770" s="204"/>
      <c r="B770" s="196"/>
      <c r="C770" s="196"/>
      <c r="D770" s="196"/>
      <c r="E770" s="196"/>
      <c r="F770" s="196">
        <v>769.0</v>
      </c>
    </row>
    <row r="771">
      <c r="A771" s="203"/>
      <c r="B771" s="198"/>
      <c r="C771" s="198"/>
      <c r="D771" s="196"/>
      <c r="E771" s="198"/>
      <c r="F771" s="198">
        <v>770.0</v>
      </c>
    </row>
    <row r="772">
      <c r="A772" s="204"/>
      <c r="B772" s="196"/>
      <c r="C772" s="196"/>
      <c r="D772" s="196"/>
      <c r="E772" s="196"/>
      <c r="F772" s="196">
        <v>771.0</v>
      </c>
    </row>
    <row r="773">
      <c r="A773" s="203"/>
      <c r="B773" s="198"/>
      <c r="C773" s="198"/>
      <c r="D773" s="196"/>
      <c r="E773" s="198"/>
      <c r="F773" s="198">
        <v>772.0</v>
      </c>
    </row>
    <row r="774">
      <c r="A774" s="204"/>
      <c r="B774" s="196"/>
      <c r="C774" s="196"/>
      <c r="D774" s="196"/>
      <c r="E774" s="196"/>
      <c r="F774" s="196">
        <v>773.0</v>
      </c>
    </row>
    <row r="775">
      <c r="A775" s="203"/>
      <c r="B775" s="198"/>
      <c r="C775" s="198"/>
      <c r="D775" s="196"/>
      <c r="E775" s="198"/>
      <c r="F775" s="198">
        <v>774.0</v>
      </c>
    </row>
    <row r="776">
      <c r="A776" s="204"/>
      <c r="B776" s="196"/>
      <c r="C776" s="196"/>
      <c r="D776" s="196"/>
      <c r="E776" s="196"/>
      <c r="F776" s="196">
        <v>775.0</v>
      </c>
    </row>
    <row r="777">
      <c r="A777" s="203"/>
      <c r="B777" s="198"/>
      <c r="C777" s="198"/>
      <c r="D777" s="196"/>
      <c r="E777" s="198"/>
      <c r="F777" s="198">
        <v>776.0</v>
      </c>
    </row>
    <row r="778">
      <c r="A778" s="204"/>
      <c r="B778" s="196"/>
      <c r="C778" s="196"/>
      <c r="D778" s="196"/>
      <c r="E778" s="196"/>
      <c r="F778" s="196">
        <v>777.0</v>
      </c>
    </row>
    <row r="779">
      <c r="A779" s="203"/>
      <c r="B779" s="198"/>
      <c r="C779" s="198"/>
      <c r="D779" s="196"/>
      <c r="E779" s="198"/>
      <c r="F779" s="198">
        <v>778.0</v>
      </c>
    </row>
    <row r="780">
      <c r="A780" s="204"/>
      <c r="B780" s="196"/>
      <c r="C780" s="196"/>
      <c r="D780" s="196"/>
      <c r="E780" s="196"/>
      <c r="F780" s="196">
        <v>779.0</v>
      </c>
    </row>
    <row r="781">
      <c r="A781" s="203"/>
      <c r="B781" s="198"/>
      <c r="C781" s="198"/>
      <c r="D781" s="196"/>
      <c r="E781" s="198"/>
      <c r="F781" s="198">
        <v>780.0</v>
      </c>
    </row>
    <row r="782">
      <c r="A782" s="204"/>
      <c r="B782" s="196"/>
      <c r="C782" s="196"/>
      <c r="D782" s="196"/>
      <c r="E782" s="196"/>
      <c r="F782" s="196">
        <v>781.0</v>
      </c>
    </row>
    <row r="783">
      <c r="A783" s="203"/>
      <c r="B783" s="198"/>
      <c r="C783" s="198"/>
      <c r="D783" s="196"/>
      <c r="E783" s="198"/>
      <c r="F783" s="198">
        <v>782.0</v>
      </c>
    </row>
    <row r="784">
      <c r="A784" s="204"/>
      <c r="B784" s="196"/>
      <c r="C784" s="196"/>
      <c r="D784" s="196"/>
      <c r="E784" s="196"/>
      <c r="F784" s="196">
        <v>783.0</v>
      </c>
    </row>
    <row r="785">
      <c r="A785" s="203"/>
      <c r="B785" s="198"/>
      <c r="C785" s="198"/>
      <c r="D785" s="196"/>
      <c r="E785" s="198"/>
      <c r="F785" s="198">
        <v>784.0</v>
      </c>
    </row>
    <row r="786">
      <c r="A786" s="204"/>
      <c r="B786" s="196"/>
      <c r="C786" s="196"/>
      <c r="D786" s="196"/>
      <c r="E786" s="196"/>
      <c r="F786" s="196">
        <v>785.0</v>
      </c>
    </row>
    <row r="787">
      <c r="A787" s="203"/>
      <c r="B787" s="198"/>
      <c r="C787" s="198"/>
      <c r="D787" s="196"/>
      <c r="E787" s="198"/>
      <c r="F787" s="198">
        <v>786.0</v>
      </c>
    </row>
    <row r="788">
      <c r="A788" s="204"/>
      <c r="B788" s="196"/>
      <c r="C788" s="196"/>
      <c r="D788" s="196"/>
      <c r="E788" s="196"/>
      <c r="F788" s="196">
        <v>787.0</v>
      </c>
    </row>
    <row r="789">
      <c r="A789" s="203"/>
      <c r="B789" s="198"/>
      <c r="C789" s="198"/>
      <c r="D789" s="196"/>
      <c r="E789" s="198"/>
      <c r="F789" s="198">
        <v>788.0</v>
      </c>
    </row>
    <row r="790">
      <c r="A790" s="204"/>
      <c r="B790" s="196"/>
      <c r="C790" s="196"/>
      <c r="D790" s="196"/>
      <c r="E790" s="196"/>
      <c r="F790" s="196">
        <v>789.0</v>
      </c>
    </row>
    <row r="791">
      <c r="A791" s="203"/>
      <c r="B791" s="198"/>
      <c r="C791" s="198"/>
      <c r="D791" s="196"/>
      <c r="E791" s="198"/>
      <c r="F791" s="198">
        <v>790.0</v>
      </c>
    </row>
    <row r="792">
      <c r="A792" s="204"/>
      <c r="B792" s="196"/>
      <c r="C792" s="196"/>
      <c r="D792" s="196"/>
      <c r="E792" s="196"/>
      <c r="F792" s="196">
        <v>791.0</v>
      </c>
    </row>
    <row r="793">
      <c r="A793" s="203"/>
      <c r="B793" s="198"/>
      <c r="C793" s="198"/>
      <c r="D793" s="196"/>
      <c r="E793" s="198"/>
      <c r="F793" s="198">
        <v>792.0</v>
      </c>
    </row>
    <row r="794">
      <c r="A794" s="204"/>
      <c r="B794" s="196"/>
      <c r="C794" s="196"/>
      <c r="D794" s="196"/>
      <c r="E794" s="196"/>
      <c r="F794" s="196">
        <v>793.0</v>
      </c>
    </row>
    <row r="795">
      <c r="A795" s="203"/>
      <c r="B795" s="198"/>
      <c r="C795" s="198"/>
      <c r="D795" s="196"/>
      <c r="E795" s="198"/>
      <c r="F795" s="198">
        <v>794.0</v>
      </c>
    </row>
    <row r="796">
      <c r="A796" s="204"/>
      <c r="B796" s="196"/>
      <c r="C796" s="196"/>
      <c r="D796" s="196"/>
      <c r="E796" s="196"/>
      <c r="F796" s="196">
        <v>795.0</v>
      </c>
    </row>
    <row r="797">
      <c r="A797" s="203"/>
      <c r="B797" s="198"/>
      <c r="C797" s="198"/>
      <c r="D797" s="196"/>
      <c r="E797" s="198"/>
      <c r="F797" s="198">
        <v>796.0</v>
      </c>
    </row>
    <row r="798">
      <c r="A798" s="204"/>
      <c r="B798" s="196"/>
      <c r="C798" s="196"/>
      <c r="D798" s="196"/>
      <c r="E798" s="196"/>
      <c r="F798" s="196">
        <v>797.0</v>
      </c>
    </row>
    <row r="799">
      <c r="A799" s="203"/>
      <c r="B799" s="198"/>
      <c r="C799" s="198"/>
      <c r="D799" s="196"/>
      <c r="E799" s="198"/>
      <c r="F799" s="198">
        <v>798.0</v>
      </c>
    </row>
    <row r="800">
      <c r="A800" s="204"/>
      <c r="B800" s="196"/>
      <c r="C800" s="196"/>
      <c r="D800" s="196"/>
      <c r="E800" s="196"/>
      <c r="F800" s="196">
        <v>799.0</v>
      </c>
    </row>
    <row r="801">
      <c r="A801" s="203"/>
      <c r="B801" s="198"/>
      <c r="C801" s="198"/>
      <c r="D801" s="196"/>
      <c r="E801" s="198"/>
      <c r="F801" s="198">
        <v>800.0</v>
      </c>
    </row>
    <row r="802">
      <c r="A802" s="204"/>
      <c r="B802" s="196"/>
      <c r="C802" s="196"/>
      <c r="D802" s="196"/>
      <c r="E802" s="196"/>
      <c r="F802" s="196">
        <v>801.0</v>
      </c>
    </row>
    <row r="803">
      <c r="A803" s="203"/>
      <c r="B803" s="198"/>
      <c r="C803" s="198"/>
      <c r="D803" s="196"/>
      <c r="E803" s="198"/>
      <c r="F803" s="198">
        <v>802.0</v>
      </c>
    </row>
    <row r="804">
      <c r="A804" s="204"/>
      <c r="B804" s="196"/>
      <c r="C804" s="196"/>
      <c r="D804" s="196"/>
      <c r="E804" s="196"/>
      <c r="F804" s="196">
        <v>803.0</v>
      </c>
    </row>
    <row r="805">
      <c r="A805" s="203"/>
      <c r="B805" s="198"/>
      <c r="C805" s="198"/>
      <c r="D805" s="196"/>
      <c r="E805" s="198"/>
      <c r="F805" s="198">
        <v>804.0</v>
      </c>
    </row>
    <row r="806">
      <c r="A806" s="204"/>
      <c r="B806" s="196"/>
      <c r="C806" s="196"/>
      <c r="D806" s="196"/>
      <c r="E806" s="196"/>
      <c r="F806" s="196">
        <v>805.0</v>
      </c>
    </row>
    <row r="807">
      <c r="A807" s="203"/>
      <c r="B807" s="198"/>
      <c r="C807" s="198"/>
      <c r="D807" s="196"/>
      <c r="E807" s="198"/>
      <c r="F807" s="198">
        <v>806.0</v>
      </c>
    </row>
    <row r="808">
      <c r="A808" s="204"/>
      <c r="B808" s="196"/>
      <c r="C808" s="196"/>
      <c r="D808" s="196"/>
      <c r="E808" s="196"/>
      <c r="F808" s="196">
        <v>807.0</v>
      </c>
    </row>
    <row r="809">
      <c r="A809" s="203"/>
      <c r="B809" s="198"/>
      <c r="C809" s="198"/>
      <c r="D809" s="196"/>
      <c r="E809" s="198"/>
      <c r="F809" s="198">
        <v>808.0</v>
      </c>
    </row>
    <row r="810">
      <c r="A810" s="204"/>
      <c r="B810" s="196"/>
      <c r="C810" s="196"/>
      <c r="D810" s="196"/>
      <c r="E810" s="196"/>
      <c r="F810" s="196">
        <v>809.0</v>
      </c>
    </row>
    <row r="811">
      <c r="A811" s="203"/>
      <c r="B811" s="198"/>
      <c r="C811" s="198"/>
      <c r="D811" s="196"/>
      <c r="E811" s="198"/>
      <c r="F811" s="198">
        <v>810.0</v>
      </c>
    </row>
    <row r="812">
      <c r="A812" s="204"/>
      <c r="B812" s="196"/>
      <c r="C812" s="196"/>
      <c r="D812" s="196"/>
      <c r="E812" s="196"/>
      <c r="F812" s="196">
        <v>811.0</v>
      </c>
    </row>
    <row r="813">
      <c r="A813" s="203"/>
      <c r="B813" s="198"/>
      <c r="C813" s="198"/>
      <c r="D813" s="196"/>
      <c r="E813" s="198"/>
      <c r="F813" s="198">
        <v>812.0</v>
      </c>
    </row>
    <row r="814">
      <c r="A814" s="204"/>
      <c r="B814" s="196"/>
      <c r="C814" s="196"/>
      <c r="D814" s="196"/>
      <c r="E814" s="196"/>
      <c r="F814" s="196">
        <v>813.0</v>
      </c>
    </row>
    <row r="815">
      <c r="A815" s="203"/>
      <c r="B815" s="198"/>
      <c r="C815" s="198"/>
      <c r="D815" s="196"/>
      <c r="E815" s="198"/>
      <c r="F815" s="198">
        <v>814.0</v>
      </c>
    </row>
    <row r="816">
      <c r="A816" s="204"/>
      <c r="B816" s="196"/>
      <c r="C816" s="196"/>
      <c r="D816" s="196"/>
      <c r="E816" s="196"/>
      <c r="F816" s="196">
        <v>815.0</v>
      </c>
    </row>
    <row r="817">
      <c r="A817" s="203"/>
      <c r="B817" s="198"/>
      <c r="C817" s="198"/>
      <c r="D817" s="196"/>
      <c r="E817" s="198"/>
      <c r="F817" s="198">
        <v>816.0</v>
      </c>
    </row>
    <row r="818">
      <c r="A818" s="204"/>
      <c r="B818" s="196"/>
      <c r="C818" s="196"/>
      <c r="D818" s="196"/>
      <c r="E818" s="196"/>
      <c r="F818" s="196">
        <v>817.0</v>
      </c>
    </row>
    <row r="819">
      <c r="A819" s="203"/>
      <c r="B819" s="198"/>
      <c r="C819" s="198"/>
      <c r="D819" s="196"/>
      <c r="E819" s="198"/>
      <c r="F819" s="198">
        <v>818.0</v>
      </c>
    </row>
    <row r="820">
      <c r="A820" s="204"/>
      <c r="B820" s="196"/>
      <c r="C820" s="196"/>
      <c r="D820" s="196"/>
      <c r="E820" s="196"/>
      <c r="F820" s="196">
        <v>819.0</v>
      </c>
    </row>
    <row r="821">
      <c r="A821" s="203"/>
      <c r="B821" s="198"/>
      <c r="C821" s="198"/>
      <c r="D821" s="196"/>
      <c r="E821" s="198"/>
      <c r="F821" s="198">
        <v>820.0</v>
      </c>
    </row>
    <row r="822">
      <c r="A822" s="204"/>
      <c r="B822" s="196"/>
      <c r="C822" s="196"/>
      <c r="D822" s="196"/>
      <c r="E822" s="196"/>
      <c r="F822" s="196">
        <v>821.0</v>
      </c>
    </row>
    <row r="823">
      <c r="A823" s="203"/>
      <c r="B823" s="198"/>
      <c r="C823" s="198"/>
      <c r="D823" s="196"/>
      <c r="E823" s="198"/>
      <c r="F823" s="198">
        <v>822.0</v>
      </c>
    </row>
    <row r="824">
      <c r="A824" s="204"/>
      <c r="B824" s="196"/>
      <c r="C824" s="196"/>
      <c r="D824" s="196"/>
      <c r="E824" s="196"/>
      <c r="F824" s="196">
        <v>823.0</v>
      </c>
    </row>
    <row r="825">
      <c r="A825" s="203"/>
      <c r="B825" s="198"/>
      <c r="C825" s="198"/>
      <c r="D825" s="196"/>
      <c r="E825" s="198"/>
      <c r="F825" s="198">
        <v>824.0</v>
      </c>
    </row>
    <row r="826">
      <c r="A826" s="204"/>
      <c r="B826" s="196"/>
      <c r="C826" s="196"/>
      <c r="D826" s="196"/>
      <c r="E826" s="196"/>
      <c r="F826" s="196">
        <v>825.0</v>
      </c>
    </row>
    <row r="827">
      <c r="A827" s="203"/>
      <c r="B827" s="198"/>
      <c r="C827" s="198"/>
      <c r="D827" s="196"/>
      <c r="E827" s="198"/>
      <c r="F827" s="198">
        <v>826.0</v>
      </c>
    </row>
    <row r="828">
      <c r="A828" s="204"/>
      <c r="B828" s="196"/>
      <c r="C828" s="196"/>
      <c r="D828" s="196"/>
      <c r="E828" s="196"/>
      <c r="F828" s="196">
        <v>827.0</v>
      </c>
    </row>
    <row r="829">
      <c r="A829" s="203"/>
      <c r="B829" s="198"/>
      <c r="C829" s="198"/>
      <c r="D829" s="196"/>
      <c r="E829" s="198"/>
      <c r="F829" s="198">
        <v>828.0</v>
      </c>
    </row>
    <row r="830">
      <c r="A830" s="204"/>
      <c r="B830" s="196"/>
      <c r="C830" s="196"/>
      <c r="D830" s="196"/>
      <c r="E830" s="196"/>
      <c r="F830" s="196">
        <v>829.0</v>
      </c>
    </row>
    <row r="831">
      <c r="A831" s="203"/>
      <c r="B831" s="198"/>
      <c r="C831" s="198"/>
      <c r="D831" s="196"/>
      <c r="E831" s="198"/>
      <c r="F831" s="198">
        <v>830.0</v>
      </c>
    </row>
    <row r="832">
      <c r="A832" s="204"/>
      <c r="B832" s="196"/>
      <c r="C832" s="196"/>
      <c r="D832" s="196"/>
      <c r="E832" s="196"/>
      <c r="F832" s="196">
        <v>831.0</v>
      </c>
    </row>
    <row r="833">
      <c r="A833" s="203"/>
      <c r="B833" s="198"/>
      <c r="C833" s="198"/>
      <c r="D833" s="196"/>
      <c r="E833" s="198"/>
      <c r="F833" s="198">
        <v>832.0</v>
      </c>
    </row>
    <row r="834">
      <c r="A834" s="204"/>
      <c r="B834" s="196"/>
      <c r="C834" s="196"/>
      <c r="D834" s="196"/>
      <c r="E834" s="196"/>
      <c r="F834" s="196">
        <v>833.0</v>
      </c>
    </row>
    <row r="835">
      <c r="A835" s="203"/>
      <c r="B835" s="198"/>
      <c r="C835" s="198"/>
      <c r="D835" s="196"/>
      <c r="E835" s="198"/>
      <c r="F835" s="198">
        <v>834.0</v>
      </c>
    </row>
    <row r="836">
      <c r="A836" s="204"/>
      <c r="B836" s="196"/>
      <c r="C836" s="196"/>
      <c r="D836" s="196"/>
      <c r="E836" s="196"/>
      <c r="F836" s="196">
        <v>835.0</v>
      </c>
    </row>
    <row r="837">
      <c r="A837" s="203"/>
      <c r="B837" s="198"/>
      <c r="C837" s="198"/>
      <c r="D837" s="196"/>
      <c r="E837" s="198"/>
      <c r="F837" s="198">
        <v>836.0</v>
      </c>
    </row>
    <row r="838">
      <c r="A838" s="204"/>
      <c r="B838" s="196"/>
      <c r="C838" s="196"/>
      <c r="D838" s="196"/>
      <c r="E838" s="196"/>
      <c r="F838" s="196">
        <v>837.0</v>
      </c>
    </row>
    <row r="839">
      <c r="A839" s="203"/>
      <c r="B839" s="198"/>
      <c r="C839" s="198"/>
      <c r="D839" s="196"/>
      <c r="E839" s="198"/>
      <c r="F839" s="198">
        <v>838.0</v>
      </c>
    </row>
    <row r="840">
      <c r="A840" s="204"/>
      <c r="B840" s="196"/>
      <c r="C840" s="196"/>
      <c r="D840" s="196"/>
      <c r="E840" s="196"/>
      <c r="F840" s="196">
        <v>839.0</v>
      </c>
    </row>
    <row r="841">
      <c r="A841" s="203"/>
      <c r="B841" s="198"/>
      <c r="C841" s="198"/>
      <c r="D841" s="196"/>
      <c r="E841" s="198"/>
      <c r="F841" s="198">
        <v>840.0</v>
      </c>
    </row>
    <row r="842">
      <c r="A842" s="204"/>
      <c r="B842" s="196"/>
      <c r="C842" s="196"/>
      <c r="D842" s="196"/>
      <c r="E842" s="196"/>
      <c r="F842" s="196">
        <v>841.0</v>
      </c>
    </row>
    <row r="843">
      <c r="A843" s="203"/>
      <c r="B843" s="198"/>
      <c r="C843" s="198"/>
      <c r="D843" s="196"/>
      <c r="E843" s="198"/>
      <c r="F843" s="198">
        <v>842.0</v>
      </c>
    </row>
    <row r="844">
      <c r="A844" s="204"/>
      <c r="B844" s="196"/>
      <c r="C844" s="196"/>
      <c r="D844" s="196"/>
      <c r="E844" s="196"/>
      <c r="F844" s="196">
        <v>843.0</v>
      </c>
    </row>
    <row r="845">
      <c r="A845" s="203"/>
      <c r="B845" s="198"/>
      <c r="C845" s="198"/>
      <c r="D845" s="196"/>
      <c r="E845" s="198"/>
      <c r="F845" s="198">
        <v>844.0</v>
      </c>
    </row>
    <row r="846">
      <c r="A846" s="204"/>
      <c r="B846" s="196"/>
      <c r="C846" s="196"/>
      <c r="D846" s="196"/>
      <c r="E846" s="196"/>
      <c r="F846" s="196">
        <v>845.0</v>
      </c>
    </row>
    <row r="847">
      <c r="A847" s="203"/>
      <c r="B847" s="198"/>
      <c r="C847" s="198"/>
      <c r="D847" s="196"/>
      <c r="E847" s="198"/>
      <c r="F847" s="198">
        <v>846.0</v>
      </c>
    </row>
    <row r="848">
      <c r="A848" s="204"/>
      <c r="B848" s="196"/>
      <c r="C848" s="196"/>
      <c r="D848" s="196"/>
      <c r="E848" s="196"/>
      <c r="F848" s="196">
        <v>847.0</v>
      </c>
    </row>
    <row r="849">
      <c r="A849" s="203"/>
      <c r="B849" s="198"/>
      <c r="C849" s="198"/>
      <c r="D849" s="196"/>
      <c r="E849" s="198"/>
      <c r="F849" s="198">
        <v>848.0</v>
      </c>
    </row>
    <row r="850">
      <c r="A850" s="204"/>
      <c r="B850" s="196"/>
      <c r="C850" s="196"/>
      <c r="D850" s="196"/>
      <c r="E850" s="196"/>
      <c r="F850" s="196">
        <v>849.0</v>
      </c>
    </row>
    <row r="851">
      <c r="A851" s="203"/>
      <c r="B851" s="198"/>
      <c r="C851" s="198"/>
      <c r="D851" s="196"/>
      <c r="E851" s="198"/>
      <c r="F851" s="198">
        <v>850.0</v>
      </c>
    </row>
    <row r="852">
      <c r="A852" s="204"/>
      <c r="B852" s="196"/>
      <c r="C852" s="196"/>
      <c r="D852" s="196"/>
      <c r="E852" s="196"/>
      <c r="F852" s="196">
        <v>851.0</v>
      </c>
    </row>
    <row r="853">
      <c r="A853" s="203"/>
      <c r="B853" s="198"/>
      <c r="C853" s="198"/>
      <c r="D853" s="196"/>
      <c r="E853" s="198"/>
      <c r="F853" s="198">
        <v>852.0</v>
      </c>
    </row>
    <row r="854">
      <c r="A854" s="204"/>
      <c r="B854" s="196"/>
      <c r="C854" s="196"/>
      <c r="D854" s="196"/>
      <c r="E854" s="196"/>
      <c r="F854" s="196">
        <v>853.0</v>
      </c>
    </row>
    <row r="855">
      <c r="A855" s="203"/>
      <c r="B855" s="198"/>
      <c r="C855" s="198"/>
      <c r="D855" s="196"/>
      <c r="E855" s="198"/>
      <c r="F855" s="198">
        <v>854.0</v>
      </c>
    </row>
    <row r="856">
      <c r="A856" s="204"/>
      <c r="B856" s="196"/>
      <c r="C856" s="196"/>
      <c r="D856" s="196"/>
      <c r="E856" s="196"/>
      <c r="F856" s="196">
        <v>855.0</v>
      </c>
    </row>
    <row r="857">
      <c r="A857" s="203"/>
      <c r="B857" s="198"/>
      <c r="C857" s="198"/>
      <c r="D857" s="196"/>
      <c r="E857" s="198"/>
      <c r="F857" s="198">
        <v>856.0</v>
      </c>
    </row>
    <row r="858">
      <c r="A858" s="204"/>
      <c r="B858" s="196"/>
      <c r="C858" s="196"/>
      <c r="D858" s="196"/>
      <c r="E858" s="196"/>
      <c r="F858" s="196">
        <v>857.0</v>
      </c>
    </row>
    <row r="859">
      <c r="A859" s="203"/>
      <c r="B859" s="198"/>
      <c r="C859" s="198"/>
      <c r="D859" s="196"/>
      <c r="E859" s="198"/>
      <c r="F859" s="198">
        <v>858.0</v>
      </c>
    </row>
    <row r="860">
      <c r="A860" s="204"/>
      <c r="B860" s="196"/>
      <c r="C860" s="196"/>
      <c r="D860" s="196"/>
      <c r="E860" s="196"/>
      <c r="F860" s="196">
        <v>859.0</v>
      </c>
    </row>
    <row r="861">
      <c r="A861" s="203"/>
      <c r="B861" s="198"/>
      <c r="C861" s="198"/>
      <c r="D861" s="196"/>
      <c r="E861" s="198"/>
      <c r="F861" s="198">
        <v>860.0</v>
      </c>
    </row>
    <row r="862">
      <c r="A862" s="204"/>
      <c r="B862" s="196"/>
      <c r="C862" s="196"/>
      <c r="D862" s="196"/>
      <c r="E862" s="196"/>
      <c r="F862" s="196">
        <v>861.0</v>
      </c>
    </row>
    <row r="863">
      <c r="A863" s="203"/>
      <c r="B863" s="198"/>
      <c r="C863" s="198"/>
      <c r="D863" s="196"/>
      <c r="E863" s="198"/>
      <c r="F863" s="198">
        <v>862.0</v>
      </c>
    </row>
    <row r="864">
      <c r="A864" s="204"/>
      <c r="B864" s="196"/>
      <c r="C864" s="196"/>
      <c r="D864" s="196"/>
      <c r="E864" s="196"/>
      <c r="F864" s="196">
        <v>863.0</v>
      </c>
    </row>
    <row r="865">
      <c r="A865" s="203"/>
      <c r="B865" s="198"/>
      <c r="C865" s="198"/>
      <c r="D865" s="196"/>
      <c r="E865" s="198"/>
      <c r="F865" s="198">
        <v>864.0</v>
      </c>
    </row>
    <row r="866">
      <c r="A866" s="204"/>
      <c r="B866" s="196"/>
      <c r="C866" s="196"/>
      <c r="D866" s="196"/>
      <c r="E866" s="196"/>
      <c r="F866" s="196">
        <v>865.0</v>
      </c>
    </row>
    <row r="867">
      <c r="A867" s="203"/>
      <c r="B867" s="198"/>
      <c r="C867" s="198"/>
      <c r="D867" s="196"/>
      <c r="E867" s="198"/>
      <c r="F867" s="198">
        <v>866.0</v>
      </c>
    </row>
    <row r="868">
      <c r="A868" s="204"/>
      <c r="B868" s="196"/>
      <c r="C868" s="196"/>
      <c r="D868" s="196"/>
      <c r="E868" s="196"/>
      <c r="F868" s="196">
        <v>867.0</v>
      </c>
    </row>
    <row r="869">
      <c r="A869" s="203"/>
      <c r="B869" s="198"/>
      <c r="C869" s="198"/>
      <c r="D869" s="196"/>
      <c r="E869" s="198"/>
      <c r="F869" s="198">
        <v>868.0</v>
      </c>
    </row>
    <row r="870">
      <c r="A870" s="204"/>
      <c r="B870" s="196"/>
      <c r="C870" s="196"/>
      <c r="D870" s="196"/>
      <c r="E870" s="196"/>
      <c r="F870" s="196">
        <v>869.0</v>
      </c>
    </row>
    <row r="871">
      <c r="A871" s="203"/>
      <c r="B871" s="198"/>
      <c r="C871" s="198"/>
      <c r="D871" s="196"/>
      <c r="E871" s="198"/>
      <c r="F871" s="198">
        <v>870.0</v>
      </c>
    </row>
    <row r="872">
      <c r="A872" s="204"/>
      <c r="B872" s="196"/>
      <c r="C872" s="196"/>
      <c r="D872" s="196"/>
      <c r="E872" s="196"/>
      <c r="F872" s="196">
        <v>871.0</v>
      </c>
    </row>
    <row r="873">
      <c r="A873" s="203"/>
      <c r="B873" s="198"/>
      <c r="C873" s="198"/>
      <c r="D873" s="196"/>
      <c r="E873" s="198"/>
      <c r="F873" s="198">
        <v>872.0</v>
      </c>
    </row>
    <row r="874">
      <c r="A874" s="204"/>
      <c r="B874" s="196"/>
      <c r="C874" s="196"/>
      <c r="D874" s="196"/>
      <c r="E874" s="196"/>
      <c r="F874" s="196">
        <v>873.0</v>
      </c>
    </row>
    <row r="875">
      <c r="A875" s="203"/>
      <c r="B875" s="198"/>
      <c r="C875" s="198"/>
      <c r="D875" s="196"/>
      <c r="E875" s="198"/>
      <c r="F875" s="198">
        <v>874.0</v>
      </c>
    </row>
    <row r="876">
      <c r="A876" s="204"/>
      <c r="B876" s="196"/>
      <c r="C876" s="196"/>
      <c r="D876" s="196"/>
      <c r="E876" s="196"/>
      <c r="F876" s="196">
        <v>875.0</v>
      </c>
    </row>
    <row r="877">
      <c r="A877" s="203"/>
      <c r="B877" s="198"/>
      <c r="C877" s="198"/>
      <c r="D877" s="196"/>
      <c r="E877" s="198"/>
      <c r="F877" s="198">
        <v>876.0</v>
      </c>
    </row>
    <row r="878">
      <c r="A878" s="204"/>
      <c r="B878" s="196"/>
      <c r="C878" s="196"/>
      <c r="D878" s="196"/>
      <c r="E878" s="196"/>
      <c r="F878" s="196">
        <v>877.0</v>
      </c>
    </row>
    <row r="879">
      <c r="A879" s="203"/>
      <c r="B879" s="198"/>
      <c r="C879" s="198"/>
      <c r="D879" s="196"/>
      <c r="E879" s="198"/>
      <c r="F879" s="198">
        <v>878.0</v>
      </c>
    </row>
    <row r="880">
      <c r="A880" s="204"/>
      <c r="B880" s="196"/>
      <c r="C880" s="196"/>
      <c r="D880" s="196"/>
      <c r="E880" s="196"/>
      <c r="F880" s="196">
        <v>879.0</v>
      </c>
    </row>
    <row r="881">
      <c r="A881" s="203"/>
      <c r="B881" s="198"/>
      <c r="C881" s="198"/>
      <c r="D881" s="196"/>
      <c r="E881" s="198"/>
      <c r="F881" s="198">
        <v>880.0</v>
      </c>
    </row>
    <row r="882">
      <c r="A882" s="204"/>
      <c r="B882" s="196"/>
      <c r="C882" s="196"/>
      <c r="D882" s="196"/>
      <c r="E882" s="196"/>
      <c r="F882" s="196">
        <v>881.0</v>
      </c>
    </row>
    <row r="883">
      <c r="A883" s="203"/>
      <c r="B883" s="198"/>
      <c r="C883" s="198"/>
      <c r="D883" s="196"/>
      <c r="E883" s="198"/>
      <c r="F883" s="198">
        <v>882.0</v>
      </c>
    </row>
    <row r="884">
      <c r="A884" s="204"/>
      <c r="B884" s="196"/>
      <c r="C884" s="196"/>
      <c r="D884" s="196"/>
      <c r="E884" s="196"/>
      <c r="F884" s="196">
        <v>883.0</v>
      </c>
    </row>
    <row r="885">
      <c r="A885" s="203"/>
      <c r="B885" s="198"/>
      <c r="C885" s="198"/>
      <c r="D885" s="196"/>
      <c r="E885" s="198"/>
      <c r="F885" s="198">
        <v>884.0</v>
      </c>
    </row>
    <row r="886">
      <c r="A886" s="204"/>
      <c r="B886" s="196"/>
      <c r="C886" s="196"/>
      <c r="D886" s="196"/>
      <c r="E886" s="196"/>
      <c r="F886" s="196">
        <v>885.0</v>
      </c>
    </row>
    <row r="887">
      <c r="A887" s="203"/>
      <c r="B887" s="198"/>
      <c r="C887" s="198"/>
      <c r="D887" s="196"/>
      <c r="E887" s="198"/>
      <c r="F887" s="198">
        <v>886.0</v>
      </c>
    </row>
    <row r="888">
      <c r="A888" s="204"/>
      <c r="B888" s="196"/>
      <c r="C888" s="196"/>
      <c r="D888" s="196"/>
      <c r="E888" s="196"/>
      <c r="F888" s="196">
        <v>887.0</v>
      </c>
    </row>
    <row r="889">
      <c r="A889" s="203"/>
      <c r="B889" s="198"/>
      <c r="C889" s="198"/>
      <c r="D889" s="196"/>
      <c r="E889" s="198"/>
      <c r="F889" s="198">
        <v>888.0</v>
      </c>
    </row>
    <row r="890">
      <c r="A890" s="204"/>
      <c r="B890" s="196"/>
      <c r="C890" s="196"/>
      <c r="D890" s="196"/>
      <c r="E890" s="196"/>
      <c r="F890" s="196">
        <v>889.0</v>
      </c>
    </row>
    <row r="891">
      <c r="A891" s="203"/>
      <c r="B891" s="198"/>
      <c r="C891" s="198"/>
      <c r="D891" s="196"/>
      <c r="E891" s="198"/>
      <c r="F891" s="198">
        <v>890.0</v>
      </c>
    </row>
    <row r="892">
      <c r="A892" s="204"/>
      <c r="B892" s="196"/>
      <c r="C892" s="196"/>
      <c r="D892" s="196"/>
      <c r="E892" s="196"/>
      <c r="F892" s="196">
        <v>891.0</v>
      </c>
    </row>
    <row r="893">
      <c r="A893" s="203"/>
      <c r="B893" s="198"/>
      <c r="C893" s="198"/>
      <c r="D893" s="196"/>
      <c r="E893" s="198"/>
      <c r="F893" s="198">
        <v>892.0</v>
      </c>
    </row>
    <row r="894">
      <c r="A894" s="204"/>
      <c r="B894" s="196"/>
      <c r="C894" s="196"/>
      <c r="D894" s="196"/>
      <c r="E894" s="196"/>
      <c r="F894" s="196">
        <v>893.0</v>
      </c>
    </row>
    <row r="895">
      <c r="A895" s="203"/>
      <c r="B895" s="198"/>
      <c r="C895" s="198"/>
      <c r="D895" s="196"/>
      <c r="E895" s="198"/>
      <c r="F895" s="198">
        <v>894.0</v>
      </c>
    </row>
    <row r="896">
      <c r="A896" s="204"/>
      <c r="B896" s="196"/>
      <c r="C896" s="196"/>
      <c r="D896" s="196"/>
      <c r="E896" s="196"/>
      <c r="F896" s="196">
        <v>895.0</v>
      </c>
    </row>
    <row r="897">
      <c r="A897" s="203"/>
      <c r="B897" s="198"/>
      <c r="C897" s="198"/>
      <c r="D897" s="196"/>
      <c r="E897" s="198"/>
      <c r="F897" s="198">
        <v>896.0</v>
      </c>
    </row>
    <row r="898">
      <c r="A898" s="204"/>
      <c r="B898" s="196"/>
      <c r="C898" s="196"/>
      <c r="D898" s="196"/>
      <c r="E898" s="196"/>
      <c r="F898" s="196">
        <v>897.0</v>
      </c>
    </row>
    <row r="899">
      <c r="A899" s="203"/>
      <c r="B899" s="198"/>
      <c r="C899" s="198"/>
      <c r="D899" s="196"/>
      <c r="E899" s="198"/>
      <c r="F899" s="198">
        <v>898.0</v>
      </c>
    </row>
    <row r="900">
      <c r="A900" s="204"/>
      <c r="B900" s="196"/>
      <c r="C900" s="196"/>
      <c r="D900" s="196"/>
      <c r="E900" s="196"/>
      <c r="F900" s="196">
        <v>899.0</v>
      </c>
    </row>
    <row r="901">
      <c r="A901" s="203"/>
      <c r="B901" s="198"/>
      <c r="C901" s="198"/>
      <c r="D901" s="196"/>
      <c r="E901" s="198"/>
      <c r="F901" s="198">
        <v>900.0</v>
      </c>
    </row>
    <row r="902">
      <c r="A902" s="204"/>
      <c r="B902" s="196"/>
      <c r="C902" s="196"/>
      <c r="D902" s="196"/>
      <c r="E902" s="196"/>
      <c r="F902" s="196">
        <v>901.0</v>
      </c>
    </row>
    <row r="903">
      <c r="A903" s="203"/>
      <c r="B903" s="198"/>
      <c r="C903" s="198"/>
      <c r="D903" s="196"/>
      <c r="E903" s="198"/>
      <c r="F903" s="198">
        <v>902.0</v>
      </c>
    </row>
    <row r="904">
      <c r="A904" s="204"/>
      <c r="B904" s="196"/>
      <c r="C904" s="196"/>
      <c r="D904" s="196"/>
      <c r="E904" s="196"/>
      <c r="F904" s="196">
        <v>903.0</v>
      </c>
    </row>
    <row r="905">
      <c r="A905" s="203"/>
      <c r="B905" s="198"/>
      <c r="C905" s="198"/>
      <c r="D905" s="196"/>
      <c r="E905" s="198"/>
      <c r="F905" s="198">
        <v>904.0</v>
      </c>
    </row>
    <row r="906">
      <c r="A906" s="204"/>
      <c r="B906" s="196"/>
      <c r="C906" s="196"/>
      <c r="D906" s="196"/>
      <c r="E906" s="196"/>
      <c r="F906" s="196">
        <v>905.0</v>
      </c>
    </row>
    <row r="907">
      <c r="A907" s="203"/>
      <c r="B907" s="198"/>
      <c r="C907" s="198"/>
      <c r="D907" s="196"/>
      <c r="E907" s="198"/>
      <c r="F907" s="198">
        <v>906.0</v>
      </c>
    </row>
    <row r="908">
      <c r="A908" s="204"/>
      <c r="B908" s="196"/>
      <c r="C908" s="196"/>
      <c r="D908" s="196"/>
      <c r="E908" s="196"/>
      <c r="F908" s="196">
        <v>907.0</v>
      </c>
    </row>
    <row r="909">
      <c r="A909" s="203"/>
      <c r="B909" s="198"/>
      <c r="C909" s="198"/>
      <c r="D909" s="196"/>
      <c r="E909" s="198"/>
      <c r="F909" s="198">
        <v>908.0</v>
      </c>
    </row>
    <row r="910">
      <c r="A910" s="204"/>
      <c r="B910" s="196"/>
      <c r="C910" s="196"/>
      <c r="D910" s="196"/>
      <c r="E910" s="196"/>
      <c r="F910" s="196">
        <v>909.0</v>
      </c>
    </row>
    <row r="911">
      <c r="A911" s="203"/>
      <c r="B911" s="198"/>
      <c r="C911" s="198"/>
      <c r="D911" s="196"/>
      <c r="E911" s="198"/>
      <c r="F911" s="198">
        <v>910.0</v>
      </c>
    </row>
    <row r="912">
      <c r="A912" s="204"/>
      <c r="B912" s="196"/>
      <c r="C912" s="196"/>
      <c r="D912" s="196"/>
      <c r="E912" s="196"/>
      <c r="F912" s="196">
        <v>911.0</v>
      </c>
    </row>
    <row r="913">
      <c r="A913" s="203"/>
      <c r="B913" s="198"/>
      <c r="C913" s="198"/>
      <c r="D913" s="196"/>
      <c r="E913" s="198"/>
      <c r="F913" s="198">
        <v>912.0</v>
      </c>
    </row>
    <row r="914">
      <c r="A914" s="204"/>
      <c r="B914" s="196"/>
      <c r="C914" s="196"/>
      <c r="D914" s="196"/>
      <c r="E914" s="196"/>
      <c r="F914" s="196">
        <v>913.0</v>
      </c>
    </row>
    <row r="915">
      <c r="A915" s="203"/>
      <c r="B915" s="198"/>
      <c r="C915" s="198"/>
      <c r="D915" s="196"/>
      <c r="E915" s="198"/>
      <c r="F915" s="198">
        <v>914.0</v>
      </c>
    </row>
    <row r="916">
      <c r="A916" s="204"/>
      <c r="B916" s="196"/>
      <c r="C916" s="196"/>
      <c r="D916" s="196"/>
      <c r="E916" s="196"/>
      <c r="F916" s="196">
        <v>915.0</v>
      </c>
    </row>
    <row r="917">
      <c r="A917" s="203"/>
      <c r="B917" s="198"/>
      <c r="C917" s="198"/>
      <c r="D917" s="196"/>
      <c r="E917" s="198"/>
      <c r="F917" s="198">
        <v>916.0</v>
      </c>
    </row>
    <row r="918">
      <c r="A918" s="204"/>
      <c r="B918" s="196"/>
      <c r="C918" s="196"/>
      <c r="D918" s="196"/>
      <c r="E918" s="196"/>
      <c r="F918" s="196">
        <v>917.0</v>
      </c>
    </row>
    <row r="919">
      <c r="A919" s="203"/>
      <c r="B919" s="198"/>
      <c r="C919" s="198"/>
      <c r="D919" s="196"/>
      <c r="E919" s="198"/>
      <c r="F919" s="198">
        <v>918.0</v>
      </c>
    </row>
    <row r="920">
      <c r="A920" s="204"/>
      <c r="B920" s="196"/>
      <c r="C920" s="196"/>
      <c r="D920" s="196"/>
      <c r="E920" s="196"/>
      <c r="F920" s="196">
        <v>919.0</v>
      </c>
    </row>
    <row r="921">
      <c r="A921" s="203"/>
      <c r="B921" s="198"/>
      <c r="C921" s="198"/>
      <c r="D921" s="196"/>
      <c r="E921" s="198"/>
      <c r="F921" s="198">
        <v>920.0</v>
      </c>
    </row>
    <row r="922">
      <c r="A922" s="204"/>
      <c r="B922" s="196"/>
      <c r="C922" s="196"/>
      <c r="D922" s="196"/>
      <c r="E922" s="196"/>
      <c r="F922" s="196">
        <v>921.0</v>
      </c>
    </row>
    <row r="923">
      <c r="A923" s="203"/>
      <c r="B923" s="198"/>
      <c r="C923" s="198"/>
      <c r="D923" s="196"/>
      <c r="E923" s="198"/>
      <c r="F923" s="198">
        <v>922.0</v>
      </c>
    </row>
    <row r="924">
      <c r="A924" s="204"/>
      <c r="B924" s="196"/>
      <c r="C924" s="196"/>
      <c r="D924" s="196"/>
      <c r="E924" s="196"/>
      <c r="F924" s="196">
        <v>923.0</v>
      </c>
    </row>
    <row r="925">
      <c r="A925" s="203"/>
      <c r="B925" s="198"/>
      <c r="C925" s="198"/>
      <c r="D925" s="196"/>
      <c r="E925" s="198"/>
      <c r="F925" s="198">
        <v>924.0</v>
      </c>
    </row>
    <row r="926">
      <c r="A926" s="204"/>
      <c r="B926" s="196"/>
      <c r="C926" s="196"/>
      <c r="D926" s="196"/>
      <c r="E926" s="196"/>
      <c r="F926" s="196">
        <v>925.0</v>
      </c>
    </row>
    <row r="927">
      <c r="A927" s="203"/>
      <c r="B927" s="198"/>
      <c r="C927" s="198"/>
      <c r="D927" s="196"/>
      <c r="E927" s="198"/>
      <c r="F927" s="198">
        <v>926.0</v>
      </c>
    </row>
    <row r="928">
      <c r="A928" s="204"/>
      <c r="B928" s="196"/>
      <c r="C928" s="196"/>
      <c r="D928" s="196"/>
      <c r="E928" s="196"/>
      <c r="F928" s="196">
        <v>927.0</v>
      </c>
    </row>
    <row r="929">
      <c r="A929" s="203"/>
      <c r="B929" s="198"/>
      <c r="C929" s="198"/>
      <c r="D929" s="196"/>
      <c r="E929" s="198"/>
      <c r="F929" s="198">
        <v>928.0</v>
      </c>
    </row>
    <row r="930">
      <c r="A930" s="204"/>
      <c r="B930" s="196"/>
      <c r="C930" s="196"/>
      <c r="D930" s="196"/>
      <c r="E930" s="196"/>
      <c r="F930" s="196">
        <v>929.0</v>
      </c>
    </row>
    <row r="931">
      <c r="A931" s="203"/>
      <c r="B931" s="198"/>
      <c r="C931" s="198"/>
      <c r="D931" s="196"/>
      <c r="E931" s="198"/>
      <c r="F931" s="198">
        <v>930.0</v>
      </c>
    </row>
    <row r="932">
      <c r="A932" s="204"/>
      <c r="B932" s="196"/>
      <c r="C932" s="196"/>
      <c r="D932" s="196"/>
      <c r="E932" s="196"/>
      <c r="F932" s="196">
        <v>931.0</v>
      </c>
    </row>
    <row r="933">
      <c r="A933" s="203"/>
      <c r="B933" s="198"/>
      <c r="C933" s="198"/>
      <c r="D933" s="196"/>
      <c r="E933" s="198"/>
      <c r="F933" s="198">
        <v>932.0</v>
      </c>
    </row>
    <row r="934">
      <c r="A934" s="204"/>
      <c r="B934" s="196"/>
      <c r="C934" s="196"/>
      <c r="D934" s="196"/>
      <c r="E934" s="196"/>
      <c r="F934" s="196">
        <v>933.0</v>
      </c>
    </row>
    <row r="935">
      <c r="A935" s="203"/>
      <c r="B935" s="198"/>
      <c r="C935" s="198"/>
      <c r="D935" s="196"/>
      <c r="E935" s="198"/>
      <c r="F935" s="198">
        <v>934.0</v>
      </c>
    </row>
    <row r="936">
      <c r="A936" s="204"/>
      <c r="B936" s="196"/>
      <c r="C936" s="196"/>
      <c r="D936" s="196"/>
      <c r="E936" s="196"/>
      <c r="F936" s="196">
        <v>935.0</v>
      </c>
    </row>
    <row r="937">
      <c r="A937" s="203"/>
      <c r="B937" s="198"/>
      <c r="C937" s="198"/>
      <c r="D937" s="196"/>
      <c r="E937" s="198"/>
      <c r="F937" s="198">
        <v>936.0</v>
      </c>
    </row>
    <row r="938">
      <c r="A938" s="204"/>
      <c r="B938" s="196"/>
      <c r="C938" s="196"/>
      <c r="D938" s="196"/>
      <c r="E938" s="196"/>
      <c r="F938" s="196">
        <v>937.0</v>
      </c>
    </row>
    <row r="939">
      <c r="A939" s="203"/>
      <c r="B939" s="198"/>
      <c r="C939" s="198"/>
      <c r="D939" s="196"/>
      <c r="E939" s="198"/>
      <c r="F939" s="198">
        <v>938.0</v>
      </c>
    </row>
    <row r="940">
      <c r="A940" s="204"/>
      <c r="B940" s="196"/>
      <c r="C940" s="196"/>
      <c r="D940" s="196"/>
      <c r="E940" s="196"/>
      <c r="F940" s="196">
        <v>939.0</v>
      </c>
    </row>
    <row r="941">
      <c r="A941" s="203"/>
      <c r="B941" s="198"/>
      <c r="C941" s="198"/>
      <c r="D941" s="196"/>
      <c r="E941" s="198"/>
      <c r="F941" s="198">
        <v>940.0</v>
      </c>
    </row>
    <row r="942">
      <c r="A942" s="204"/>
      <c r="B942" s="196"/>
      <c r="C942" s="196"/>
      <c r="D942" s="196"/>
      <c r="E942" s="196"/>
      <c r="F942" s="196">
        <v>941.0</v>
      </c>
    </row>
    <row r="943">
      <c r="A943" s="203"/>
      <c r="B943" s="198"/>
      <c r="C943" s="198"/>
      <c r="D943" s="196"/>
      <c r="E943" s="198"/>
      <c r="F943" s="198">
        <v>942.0</v>
      </c>
    </row>
    <row r="944">
      <c r="A944" s="204"/>
      <c r="B944" s="196"/>
      <c r="C944" s="196"/>
      <c r="D944" s="196"/>
      <c r="E944" s="196"/>
      <c r="F944" s="196">
        <v>943.0</v>
      </c>
    </row>
    <row r="945">
      <c r="A945" s="203"/>
      <c r="B945" s="198"/>
      <c r="C945" s="198"/>
      <c r="D945" s="196"/>
      <c r="E945" s="198"/>
      <c r="F945" s="198">
        <v>944.0</v>
      </c>
    </row>
    <row r="946">
      <c r="A946" s="204"/>
      <c r="B946" s="196"/>
      <c r="C946" s="196"/>
      <c r="D946" s="196"/>
      <c r="E946" s="196"/>
      <c r="F946" s="196">
        <v>945.0</v>
      </c>
    </row>
    <row r="947">
      <c r="A947" s="203"/>
      <c r="B947" s="198"/>
      <c r="C947" s="198"/>
      <c r="D947" s="196"/>
      <c r="E947" s="198"/>
      <c r="F947" s="198">
        <v>946.0</v>
      </c>
    </row>
    <row r="948">
      <c r="A948" s="204"/>
      <c r="B948" s="196"/>
      <c r="C948" s="196"/>
      <c r="D948" s="196"/>
      <c r="E948" s="196"/>
      <c r="F948" s="196">
        <v>947.0</v>
      </c>
    </row>
    <row r="949">
      <c r="A949" s="203"/>
      <c r="B949" s="198"/>
      <c r="C949" s="198"/>
      <c r="D949" s="196"/>
      <c r="E949" s="198"/>
      <c r="F949" s="198">
        <v>948.0</v>
      </c>
    </row>
    <row r="950">
      <c r="A950" s="204"/>
      <c r="B950" s="196"/>
      <c r="C950" s="196"/>
      <c r="D950" s="196"/>
      <c r="E950" s="196"/>
      <c r="F950" s="196">
        <v>949.0</v>
      </c>
    </row>
    <row r="951">
      <c r="A951" s="203"/>
      <c r="B951" s="198"/>
      <c r="C951" s="198"/>
      <c r="D951" s="196"/>
      <c r="E951" s="198"/>
      <c r="F951" s="198">
        <v>950.0</v>
      </c>
    </row>
    <row r="952">
      <c r="A952" s="204"/>
      <c r="B952" s="196"/>
      <c r="C952" s="196"/>
      <c r="D952" s="196"/>
      <c r="E952" s="196"/>
      <c r="F952" s="196">
        <v>951.0</v>
      </c>
    </row>
    <row r="953">
      <c r="A953" s="203"/>
      <c r="B953" s="198"/>
      <c r="C953" s="198"/>
      <c r="D953" s="196"/>
      <c r="E953" s="198"/>
      <c r="F953" s="198">
        <v>952.0</v>
      </c>
    </row>
    <row r="954">
      <c r="A954" s="204"/>
      <c r="B954" s="196"/>
      <c r="C954" s="196"/>
      <c r="D954" s="196"/>
      <c r="E954" s="196"/>
      <c r="F954" s="196">
        <v>953.0</v>
      </c>
    </row>
    <row r="955">
      <c r="A955" s="203"/>
      <c r="B955" s="198"/>
      <c r="C955" s="198"/>
      <c r="D955" s="196"/>
      <c r="E955" s="198"/>
      <c r="F955" s="198">
        <v>954.0</v>
      </c>
    </row>
    <row r="956">
      <c r="A956" s="204"/>
      <c r="B956" s="196"/>
      <c r="C956" s="196"/>
      <c r="D956" s="196"/>
      <c r="E956" s="196"/>
      <c r="F956" s="196">
        <v>955.0</v>
      </c>
    </row>
    <row r="957">
      <c r="A957" s="203"/>
      <c r="B957" s="198"/>
      <c r="C957" s="198"/>
      <c r="D957" s="196"/>
      <c r="E957" s="198"/>
      <c r="F957" s="198">
        <v>956.0</v>
      </c>
    </row>
    <row r="958">
      <c r="A958" s="204"/>
      <c r="B958" s="196"/>
      <c r="C958" s="196"/>
      <c r="D958" s="196"/>
      <c r="E958" s="196"/>
      <c r="F958" s="196">
        <v>957.0</v>
      </c>
    </row>
    <row r="959">
      <c r="A959" s="203"/>
      <c r="B959" s="198"/>
      <c r="C959" s="198"/>
      <c r="D959" s="196"/>
      <c r="E959" s="198"/>
      <c r="F959" s="198">
        <v>958.0</v>
      </c>
    </row>
    <row r="960">
      <c r="A960" s="204"/>
      <c r="B960" s="196"/>
      <c r="C960" s="196"/>
      <c r="D960" s="196"/>
      <c r="E960" s="196"/>
      <c r="F960" s="196">
        <v>959.0</v>
      </c>
    </row>
    <row r="961">
      <c r="A961" s="203"/>
      <c r="B961" s="198"/>
      <c r="C961" s="198"/>
      <c r="D961" s="196"/>
      <c r="E961" s="198"/>
      <c r="F961" s="198">
        <v>960.0</v>
      </c>
    </row>
    <row r="962">
      <c r="A962" s="204"/>
      <c r="B962" s="196"/>
      <c r="C962" s="196"/>
      <c r="D962" s="196"/>
      <c r="E962" s="196"/>
      <c r="F962" s="196">
        <v>961.0</v>
      </c>
    </row>
    <row r="963">
      <c r="A963" s="203"/>
      <c r="B963" s="198"/>
      <c r="C963" s="198"/>
      <c r="D963" s="196"/>
      <c r="E963" s="198"/>
      <c r="F963" s="198">
        <v>962.0</v>
      </c>
    </row>
    <row r="964">
      <c r="A964" s="204"/>
      <c r="B964" s="196"/>
      <c r="C964" s="196"/>
      <c r="D964" s="196"/>
      <c r="E964" s="196"/>
      <c r="F964" s="196">
        <v>963.0</v>
      </c>
    </row>
    <row r="965">
      <c r="A965" s="203"/>
      <c r="B965" s="198"/>
      <c r="C965" s="198"/>
      <c r="D965" s="196"/>
      <c r="E965" s="198"/>
      <c r="F965" s="198">
        <v>964.0</v>
      </c>
    </row>
    <row r="966">
      <c r="A966" s="204"/>
      <c r="B966" s="196"/>
      <c r="C966" s="196"/>
      <c r="D966" s="196"/>
      <c r="E966" s="196"/>
      <c r="F966" s="196">
        <v>965.0</v>
      </c>
    </row>
    <row r="967">
      <c r="A967" s="203"/>
      <c r="B967" s="198"/>
      <c r="C967" s="198"/>
      <c r="D967" s="196"/>
      <c r="E967" s="198"/>
      <c r="F967" s="198">
        <v>966.0</v>
      </c>
    </row>
    <row r="968">
      <c r="A968" s="204"/>
      <c r="B968" s="196"/>
      <c r="C968" s="196"/>
      <c r="D968" s="196"/>
      <c r="E968" s="196"/>
      <c r="F968" s="196">
        <v>967.0</v>
      </c>
    </row>
    <row r="969">
      <c r="A969" s="203"/>
      <c r="B969" s="198"/>
      <c r="C969" s="198"/>
      <c r="D969" s="196"/>
      <c r="E969" s="198"/>
      <c r="F969" s="198">
        <v>968.0</v>
      </c>
    </row>
    <row r="970">
      <c r="A970" s="204"/>
      <c r="B970" s="196"/>
      <c r="C970" s="196"/>
      <c r="D970" s="196"/>
      <c r="E970" s="196"/>
      <c r="F970" s="196">
        <v>969.0</v>
      </c>
    </row>
    <row r="971">
      <c r="A971" s="203"/>
      <c r="B971" s="198"/>
      <c r="C971" s="198"/>
      <c r="D971" s="196"/>
      <c r="E971" s="198"/>
      <c r="F971" s="198">
        <v>970.0</v>
      </c>
    </row>
    <row r="972">
      <c r="A972" s="204"/>
      <c r="B972" s="196"/>
      <c r="C972" s="196"/>
      <c r="D972" s="196"/>
      <c r="E972" s="196"/>
      <c r="F972" s="196">
        <v>971.0</v>
      </c>
    </row>
    <row r="973">
      <c r="A973" s="203"/>
      <c r="B973" s="198"/>
      <c r="C973" s="198"/>
      <c r="D973" s="196"/>
      <c r="E973" s="198"/>
      <c r="F973" s="198">
        <v>972.0</v>
      </c>
    </row>
    <row r="974">
      <c r="A974" s="204"/>
      <c r="B974" s="196"/>
      <c r="C974" s="196"/>
      <c r="D974" s="196"/>
      <c r="E974" s="196"/>
      <c r="F974" s="196">
        <v>973.0</v>
      </c>
    </row>
    <row r="975">
      <c r="A975" s="203"/>
      <c r="B975" s="198"/>
      <c r="C975" s="198"/>
      <c r="D975" s="196"/>
      <c r="E975" s="198"/>
      <c r="F975" s="198">
        <v>974.0</v>
      </c>
    </row>
    <row r="976">
      <c r="A976" s="204"/>
      <c r="B976" s="196"/>
      <c r="C976" s="196"/>
      <c r="D976" s="196"/>
      <c r="E976" s="196"/>
      <c r="F976" s="196">
        <v>975.0</v>
      </c>
    </row>
    <row r="977">
      <c r="A977" s="203"/>
      <c r="B977" s="198"/>
      <c r="C977" s="198"/>
      <c r="D977" s="196"/>
      <c r="E977" s="198"/>
      <c r="F977" s="198">
        <v>976.0</v>
      </c>
    </row>
    <row r="978">
      <c r="A978" s="204"/>
      <c r="B978" s="196"/>
      <c r="C978" s="196"/>
      <c r="D978" s="196"/>
      <c r="E978" s="196"/>
      <c r="F978" s="196">
        <v>977.0</v>
      </c>
    </row>
    <row r="979">
      <c r="A979" s="203"/>
      <c r="B979" s="198"/>
      <c r="C979" s="198"/>
      <c r="D979" s="196"/>
      <c r="E979" s="198"/>
      <c r="F979" s="198">
        <v>978.0</v>
      </c>
    </row>
    <row r="980">
      <c r="A980" s="204"/>
      <c r="B980" s="196"/>
      <c r="C980" s="196"/>
      <c r="D980" s="196"/>
      <c r="E980" s="196"/>
      <c r="F980" s="196">
        <v>979.0</v>
      </c>
    </row>
    <row r="981">
      <c r="A981" s="203"/>
      <c r="B981" s="198"/>
      <c r="C981" s="198"/>
      <c r="D981" s="196"/>
      <c r="E981" s="198"/>
      <c r="F981" s="198">
        <v>980.0</v>
      </c>
    </row>
    <row r="982">
      <c r="A982" s="204"/>
      <c r="B982" s="196"/>
      <c r="C982" s="196"/>
      <c r="D982" s="196"/>
      <c r="E982" s="196"/>
      <c r="F982" s="196">
        <v>981.0</v>
      </c>
    </row>
    <row r="983">
      <c r="A983" s="203"/>
      <c r="B983" s="198"/>
      <c r="C983" s="198"/>
      <c r="D983" s="196"/>
      <c r="E983" s="198"/>
      <c r="F983" s="198">
        <v>982.0</v>
      </c>
    </row>
    <row r="984">
      <c r="A984" s="204"/>
      <c r="B984" s="196"/>
      <c r="C984" s="196"/>
      <c r="D984" s="196"/>
      <c r="E984" s="196"/>
      <c r="F984" s="196">
        <v>983.0</v>
      </c>
    </row>
    <row r="985">
      <c r="A985" s="203"/>
      <c r="B985" s="198"/>
      <c r="C985" s="198"/>
      <c r="D985" s="196"/>
      <c r="E985" s="198"/>
      <c r="F985" s="198">
        <v>984.0</v>
      </c>
    </row>
    <row r="986">
      <c r="A986" s="204"/>
      <c r="B986" s="196"/>
      <c r="C986" s="196"/>
      <c r="D986" s="196"/>
      <c r="E986" s="196"/>
      <c r="F986" s="196">
        <v>985.0</v>
      </c>
    </row>
    <row r="987">
      <c r="A987" s="203"/>
      <c r="B987" s="198"/>
      <c r="C987" s="198"/>
      <c r="D987" s="196"/>
      <c r="E987" s="198"/>
      <c r="F987" s="198">
        <v>986.0</v>
      </c>
    </row>
    <row r="988">
      <c r="A988" s="204"/>
      <c r="B988" s="196"/>
      <c r="C988" s="196"/>
      <c r="D988" s="196"/>
      <c r="E988" s="196"/>
      <c r="F988" s="196">
        <v>987.0</v>
      </c>
    </row>
    <row r="989">
      <c r="A989" s="203"/>
      <c r="B989" s="198"/>
      <c r="C989" s="198"/>
      <c r="D989" s="196"/>
      <c r="E989" s="198"/>
      <c r="F989" s="198">
        <v>988.0</v>
      </c>
    </row>
    <row r="990">
      <c r="A990" s="204"/>
      <c r="B990" s="196"/>
      <c r="C990" s="196"/>
      <c r="D990" s="196"/>
      <c r="E990" s="196"/>
      <c r="F990" s="196">
        <v>989.0</v>
      </c>
    </row>
    <row r="991">
      <c r="A991" s="203"/>
      <c r="B991" s="198"/>
      <c r="C991" s="198"/>
      <c r="D991" s="196"/>
      <c r="E991" s="198"/>
      <c r="F991" s="198">
        <v>990.0</v>
      </c>
    </row>
    <row r="992">
      <c r="A992" s="204"/>
      <c r="B992" s="196"/>
      <c r="C992" s="196"/>
      <c r="D992" s="196"/>
      <c r="E992" s="196"/>
      <c r="F992" s="196">
        <v>991.0</v>
      </c>
    </row>
    <row r="993">
      <c r="A993" s="203"/>
      <c r="B993" s="198"/>
      <c r="C993" s="198"/>
      <c r="D993" s="196"/>
      <c r="E993" s="198"/>
      <c r="F993" s="198">
        <v>992.0</v>
      </c>
    </row>
    <row r="994">
      <c r="A994" s="204"/>
      <c r="B994" s="196"/>
      <c r="C994" s="196"/>
      <c r="D994" s="196"/>
      <c r="E994" s="196"/>
      <c r="F994" s="196">
        <v>993.0</v>
      </c>
    </row>
    <row r="995">
      <c r="A995" s="203"/>
      <c r="B995" s="198"/>
      <c r="C995" s="198"/>
      <c r="D995" s="196"/>
      <c r="E995" s="198"/>
      <c r="F995" s="198">
        <v>994.0</v>
      </c>
    </row>
    <row r="996">
      <c r="A996" s="204"/>
      <c r="B996" s="196"/>
      <c r="C996" s="196"/>
      <c r="D996" s="196"/>
      <c r="E996" s="196"/>
      <c r="F996" s="196">
        <v>995.0</v>
      </c>
    </row>
    <row r="997">
      <c r="A997" s="203"/>
      <c r="B997" s="198"/>
      <c r="C997" s="198"/>
      <c r="D997" s="196"/>
      <c r="E997" s="198"/>
      <c r="F997" s="198">
        <v>996.0</v>
      </c>
    </row>
    <row r="998">
      <c r="A998" s="204"/>
      <c r="B998" s="196"/>
      <c r="C998" s="196"/>
      <c r="D998" s="196"/>
      <c r="E998" s="196"/>
      <c r="F998" s="196">
        <v>997.0</v>
      </c>
    </row>
    <row r="999">
      <c r="A999" s="203"/>
      <c r="B999" s="198"/>
      <c r="C999" s="198"/>
      <c r="D999" s="196"/>
      <c r="E999" s="198"/>
      <c r="F999" s="198">
        <v>998.0</v>
      </c>
    </row>
    <row r="1000">
      <c r="A1000" s="204"/>
      <c r="B1000" s="196"/>
      <c r="C1000" s="196"/>
      <c r="D1000" s="196"/>
      <c r="E1000" s="196"/>
      <c r="F1000" s="196">
        <v>999.0</v>
      </c>
    </row>
    <row r="1001">
      <c r="A1001" s="203"/>
      <c r="B1001" s="198"/>
      <c r="C1001" s="198"/>
      <c r="D1001" s="196"/>
      <c r="E1001" s="198"/>
      <c r="F1001" s="198">
        <v>1000.0</v>
      </c>
    </row>
    <row r="1002">
      <c r="A1002" s="204"/>
      <c r="B1002" s="196"/>
      <c r="C1002" s="196"/>
      <c r="D1002" s="196"/>
      <c r="E1002" s="196"/>
      <c r="F1002" s="196">
        <v>1001.0</v>
      </c>
    </row>
    <row r="1003">
      <c r="A1003" s="203"/>
      <c r="B1003" s="198"/>
      <c r="C1003" s="198"/>
      <c r="D1003" s="196"/>
      <c r="E1003" s="198"/>
      <c r="F1003" s="198">
        <v>1002.0</v>
      </c>
    </row>
    <row r="1004">
      <c r="A1004" s="204"/>
      <c r="B1004" s="196"/>
      <c r="C1004" s="196"/>
      <c r="D1004" s="196"/>
      <c r="E1004" s="196"/>
      <c r="F1004" s="196">
        <v>1003.0</v>
      </c>
    </row>
    <row r="1005">
      <c r="A1005" s="203"/>
      <c r="B1005" s="198"/>
      <c r="C1005" s="198"/>
      <c r="D1005" s="196"/>
      <c r="E1005" s="198"/>
      <c r="F1005" s="198">
        <v>1004.0</v>
      </c>
    </row>
    <row r="1006">
      <c r="A1006" s="204"/>
      <c r="B1006" s="196"/>
      <c r="C1006" s="196"/>
      <c r="D1006" s="196"/>
      <c r="E1006" s="196"/>
      <c r="F1006" s="196">
        <v>1005.0</v>
      </c>
    </row>
    <row r="1007">
      <c r="A1007" s="203"/>
      <c r="B1007" s="198"/>
      <c r="C1007" s="198"/>
      <c r="D1007" s="196"/>
      <c r="E1007" s="198"/>
      <c r="F1007" s="198">
        <v>1006.0</v>
      </c>
    </row>
    <row r="1008">
      <c r="A1008" s="204"/>
      <c r="B1008" s="196"/>
      <c r="C1008" s="196"/>
      <c r="D1008" s="196"/>
      <c r="E1008" s="196"/>
      <c r="F1008" s="196">
        <v>1007.0</v>
      </c>
    </row>
    <row r="1009">
      <c r="A1009" s="203"/>
      <c r="B1009" s="198"/>
      <c r="C1009" s="198"/>
      <c r="D1009" s="196"/>
      <c r="E1009" s="198"/>
      <c r="F1009" s="198">
        <v>1008.0</v>
      </c>
    </row>
    <row r="1010">
      <c r="A1010" s="204"/>
      <c r="B1010" s="196"/>
      <c r="C1010" s="196"/>
      <c r="D1010" s="196"/>
      <c r="E1010" s="196"/>
      <c r="F1010" s="196">
        <v>1009.0</v>
      </c>
    </row>
    <row r="1011">
      <c r="A1011" s="203"/>
      <c r="B1011" s="198"/>
      <c r="C1011" s="198"/>
      <c r="D1011" s="196"/>
      <c r="E1011" s="198"/>
      <c r="F1011" s="198">
        <v>1010.0</v>
      </c>
    </row>
    <row r="1012">
      <c r="A1012" s="204"/>
      <c r="B1012" s="196"/>
      <c r="C1012" s="196"/>
      <c r="D1012" s="196"/>
      <c r="E1012" s="196"/>
      <c r="F1012" s="196">
        <v>1011.0</v>
      </c>
    </row>
    <row r="1013">
      <c r="A1013" s="203"/>
      <c r="B1013" s="198"/>
      <c r="C1013" s="198"/>
      <c r="D1013" s="196"/>
      <c r="E1013" s="198"/>
      <c r="F1013" s="198">
        <v>1012.0</v>
      </c>
    </row>
    <row r="1014">
      <c r="A1014" s="204"/>
      <c r="B1014" s="196"/>
      <c r="C1014" s="196"/>
      <c r="D1014" s="196"/>
      <c r="E1014" s="196"/>
      <c r="F1014" s="196">
        <v>1013.0</v>
      </c>
    </row>
    <row r="1015">
      <c r="A1015" s="203"/>
      <c r="B1015" s="198"/>
      <c r="C1015" s="198"/>
      <c r="D1015" s="196"/>
      <c r="E1015" s="198"/>
      <c r="F1015" s="198">
        <v>1014.0</v>
      </c>
    </row>
    <row r="1016">
      <c r="A1016" s="204"/>
      <c r="B1016" s="196"/>
      <c r="C1016" s="196"/>
      <c r="D1016" s="196"/>
      <c r="E1016" s="196"/>
      <c r="F1016" s="196">
        <v>1015.0</v>
      </c>
    </row>
    <row r="1017">
      <c r="A1017" s="203"/>
      <c r="B1017" s="198"/>
      <c r="C1017" s="198"/>
      <c r="D1017" s="196"/>
      <c r="E1017" s="198"/>
      <c r="F1017" s="198">
        <v>1016.0</v>
      </c>
    </row>
    <row r="1018">
      <c r="A1018" s="204"/>
      <c r="B1018" s="196"/>
      <c r="C1018" s="196"/>
      <c r="D1018" s="196"/>
      <c r="E1018" s="196"/>
      <c r="F1018" s="196"/>
    </row>
  </sheetData>
  <autoFilter ref="$A$1:$A$1017">
    <filterColumn colId="0">
      <filters blank="1">
        <filter val="Turn-key Travel Assistant"/>
      </filters>
    </filterColumn>
  </autoFilter>
  <conditionalFormatting sqref="A1:F1018">
    <cfRule type="containsBlanks" dxfId="9" priority="1">
      <formula>LEN(TRIM(A1))=0</formula>
    </cfRule>
  </conditionalFormatting>
  <conditionalFormatting sqref="F1:F1018">
    <cfRule type="expression" dxfId="13" priority="2">
      <formula>ISBLANK($A1)</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7.63"/>
    <col customWidth="1" min="2" max="2" width="29.0"/>
    <col customWidth="1" min="3" max="3" width="62.75"/>
    <col customWidth="1" min="4" max="4" width="31.88"/>
  </cols>
  <sheetData>
    <row r="1">
      <c r="A1" s="205" t="str">
        <f>getSpreadsheeturl()</f>
        <v>https://docs.google.com/spreadsheets/d/1w8l625br_3iKtghrYEROWUzOgmGaXZLzrpEcS5LXPtc/edit</v>
      </c>
      <c r="B1" s="206"/>
      <c r="C1" s="206"/>
      <c r="D1" s="206"/>
      <c r="E1" s="206"/>
      <c r="F1" s="206"/>
      <c r="G1" s="206"/>
      <c r="H1" s="206"/>
      <c r="I1" s="206"/>
      <c r="J1" s="206"/>
      <c r="K1" s="206"/>
      <c r="L1" s="206"/>
      <c r="M1" s="206"/>
      <c r="N1" s="206"/>
      <c r="O1" s="206"/>
      <c r="P1" s="206"/>
      <c r="Q1" s="206"/>
      <c r="R1" s="206"/>
      <c r="S1" s="206"/>
      <c r="T1" s="206"/>
      <c r="U1" s="206"/>
      <c r="V1" s="206"/>
      <c r="W1" s="206"/>
      <c r="X1" s="206"/>
      <c r="Y1" s="206"/>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206"/>
      <c r="BF1" s="206"/>
      <c r="BG1" s="206"/>
      <c r="BH1" s="206"/>
      <c r="BI1" s="206"/>
      <c r="BJ1" s="206"/>
      <c r="BK1" s="206"/>
      <c r="BL1" s="206"/>
      <c r="BM1" s="206"/>
      <c r="BN1" s="206"/>
      <c r="BO1" s="206"/>
      <c r="BP1" s="206"/>
      <c r="BQ1" s="206"/>
      <c r="BR1" s="206"/>
      <c r="BS1" s="206"/>
      <c r="BT1" s="206"/>
      <c r="BU1" s="206"/>
      <c r="BV1" s="206"/>
      <c r="BW1" s="206"/>
      <c r="BX1" s="206"/>
      <c r="BY1" s="206"/>
      <c r="BZ1" s="206"/>
      <c r="CA1" s="206"/>
      <c r="CB1" s="206"/>
      <c r="CC1" s="206"/>
      <c r="CD1" s="206"/>
      <c r="CE1" s="206"/>
      <c r="CF1" s="206"/>
      <c r="CG1" s="206"/>
      <c r="CH1" s="206"/>
      <c r="CI1" s="206"/>
      <c r="CJ1" s="206"/>
      <c r="CK1" s="206"/>
      <c r="CL1" s="206"/>
      <c r="CM1" s="206"/>
      <c r="CN1" s="206"/>
      <c r="CO1" s="206"/>
      <c r="CP1" s="206"/>
      <c r="CQ1" s="206"/>
      <c r="CR1" s="206"/>
      <c r="CS1" s="206"/>
      <c r="CT1" s="206"/>
      <c r="CU1" s="206"/>
      <c r="CV1" s="206"/>
      <c r="CW1" s="206"/>
      <c r="CX1" s="206"/>
      <c r="CY1" s="206"/>
      <c r="CZ1" s="206"/>
      <c r="DA1" s="206"/>
      <c r="DB1" s="206"/>
      <c r="DC1" s="206"/>
      <c r="DD1" s="206"/>
      <c r="DE1" s="206"/>
      <c r="DF1" s="206"/>
      <c r="DG1" s="206"/>
      <c r="DH1" s="206"/>
      <c r="DI1" s="206"/>
      <c r="DJ1" s="206"/>
      <c r="DK1" s="206"/>
      <c r="DL1" s="206"/>
      <c r="DM1" s="206"/>
      <c r="DN1" s="206"/>
      <c r="DO1" s="206"/>
      <c r="DP1" s="206"/>
      <c r="DQ1" s="206"/>
      <c r="DR1" s="206"/>
      <c r="DS1" s="206"/>
      <c r="DT1" s="206"/>
      <c r="DU1" s="206"/>
      <c r="DV1" s="206"/>
      <c r="DW1" s="206"/>
      <c r="DX1" s="206"/>
      <c r="DY1" s="206"/>
      <c r="DZ1" s="206"/>
      <c r="EA1" s="206"/>
      <c r="EB1" s="206"/>
      <c r="EC1" s="206"/>
      <c r="ED1" s="206"/>
      <c r="EE1" s="206"/>
      <c r="EF1" s="206"/>
      <c r="EG1" s="206"/>
      <c r="EH1" s="206"/>
      <c r="EI1" s="206"/>
      <c r="EJ1" s="206"/>
      <c r="EK1" s="206"/>
      <c r="EL1" s="206"/>
      <c r="EM1" s="206"/>
      <c r="EN1" s="206"/>
      <c r="EO1" s="206"/>
      <c r="EP1" s="206"/>
      <c r="EQ1" s="206"/>
      <c r="ER1" s="206"/>
      <c r="ES1" s="206"/>
      <c r="ET1" s="206"/>
      <c r="EU1" s="206"/>
      <c r="EV1" s="206"/>
      <c r="EW1" s="206"/>
      <c r="EX1" s="206"/>
      <c r="EY1" s="206"/>
      <c r="EZ1" s="206"/>
      <c r="FA1" s="206"/>
      <c r="FB1" s="206"/>
      <c r="FC1" s="206"/>
      <c r="FD1" s="206"/>
      <c r="FE1" s="206"/>
      <c r="FF1" s="206"/>
      <c r="FG1" s="206"/>
      <c r="FH1" s="206"/>
      <c r="FI1" s="206"/>
      <c r="FJ1" s="206"/>
      <c r="FK1" s="206"/>
      <c r="FL1" s="206"/>
      <c r="FM1" s="206"/>
      <c r="FN1" s="206"/>
      <c r="FO1" s="206"/>
      <c r="FP1" s="206"/>
      <c r="FQ1" s="206"/>
      <c r="FR1" s="206"/>
      <c r="FS1" s="206"/>
      <c r="FT1" s="206"/>
      <c r="FU1" s="206"/>
      <c r="FV1" s="206"/>
      <c r="FW1" s="206"/>
      <c r="FX1" s="206"/>
      <c r="FY1" s="206"/>
      <c r="FZ1" s="206"/>
      <c r="GA1" s="206"/>
      <c r="GB1" s="206"/>
      <c r="GC1" s="206"/>
      <c r="GD1" s="206"/>
      <c r="GE1" s="206"/>
      <c r="GF1" s="206"/>
      <c r="GG1" s="206"/>
      <c r="GH1" s="206"/>
      <c r="GI1" s="206"/>
      <c r="GJ1" s="206"/>
      <c r="GK1" s="206"/>
      <c r="GL1" s="206"/>
      <c r="GM1" s="206"/>
      <c r="GN1" s="206"/>
      <c r="GO1" s="206"/>
      <c r="GP1" s="206"/>
      <c r="GQ1" s="206"/>
      <c r="GR1" s="206"/>
      <c r="GS1" s="206"/>
      <c r="GT1" s="206"/>
      <c r="GU1" s="206"/>
      <c r="GV1" s="206"/>
      <c r="GW1" s="206"/>
      <c r="GX1" s="206"/>
      <c r="GY1" s="206"/>
      <c r="GZ1" s="206"/>
    </row>
    <row r="4">
      <c r="A4" s="207"/>
    </row>
    <row r="8">
      <c r="C8" s="208"/>
    </row>
    <row r="11">
      <c r="C11" s="208"/>
    </row>
    <row r="25">
      <c r="E25" s="209"/>
      <c r="F25" s="210"/>
    </row>
    <row r="26">
      <c r="D26" s="179"/>
    </row>
    <row r="27">
      <c r="B27" s="179"/>
      <c r="C27" s="179"/>
      <c r="D27" s="179"/>
    </row>
    <row r="28">
      <c r="B28" s="179"/>
      <c r="C28" s="179"/>
      <c r="D28" s="179"/>
    </row>
    <row r="29">
      <c r="B29" s="179"/>
      <c r="C29" s="179"/>
      <c r="D29" s="179"/>
    </row>
    <row r="30">
      <c r="B30" s="179"/>
      <c r="C30" s="179"/>
      <c r="D30" s="179"/>
    </row>
    <row r="31">
      <c r="B31" s="179"/>
      <c r="C31" s="179"/>
      <c r="D31" s="179"/>
    </row>
    <row r="32">
      <c r="B32" s="179"/>
      <c r="C32" s="179"/>
      <c r="D32" s="179"/>
    </row>
    <row r="33">
      <c r="B33" s="179"/>
      <c r="C33" s="179"/>
      <c r="D33" s="179"/>
    </row>
    <row r="34">
      <c r="B34" s="179"/>
      <c r="C34" s="179"/>
      <c r="D34" s="179"/>
    </row>
    <row r="35">
      <c r="B35" s="179"/>
      <c r="C35" s="179"/>
      <c r="D35" s="179"/>
    </row>
    <row r="36">
      <c r="B36" s="179"/>
      <c r="C36" s="179"/>
      <c r="D36" s="179"/>
    </row>
    <row r="37">
      <c r="B37" s="179"/>
      <c r="C37" s="179"/>
    </row>
    <row r="38">
      <c r="B38" s="179"/>
      <c r="C38" s="179"/>
    </row>
    <row r="66">
      <c r="B66" s="211"/>
    </row>
    <row r="70">
      <c r="D70" s="179"/>
    </row>
    <row r="71">
      <c r="D71" s="179"/>
    </row>
    <row r="72">
      <c r="B72" s="179"/>
      <c r="C72" s="179"/>
      <c r="D72" s="179"/>
    </row>
    <row r="73">
      <c r="B73" s="179"/>
      <c r="C73" s="179"/>
      <c r="D73" s="179"/>
    </row>
    <row r="74">
      <c r="B74" s="179"/>
      <c r="C74" s="179"/>
      <c r="D74" s="179"/>
    </row>
    <row r="75">
      <c r="B75" s="179"/>
      <c r="C75" s="179"/>
      <c r="D75" s="179"/>
    </row>
    <row r="76">
      <c r="B76" s="179"/>
      <c r="C76" s="179"/>
      <c r="D76" s="179"/>
    </row>
    <row r="77">
      <c r="A77" s="179"/>
      <c r="B77" s="179"/>
      <c r="C77" s="179"/>
      <c r="D77" s="179"/>
      <c r="E77" s="179"/>
    </row>
    <row r="78">
      <c r="A78" s="179"/>
      <c r="B78" s="179"/>
      <c r="C78" s="179"/>
      <c r="D78" s="179"/>
      <c r="E78" s="179"/>
    </row>
    <row r="79">
      <c r="A79" s="179"/>
      <c r="B79" s="179"/>
      <c r="C79" s="179"/>
      <c r="D79" s="179"/>
      <c r="E79" s="179"/>
    </row>
    <row r="80">
      <c r="A80" s="179"/>
      <c r="B80" s="179"/>
      <c r="C80" s="179"/>
      <c r="D80" s="179"/>
      <c r="E80" s="179"/>
    </row>
    <row r="81">
      <c r="A81" s="179"/>
      <c r="B81" s="179"/>
      <c r="C81" s="179"/>
      <c r="D81" s="179"/>
      <c r="E81" s="179"/>
    </row>
    <row r="82">
      <c r="A82" s="179"/>
      <c r="B82" s="179"/>
      <c r="C82" s="179"/>
    </row>
    <row r="83">
      <c r="A83" s="179"/>
      <c r="B83" s="179"/>
      <c r="C83" s="17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4.63"/>
  </cols>
  <sheetData>
    <row r="1" ht="20.25" customHeight="1">
      <c r="A1" s="212"/>
      <c r="B1" s="212"/>
      <c r="C1" s="212"/>
      <c r="D1" s="212"/>
      <c r="E1" s="212"/>
      <c r="F1" s="212"/>
      <c r="G1" s="212"/>
      <c r="H1" s="212"/>
      <c r="I1" s="212"/>
      <c r="J1" s="212"/>
      <c r="K1" s="212"/>
      <c r="L1" s="212"/>
      <c r="M1" s="212"/>
      <c r="N1" s="212"/>
      <c r="O1" s="212"/>
      <c r="P1" s="212"/>
      <c r="Q1" s="212"/>
      <c r="R1" s="212"/>
      <c r="S1" s="212"/>
      <c r="T1" s="212"/>
      <c r="U1" s="212"/>
      <c r="V1" s="212"/>
      <c r="W1" s="212"/>
      <c r="X1" s="212"/>
      <c r="Y1" s="212"/>
      <c r="Z1" s="212"/>
    </row>
    <row r="2" ht="20.25" customHeight="1">
      <c r="A2" s="212"/>
      <c r="B2" s="212"/>
      <c r="C2" s="213"/>
      <c r="D2" s="213"/>
      <c r="E2" s="213"/>
      <c r="F2" s="213"/>
      <c r="G2" s="213"/>
      <c r="H2" s="213"/>
      <c r="I2" s="213"/>
      <c r="J2" s="213"/>
      <c r="K2" s="213"/>
      <c r="L2" s="213"/>
      <c r="M2" s="213"/>
      <c r="N2" s="213"/>
      <c r="O2" s="213"/>
      <c r="P2" s="213"/>
      <c r="Q2" s="213"/>
      <c r="R2" s="213"/>
      <c r="S2" s="213"/>
      <c r="T2" s="213"/>
      <c r="U2" s="213"/>
      <c r="V2" s="213"/>
      <c r="W2" s="213"/>
      <c r="X2" s="213"/>
      <c r="Y2" s="212"/>
      <c r="Z2" s="212"/>
    </row>
    <row r="3" ht="20.25" customHeight="1">
      <c r="A3" s="212"/>
      <c r="B3" s="212"/>
      <c r="C3" s="213"/>
      <c r="D3" s="213"/>
      <c r="E3" s="213"/>
      <c r="F3" s="213"/>
      <c r="G3" s="213"/>
      <c r="H3" s="213"/>
      <c r="I3" s="213"/>
      <c r="J3" s="213"/>
      <c r="K3" s="213"/>
      <c r="L3" s="213"/>
      <c r="M3" s="213"/>
      <c r="N3" s="213"/>
      <c r="O3" s="213"/>
      <c r="P3" s="213"/>
      <c r="Q3" s="213"/>
      <c r="R3" s="213"/>
      <c r="S3" s="213"/>
      <c r="T3" s="213"/>
      <c r="U3" s="213"/>
      <c r="V3" s="213"/>
      <c r="W3" s="213"/>
      <c r="X3" s="213"/>
      <c r="Y3" s="212"/>
      <c r="Z3" s="212"/>
    </row>
    <row r="4" ht="20.25" customHeight="1">
      <c r="A4" s="212"/>
      <c r="B4" s="214"/>
      <c r="C4" s="215" t="s">
        <v>178</v>
      </c>
      <c r="D4" s="216"/>
      <c r="E4" s="216"/>
      <c r="F4" s="216"/>
      <c r="G4" s="216"/>
      <c r="H4" s="216"/>
      <c r="I4" s="216"/>
      <c r="J4" s="216"/>
      <c r="K4" s="216"/>
      <c r="L4" s="216"/>
      <c r="M4" s="216"/>
      <c r="N4" s="216"/>
      <c r="O4" s="216"/>
      <c r="P4" s="216"/>
      <c r="Q4" s="216"/>
      <c r="R4" s="216"/>
      <c r="S4" s="216"/>
      <c r="T4" s="216"/>
      <c r="U4" s="216"/>
      <c r="V4" s="216"/>
      <c r="W4" s="216"/>
      <c r="X4" s="217"/>
      <c r="Y4" s="218"/>
      <c r="Z4" s="212"/>
    </row>
    <row r="5" ht="20.25" customHeight="1">
      <c r="A5" s="212"/>
      <c r="B5" s="214"/>
      <c r="C5" s="219" t="s">
        <v>179</v>
      </c>
      <c r="D5" s="220"/>
      <c r="E5" s="220"/>
      <c r="F5" s="220"/>
      <c r="G5" s="220"/>
      <c r="H5" s="220"/>
      <c r="I5" s="220"/>
      <c r="J5" s="220"/>
      <c r="K5" s="220"/>
      <c r="L5" s="220"/>
      <c r="M5" s="220"/>
      <c r="N5" s="220"/>
      <c r="O5" s="220"/>
      <c r="P5" s="220"/>
      <c r="Q5" s="220"/>
      <c r="R5" s="220"/>
      <c r="S5" s="220"/>
      <c r="T5" s="220"/>
      <c r="U5" s="220"/>
      <c r="V5" s="220"/>
      <c r="W5" s="220"/>
      <c r="X5" s="221"/>
      <c r="Y5" s="218"/>
      <c r="Z5" s="212"/>
    </row>
    <row r="6" ht="20.25" customHeight="1">
      <c r="A6" s="212"/>
      <c r="B6" s="214"/>
      <c r="C6" s="222"/>
      <c r="X6" s="223"/>
      <c r="Y6" s="218"/>
      <c r="Z6" s="212"/>
    </row>
    <row r="7" ht="20.25" customHeight="1">
      <c r="A7" s="212"/>
      <c r="B7" s="214"/>
      <c r="C7" s="222"/>
      <c r="X7" s="223"/>
      <c r="Y7" s="218"/>
      <c r="Z7" s="212"/>
    </row>
    <row r="8" ht="20.25" customHeight="1">
      <c r="A8" s="212"/>
      <c r="B8" s="214"/>
      <c r="C8" s="222"/>
      <c r="X8" s="223"/>
      <c r="Y8" s="218"/>
      <c r="Z8" s="212"/>
    </row>
    <row r="9" ht="20.25" customHeight="1">
      <c r="A9" s="212"/>
      <c r="B9" s="214"/>
      <c r="C9" s="222"/>
      <c r="X9" s="223"/>
      <c r="Y9" s="218"/>
      <c r="Z9" s="212"/>
    </row>
    <row r="10" ht="20.25" customHeight="1">
      <c r="A10" s="212"/>
      <c r="B10" s="214"/>
      <c r="C10" s="222"/>
      <c r="X10" s="223"/>
      <c r="Y10" s="218"/>
      <c r="Z10" s="212"/>
    </row>
    <row r="11" ht="20.25" customHeight="1">
      <c r="A11" s="212"/>
      <c r="B11" s="214"/>
      <c r="C11" s="222"/>
      <c r="X11" s="223"/>
      <c r="Y11" s="218"/>
      <c r="Z11" s="212"/>
    </row>
    <row r="12" ht="20.25" customHeight="1">
      <c r="A12" s="212"/>
      <c r="B12" s="214"/>
      <c r="C12" s="222"/>
      <c r="X12" s="223"/>
      <c r="Y12" s="218"/>
      <c r="Z12" s="212"/>
    </row>
    <row r="13" ht="20.25" customHeight="1">
      <c r="A13" s="212"/>
      <c r="B13" s="214"/>
      <c r="C13" s="222"/>
      <c r="X13" s="223"/>
      <c r="Y13" s="218"/>
      <c r="Z13" s="212"/>
    </row>
    <row r="14" ht="20.25" customHeight="1">
      <c r="A14" s="212"/>
      <c r="B14" s="214"/>
      <c r="C14" s="222"/>
      <c r="X14" s="223"/>
      <c r="Y14" s="218"/>
      <c r="Z14" s="212"/>
    </row>
    <row r="15" ht="20.25" customHeight="1">
      <c r="A15" s="212"/>
      <c r="B15" s="214"/>
      <c r="C15" s="222"/>
      <c r="X15" s="223"/>
      <c r="Y15" s="218"/>
      <c r="Z15" s="212"/>
    </row>
    <row r="16" ht="20.25" customHeight="1">
      <c r="A16" s="212"/>
      <c r="B16" s="214"/>
      <c r="C16" s="222"/>
      <c r="X16" s="223"/>
      <c r="Y16" s="218"/>
      <c r="Z16" s="212"/>
    </row>
    <row r="17" ht="20.25" customHeight="1">
      <c r="A17" s="212"/>
      <c r="B17" s="214"/>
      <c r="C17" s="222"/>
      <c r="X17" s="223"/>
      <c r="Y17" s="218"/>
      <c r="Z17" s="212"/>
    </row>
    <row r="18" ht="20.25" customHeight="1">
      <c r="A18" s="212"/>
      <c r="B18" s="214"/>
      <c r="C18" s="222"/>
      <c r="X18" s="223"/>
      <c r="Y18" s="218"/>
      <c r="Z18" s="212"/>
    </row>
    <row r="19" ht="20.25" customHeight="1">
      <c r="A19" s="212"/>
      <c r="B19" s="214"/>
      <c r="C19" s="222"/>
      <c r="X19" s="223"/>
      <c r="Y19" s="218"/>
      <c r="Z19" s="212"/>
    </row>
    <row r="20" ht="20.25" customHeight="1">
      <c r="A20" s="212"/>
      <c r="B20" s="214"/>
      <c r="C20" s="224"/>
      <c r="D20" s="225"/>
      <c r="E20" s="225"/>
      <c r="F20" s="225"/>
      <c r="G20" s="225"/>
      <c r="H20" s="225"/>
      <c r="I20" s="225"/>
      <c r="J20" s="225"/>
      <c r="K20" s="225"/>
      <c r="L20" s="225"/>
      <c r="M20" s="225"/>
      <c r="N20" s="225"/>
      <c r="O20" s="225"/>
      <c r="P20" s="225"/>
      <c r="Q20" s="225"/>
      <c r="R20" s="225"/>
      <c r="S20" s="225"/>
      <c r="T20" s="225"/>
      <c r="U20" s="225"/>
      <c r="V20" s="225"/>
      <c r="W20" s="225"/>
      <c r="X20" s="226"/>
      <c r="Y20" s="218"/>
      <c r="Z20" s="212"/>
    </row>
    <row r="21" ht="20.25" customHeight="1">
      <c r="A21" s="212"/>
      <c r="B21" s="212"/>
      <c r="C21" s="227"/>
      <c r="D21" s="227"/>
      <c r="E21" s="227"/>
      <c r="F21" s="227"/>
      <c r="G21" s="227"/>
      <c r="H21" s="227"/>
      <c r="I21" s="227"/>
      <c r="J21" s="227"/>
      <c r="K21" s="227"/>
      <c r="L21" s="227"/>
      <c r="M21" s="227"/>
      <c r="N21" s="227"/>
      <c r="O21" s="227"/>
      <c r="P21" s="227"/>
      <c r="Q21" s="227"/>
      <c r="R21" s="227"/>
      <c r="S21" s="227"/>
      <c r="T21" s="227"/>
      <c r="U21" s="227"/>
      <c r="V21" s="227"/>
      <c r="W21" s="227"/>
      <c r="X21" s="227"/>
      <c r="Y21" s="212"/>
      <c r="Z21" s="212"/>
    </row>
    <row r="22" ht="20.25" customHeight="1">
      <c r="A22" s="212"/>
      <c r="B22" s="212"/>
      <c r="C22" s="212"/>
      <c r="D22" s="212"/>
      <c r="E22" s="212"/>
      <c r="F22" s="212"/>
      <c r="G22" s="212"/>
      <c r="H22" s="212"/>
      <c r="I22" s="212"/>
      <c r="J22" s="212"/>
      <c r="K22" s="212"/>
      <c r="L22" s="212"/>
      <c r="M22" s="212"/>
      <c r="N22" s="212"/>
      <c r="O22" s="212"/>
      <c r="P22" s="212"/>
      <c r="Q22" s="212"/>
      <c r="R22" s="212"/>
      <c r="S22" s="212"/>
      <c r="T22" s="212"/>
      <c r="U22" s="212"/>
      <c r="V22" s="212"/>
      <c r="W22" s="212"/>
      <c r="X22" s="212"/>
      <c r="Y22" s="212"/>
      <c r="Z22" s="212"/>
    </row>
    <row r="23" ht="20.25" customHeight="1">
      <c r="A23" s="212"/>
      <c r="B23" s="212"/>
      <c r="C23" s="212"/>
      <c r="D23" s="212"/>
      <c r="E23" s="212"/>
      <c r="F23" s="212"/>
      <c r="G23" s="212"/>
      <c r="H23" s="212"/>
      <c r="I23" s="212"/>
      <c r="J23" s="212"/>
      <c r="K23" s="212"/>
      <c r="L23" s="212"/>
      <c r="M23" s="212"/>
      <c r="N23" s="212"/>
      <c r="O23" s="212"/>
      <c r="P23" s="212"/>
      <c r="Q23" s="212"/>
      <c r="R23" s="212"/>
      <c r="S23" s="212"/>
      <c r="T23" s="212"/>
      <c r="U23" s="212"/>
      <c r="V23" s="212"/>
      <c r="W23" s="212"/>
      <c r="X23" s="212"/>
      <c r="Y23" s="212"/>
      <c r="Z23" s="212"/>
    </row>
    <row r="24" ht="20.25" customHeight="1">
      <c r="A24" s="212"/>
      <c r="B24" s="212"/>
      <c r="C24" s="212"/>
      <c r="D24" s="212"/>
      <c r="E24" s="212"/>
      <c r="F24" s="212"/>
      <c r="G24" s="212"/>
      <c r="H24" s="212"/>
      <c r="I24" s="212"/>
      <c r="J24" s="212"/>
      <c r="K24" s="212"/>
      <c r="L24" s="212"/>
      <c r="M24" s="212"/>
      <c r="N24" s="212"/>
      <c r="O24" s="212"/>
      <c r="P24" s="212"/>
      <c r="Q24" s="212"/>
      <c r="R24" s="212"/>
      <c r="S24" s="212"/>
      <c r="T24" s="212"/>
      <c r="U24" s="212"/>
      <c r="V24" s="212"/>
      <c r="W24" s="212"/>
      <c r="X24" s="212"/>
      <c r="Y24" s="212"/>
      <c r="Z24" s="212"/>
    </row>
    <row r="25" ht="20.25" customHeight="1">
      <c r="A25" s="212"/>
      <c r="B25" s="212"/>
      <c r="C25" s="212"/>
      <c r="D25" s="212"/>
      <c r="E25" s="212"/>
      <c r="F25" s="212"/>
      <c r="G25" s="212"/>
      <c r="H25" s="212"/>
      <c r="I25" s="212"/>
      <c r="J25" s="212"/>
      <c r="K25" s="212"/>
      <c r="L25" s="212"/>
      <c r="M25" s="212"/>
      <c r="N25" s="212"/>
      <c r="O25" s="212"/>
      <c r="P25" s="212"/>
      <c r="Q25" s="212"/>
      <c r="R25" s="212"/>
      <c r="S25" s="212"/>
      <c r="T25" s="212"/>
      <c r="U25" s="212"/>
      <c r="V25" s="212"/>
      <c r="W25" s="212"/>
      <c r="X25" s="212"/>
      <c r="Y25" s="212"/>
      <c r="Z25" s="212"/>
    </row>
    <row r="26" ht="20.25" customHeight="1">
      <c r="A26" s="212"/>
      <c r="B26" s="212"/>
      <c r="C26" s="212"/>
      <c r="D26" s="212"/>
      <c r="E26" s="212"/>
      <c r="F26" s="212"/>
      <c r="G26" s="212"/>
      <c r="H26" s="212"/>
      <c r="I26" s="212"/>
      <c r="J26" s="212"/>
      <c r="K26" s="212"/>
      <c r="L26" s="212"/>
      <c r="M26" s="212"/>
      <c r="N26" s="212"/>
      <c r="O26" s="212"/>
      <c r="P26" s="212"/>
      <c r="Q26" s="212"/>
      <c r="R26" s="212"/>
      <c r="S26" s="212"/>
      <c r="T26" s="212"/>
      <c r="U26" s="212"/>
      <c r="V26" s="212"/>
      <c r="W26" s="212"/>
      <c r="X26" s="212"/>
      <c r="Y26" s="212"/>
      <c r="Z26" s="212"/>
    </row>
    <row r="27" ht="20.25" customHeight="1">
      <c r="A27" s="212"/>
      <c r="B27" s="212"/>
      <c r="C27" s="212"/>
      <c r="D27" s="212"/>
      <c r="E27" s="212"/>
      <c r="F27" s="212"/>
      <c r="G27" s="212"/>
      <c r="H27" s="212"/>
      <c r="I27" s="212"/>
      <c r="J27" s="212"/>
      <c r="K27" s="212"/>
      <c r="L27" s="212"/>
      <c r="M27" s="212"/>
      <c r="N27" s="212"/>
      <c r="O27" s="212"/>
      <c r="P27" s="212"/>
      <c r="Q27" s="212"/>
      <c r="R27" s="212"/>
      <c r="S27" s="212"/>
      <c r="T27" s="212"/>
      <c r="U27" s="212"/>
      <c r="V27" s="212"/>
      <c r="W27" s="212"/>
      <c r="X27" s="212"/>
      <c r="Y27" s="212"/>
      <c r="Z27" s="212"/>
    </row>
    <row r="28" ht="20.25" customHeight="1">
      <c r="A28" s="212"/>
      <c r="B28" s="212"/>
      <c r="C28" s="212"/>
      <c r="D28" s="212"/>
      <c r="E28" s="212"/>
      <c r="F28" s="212"/>
      <c r="G28" s="212"/>
      <c r="H28" s="212"/>
      <c r="I28" s="212"/>
      <c r="J28" s="212"/>
      <c r="K28" s="212"/>
      <c r="L28" s="212"/>
      <c r="M28" s="212"/>
      <c r="N28" s="212"/>
      <c r="O28" s="212"/>
      <c r="P28" s="212"/>
      <c r="Q28" s="212"/>
      <c r="R28" s="212"/>
      <c r="S28" s="212"/>
      <c r="T28" s="212"/>
      <c r="U28" s="212"/>
      <c r="V28" s="212"/>
      <c r="W28" s="212"/>
      <c r="X28" s="212"/>
      <c r="Y28" s="212"/>
      <c r="Z28" s="212"/>
    </row>
    <row r="29" ht="20.25" customHeight="1">
      <c r="A29" s="212"/>
      <c r="B29" s="212"/>
      <c r="C29" s="212"/>
      <c r="D29" s="212"/>
      <c r="E29" s="212"/>
      <c r="F29" s="212"/>
      <c r="G29" s="212"/>
      <c r="H29" s="212"/>
      <c r="I29" s="212"/>
      <c r="J29" s="212"/>
      <c r="K29" s="212"/>
      <c r="L29" s="212"/>
      <c r="M29" s="212"/>
      <c r="N29" s="212"/>
      <c r="O29" s="212"/>
      <c r="P29" s="212"/>
      <c r="Q29" s="212"/>
      <c r="R29" s="212"/>
      <c r="S29" s="212"/>
      <c r="T29" s="212"/>
      <c r="U29" s="212"/>
      <c r="V29" s="212"/>
      <c r="W29" s="212"/>
      <c r="X29" s="212"/>
      <c r="Y29" s="212"/>
      <c r="Z29" s="212"/>
    </row>
    <row r="30" ht="20.25" customHeight="1">
      <c r="A30" s="212"/>
      <c r="B30" s="212"/>
      <c r="C30" s="212"/>
      <c r="D30" s="212"/>
      <c r="E30" s="212"/>
      <c r="F30" s="212"/>
      <c r="G30" s="212"/>
      <c r="H30" s="212"/>
      <c r="I30" s="212"/>
      <c r="J30" s="212"/>
      <c r="K30" s="212"/>
      <c r="L30" s="212"/>
      <c r="M30" s="212"/>
      <c r="N30" s="212"/>
      <c r="O30" s="212"/>
      <c r="P30" s="212"/>
      <c r="Q30" s="212"/>
      <c r="R30" s="212"/>
      <c r="S30" s="212"/>
      <c r="T30" s="212"/>
      <c r="U30" s="212"/>
      <c r="V30" s="212"/>
      <c r="W30" s="212"/>
      <c r="X30" s="212"/>
      <c r="Y30" s="212"/>
      <c r="Z30" s="212"/>
    </row>
    <row r="31" ht="20.25" customHeight="1">
      <c r="A31" s="212"/>
      <c r="B31" s="212"/>
      <c r="C31" s="212"/>
      <c r="D31" s="212"/>
      <c r="E31" s="212"/>
      <c r="F31" s="212"/>
      <c r="G31" s="212"/>
      <c r="H31" s="212"/>
      <c r="I31" s="212"/>
      <c r="J31" s="212"/>
      <c r="K31" s="212"/>
      <c r="L31" s="212"/>
      <c r="M31" s="212"/>
      <c r="N31" s="212"/>
      <c r="O31" s="212"/>
      <c r="P31" s="212"/>
      <c r="Q31" s="212"/>
      <c r="R31" s="212"/>
      <c r="S31" s="212"/>
      <c r="T31" s="212"/>
      <c r="U31" s="212"/>
      <c r="V31" s="212"/>
      <c r="W31" s="212"/>
      <c r="X31" s="212"/>
      <c r="Y31" s="212"/>
      <c r="Z31" s="212"/>
    </row>
    <row r="32" ht="20.25" customHeight="1">
      <c r="A32" s="212"/>
      <c r="B32" s="212"/>
      <c r="C32" s="212"/>
      <c r="D32" s="212"/>
      <c r="E32" s="212"/>
      <c r="F32" s="212"/>
      <c r="G32" s="212"/>
      <c r="H32" s="212"/>
      <c r="I32" s="212"/>
      <c r="J32" s="212"/>
      <c r="K32" s="212"/>
      <c r="L32" s="212"/>
      <c r="M32" s="212"/>
      <c r="N32" s="212"/>
      <c r="O32" s="212"/>
      <c r="P32" s="212"/>
      <c r="Q32" s="212"/>
      <c r="R32" s="212"/>
      <c r="S32" s="212"/>
      <c r="T32" s="212"/>
      <c r="U32" s="212"/>
      <c r="V32" s="212"/>
      <c r="W32" s="212"/>
      <c r="X32" s="212"/>
      <c r="Y32" s="212"/>
      <c r="Z32" s="212"/>
    </row>
    <row r="33" ht="20.25" customHeight="1">
      <c r="A33" s="212"/>
      <c r="B33" s="212"/>
      <c r="C33" s="212"/>
      <c r="D33" s="212"/>
      <c r="E33" s="212"/>
      <c r="F33" s="212"/>
      <c r="G33" s="212"/>
      <c r="H33" s="212"/>
      <c r="I33" s="212"/>
      <c r="J33" s="212"/>
      <c r="K33" s="212"/>
      <c r="L33" s="212"/>
      <c r="M33" s="212"/>
      <c r="N33" s="212"/>
      <c r="O33" s="212"/>
      <c r="P33" s="212"/>
      <c r="Q33" s="212"/>
      <c r="R33" s="212"/>
      <c r="S33" s="212"/>
      <c r="T33" s="212"/>
      <c r="U33" s="212"/>
      <c r="V33" s="212"/>
      <c r="W33" s="212"/>
      <c r="X33" s="212"/>
      <c r="Y33" s="212"/>
      <c r="Z33" s="212"/>
    </row>
    <row r="34" ht="20.25" customHeight="1">
      <c r="A34" s="212"/>
      <c r="B34" s="212"/>
      <c r="C34" s="212"/>
      <c r="D34" s="212"/>
      <c r="E34" s="212"/>
      <c r="F34" s="212"/>
      <c r="G34" s="212"/>
      <c r="H34" s="212"/>
      <c r="I34" s="212"/>
      <c r="J34" s="212"/>
      <c r="K34" s="212"/>
      <c r="L34" s="212"/>
      <c r="M34" s="212"/>
      <c r="N34" s="212"/>
      <c r="O34" s="212"/>
      <c r="P34" s="212"/>
      <c r="Q34" s="212"/>
      <c r="R34" s="212"/>
      <c r="S34" s="212"/>
      <c r="T34" s="212"/>
      <c r="U34" s="212"/>
      <c r="V34" s="212"/>
      <c r="W34" s="212"/>
      <c r="X34" s="212"/>
      <c r="Y34" s="212"/>
      <c r="Z34" s="212"/>
    </row>
    <row r="35" ht="20.25" customHeight="1">
      <c r="A35" s="212"/>
      <c r="B35" s="212"/>
      <c r="C35" s="212"/>
      <c r="D35" s="212"/>
      <c r="E35" s="212"/>
      <c r="F35" s="212"/>
      <c r="G35" s="212"/>
      <c r="H35" s="212"/>
      <c r="I35" s="212"/>
      <c r="J35" s="212"/>
      <c r="K35" s="212"/>
      <c r="L35" s="212"/>
      <c r="M35" s="212"/>
      <c r="N35" s="212"/>
      <c r="O35" s="212"/>
      <c r="P35" s="212"/>
      <c r="Q35" s="212"/>
      <c r="R35" s="212"/>
      <c r="S35" s="212"/>
      <c r="T35" s="212"/>
      <c r="U35" s="212"/>
      <c r="V35" s="212"/>
      <c r="W35" s="212"/>
      <c r="X35" s="212"/>
      <c r="Y35" s="212"/>
      <c r="Z35" s="212"/>
    </row>
    <row r="36" ht="20.25" customHeight="1">
      <c r="A36" s="212"/>
      <c r="B36" s="212"/>
      <c r="C36" s="212"/>
      <c r="D36" s="212"/>
      <c r="E36" s="212"/>
      <c r="F36" s="212"/>
      <c r="G36" s="212"/>
      <c r="H36" s="212"/>
      <c r="I36" s="212"/>
      <c r="J36" s="212"/>
      <c r="K36" s="212"/>
      <c r="L36" s="212"/>
      <c r="M36" s="212"/>
      <c r="N36" s="212"/>
      <c r="O36" s="212"/>
      <c r="P36" s="212"/>
      <c r="Q36" s="212"/>
      <c r="R36" s="212"/>
      <c r="S36" s="212"/>
      <c r="T36" s="212"/>
      <c r="U36" s="212"/>
      <c r="V36" s="212"/>
      <c r="W36" s="212"/>
      <c r="X36" s="212"/>
      <c r="Y36" s="212"/>
      <c r="Z36" s="212"/>
    </row>
    <row r="37" ht="20.25" customHeight="1">
      <c r="A37" s="212"/>
      <c r="B37" s="212"/>
      <c r="C37" s="212"/>
      <c r="D37" s="212"/>
      <c r="E37" s="212"/>
      <c r="F37" s="212"/>
      <c r="G37" s="212"/>
      <c r="H37" s="212"/>
      <c r="I37" s="212"/>
      <c r="J37" s="212"/>
      <c r="K37" s="212"/>
      <c r="L37" s="212"/>
      <c r="M37" s="212"/>
      <c r="N37" s="212"/>
      <c r="O37" s="212"/>
      <c r="P37" s="212"/>
      <c r="Q37" s="212"/>
      <c r="R37" s="212"/>
      <c r="S37" s="212"/>
      <c r="T37" s="212"/>
      <c r="U37" s="212"/>
      <c r="V37" s="212"/>
      <c r="W37" s="212"/>
      <c r="X37" s="212"/>
      <c r="Y37" s="212"/>
      <c r="Z37" s="212"/>
    </row>
    <row r="38" ht="20.25" customHeight="1">
      <c r="A38" s="212"/>
      <c r="B38" s="212"/>
      <c r="C38" s="212"/>
      <c r="D38" s="212"/>
      <c r="E38" s="212"/>
      <c r="F38" s="212"/>
      <c r="G38" s="212"/>
      <c r="H38" s="212"/>
      <c r="I38" s="212"/>
      <c r="J38" s="212"/>
      <c r="K38" s="212"/>
      <c r="L38" s="212"/>
      <c r="M38" s="212"/>
      <c r="N38" s="212"/>
      <c r="O38" s="212"/>
      <c r="P38" s="212"/>
      <c r="Q38" s="212"/>
      <c r="R38" s="212"/>
      <c r="S38" s="212"/>
      <c r="T38" s="212"/>
      <c r="U38" s="212"/>
      <c r="V38" s="212"/>
      <c r="W38" s="212"/>
      <c r="X38" s="212"/>
      <c r="Y38" s="212"/>
      <c r="Z38" s="212"/>
    </row>
    <row r="39" ht="20.25" customHeight="1">
      <c r="A39" s="212"/>
      <c r="B39" s="212"/>
      <c r="C39" s="212"/>
      <c r="D39" s="212"/>
      <c r="E39" s="212"/>
      <c r="F39" s="212"/>
      <c r="G39" s="212"/>
      <c r="H39" s="212"/>
      <c r="I39" s="212"/>
      <c r="J39" s="212"/>
      <c r="K39" s="212"/>
      <c r="L39" s="212"/>
      <c r="M39" s="212"/>
      <c r="N39" s="212"/>
      <c r="O39" s="212"/>
      <c r="P39" s="212"/>
      <c r="Q39" s="212"/>
      <c r="R39" s="212"/>
      <c r="S39" s="212"/>
      <c r="T39" s="212"/>
      <c r="U39" s="212"/>
      <c r="V39" s="212"/>
      <c r="W39" s="212"/>
      <c r="X39" s="212"/>
      <c r="Y39" s="212"/>
      <c r="Z39" s="212"/>
    </row>
    <row r="40" ht="20.25" customHeight="1">
      <c r="A40" s="212"/>
      <c r="B40" s="212"/>
      <c r="C40" s="212"/>
      <c r="D40" s="212"/>
      <c r="E40" s="212"/>
      <c r="F40" s="212"/>
      <c r="G40" s="212"/>
      <c r="H40" s="212"/>
      <c r="I40" s="212"/>
      <c r="J40" s="212"/>
      <c r="K40" s="212"/>
      <c r="L40" s="212"/>
      <c r="M40" s="212"/>
      <c r="N40" s="212"/>
      <c r="O40" s="212"/>
      <c r="P40" s="212"/>
      <c r="Q40" s="212"/>
      <c r="R40" s="212"/>
      <c r="S40" s="212"/>
      <c r="T40" s="212"/>
      <c r="U40" s="212"/>
      <c r="V40" s="212"/>
      <c r="W40" s="212"/>
      <c r="X40" s="212"/>
      <c r="Y40" s="212"/>
      <c r="Z40" s="212"/>
    </row>
    <row r="41" ht="20.25" customHeight="1">
      <c r="A41" s="212"/>
      <c r="B41" s="212"/>
      <c r="C41" s="212"/>
      <c r="D41" s="212"/>
      <c r="E41" s="212"/>
      <c r="F41" s="212"/>
      <c r="G41" s="212"/>
      <c r="H41" s="212"/>
      <c r="I41" s="212"/>
      <c r="J41" s="212"/>
      <c r="K41" s="212"/>
      <c r="L41" s="212"/>
      <c r="M41" s="212"/>
      <c r="N41" s="212"/>
      <c r="O41" s="212"/>
      <c r="P41" s="212"/>
      <c r="Q41" s="212"/>
      <c r="R41" s="212"/>
      <c r="S41" s="212"/>
      <c r="T41" s="212"/>
      <c r="U41" s="212"/>
      <c r="V41" s="212"/>
      <c r="W41" s="212"/>
      <c r="X41" s="212"/>
      <c r="Y41" s="212"/>
      <c r="Z41" s="212"/>
    </row>
    <row r="42" ht="20.25" customHeight="1">
      <c r="A42" s="212"/>
      <c r="B42" s="212"/>
      <c r="C42" s="212"/>
      <c r="D42" s="212"/>
      <c r="E42" s="212"/>
      <c r="F42" s="212"/>
      <c r="G42" s="212"/>
      <c r="H42" s="212"/>
      <c r="I42" s="212"/>
      <c r="J42" s="212"/>
      <c r="K42" s="212"/>
      <c r="L42" s="212"/>
      <c r="M42" s="212"/>
      <c r="N42" s="212"/>
      <c r="O42" s="212"/>
      <c r="P42" s="212"/>
      <c r="Q42" s="212"/>
      <c r="R42" s="212"/>
      <c r="S42" s="212"/>
      <c r="T42" s="212"/>
      <c r="U42" s="212"/>
      <c r="V42" s="212"/>
      <c r="W42" s="212"/>
      <c r="X42" s="212"/>
      <c r="Y42" s="212"/>
      <c r="Z42" s="212"/>
    </row>
    <row r="43" ht="20.25" customHeight="1">
      <c r="A43" s="212"/>
      <c r="B43" s="212"/>
      <c r="C43" s="212"/>
      <c r="D43" s="212"/>
      <c r="E43" s="212"/>
      <c r="F43" s="212"/>
      <c r="G43" s="212"/>
      <c r="H43" s="212"/>
      <c r="I43" s="212"/>
      <c r="J43" s="212"/>
      <c r="K43" s="212"/>
      <c r="L43" s="212"/>
      <c r="M43" s="212"/>
      <c r="N43" s="212"/>
      <c r="O43" s="212"/>
      <c r="P43" s="212"/>
      <c r="Q43" s="212"/>
      <c r="R43" s="212"/>
      <c r="S43" s="212"/>
      <c r="T43" s="212"/>
      <c r="U43" s="212"/>
      <c r="V43" s="212"/>
      <c r="W43" s="212"/>
      <c r="X43" s="212"/>
      <c r="Y43" s="212"/>
      <c r="Z43" s="212"/>
    </row>
  </sheetData>
  <mergeCells count="2">
    <mergeCell ref="C4:X4"/>
    <mergeCell ref="C5:X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2.38"/>
    <col customWidth="1" min="2" max="2" width="65.63"/>
    <col customWidth="1" min="3" max="3" width="8.0"/>
    <col customWidth="1" min="4" max="4" width="11.38"/>
    <col customWidth="1" min="5" max="9" width="8.0"/>
    <col customWidth="1" min="10" max="10" width="8.88"/>
    <col customWidth="1" min="12" max="12" width="38.63"/>
  </cols>
  <sheetData>
    <row r="1" ht="66.0" customHeight="1">
      <c r="A1" s="228" t="s">
        <v>180</v>
      </c>
      <c r="B1" s="229" t="s">
        <v>28</v>
      </c>
      <c r="C1" s="230" t="s">
        <v>181</v>
      </c>
      <c r="D1" s="231" t="s">
        <v>182</v>
      </c>
      <c r="E1" s="232" t="s">
        <v>183</v>
      </c>
      <c r="F1" s="233" t="s">
        <v>184</v>
      </c>
      <c r="G1" s="234" t="s">
        <v>185</v>
      </c>
      <c r="H1" s="235" t="s">
        <v>186</v>
      </c>
      <c r="I1" s="235" t="s">
        <v>187</v>
      </c>
      <c r="J1" s="236" t="s">
        <v>188</v>
      </c>
      <c r="K1" s="237"/>
      <c r="L1" s="237"/>
      <c r="M1" s="238"/>
    </row>
    <row r="2">
      <c r="A2" s="239" t="s">
        <v>189</v>
      </c>
      <c r="B2" s="240" t="s">
        <v>190</v>
      </c>
      <c r="C2" s="241">
        <v>0.0</v>
      </c>
      <c r="D2" s="242" t="s">
        <v>48</v>
      </c>
      <c r="E2" s="243" t="s">
        <v>27</v>
      </c>
      <c r="F2" s="244" t="s">
        <v>27</v>
      </c>
      <c r="G2" s="245" t="b">
        <v>0</v>
      </c>
      <c r="H2" s="246" t="b">
        <f t="array" ref="H2:H1027">(A2:A1027 = 'LLM Defaults'!T23) + (A2:A1027 = 'LLM Defaults'!X23) &gt; 0</f>
        <v>0</v>
      </c>
      <c r="I2" s="246" t="b">
        <f t="array" ref="I2:I1027">IF(A2:A1027 = 'LLM Defaults'!D23, TRUE, FALSE)</f>
        <v>0</v>
      </c>
      <c r="J2" s="247"/>
      <c r="K2" s="248" t="s">
        <v>191</v>
      </c>
      <c r="L2" s="249"/>
      <c r="M2" s="250"/>
    </row>
    <row r="3">
      <c r="A3" s="239" t="s">
        <v>26</v>
      </c>
      <c r="B3" s="240" t="s">
        <v>192</v>
      </c>
      <c r="C3" s="241">
        <v>0.0</v>
      </c>
      <c r="D3" s="242" t="s">
        <v>48</v>
      </c>
      <c r="E3" s="243" t="s">
        <v>27</v>
      </c>
      <c r="F3" s="244" t="s">
        <v>27</v>
      </c>
      <c r="G3" s="245" t="b">
        <v>0</v>
      </c>
      <c r="H3" s="246" t="b">
        <v>0</v>
      </c>
      <c r="I3" s="246" t="b">
        <v>1</v>
      </c>
      <c r="J3" s="251"/>
      <c r="M3" s="252"/>
    </row>
    <row r="4">
      <c r="A4" s="253" t="s">
        <v>193</v>
      </c>
      <c r="B4" s="240" t="s">
        <v>194</v>
      </c>
      <c r="C4" s="241">
        <v>0.0</v>
      </c>
      <c r="D4" s="254" t="s">
        <v>48</v>
      </c>
      <c r="E4" s="243" t="s">
        <v>27</v>
      </c>
      <c r="F4" s="244" t="s">
        <v>27</v>
      </c>
      <c r="G4" s="245" t="b">
        <v>1</v>
      </c>
      <c r="H4" s="246" t="b">
        <v>0</v>
      </c>
      <c r="I4" s="246" t="b">
        <v>0</v>
      </c>
      <c r="J4" s="251"/>
      <c r="M4" s="252"/>
    </row>
    <row r="5">
      <c r="A5" s="253" t="s">
        <v>195</v>
      </c>
      <c r="B5" s="240" t="s">
        <v>196</v>
      </c>
      <c r="C5" s="241">
        <v>0.0</v>
      </c>
      <c r="D5" s="254" t="s">
        <v>197</v>
      </c>
      <c r="E5" s="255" t="s">
        <v>198</v>
      </c>
      <c r="F5" s="244" t="s">
        <v>195</v>
      </c>
      <c r="G5" s="245" t="b">
        <v>0</v>
      </c>
      <c r="H5" s="246" t="b">
        <v>0</v>
      </c>
      <c r="I5" s="246" t="b">
        <v>0</v>
      </c>
      <c r="J5" s="251"/>
      <c r="M5" s="252"/>
    </row>
    <row r="6">
      <c r="A6" s="253" t="s">
        <v>199</v>
      </c>
      <c r="B6" s="240" t="s">
        <v>196</v>
      </c>
      <c r="C6" s="241">
        <v>0.0</v>
      </c>
      <c r="D6" s="242" t="s">
        <v>197</v>
      </c>
      <c r="E6" s="256" t="s">
        <v>198</v>
      </c>
      <c r="F6" s="244" t="s">
        <v>199</v>
      </c>
      <c r="G6" s="245" t="b">
        <v>0</v>
      </c>
      <c r="H6" s="246" t="b">
        <v>0</v>
      </c>
      <c r="I6" s="246" t="b">
        <v>0</v>
      </c>
      <c r="J6" s="251"/>
      <c r="M6" s="252"/>
    </row>
    <row r="7">
      <c r="A7" s="257" t="s">
        <v>200</v>
      </c>
      <c r="B7" s="240" t="s">
        <v>201</v>
      </c>
      <c r="C7" s="241">
        <v>0.0</v>
      </c>
      <c r="D7" s="242" t="s">
        <v>197</v>
      </c>
      <c r="E7" s="258" t="s">
        <v>198</v>
      </c>
      <c r="F7" s="244" t="str">
        <f>A7</f>
        <v>text-embedding-ada-002</v>
      </c>
      <c r="G7" s="245" t="b">
        <v>1</v>
      </c>
      <c r="H7" s="246" t="b">
        <v>0</v>
      </c>
      <c r="I7" s="246" t="b">
        <v>0</v>
      </c>
      <c r="J7" s="251"/>
      <c r="M7" s="252"/>
    </row>
    <row r="8">
      <c r="A8" s="253" t="s">
        <v>202</v>
      </c>
      <c r="B8" s="240" t="s">
        <v>203</v>
      </c>
      <c r="C8" s="241">
        <v>0.0</v>
      </c>
      <c r="D8" s="259" t="s">
        <v>204</v>
      </c>
      <c r="E8" s="260" t="s">
        <v>27</v>
      </c>
      <c r="F8" s="244" t="s">
        <v>27</v>
      </c>
      <c r="G8" s="245" t="b">
        <v>0</v>
      </c>
      <c r="H8" s="246" t="b">
        <v>0</v>
      </c>
      <c r="I8" s="246" t="b">
        <v>0</v>
      </c>
      <c r="J8" s="251"/>
      <c r="M8" s="252"/>
    </row>
    <row r="9">
      <c r="A9" s="261" t="s">
        <v>205</v>
      </c>
      <c r="B9" s="240" t="s">
        <v>206</v>
      </c>
      <c r="C9" s="241">
        <v>0.0</v>
      </c>
      <c r="D9" s="242" t="s">
        <v>207</v>
      </c>
      <c r="E9" s="262" t="s">
        <v>27</v>
      </c>
      <c r="F9" s="244" t="s">
        <v>27</v>
      </c>
      <c r="G9" s="245" t="b">
        <v>0</v>
      </c>
      <c r="H9" s="246" t="b">
        <v>0</v>
      </c>
      <c r="I9" s="246" t="b">
        <v>0</v>
      </c>
      <c r="J9" s="251"/>
      <c r="M9" s="252"/>
    </row>
    <row r="10">
      <c r="A10" s="261" t="s">
        <v>208</v>
      </c>
      <c r="B10" s="240" t="s">
        <v>206</v>
      </c>
      <c r="C10" s="241">
        <v>0.0</v>
      </c>
      <c r="D10" s="242" t="s">
        <v>207</v>
      </c>
      <c r="E10" s="262" t="s">
        <v>27</v>
      </c>
      <c r="F10" s="244" t="s">
        <v>27</v>
      </c>
      <c r="G10" s="245" t="b">
        <v>0</v>
      </c>
      <c r="H10" s="246" t="b">
        <v>0</v>
      </c>
      <c r="I10" s="246" t="b">
        <v>0</v>
      </c>
      <c r="J10" s="251"/>
      <c r="M10" s="252"/>
    </row>
    <row r="11">
      <c r="A11" s="261" t="s">
        <v>209</v>
      </c>
      <c r="B11" s="240" t="s">
        <v>206</v>
      </c>
      <c r="C11" s="241">
        <v>0.0</v>
      </c>
      <c r="D11" s="242" t="s">
        <v>207</v>
      </c>
      <c r="E11" s="263" t="s">
        <v>27</v>
      </c>
      <c r="F11" s="244" t="s">
        <v>27</v>
      </c>
      <c r="G11" s="245" t="b">
        <v>0</v>
      </c>
      <c r="H11" s="246" t="b">
        <v>0</v>
      </c>
      <c r="I11" s="246" t="b">
        <v>0</v>
      </c>
      <c r="J11" s="251"/>
      <c r="M11" s="252"/>
    </row>
    <row r="12">
      <c r="A12" s="264" t="s">
        <v>210</v>
      </c>
      <c r="B12" s="240" t="s">
        <v>211</v>
      </c>
      <c r="C12" s="241">
        <v>0.0</v>
      </c>
      <c r="D12" s="265" t="s">
        <v>212</v>
      </c>
      <c r="E12" s="266" t="s">
        <v>27</v>
      </c>
      <c r="F12" s="244" t="s">
        <v>27</v>
      </c>
      <c r="G12" s="267" t="b">
        <v>0</v>
      </c>
      <c r="H12" s="246" t="b">
        <v>0</v>
      </c>
      <c r="I12" s="246" t="b">
        <v>0</v>
      </c>
      <c r="J12" s="251"/>
      <c r="M12" s="252"/>
    </row>
    <row r="13">
      <c r="A13" s="253" t="s">
        <v>213</v>
      </c>
      <c r="B13" s="240" t="s">
        <v>214</v>
      </c>
      <c r="C13" s="268">
        <v>0.0</v>
      </c>
      <c r="D13" s="259" t="s">
        <v>212</v>
      </c>
      <c r="E13" s="269" t="s">
        <v>27</v>
      </c>
      <c r="F13" s="270" t="s">
        <v>27</v>
      </c>
      <c r="G13" s="271" t="b">
        <v>0</v>
      </c>
      <c r="H13" s="246" t="b">
        <v>0</v>
      </c>
      <c r="I13" s="246" t="b">
        <v>0</v>
      </c>
      <c r="J13" s="251"/>
      <c r="M13" s="252"/>
    </row>
    <row r="14">
      <c r="A14" s="239" t="s">
        <v>215</v>
      </c>
      <c r="B14" s="240" t="s">
        <v>216</v>
      </c>
      <c r="C14" s="268">
        <v>0.0</v>
      </c>
      <c r="D14" s="259" t="s">
        <v>212</v>
      </c>
      <c r="E14" s="269" t="s">
        <v>27</v>
      </c>
      <c r="F14" s="270" t="s">
        <v>27</v>
      </c>
      <c r="G14" s="272" t="b">
        <v>1</v>
      </c>
      <c r="H14" s="246" t="b">
        <v>0</v>
      </c>
      <c r="I14" s="246" t="b">
        <v>0</v>
      </c>
      <c r="J14" s="251"/>
      <c r="M14" s="252"/>
    </row>
    <row r="15">
      <c r="A15" s="253" t="s">
        <v>217</v>
      </c>
      <c r="B15" s="240" t="s">
        <v>211</v>
      </c>
      <c r="C15" s="268">
        <v>0.0</v>
      </c>
      <c r="D15" s="259" t="s">
        <v>212</v>
      </c>
      <c r="E15" s="269" t="s">
        <v>27</v>
      </c>
      <c r="F15" s="270" t="s">
        <v>27</v>
      </c>
      <c r="G15" s="271" t="b">
        <v>0</v>
      </c>
      <c r="H15" s="246" t="b">
        <v>0</v>
      </c>
      <c r="I15" s="246" t="b">
        <v>0</v>
      </c>
      <c r="J15" s="251"/>
      <c r="M15" s="252"/>
    </row>
    <row r="16">
      <c r="A16" s="253" t="s">
        <v>218</v>
      </c>
      <c r="B16" s="240" t="s">
        <v>219</v>
      </c>
      <c r="C16" s="268">
        <v>0.0</v>
      </c>
      <c r="D16" s="259" t="s">
        <v>212</v>
      </c>
      <c r="E16" s="269" t="s">
        <v>27</v>
      </c>
      <c r="F16" s="270" t="s">
        <v>27</v>
      </c>
      <c r="G16" s="271" t="b">
        <v>0</v>
      </c>
      <c r="H16" s="246" t="b">
        <v>0</v>
      </c>
      <c r="I16" s="246" t="b">
        <v>0</v>
      </c>
      <c r="J16" s="251"/>
      <c r="M16" s="252"/>
    </row>
    <row r="17">
      <c r="A17" s="253" t="s">
        <v>220</v>
      </c>
      <c r="B17" s="240" t="s">
        <v>211</v>
      </c>
      <c r="C17" s="268">
        <v>0.0</v>
      </c>
      <c r="D17" s="259" t="s">
        <v>212</v>
      </c>
      <c r="E17" s="269" t="s">
        <v>27</v>
      </c>
      <c r="F17" s="270" t="s">
        <v>27</v>
      </c>
      <c r="G17" s="271" t="b">
        <v>0</v>
      </c>
      <c r="H17" s="246" t="b">
        <v>0</v>
      </c>
      <c r="I17" s="246" t="b">
        <v>0</v>
      </c>
      <c r="J17" s="251"/>
      <c r="M17" s="252"/>
    </row>
    <row r="18">
      <c r="A18" s="253" t="s">
        <v>221</v>
      </c>
      <c r="B18" s="240" t="s">
        <v>222</v>
      </c>
      <c r="C18" s="268">
        <v>0.0</v>
      </c>
      <c r="D18" s="259" t="s">
        <v>223</v>
      </c>
      <c r="E18" s="269" t="s">
        <v>27</v>
      </c>
      <c r="F18" s="270" t="s">
        <v>27</v>
      </c>
      <c r="G18" s="271" t="b">
        <v>0</v>
      </c>
      <c r="H18" s="246" t="b">
        <v>0</v>
      </c>
      <c r="I18" s="246" t="b">
        <v>0</v>
      </c>
      <c r="J18" s="251"/>
      <c r="M18" s="252"/>
    </row>
    <row r="19">
      <c r="A19" s="253" t="s">
        <v>224</v>
      </c>
      <c r="B19" s="240" t="s">
        <v>225</v>
      </c>
      <c r="C19" s="268">
        <v>0.0</v>
      </c>
      <c r="D19" s="259" t="s">
        <v>223</v>
      </c>
      <c r="E19" s="269" t="s">
        <v>27</v>
      </c>
      <c r="F19" s="270" t="s">
        <v>27</v>
      </c>
      <c r="G19" s="271" t="b">
        <v>0</v>
      </c>
      <c r="H19" s="246" t="b">
        <v>0</v>
      </c>
      <c r="I19" s="246" t="b">
        <v>0</v>
      </c>
      <c r="J19" s="251"/>
      <c r="M19" s="252"/>
    </row>
    <row r="20">
      <c r="A20" s="253" t="s">
        <v>226</v>
      </c>
      <c r="B20" s="240" t="s">
        <v>222</v>
      </c>
      <c r="C20" s="268">
        <v>0.0</v>
      </c>
      <c r="D20" s="259" t="s">
        <v>223</v>
      </c>
      <c r="E20" s="269" t="s">
        <v>27</v>
      </c>
      <c r="F20" s="270" t="s">
        <v>27</v>
      </c>
      <c r="G20" s="271" t="b">
        <v>0</v>
      </c>
      <c r="H20" s="246" t="b">
        <v>0</v>
      </c>
      <c r="I20" s="246" t="b">
        <v>0</v>
      </c>
      <c r="J20" s="251"/>
      <c r="M20" s="252"/>
    </row>
    <row r="21">
      <c r="A21" s="253" t="s">
        <v>227</v>
      </c>
      <c r="B21" s="240" t="s">
        <v>222</v>
      </c>
      <c r="C21" s="268">
        <v>0.0</v>
      </c>
      <c r="D21" s="259" t="s">
        <v>223</v>
      </c>
      <c r="E21" s="269" t="s">
        <v>27</v>
      </c>
      <c r="F21" s="270" t="s">
        <v>27</v>
      </c>
      <c r="G21" s="271" t="b">
        <v>0</v>
      </c>
      <c r="H21" s="246" t="b">
        <v>0</v>
      </c>
      <c r="I21" s="246" t="b">
        <v>0</v>
      </c>
      <c r="J21" s="251"/>
      <c r="M21" s="252"/>
    </row>
    <row r="22">
      <c r="A22" s="253" t="s">
        <v>228</v>
      </c>
      <c r="B22" s="240" t="s">
        <v>222</v>
      </c>
      <c r="C22" s="268">
        <v>0.0</v>
      </c>
      <c r="D22" s="259" t="s">
        <v>223</v>
      </c>
      <c r="E22" s="269" t="s">
        <v>27</v>
      </c>
      <c r="F22" s="270" t="s">
        <v>27</v>
      </c>
      <c r="G22" s="271" t="b">
        <v>0</v>
      </c>
      <c r="H22" s="246" t="b">
        <v>0</v>
      </c>
      <c r="I22" s="246" t="b">
        <v>0</v>
      </c>
      <c r="J22" s="251"/>
      <c r="M22" s="252"/>
    </row>
    <row r="23">
      <c r="A23" s="253" t="s">
        <v>229</v>
      </c>
      <c r="B23" s="240" t="s">
        <v>222</v>
      </c>
      <c r="C23" s="268">
        <v>0.0</v>
      </c>
      <c r="D23" s="259" t="s">
        <v>223</v>
      </c>
      <c r="E23" s="269" t="s">
        <v>27</v>
      </c>
      <c r="F23" s="270" t="s">
        <v>27</v>
      </c>
      <c r="G23" s="271" t="b">
        <v>0</v>
      </c>
      <c r="H23" s="246" t="b">
        <v>0</v>
      </c>
      <c r="I23" s="246" t="b">
        <v>0</v>
      </c>
      <c r="J23" s="251"/>
      <c r="M23" s="252"/>
    </row>
    <row r="24">
      <c r="A24" s="253" t="s">
        <v>230</v>
      </c>
      <c r="B24" s="240" t="s">
        <v>222</v>
      </c>
      <c r="C24" s="268">
        <v>0.0</v>
      </c>
      <c r="D24" s="259" t="s">
        <v>223</v>
      </c>
      <c r="E24" s="269" t="s">
        <v>27</v>
      </c>
      <c r="F24" s="270" t="s">
        <v>27</v>
      </c>
      <c r="G24" s="271" t="b">
        <v>0</v>
      </c>
      <c r="H24" s="246" t="b">
        <v>0</v>
      </c>
      <c r="I24" s="246" t="b">
        <v>0</v>
      </c>
      <c r="J24" s="251"/>
      <c r="M24" s="252"/>
    </row>
    <row r="25">
      <c r="A25" s="253" t="s">
        <v>231</v>
      </c>
      <c r="B25" s="240" t="s">
        <v>222</v>
      </c>
      <c r="C25" s="268">
        <v>0.0</v>
      </c>
      <c r="D25" s="259" t="s">
        <v>223</v>
      </c>
      <c r="E25" s="269" t="s">
        <v>27</v>
      </c>
      <c r="F25" s="270" t="s">
        <v>27</v>
      </c>
      <c r="G25" s="271" t="b">
        <v>0</v>
      </c>
      <c r="H25" s="246" t="b">
        <v>0</v>
      </c>
      <c r="I25" s="246" t="b">
        <v>0</v>
      </c>
      <c r="J25" s="251"/>
      <c r="M25" s="252"/>
    </row>
    <row r="26">
      <c r="A26" s="253" t="s">
        <v>232</v>
      </c>
      <c r="B26" s="240" t="s">
        <v>233</v>
      </c>
      <c r="C26" s="268">
        <v>0.0</v>
      </c>
      <c r="D26" s="259" t="s">
        <v>223</v>
      </c>
      <c r="E26" s="269" t="s">
        <v>27</v>
      </c>
      <c r="F26" s="270" t="s">
        <v>27</v>
      </c>
      <c r="G26" s="271" t="b">
        <v>0</v>
      </c>
      <c r="H26" s="246" t="b">
        <v>0</v>
      </c>
      <c r="I26" s="246" t="b">
        <v>0</v>
      </c>
      <c r="J26" s="251"/>
      <c r="M26" s="252"/>
    </row>
    <row r="27">
      <c r="A27" s="253" t="s">
        <v>234</v>
      </c>
      <c r="B27" s="240" t="s">
        <v>211</v>
      </c>
      <c r="C27" s="268">
        <v>0.0</v>
      </c>
      <c r="D27" s="259" t="s">
        <v>212</v>
      </c>
      <c r="E27" s="269" t="s">
        <v>27</v>
      </c>
      <c r="F27" s="270" t="s">
        <v>27</v>
      </c>
      <c r="G27" s="271" t="b">
        <v>0</v>
      </c>
      <c r="H27" s="246" t="b">
        <v>0</v>
      </c>
      <c r="I27" s="246" t="b">
        <v>0</v>
      </c>
      <c r="J27" s="251"/>
      <c r="M27" s="252"/>
    </row>
    <row r="28">
      <c r="A28" s="253" t="s">
        <v>235</v>
      </c>
      <c r="B28" s="240" t="s">
        <v>211</v>
      </c>
      <c r="C28" s="268">
        <v>40000.0</v>
      </c>
      <c r="D28" s="273" t="s">
        <v>212</v>
      </c>
      <c r="E28" s="269" t="s">
        <v>27</v>
      </c>
      <c r="F28" s="270" t="s">
        <v>27</v>
      </c>
      <c r="G28" s="274" t="b">
        <v>0</v>
      </c>
      <c r="H28" s="246" t="b">
        <v>0</v>
      </c>
      <c r="I28" s="246" t="b">
        <v>0</v>
      </c>
      <c r="J28" s="251"/>
      <c r="M28" s="252"/>
    </row>
    <row r="29">
      <c r="A29" s="253" t="s">
        <v>236</v>
      </c>
      <c r="B29" s="240" t="s">
        <v>237</v>
      </c>
      <c r="C29" s="268">
        <v>0.0</v>
      </c>
      <c r="D29" s="273" t="s">
        <v>238</v>
      </c>
      <c r="E29" s="275" t="s">
        <v>239</v>
      </c>
      <c r="F29" s="270" t="s">
        <v>27</v>
      </c>
      <c r="G29" s="271" t="b">
        <v>0</v>
      </c>
      <c r="H29" s="246" t="b">
        <v>0</v>
      </c>
      <c r="I29" s="246" t="b">
        <v>0</v>
      </c>
      <c r="J29" s="276"/>
      <c r="K29" s="277"/>
      <c r="L29" s="277"/>
      <c r="M29" s="278"/>
    </row>
    <row r="30">
      <c r="A30" s="279" t="s">
        <v>27</v>
      </c>
      <c r="B30" s="280" t="s">
        <v>240</v>
      </c>
      <c r="C30" s="281">
        <v>0.0</v>
      </c>
      <c r="D30" s="282" t="s">
        <v>27</v>
      </c>
      <c r="E30" s="283" t="s">
        <v>27</v>
      </c>
      <c r="F30" s="284" t="s">
        <v>27</v>
      </c>
      <c r="G30" s="285" t="b">
        <v>1</v>
      </c>
      <c r="H30" s="286" t="b">
        <v>1</v>
      </c>
      <c r="I30" s="286" t="b">
        <v>0</v>
      </c>
      <c r="J30" s="231" t="s">
        <v>241</v>
      </c>
      <c r="K30" s="231" t="s">
        <v>242</v>
      </c>
      <c r="L30" s="231" t="s">
        <v>243</v>
      </c>
      <c r="M30" s="287"/>
    </row>
    <row r="31">
      <c r="A31" s="239" t="str">
        <f>IFERROR(__xludf.DUMMYFUNCTION("ARRAYFORMULA(TRIM(IMPORTXML(""http://ollama.com/library"", ""//h2[@class='mb-3 truncate text-lg font-medium underline-offset-2 group-hover:underline md:text-2xl']"")))
"),"#N/A")</f>
        <v>#N/A</v>
      </c>
      <c r="B31" s="288" t="str">
        <f>IFERROR(__xludf.DUMMYFUNCTION("IMPORTXML(""http://ollama.com/library"", ""//p[@class='mb-4 max-w-md break-words']"")
"),"#N/A")</f>
        <v>#N/A</v>
      </c>
      <c r="C31" s="241">
        <v>0.0</v>
      </c>
      <c r="D31" s="242" t="s">
        <v>212</v>
      </c>
      <c r="E31" s="260" t="s">
        <v>27</v>
      </c>
      <c r="F31" s="244" t="s">
        <v>27</v>
      </c>
      <c r="G31" s="289" t="b">
        <f t="shared" ref="G31:G1027" si="1">IF(ISNUMBER(FIND("embedding", LOWER(B31))), TRUE, FALSE)</f>
        <v>0</v>
      </c>
      <c r="H31" s="246" t="e">
        <v>#N/A</v>
      </c>
      <c r="I31" s="246" t="e">
        <v>#N/A</v>
      </c>
      <c r="J31" s="288" t="str">
        <f>IFERROR(__xludf.DUMMYFUNCTION("IMPORTXML(""http://ollama.com/library"", ""//span[@class='flex items-center'][1]/text()[normalize-space()]"")"),"#N/A")</f>
        <v>#N/A</v>
      </c>
      <c r="K31" s="288" t="str">
        <f>IFERROR(__xludf.DUMMYFUNCTION("IMPORTXML(""http://ollama.com/library"", ""//span[@class='flex items-center'][last()]/text()[normalize-space()]"")"),"#N/A")</f>
        <v>#N/A</v>
      </c>
      <c r="L31" s="290" t="str">
        <f>IFERROR(__xludf.DUMMYFUNCTION("ARRAYFORMULA(""http://ollama.com"" &amp; IMPORTXML(""http://ollama.com/library"", ""//li[contains(@class, 'flex items-baseline')]/a/@href""))"),"http://ollama.com/library/deepseek-r1")</f>
        <v>http://ollama.com/library/deepseek-r1</v>
      </c>
      <c r="M31" s="288"/>
    </row>
    <row r="32">
      <c r="A32" s="239"/>
      <c r="B32" s="291"/>
      <c r="C32" s="241">
        <v>0.0</v>
      </c>
      <c r="D32" s="242" t="s">
        <v>212</v>
      </c>
      <c r="E32" s="260" t="s">
        <v>27</v>
      </c>
      <c r="F32" s="244" t="s">
        <v>27</v>
      </c>
      <c r="G32" s="289" t="b">
        <f t="shared" si="1"/>
        <v>0</v>
      </c>
      <c r="H32" s="246" t="b">
        <v>0</v>
      </c>
      <c r="I32" s="246" t="b">
        <v>0</v>
      </c>
      <c r="J32" s="288"/>
      <c r="K32" s="288"/>
      <c r="L32" s="290" t="str">
        <f>IFERROR(__xludf.DUMMYFUNCTION("""COMPUTED_VALUE"""),"http://ollama.com/library/llama3.3")</f>
        <v>http://ollama.com/library/llama3.3</v>
      </c>
      <c r="M32" s="288"/>
    </row>
    <row r="33">
      <c r="A33" s="239"/>
      <c r="B33" s="291"/>
      <c r="C33" s="241">
        <v>0.0</v>
      </c>
      <c r="D33" s="242" t="s">
        <v>212</v>
      </c>
      <c r="E33" s="260" t="s">
        <v>27</v>
      </c>
      <c r="F33" s="244" t="s">
        <v>27</v>
      </c>
      <c r="G33" s="289" t="b">
        <f t="shared" si="1"/>
        <v>0</v>
      </c>
      <c r="H33" s="246" t="b">
        <v>0</v>
      </c>
      <c r="I33" s="246" t="b">
        <v>0</v>
      </c>
      <c r="J33" s="288"/>
      <c r="K33" s="288"/>
      <c r="L33" s="290" t="str">
        <f>IFERROR(__xludf.DUMMYFUNCTION("""COMPUTED_VALUE"""),"http://ollama.com/library/phi4")</f>
        <v>http://ollama.com/library/phi4</v>
      </c>
      <c r="M33" s="288"/>
    </row>
    <row r="34">
      <c r="A34" s="239"/>
      <c r="B34" s="291"/>
      <c r="C34" s="241">
        <v>0.0</v>
      </c>
      <c r="D34" s="242" t="s">
        <v>212</v>
      </c>
      <c r="E34" s="260" t="s">
        <v>27</v>
      </c>
      <c r="F34" s="244" t="s">
        <v>27</v>
      </c>
      <c r="G34" s="289" t="b">
        <f t="shared" si="1"/>
        <v>0</v>
      </c>
      <c r="H34" s="246" t="b">
        <v>0</v>
      </c>
      <c r="I34" s="246" t="b">
        <v>0</v>
      </c>
      <c r="J34" s="288"/>
      <c r="K34" s="288"/>
      <c r="L34" s="290" t="str">
        <f>IFERROR(__xludf.DUMMYFUNCTION("""COMPUTED_VALUE"""),"http://ollama.com/library/llama3.2")</f>
        <v>http://ollama.com/library/llama3.2</v>
      </c>
      <c r="M34" s="288"/>
    </row>
    <row r="35">
      <c r="A35" s="239"/>
      <c r="B35" s="291"/>
      <c r="C35" s="241">
        <v>0.0</v>
      </c>
      <c r="D35" s="242" t="s">
        <v>212</v>
      </c>
      <c r="E35" s="260" t="s">
        <v>27</v>
      </c>
      <c r="F35" s="244" t="s">
        <v>27</v>
      </c>
      <c r="G35" s="289" t="b">
        <f t="shared" si="1"/>
        <v>0</v>
      </c>
      <c r="H35" s="246" t="b">
        <v>0</v>
      </c>
      <c r="I35" s="246" t="b">
        <v>0</v>
      </c>
      <c r="J35" s="288"/>
      <c r="K35" s="288"/>
      <c r="L35" s="290" t="str">
        <f>IFERROR(__xludf.DUMMYFUNCTION("""COMPUTED_VALUE"""),"http://ollama.com/library/llama3.1")</f>
        <v>http://ollama.com/library/llama3.1</v>
      </c>
      <c r="M35" s="288"/>
    </row>
    <row r="36">
      <c r="A36" s="239"/>
      <c r="B36" s="291"/>
      <c r="C36" s="241">
        <v>0.0</v>
      </c>
      <c r="D36" s="242" t="s">
        <v>212</v>
      </c>
      <c r="E36" s="260" t="s">
        <v>27</v>
      </c>
      <c r="F36" s="244" t="s">
        <v>27</v>
      </c>
      <c r="G36" s="289" t="b">
        <f t="shared" si="1"/>
        <v>0</v>
      </c>
      <c r="H36" s="246" t="b">
        <v>0</v>
      </c>
      <c r="I36" s="246" t="b">
        <v>0</v>
      </c>
      <c r="J36" s="288"/>
      <c r="K36" s="288"/>
      <c r="L36" s="290" t="str">
        <f>IFERROR(__xludf.DUMMYFUNCTION("""COMPUTED_VALUE"""),"http://ollama.com/library/nomic-embed-text")</f>
        <v>http://ollama.com/library/nomic-embed-text</v>
      </c>
      <c r="M36" s="288"/>
    </row>
    <row r="37">
      <c r="A37" s="239"/>
      <c r="B37" s="291"/>
      <c r="C37" s="241">
        <v>0.0</v>
      </c>
      <c r="D37" s="242" t="s">
        <v>212</v>
      </c>
      <c r="E37" s="260" t="s">
        <v>27</v>
      </c>
      <c r="F37" s="244" t="s">
        <v>27</v>
      </c>
      <c r="G37" s="289" t="b">
        <f t="shared" si="1"/>
        <v>0</v>
      </c>
      <c r="H37" s="246" t="b">
        <v>0</v>
      </c>
      <c r="I37" s="246" t="b">
        <v>0</v>
      </c>
      <c r="J37" s="288"/>
      <c r="K37" s="288"/>
      <c r="L37" s="290" t="str">
        <f>IFERROR(__xludf.DUMMYFUNCTION("""COMPUTED_VALUE"""),"http://ollama.com/library/mistral")</f>
        <v>http://ollama.com/library/mistral</v>
      </c>
      <c r="M37" s="288"/>
    </row>
    <row r="38">
      <c r="A38" s="239"/>
      <c r="B38" s="291"/>
      <c r="C38" s="241">
        <v>0.0</v>
      </c>
      <c r="D38" s="242" t="s">
        <v>212</v>
      </c>
      <c r="E38" s="260" t="s">
        <v>27</v>
      </c>
      <c r="F38" s="244" t="s">
        <v>27</v>
      </c>
      <c r="G38" s="289" t="b">
        <f t="shared" si="1"/>
        <v>0</v>
      </c>
      <c r="H38" s="246" t="b">
        <v>0</v>
      </c>
      <c r="I38" s="246" t="b">
        <v>0</v>
      </c>
      <c r="J38" s="288"/>
      <c r="K38" s="288"/>
      <c r="L38" s="290" t="str">
        <f>IFERROR(__xludf.DUMMYFUNCTION("""COMPUTED_VALUE"""),"http://ollama.com/library/llama3")</f>
        <v>http://ollama.com/library/llama3</v>
      </c>
      <c r="M38" s="288"/>
    </row>
    <row r="39">
      <c r="A39" s="239"/>
      <c r="B39" s="291"/>
      <c r="C39" s="241">
        <v>0.0</v>
      </c>
      <c r="D39" s="242" t="s">
        <v>212</v>
      </c>
      <c r="E39" s="260" t="s">
        <v>27</v>
      </c>
      <c r="F39" s="244" t="s">
        <v>27</v>
      </c>
      <c r="G39" s="289" t="b">
        <f t="shared" si="1"/>
        <v>0</v>
      </c>
      <c r="H39" s="246" t="b">
        <v>0</v>
      </c>
      <c r="I39" s="246" t="b">
        <v>0</v>
      </c>
      <c r="J39" s="288"/>
      <c r="K39" s="288"/>
      <c r="L39" s="290" t="str">
        <f>IFERROR(__xludf.DUMMYFUNCTION("""COMPUTED_VALUE"""),"http://ollama.com/library/qwen2.5")</f>
        <v>http://ollama.com/library/qwen2.5</v>
      </c>
      <c r="M39" s="288"/>
    </row>
    <row r="40">
      <c r="A40" s="239"/>
      <c r="B40" s="291"/>
      <c r="C40" s="241">
        <v>0.0</v>
      </c>
      <c r="D40" s="242" t="s">
        <v>212</v>
      </c>
      <c r="E40" s="260" t="s">
        <v>27</v>
      </c>
      <c r="F40" s="244" t="s">
        <v>27</v>
      </c>
      <c r="G40" s="289" t="b">
        <f t="shared" si="1"/>
        <v>0</v>
      </c>
      <c r="H40" s="246" t="b">
        <v>0</v>
      </c>
      <c r="I40" s="246" t="b">
        <v>0</v>
      </c>
      <c r="J40" s="288"/>
      <c r="K40" s="288"/>
      <c r="L40" s="290" t="str">
        <f>IFERROR(__xludf.DUMMYFUNCTION("""COMPUTED_VALUE"""),"http://ollama.com/library/qwen")</f>
        <v>http://ollama.com/library/qwen</v>
      </c>
      <c r="M40" s="288"/>
    </row>
    <row r="41">
      <c r="A41" s="239"/>
      <c r="B41" s="291"/>
      <c r="C41" s="241">
        <v>0.0</v>
      </c>
      <c r="D41" s="242" t="s">
        <v>212</v>
      </c>
      <c r="E41" s="260" t="s">
        <v>27</v>
      </c>
      <c r="F41" s="244" t="s">
        <v>27</v>
      </c>
      <c r="G41" s="289" t="b">
        <f t="shared" si="1"/>
        <v>0</v>
      </c>
      <c r="H41" s="246" t="b">
        <v>0</v>
      </c>
      <c r="I41" s="246" t="b">
        <v>0</v>
      </c>
      <c r="J41" s="288"/>
      <c r="K41" s="288"/>
      <c r="L41" s="290" t="str">
        <f>IFERROR(__xludf.DUMMYFUNCTION("""COMPUTED_VALUE"""),"http://ollama.com/library/qwen2.5-coder")</f>
        <v>http://ollama.com/library/qwen2.5-coder</v>
      </c>
      <c r="M41" s="288"/>
    </row>
    <row r="42">
      <c r="A42" s="239"/>
      <c r="B42" s="291"/>
      <c r="C42" s="241">
        <v>0.0</v>
      </c>
      <c r="D42" s="242" t="s">
        <v>212</v>
      </c>
      <c r="E42" s="260" t="s">
        <v>27</v>
      </c>
      <c r="F42" s="244" t="s">
        <v>27</v>
      </c>
      <c r="G42" s="289" t="b">
        <f t="shared" si="1"/>
        <v>0</v>
      </c>
      <c r="H42" s="246" t="b">
        <v>0</v>
      </c>
      <c r="I42" s="246" t="b">
        <v>0</v>
      </c>
      <c r="J42" s="288"/>
      <c r="K42" s="288"/>
      <c r="L42" s="290" t="str">
        <f>IFERROR(__xludf.DUMMYFUNCTION("""COMPUTED_VALUE"""),"http://ollama.com/library/gemma")</f>
        <v>http://ollama.com/library/gemma</v>
      </c>
      <c r="M42" s="288"/>
    </row>
    <row r="43">
      <c r="A43" s="239"/>
      <c r="B43" s="291"/>
      <c r="C43" s="241">
        <v>0.0</v>
      </c>
      <c r="D43" s="242" t="s">
        <v>212</v>
      </c>
      <c r="E43" s="260" t="s">
        <v>27</v>
      </c>
      <c r="F43" s="244" t="s">
        <v>27</v>
      </c>
      <c r="G43" s="289" t="b">
        <f t="shared" si="1"/>
        <v>0</v>
      </c>
      <c r="H43" s="246" t="b">
        <v>0</v>
      </c>
      <c r="I43" s="246" t="b">
        <v>0</v>
      </c>
      <c r="J43" s="288"/>
      <c r="K43" s="288"/>
      <c r="L43" s="290" t="str">
        <f>IFERROR(__xludf.DUMMYFUNCTION("""COMPUTED_VALUE"""),"http://ollama.com/library/qwen2")</f>
        <v>http://ollama.com/library/qwen2</v>
      </c>
      <c r="M43" s="288"/>
    </row>
    <row r="44">
      <c r="A44" s="239"/>
      <c r="B44" s="291"/>
      <c r="C44" s="241">
        <v>0.0</v>
      </c>
      <c r="D44" s="242" t="s">
        <v>212</v>
      </c>
      <c r="E44" s="260" t="s">
        <v>27</v>
      </c>
      <c r="F44" s="244" t="s">
        <v>27</v>
      </c>
      <c r="G44" s="289" t="b">
        <f t="shared" si="1"/>
        <v>0</v>
      </c>
      <c r="H44" s="246" t="b">
        <v>0</v>
      </c>
      <c r="I44" s="246" t="b">
        <v>0</v>
      </c>
      <c r="J44" s="288"/>
      <c r="K44" s="288"/>
      <c r="L44" s="290" t="str">
        <f>IFERROR(__xludf.DUMMYFUNCTION("""COMPUTED_VALUE"""),"http://ollama.com/library/llava")</f>
        <v>http://ollama.com/library/llava</v>
      </c>
      <c r="M44" s="288"/>
    </row>
    <row r="45">
      <c r="A45" s="239"/>
      <c r="B45" s="291"/>
      <c r="C45" s="241">
        <v>0.0</v>
      </c>
      <c r="D45" s="242" t="s">
        <v>212</v>
      </c>
      <c r="E45" s="260" t="s">
        <v>27</v>
      </c>
      <c r="F45" s="244" t="s">
        <v>27</v>
      </c>
      <c r="G45" s="289" t="b">
        <f t="shared" si="1"/>
        <v>0</v>
      </c>
      <c r="H45" s="246" t="b">
        <v>0</v>
      </c>
      <c r="I45" s="246" t="b">
        <v>0</v>
      </c>
      <c r="J45" s="288"/>
      <c r="K45" s="288"/>
      <c r="L45" s="290" t="str">
        <f>IFERROR(__xludf.DUMMYFUNCTION("""COMPUTED_VALUE"""),"http://ollama.com/library/gemma2")</f>
        <v>http://ollama.com/library/gemma2</v>
      </c>
      <c r="M45" s="288"/>
    </row>
    <row r="46">
      <c r="A46" s="239"/>
      <c r="B46" s="291"/>
      <c r="C46" s="241">
        <v>0.0</v>
      </c>
      <c r="D46" s="242" t="s">
        <v>212</v>
      </c>
      <c r="E46" s="260" t="s">
        <v>27</v>
      </c>
      <c r="F46" s="244" t="s">
        <v>27</v>
      </c>
      <c r="G46" s="289" t="b">
        <f t="shared" si="1"/>
        <v>0</v>
      </c>
      <c r="H46" s="246" t="b">
        <v>0</v>
      </c>
      <c r="I46" s="246" t="b">
        <v>0</v>
      </c>
      <c r="J46" s="288"/>
      <c r="K46" s="288"/>
      <c r="L46" s="290" t="str">
        <f>IFERROR(__xludf.DUMMYFUNCTION("""COMPUTED_VALUE"""),"http://ollama.com/library/llama2")</f>
        <v>http://ollama.com/library/llama2</v>
      </c>
      <c r="M46" s="288"/>
    </row>
    <row r="47">
      <c r="A47" s="239"/>
      <c r="B47" s="291"/>
      <c r="C47" s="241">
        <v>0.0</v>
      </c>
      <c r="D47" s="242" t="s">
        <v>212</v>
      </c>
      <c r="E47" s="260" t="s">
        <v>27</v>
      </c>
      <c r="F47" s="244" t="s">
        <v>27</v>
      </c>
      <c r="G47" s="289" t="b">
        <f t="shared" si="1"/>
        <v>0</v>
      </c>
      <c r="H47" s="246" t="b">
        <v>0</v>
      </c>
      <c r="I47" s="246" t="b">
        <v>0</v>
      </c>
      <c r="J47" s="288"/>
      <c r="K47" s="288"/>
      <c r="L47" s="290" t="str">
        <f>IFERROR(__xludf.DUMMYFUNCTION("""COMPUTED_VALUE"""),"http://ollama.com/library/phi3")</f>
        <v>http://ollama.com/library/phi3</v>
      </c>
      <c r="M47" s="288"/>
    </row>
    <row r="48">
      <c r="A48" s="239"/>
      <c r="B48" s="291"/>
      <c r="C48" s="241">
        <v>0.0</v>
      </c>
      <c r="D48" s="242" t="s">
        <v>212</v>
      </c>
      <c r="E48" s="260" t="s">
        <v>27</v>
      </c>
      <c r="F48" s="244" t="s">
        <v>27</v>
      </c>
      <c r="G48" s="289" t="b">
        <f t="shared" si="1"/>
        <v>0</v>
      </c>
      <c r="H48" s="246" t="b">
        <v>0</v>
      </c>
      <c r="I48" s="246" t="b">
        <v>0</v>
      </c>
      <c r="J48" s="288"/>
      <c r="K48" s="288"/>
      <c r="L48" s="290" t="str">
        <f>IFERROR(__xludf.DUMMYFUNCTION("""COMPUTED_VALUE"""),"http://ollama.com/library/codellama")</f>
        <v>http://ollama.com/library/codellama</v>
      </c>
      <c r="M48" s="288"/>
    </row>
    <row r="49">
      <c r="A49" s="239"/>
      <c r="B49" s="291"/>
      <c r="C49" s="241">
        <v>0.0</v>
      </c>
      <c r="D49" s="242" t="s">
        <v>212</v>
      </c>
      <c r="E49" s="260" t="s">
        <v>27</v>
      </c>
      <c r="F49" s="244" t="s">
        <v>27</v>
      </c>
      <c r="G49" s="289" t="b">
        <f t="shared" si="1"/>
        <v>0</v>
      </c>
      <c r="H49" s="246" t="b">
        <v>0</v>
      </c>
      <c r="I49" s="246" t="b">
        <v>0</v>
      </c>
      <c r="J49" s="288"/>
      <c r="K49" s="288"/>
      <c r="L49" s="290" t="str">
        <f>IFERROR(__xludf.DUMMYFUNCTION("""COMPUTED_VALUE"""),"http://ollama.com/library/mxbai-embed-large")</f>
        <v>http://ollama.com/library/mxbai-embed-large</v>
      </c>
      <c r="M49" s="288"/>
    </row>
    <row r="50">
      <c r="A50" s="239"/>
      <c r="B50" s="291"/>
      <c r="C50" s="241">
        <v>0.0</v>
      </c>
      <c r="D50" s="242" t="s">
        <v>212</v>
      </c>
      <c r="E50" s="260" t="s">
        <v>27</v>
      </c>
      <c r="F50" s="244" t="s">
        <v>27</v>
      </c>
      <c r="G50" s="289" t="b">
        <f t="shared" si="1"/>
        <v>0</v>
      </c>
      <c r="H50" s="246" t="b">
        <v>0</v>
      </c>
      <c r="I50" s="246" t="b">
        <v>0</v>
      </c>
      <c r="J50" s="288"/>
      <c r="K50" s="288"/>
      <c r="L50" s="290" t="str">
        <f>IFERROR(__xludf.DUMMYFUNCTION("""COMPUTED_VALUE"""),"http://ollama.com/library/llama3.2-vision")</f>
        <v>http://ollama.com/library/llama3.2-vision</v>
      </c>
      <c r="M50" s="288"/>
    </row>
    <row r="51">
      <c r="A51" s="239"/>
      <c r="B51" s="291"/>
      <c r="C51" s="241">
        <v>0.0</v>
      </c>
      <c r="D51" s="242" t="s">
        <v>212</v>
      </c>
      <c r="E51" s="260" t="s">
        <v>27</v>
      </c>
      <c r="F51" s="244" t="s">
        <v>27</v>
      </c>
      <c r="G51" s="289" t="b">
        <f t="shared" si="1"/>
        <v>0</v>
      </c>
      <c r="H51" s="246" t="b">
        <v>0</v>
      </c>
      <c r="I51" s="246" t="b">
        <v>0</v>
      </c>
      <c r="J51" s="288"/>
      <c r="K51" s="288"/>
      <c r="L51" s="290" t="str">
        <f>IFERROR(__xludf.DUMMYFUNCTION("""COMPUTED_VALUE"""),"http://ollama.com/library/tinyllama")</f>
        <v>http://ollama.com/library/tinyllama</v>
      </c>
      <c r="M51" s="288"/>
    </row>
    <row r="52">
      <c r="A52" s="239"/>
      <c r="B52" s="291"/>
      <c r="C52" s="241">
        <v>0.0</v>
      </c>
      <c r="D52" s="242" t="s">
        <v>212</v>
      </c>
      <c r="E52" s="260" t="s">
        <v>27</v>
      </c>
      <c r="F52" s="244" t="s">
        <v>27</v>
      </c>
      <c r="G52" s="289" t="b">
        <f t="shared" si="1"/>
        <v>0</v>
      </c>
      <c r="H52" s="246" t="b">
        <v>0</v>
      </c>
      <c r="I52" s="246" t="b">
        <v>0</v>
      </c>
      <c r="J52" s="288"/>
      <c r="K52" s="288"/>
      <c r="L52" s="290" t="str">
        <f>IFERROR(__xludf.DUMMYFUNCTION("""COMPUTED_VALUE"""),"http://ollama.com/library/mistral-nemo")</f>
        <v>http://ollama.com/library/mistral-nemo</v>
      </c>
      <c r="M52" s="288"/>
    </row>
    <row r="53">
      <c r="A53" s="239"/>
      <c r="B53" s="291"/>
      <c r="C53" s="241">
        <v>0.0</v>
      </c>
      <c r="D53" s="242" t="s">
        <v>212</v>
      </c>
      <c r="E53" s="260" t="s">
        <v>27</v>
      </c>
      <c r="F53" s="244" t="s">
        <v>27</v>
      </c>
      <c r="G53" s="289" t="b">
        <f t="shared" si="1"/>
        <v>0</v>
      </c>
      <c r="H53" s="246" t="b">
        <v>0</v>
      </c>
      <c r="I53" s="246" t="b">
        <v>0</v>
      </c>
      <c r="J53" s="288"/>
      <c r="K53" s="288"/>
      <c r="L53" s="290" t="str">
        <f>IFERROR(__xludf.DUMMYFUNCTION("""COMPUTED_VALUE"""),"http://ollama.com/library/starcoder2")</f>
        <v>http://ollama.com/library/starcoder2</v>
      </c>
      <c r="M53" s="288"/>
    </row>
    <row r="54">
      <c r="A54" s="239"/>
      <c r="B54" s="291"/>
      <c r="C54" s="241">
        <v>0.0</v>
      </c>
      <c r="D54" s="242" t="s">
        <v>212</v>
      </c>
      <c r="E54" s="260" t="s">
        <v>27</v>
      </c>
      <c r="F54" s="244" t="s">
        <v>27</v>
      </c>
      <c r="G54" s="289" t="b">
        <f t="shared" si="1"/>
        <v>0</v>
      </c>
      <c r="H54" s="246" t="b">
        <v>0</v>
      </c>
      <c r="I54" s="246" t="b">
        <v>0</v>
      </c>
      <c r="J54" s="288"/>
      <c r="K54" s="288"/>
      <c r="L54" s="290" t="str">
        <f>IFERROR(__xludf.DUMMYFUNCTION("""COMPUTED_VALUE"""),"http://ollama.com/library/deepseek-v3")</f>
        <v>http://ollama.com/library/deepseek-v3</v>
      </c>
      <c r="M54" s="288"/>
    </row>
    <row r="55">
      <c r="A55" s="239"/>
      <c r="B55" s="291"/>
      <c r="C55" s="241">
        <v>0.0</v>
      </c>
      <c r="D55" s="242" t="s">
        <v>212</v>
      </c>
      <c r="E55" s="260" t="s">
        <v>27</v>
      </c>
      <c r="F55" s="244" t="s">
        <v>27</v>
      </c>
      <c r="G55" s="289" t="b">
        <f t="shared" si="1"/>
        <v>0</v>
      </c>
      <c r="H55" s="246" t="b">
        <v>0</v>
      </c>
      <c r="I55" s="246" t="b">
        <v>0</v>
      </c>
      <c r="J55" s="288"/>
      <c r="K55" s="288"/>
      <c r="L55" s="290" t="str">
        <f>IFERROR(__xludf.DUMMYFUNCTION("""COMPUTED_VALUE"""),"http://ollama.com/library/deepseek-coder-v2")</f>
        <v>http://ollama.com/library/deepseek-coder-v2</v>
      </c>
      <c r="M55" s="288"/>
    </row>
    <row r="56">
      <c r="A56" s="239"/>
      <c r="B56" s="291"/>
      <c r="C56" s="241">
        <v>0.0</v>
      </c>
      <c r="D56" s="242" t="s">
        <v>212</v>
      </c>
      <c r="E56" s="260" t="s">
        <v>27</v>
      </c>
      <c r="F56" s="244" t="s">
        <v>27</v>
      </c>
      <c r="G56" s="289" t="b">
        <f t="shared" si="1"/>
        <v>0</v>
      </c>
      <c r="H56" s="246" t="b">
        <v>0</v>
      </c>
      <c r="I56" s="246" t="b">
        <v>0</v>
      </c>
      <c r="J56" s="288"/>
      <c r="K56" s="288"/>
      <c r="L56" s="290" t="str">
        <f>IFERROR(__xludf.DUMMYFUNCTION("""COMPUTED_VALUE"""),"http://ollama.com/library/snowflake-arctic-embed")</f>
        <v>http://ollama.com/library/snowflake-arctic-embed</v>
      </c>
      <c r="M56" s="288"/>
    </row>
    <row r="57">
      <c r="A57" s="239"/>
      <c r="B57" s="291"/>
      <c r="C57" s="241">
        <v>0.0</v>
      </c>
      <c r="D57" s="242" t="s">
        <v>212</v>
      </c>
      <c r="E57" s="260" t="s">
        <v>27</v>
      </c>
      <c r="F57" s="244" t="s">
        <v>27</v>
      </c>
      <c r="G57" s="289" t="b">
        <f t="shared" si="1"/>
        <v>0</v>
      </c>
      <c r="H57" s="246" t="b">
        <v>0</v>
      </c>
      <c r="I57" s="246" t="b">
        <v>0</v>
      </c>
      <c r="J57" s="288"/>
      <c r="K57" s="288"/>
      <c r="L57" s="290" t="str">
        <f>IFERROR(__xludf.DUMMYFUNCTION("""COMPUTED_VALUE"""),"http://ollama.com/library/llama2-uncensored")</f>
        <v>http://ollama.com/library/llama2-uncensored</v>
      </c>
      <c r="M57" s="288"/>
    </row>
    <row r="58">
      <c r="A58" s="239"/>
      <c r="B58" s="291"/>
      <c r="C58" s="241">
        <v>0.0</v>
      </c>
      <c r="D58" s="242" t="s">
        <v>212</v>
      </c>
      <c r="E58" s="260" t="s">
        <v>27</v>
      </c>
      <c r="F58" s="244" t="s">
        <v>27</v>
      </c>
      <c r="G58" s="289" t="b">
        <f t="shared" si="1"/>
        <v>0</v>
      </c>
      <c r="H58" s="246" t="b">
        <v>0</v>
      </c>
      <c r="I58" s="246" t="b">
        <v>0</v>
      </c>
      <c r="J58" s="288"/>
      <c r="K58" s="288"/>
      <c r="L58" s="290" t="str">
        <f>IFERROR(__xludf.DUMMYFUNCTION("""COMPUTED_VALUE"""),"http://ollama.com/library/deepseek-coder")</f>
        <v>http://ollama.com/library/deepseek-coder</v>
      </c>
      <c r="M58" s="288"/>
    </row>
    <row r="59">
      <c r="A59" s="239"/>
      <c r="B59" s="291"/>
      <c r="C59" s="241">
        <v>0.0</v>
      </c>
      <c r="D59" s="242" t="s">
        <v>212</v>
      </c>
      <c r="E59" s="260" t="s">
        <v>27</v>
      </c>
      <c r="F59" s="244" t="s">
        <v>27</v>
      </c>
      <c r="G59" s="289" t="b">
        <f t="shared" si="1"/>
        <v>0</v>
      </c>
      <c r="H59" s="246" t="b">
        <v>0</v>
      </c>
      <c r="I59" s="246" t="b">
        <v>0</v>
      </c>
      <c r="J59" s="288"/>
      <c r="K59" s="288"/>
      <c r="L59" s="290" t="str">
        <f>IFERROR(__xludf.DUMMYFUNCTION("""COMPUTED_VALUE"""),"http://ollama.com/library/mixtral")</f>
        <v>http://ollama.com/library/mixtral</v>
      </c>
      <c r="M59" s="288"/>
    </row>
    <row r="60">
      <c r="A60" s="239"/>
      <c r="B60" s="291"/>
      <c r="C60" s="241">
        <v>0.0</v>
      </c>
      <c r="D60" s="242" t="s">
        <v>212</v>
      </c>
      <c r="E60" s="260" t="s">
        <v>27</v>
      </c>
      <c r="F60" s="244" t="s">
        <v>27</v>
      </c>
      <c r="G60" s="289" t="b">
        <f t="shared" si="1"/>
        <v>0</v>
      </c>
      <c r="H60" s="246" t="b">
        <v>0</v>
      </c>
      <c r="I60" s="246" t="b">
        <v>0</v>
      </c>
      <c r="J60" s="288"/>
      <c r="K60" s="288"/>
      <c r="L60" s="290" t="str">
        <f>IFERROR(__xludf.DUMMYFUNCTION("""COMPUTED_VALUE"""),"http://ollama.com/library/dolphin-mixtral")</f>
        <v>http://ollama.com/library/dolphin-mixtral</v>
      </c>
      <c r="M60" s="288"/>
    </row>
    <row r="61">
      <c r="A61" s="239"/>
      <c r="B61" s="291"/>
      <c r="C61" s="241">
        <v>0.0</v>
      </c>
      <c r="D61" s="242" t="s">
        <v>212</v>
      </c>
      <c r="E61" s="260" t="s">
        <v>27</v>
      </c>
      <c r="F61" s="244" t="s">
        <v>27</v>
      </c>
      <c r="G61" s="289" t="b">
        <f t="shared" si="1"/>
        <v>0</v>
      </c>
      <c r="H61" s="246" t="b">
        <v>0</v>
      </c>
      <c r="I61" s="246" t="b">
        <v>0</v>
      </c>
      <c r="J61" s="288"/>
      <c r="K61" s="288"/>
      <c r="L61" s="290" t="str">
        <f>IFERROR(__xludf.DUMMYFUNCTION("""COMPUTED_VALUE"""),"http://ollama.com/library/codegemma")</f>
        <v>http://ollama.com/library/codegemma</v>
      </c>
      <c r="M61" s="288"/>
    </row>
    <row r="62">
      <c r="A62" s="239"/>
      <c r="B62" s="291"/>
      <c r="C62" s="241">
        <v>0.0</v>
      </c>
      <c r="D62" s="242" t="s">
        <v>212</v>
      </c>
      <c r="E62" s="260" t="s">
        <v>27</v>
      </c>
      <c r="F62" s="244" t="s">
        <v>27</v>
      </c>
      <c r="G62" s="289" t="b">
        <f t="shared" si="1"/>
        <v>0</v>
      </c>
      <c r="H62" s="246" t="b">
        <v>0</v>
      </c>
      <c r="I62" s="246" t="b">
        <v>0</v>
      </c>
      <c r="J62" s="288"/>
      <c r="K62" s="288"/>
      <c r="L62" s="290" t="str">
        <f>IFERROR(__xludf.DUMMYFUNCTION("""COMPUTED_VALUE"""),"http://ollama.com/library/bge-m3")</f>
        <v>http://ollama.com/library/bge-m3</v>
      </c>
      <c r="M62" s="288"/>
    </row>
    <row r="63">
      <c r="A63" s="239"/>
      <c r="B63" s="291"/>
      <c r="C63" s="241">
        <v>0.0</v>
      </c>
      <c r="D63" s="242" t="s">
        <v>212</v>
      </c>
      <c r="E63" s="260" t="s">
        <v>27</v>
      </c>
      <c r="F63" s="244" t="s">
        <v>27</v>
      </c>
      <c r="G63" s="289" t="b">
        <f t="shared" si="1"/>
        <v>0</v>
      </c>
      <c r="H63" s="246" t="b">
        <v>0</v>
      </c>
      <c r="I63" s="246" t="b">
        <v>0</v>
      </c>
      <c r="J63" s="288"/>
      <c r="K63" s="288"/>
      <c r="L63" s="290" t="str">
        <f>IFERROR(__xludf.DUMMYFUNCTION("""COMPUTED_VALUE"""),"http://ollama.com/library/openthinker")</f>
        <v>http://ollama.com/library/openthinker</v>
      </c>
      <c r="M63" s="288"/>
    </row>
    <row r="64">
      <c r="A64" s="239"/>
      <c r="B64" s="291"/>
      <c r="C64" s="241">
        <v>0.0</v>
      </c>
      <c r="D64" s="242" t="s">
        <v>212</v>
      </c>
      <c r="E64" s="260" t="s">
        <v>27</v>
      </c>
      <c r="F64" s="244" t="s">
        <v>27</v>
      </c>
      <c r="G64" s="289" t="b">
        <f t="shared" si="1"/>
        <v>0</v>
      </c>
      <c r="H64" s="246" t="b">
        <v>0</v>
      </c>
      <c r="I64" s="246" t="b">
        <v>0</v>
      </c>
      <c r="J64" s="288"/>
      <c r="K64" s="288"/>
      <c r="L64" s="290" t="str">
        <f>IFERROR(__xludf.DUMMYFUNCTION("""COMPUTED_VALUE"""),"http://ollama.com/library/phi")</f>
        <v>http://ollama.com/library/phi</v>
      </c>
      <c r="M64" s="288"/>
    </row>
    <row r="65">
      <c r="A65" s="239"/>
      <c r="B65" s="291"/>
      <c r="C65" s="241">
        <v>0.0</v>
      </c>
      <c r="D65" s="242" t="s">
        <v>212</v>
      </c>
      <c r="E65" s="260" t="s">
        <v>27</v>
      </c>
      <c r="F65" s="244" t="s">
        <v>27</v>
      </c>
      <c r="G65" s="289" t="b">
        <f t="shared" si="1"/>
        <v>0</v>
      </c>
      <c r="H65" s="246" t="b">
        <v>0</v>
      </c>
      <c r="I65" s="246" t="b">
        <v>0</v>
      </c>
      <c r="J65" s="288"/>
      <c r="K65" s="288"/>
      <c r="L65" s="290" t="str">
        <f>IFERROR(__xludf.DUMMYFUNCTION("""COMPUTED_VALUE"""),"http://ollama.com/library/minicpm-v")</f>
        <v>http://ollama.com/library/minicpm-v</v>
      </c>
      <c r="M65" s="288"/>
    </row>
    <row r="66">
      <c r="A66" s="239"/>
      <c r="B66" s="291"/>
      <c r="C66" s="241">
        <v>0.0</v>
      </c>
      <c r="D66" s="242" t="s">
        <v>212</v>
      </c>
      <c r="E66" s="260" t="s">
        <v>27</v>
      </c>
      <c r="F66" s="244" t="s">
        <v>27</v>
      </c>
      <c r="G66" s="289" t="b">
        <f t="shared" si="1"/>
        <v>0</v>
      </c>
      <c r="H66" s="246" t="b">
        <v>0</v>
      </c>
      <c r="I66" s="246" t="b">
        <v>0</v>
      </c>
      <c r="J66" s="288"/>
      <c r="K66" s="288"/>
      <c r="L66" s="290" t="str">
        <f>IFERROR(__xludf.DUMMYFUNCTION("""COMPUTED_VALUE"""),"http://ollama.com/library/llava-llama3")</f>
        <v>http://ollama.com/library/llava-llama3</v>
      </c>
      <c r="M66" s="288"/>
    </row>
    <row r="67">
      <c r="A67" s="239"/>
      <c r="B67" s="291"/>
      <c r="C67" s="241">
        <v>0.0</v>
      </c>
      <c r="D67" s="242" t="s">
        <v>212</v>
      </c>
      <c r="E67" s="260" t="s">
        <v>27</v>
      </c>
      <c r="F67" s="244" t="s">
        <v>27</v>
      </c>
      <c r="G67" s="289" t="b">
        <f t="shared" si="1"/>
        <v>0</v>
      </c>
      <c r="H67" s="246" t="b">
        <v>0</v>
      </c>
      <c r="I67" s="246" t="b">
        <v>0</v>
      </c>
      <c r="J67" s="288"/>
      <c r="K67" s="288"/>
      <c r="L67" s="290" t="str">
        <f>IFERROR(__xludf.DUMMYFUNCTION("""COMPUTED_VALUE"""),"http://ollama.com/library/wizardlm2")</f>
        <v>http://ollama.com/library/wizardlm2</v>
      </c>
      <c r="M67" s="288"/>
    </row>
    <row r="68">
      <c r="A68" s="239"/>
      <c r="B68" s="291"/>
      <c r="C68" s="241">
        <v>0.0</v>
      </c>
      <c r="D68" s="242" t="s">
        <v>212</v>
      </c>
      <c r="E68" s="260" t="s">
        <v>27</v>
      </c>
      <c r="F68" s="244" t="s">
        <v>27</v>
      </c>
      <c r="G68" s="289" t="b">
        <f t="shared" si="1"/>
        <v>0</v>
      </c>
      <c r="H68" s="246" t="b">
        <v>0</v>
      </c>
      <c r="I68" s="246" t="b">
        <v>0</v>
      </c>
      <c r="J68" s="288"/>
      <c r="K68" s="288"/>
      <c r="L68" s="290" t="str">
        <f>IFERROR(__xludf.DUMMYFUNCTION("""COMPUTED_VALUE"""),"http://ollama.com/library/smollm2")</f>
        <v>http://ollama.com/library/smollm2</v>
      </c>
      <c r="M68" s="288"/>
    </row>
    <row r="69">
      <c r="A69" s="239"/>
      <c r="B69" s="291"/>
      <c r="C69" s="241">
        <v>0.0</v>
      </c>
      <c r="D69" s="242" t="s">
        <v>212</v>
      </c>
      <c r="E69" s="260" t="s">
        <v>27</v>
      </c>
      <c r="F69" s="244" t="s">
        <v>27</v>
      </c>
      <c r="G69" s="289" t="b">
        <f t="shared" si="1"/>
        <v>0</v>
      </c>
      <c r="H69" s="246" t="b">
        <v>0</v>
      </c>
      <c r="I69" s="246" t="b">
        <v>0</v>
      </c>
      <c r="J69" s="288"/>
      <c r="K69" s="288"/>
      <c r="L69" s="290" t="str">
        <f>IFERROR(__xludf.DUMMYFUNCTION("""COMPUTED_VALUE"""),"http://ollama.com/library/dolphin-mistral")</f>
        <v>http://ollama.com/library/dolphin-mistral</v>
      </c>
      <c r="M69" s="288"/>
    </row>
    <row r="70">
      <c r="A70" s="239"/>
      <c r="B70" s="291"/>
      <c r="C70" s="241">
        <v>0.0</v>
      </c>
      <c r="D70" s="242" t="s">
        <v>212</v>
      </c>
      <c r="E70" s="260" t="s">
        <v>27</v>
      </c>
      <c r="F70" s="244" t="s">
        <v>27</v>
      </c>
      <c r="G70" s="289" t="b">
        <f t="shared" si="1"/>
        <v>0</v>
      </c>
      <c r="H70" s="246" t="b">
        <v>0</v>
      </c>
      <c r="I70" s="246" t="b">
        <v>0</v>
      </c>
      <c r="J70" s="288"/>
      <c r="K70" s="288"/>
      <c r="L70" s="290" t="str">
        <f>IFERROR(__xludf.DUMMYFUNCTION("""COMPUTED_VALUE"""),"http://ollama.com/library/all-minilm")</f>
        <v>http://ollama.com/library/all-minilm</v>
      </c>
      <c r="M70" s="288"/>
    </row>
    <row r="71">
      <c r="A71" s="239"/>
      <c r="B71" s="291"/>
      <c r="C71" s="241">
        <v>0.0</v>
      </c>
      <c r="D71" s="242" t="s">
        <v>212</v>
      </c>
      <c r="E71" s="260" t="s">
        <v>27</v>
      </c>
      <c r="F71" s="244" t="s">
        <v>27</v>
      </c>
      <c r="G71" s="289" t="b">
        <f t="shared" si="1"/>
        <v>0</v>
      </c>
      <c r="H71" s="246" t="b">
        <v>0</v>
      </c>
      <c r="I71" s="246" t="b">
        <v>0</v>
      </c>
      <c r="J71" s="288"/>
      <c r="K71" s="288"/>
      <c r="L71" s="290" t="str">
        <f>IFERROR(__xludf.DUMMYFUNCTION("""COMPUTED_VALUE"""),"http://ollama.com/library/dolphin3")</f>
        <v>http://ollama.com/library/dolphin3</v>
      </c>
      <c r="M71" s="288"/>
    </row>
    <row r="72">
      <c r="A72" s="239"/>
      <c r="B72" s="291"/>
      <c r="C72" s="241">
        <v>0.0</v>
      </c>
      <c r="D72" s="242" t="s">
        <v>212</v>
      </c>
      <c r="E72" s="260" t="s">
        <v>27</v>
      </c>
      <c r="F72" s="244" t="s">
        <v>27</v>
      </c>
      <c r="G72" s="289" t="b">
        <f t="shared" si="1"/>
        <v>0</v>
      </c>
      <c r="H72" s="246" t="b">
        <v>0</v>
      </c>
      <c r="I72" s="246" t="b">
        <v>0</v>
      </c>
      <c r="J72" s="288"/>
      <c r="K72" s="288"/>
      <c r="L72" s="290" t="str">
        <f>IFERROR(__xludf.DUMMYFUNCTION("""COMPUTED_VALUE"""),"http://ollama.com/library/dolphin-llama3")</f>
        <v>http://ollama.com/library/dolphin-llama3</v>
      </c>
      <c r="M72" s="288"/>
    </row>
    <row r="73">
      <c r="A73" s="239"/>
      <c r="B73" s="291"/>
      <c r="C73" s="241">
        <v>0.0</v>
      </c>
      <c r="D73" s="242" t="s">
        <v>212</v>
      </c>
      <c r="E73" s="260" t="s">
        <v>27</v>
      </c>
      <c r="F73" s="244" t="s">
        <v>27</v>
      </c>
      <c r="G73" s="289" t="b">
        <f t="shared" si="1"/>
        <v>0</v>
      </c>
      <c r="H73" s="246" t="b">
        <v>0</v>
      </c>
      <c r="I73" s="246" t="b">
        <v>0</v>
      </c>
      <c r="J73" s="288"/>
      <c r="K73" s="288"/>
      <c r="L73" s="290" t="str">
        <f>IFERROR(__xludf.DUMMYFUNCTION("""COMPUTED_VALUE"""),"http://ollama.com/library/command-r")</f>
        <v>http://ollama.com/library/command-r</v>
      </c>
      <c r="M73" s="288"/>
    </row>
    <row r="74">
      <c r="A74" s="239"/>
      <c r="B74" s="291"/>
      <c r="C74" s="241">
        <v>0.0</v>
      </c>
      <c r="D74" s="242" t="s">
        <v>212</v>
      </c>
      <c r="E74" s="260" t="s">
        <v>27</v>
      </c>
      <c r="F74" s="244" t="s">
        <v>27</v>
      </c>
      <c r="G74" s="289" t="b">
        <f t="shared" si="1"/>
        <v>0</v>
      </c>
      <c r="H74" s="246" t="b">
        <v>0</v>
      </c>
      <c r="I74" s="246" t="b">
        <v>0</v>
      </c>
      <c r="J74" s="288"/>
      <c r="K74" s="288"/>
      <c r="L74" s="290" t="str">
        <f>IFERROR(__xludf.DUMMYFUNCTION("""COMPUTED_VALUE"""),"http://ollama.com/library/orca-mini")</f>
        <v>http://ollama.com/library/orca-mini</v>
      </c>
      <c r="M74" s="288"/>
    </row>
    <row r="75">
      <c r="A75" s="239"/>
      <c r="B75" s="291"/>
      <c r="C75" s="241">
        <v>0.0</v>
      </c>
      <c r="D75" s="242" t="s">
        <v>212</v>
      </c>
      <c r="E75" s="260" t="s">
        <v>27</v>
      </c>
      <c r="F75" s="244" t="s">
        <v>27</v>
      </c>
      <c r="G75" s="289" t="b">
        <f t="shared" si="1"/>
        <v>0</v>
      </c>
      <c r="H75" s="246" t="b">
        <v>0</v>
      </c>
      <c r="I75" s="246" t="b">
        <v>0</v>
      </c>
      <c r="J75" s="288"/>
      <c r="K75" s="288"/>
      <c r="L75" s="290" t="str">
        <f>IFERROR(__xludf.DUMMYFUNCTION("""COMPUTED_VALUE"""),"http://ollama.com/library/olmo2")</f>
        <v>http://ollama.com/library/olmo2</v>
      </c>
      <c r="M75" s="288"/>
    </row>
    <row r="76">
      <c r="A76" s="239"/>
      <c r="B76" s="291"/>
      <c r="C76" s="241">
        <v>0.0</v>
      </c>
      <c r="D76" s="242" t="s">
        <v>212</v>
      </c>
      <c r="E76" s="260" t="s">
        <v>27</v>
      </c>
      <c r="F76" s="244" t="s">
        <v>27</v>
      </c>
      <c r="G76" s="289" t="b">
        <f t="shared" si="1"/>
        <v>0</v>
      </c>
      <c r="H76" s="246" t="b">
        <v>0</v>
      </c>
      <c r="I76" s="246" t="b">
        <v>0</v>
      </c>
      <c r="J76" s="288"/>
      <c r="K76" s="288"/>
      <c r="L76" s="290" t="str">
        <f>IFERROR(__xludf.DUMMYFUNCTION("""COMPUTED_VALUE"""),"http://ollama.com/library/yi")</f>
        <v>http://ollama.com/library/yi</v>
      </c>
      <c r="M76" s="288"/>
    </row>
    <row r="77">
      <c r="A77" s="239"/>
      <c r="B77" s="291"/>
      <c r="C77" s="241">
        <v>0.0</v>
      </c>
      <c r="D77" s="242" t="s">
        <v>212</v>
      </c>
      <c r="E77" s="260" t="s">
        <v>27</v>
      </c>
      <c r="F77" s="244" t="s">
        <v>27</v>
      </c>
      <c r="G77" s="289" t="b">
        <f t="shared" si="1"/>
        <v>0</v>
      </c>
      <c r="H77" s="246" t="b">
        <v>0</v>
      </c>
      <c r="I77" s="246" t="b">
        <v>0</v>
      </c>
      <c r="J77" s="288"/>
      <c r="K77" s="288"/>
      <c r="L77" s="290" t="str">
        <f>IFERROR(__xludf.DUMMYFUNCTION("""COMPUTED_VALUE"""),"http://ollama.com/library/hermes3")</f>
        <v>http://ollama.com/library/hermes3</v>
      </c>
      <c r="M77" s="288"/>
    </row>
    <row r="78">
      <c r="A78" s="239"/>
      <c r="B78" s="291"/>
      <c r="C78" s="241">
        <v>0.0</v>
      </c>
      <c r="D78" s="242" t="s">
        <v>212</v>
      </c>
      <c r="E78" s="260" t="s">
        <v>27</v>
      </c>
      <c r="F78" s="244" t="s">
        <v>27</v>
      </c>
      <c r="G78" s="289" t="b">
        <f t="shared" si="1"/>
        <v>0</v>
      </c>
      <c r="H78" s="246" t="b">
        <v>0</v>
      </c>
      <c r="I78" s="246" t="b">
        <v>0</v>
      </c>
      <c r="J78" s="288"/>
      <c r="K78" s="288"/>
      <c r="L78" s="290" t="str">
        <f>IFERROR(__xludf.DUMMYFUNCTION("""COMPUTED_VALUE"""),"http://ollama.com/library/mistral-small")</f>
        <v>http://ollama.com/library/mistral-small</v>
      </c>
      <c r="M78" s="288"/>
    </row>
    <row r="79">
      <c r="A79" s="239"/>
      <c r="B79" s="291"/>
      <c r="C79" s="241">
        <v>0.0</v>
      </c>
      <c r="D79" s="242" t="s">
        <v>212</v>
      </c>
      <c r="E79" s="260" t="s">
        <v>27</v>
      </c>
      <c r="F79" s="244" t="s">
        <v>27</v>
      </c>
      <c r="G79" s="289" t="b">
        <f t="shared" si="1"/>
        <v>0</v>
      </c>
      <c r="H79" s="246" t="b">
        <v>0</v>
      </c>
      <c r="I79" s="246" t="b">
        <v>0</v>
      </c>
      <c r="J79" s="288"/>
      <c r="K79" s="288"/>
      <c r="L79" s="290" t="str">
        <f>IFERROR(__xludf.DUMMYFUNCTION("""COMPUTED_VALUE"""),"http://ollama.com/library/phi3.5")</f>
        <v>http://ollama.com/library/phi3.5</v>
      </c>
      <c r="M79" s="288"/>
    </row>
    <row r="80">
      <c r="A80" s="239"/>
      <c r="B80" s="291"/>
      <c r="C80" s="241">
        <v>0.0</v>
      </c>
      <c r="D80" s="242" t="s">
        <v>212</v>
      </c>
      <c r="E80" s="260" t="s">
        <v>27</v>
      </c>
      <c r="F80" s="244" t="s">
        <v>27</v>
      </c>
      <c r="G80" s="289" t="b">
        <f t="shared" si="1"/>
        <v>0</v>
      </c>
      <c r="H80" s="246" t="b">
        <v>0</v>
      </c>
      <c r="I80" s="246" t="b">
        <v>0</v>
      </c>
      <c r="J80" s="288"/>
      <c r="K80" s="288"/>
      <c r="L80" s="290" t="str">
        <f>IFERROR(__xludf.DUMMYFUNCTION("""COMPUTED_VALUE"""),"http://ollama.com/library/zephyr")</f>
        <v>http://ollama.com/library/zephyr</v>
      </c>
      <c r="M80" s="288"/>
    </row>
    <row r="81">
      <c r="A81" s="239"/>
      <c r="B81" s="291"/>
      <c r="C81" s="241">
        <v>0.0</v>
      </c>
      <c r="D81" s="242" t="s">
        <v>212</v>
      </c>
      <c r="E81" s="260" t="s">
        <v>27</v>
      </c>
      <c r="F81" s="244" t="s">
        <v>27</v>
      </c>
      <c r="G81" s="289" t="b">
        <f t="shared" si="1"/>
        <v>0</v>
      </c>
      <c r="H81" s="246" t="b">
        <v>0</v>
      </c>
      <c r="I81" s="246" t="b">
        <v>0</v>
      </c>
      <c r="J81" s="288"/>
      <c r="K81" s="288"/>
      <c r="L81" s="290" t="str">
        <f>IFERROR(__xludf.DUMMYFUNCTION("""COMPUTED_VALUE"""),"http://ollama.com/library/codestral")</f>
        <v>http://ollama.com/library/codestral</v>
      </c>
      <c r="M81" s="288"/>
    </row>
    <row r="82">
      <c r="A82" s="239"/>
      <c r="B82" s="291"/>
      <c r="C82" s="241">
        <v>0.0</v>
      </c>
      <c r="D82" s="242" t="s">
        <v>212</v>
      </c>
      <c r="E82" s="260" t="s">
        <v>27</v>
      </c>
      <c r="F82" s="244" t="s">
        <v>27</v>
      </c>
      <c r="G82" s="289" t="b">
        <f t="shared" si="1"/>
        <v>0</v>
      </c>
      <c r="H82" s="246" t="b">
        <v>0</v>
      </c>
      <c r="I82" s="246" t="b">
        <v>0</v>
      </c>
      <c r="J82" s="288"/>
      <c r="K82" s="288"/>
      <c r="L82" s="290" t="str">
        <f>IFERROR(__xludf.DUMMYFUNCTION("""COMPUTED_VALUE"""),"http://ollama.com/library/granite-code")</f>
        <v>http://ollama.com/library/granite-code</v>
      </c>
      <c r="M82" s="288"/>
    </row>
    <row r="83">
      <c r="A83" s="239"/>
      <c r="B83" s="291"/>
      <c r="C83" s="241">
        <v>0.0</v>
      </c>
      <c r="D83" s="242" t="s">
        <v>212</v>
      </c>
      <c r="E83" s="260" t="s">
        <v>27</v>
      </c>
      <c r="F83" s="244" t="s">
        <v>27</v>
      </c>
      <c r="G83" s="289" t="b">
        <f t="shared" si="1"/>
        <v>0</v>
      </c>
      <c r="H83" s="246" t="b">
        <v>0</v>
      </c>
      <c r="I83" s="246" t="b">
        <v>0</v>
      </c>
      <c r="J83" s="288"/>
      <c r="K83" s="288"/>
      <c r="L83" s="290" t="str">
        <f>IFERROR(__xludf.DUMMYFUNCTION("""COMPUTED_VALUE"""),"http://ollama.com/library/starcoder")</f>
        <v>http://ollama.com/library/starcoder</v>
      </c>
      <c r="M83" s="288"/>
    </row>
    <row r="84">
      <c r="A84" s="239"/>
      <c r="B84" s="291"/>
      <c r="C84" s="241">
        <v>0.0</v>
      </c>
      <c r="D84" s="242" t="s">
        <v>212</v>
      </c>
      <c r="E84" s="260" t="s">
        <v>27</v>
      </c>
      <c r="F84" s="244" t="s">
        <v>27</v>
      </c>
      <c r="G84" s="289" t="b">
        <f t="shared" si="1"/>
        <v>0</v>
      </c>
      <c r="H84" s="246" t="b">
        <v>0</v>
      </c>
      <c r="I84" s="246" t="b">
        <v>0</v>
      </c>
      <c r="J84" s="288"/>
      <c r="K84" s="288"/>
      <c r="L84" s="290" t="str">
        <f>IFERROR(__xludf.DUMMYFUNCTION("""COMPUTED_VALUE"""),"http://ollama.com/library/smollm")</f>
        <v>http://ollama.com/library/smollm</v>
      </c>
      <c r="M84" s="288"/>
    </row>
    <row r="85">
      <c r="A85" s="239"/>
      <c r="B85" s="291"/>
      <c r="C85" s="241">
        <v>0.0</v>
      </c>
      <c r="D85" s="242" t="s">
        <v>212</v>
      </c>
      <c r="E85" s="260" t="s">
        <v>27</v>
      </c>
      <c r="F85" s="244" t="s">
        <v>27</v>
      </c>
      <c r="G85" s="289" t="b">
        <f t="shared" si="1"/>
        <v>0</v>
      </c>
      <c r="H85" s="246" t="b">
        <v>0</v>
      </c>
      <c r="I85" s="246" t="b">
        <v>0</v>
      </c>
      <c r="J85" s="288"/>
      <c r="K85" s="288"/>
      <c r="L85" s="290" t="str">
        <f>IFERROR(__xludf.DUMMYFUNCTION("""COMPUTED_VALUE"""),"http://ollama.com/library/wizard-vicuna-uncensored")</f>
        <v>http://ollama.com/library/wizard-vicuna-uncensored</v>
      </c>
      <c r="M85" s="288"/>
    </row>
    <row r="86">
      <c r="A86" s="239"/>
      <c r="B86" s="291"/>
      <c r="C86" s="241">
        <v>0.0</v>
      </c>
      <c r="D86" s="242" t="s">
        <v>212</v>
      </c>
      <c r="E86" s="260" t="s">
        <v>27</v>
      </c>
      <c r="F86" s="244" t="s">
        <v>27</v>
      </c>
      <c r="G86" s="289" t="b">
        <f t="shared" si="1"/>
        <v>0</v>
      </c>
      <c r="H86" s="246" t="b">
        <v>0</v>
      </c>
      <c r="I86" s="246" t="b">
        <v>0</v>
      </c>
      <c r="J86" s="288"/>
      <c r="K86" s="288"/>
      <c r="L86" s="290" t="str">
        <f>IFERROR(__xludf.DUMMYFUNCTION("""COMPUTED_VALUE"""),"http://ollama.com/library/vicuna")</f>
        <v>http://ollama.com/library/vicuna</v>
      </c>
      <c r="M86" s="288"/>
    </row>
    <row r="87">
      <c r="A87" s="239"/>
      <c r="B87" s="291"/>
      <c r="C87" s="241">
        <v>0.0</v>
      </c>
      <c r="D87" s="242" t="s">
        <v>212</v>
      </c>
      <c r="E87" s="260" t="s">
        <v>27</v>
      </c>
      <c r="F87" s="244" t="s">
        <v>27</v>
      </c>
      <c r="G87" s="289" t="b">
        <f t="shared" si="1"/>
        <v>0</v>
      </c>
      <c r="H87" s="246" t="b">
        <v>0</v>
      </c>
      <c r="I87" s="246" t="b">
        <v>0</v>
      </c>
      <c r="J87" s="288"/>
      <c r="K87" s="288"/>
      <c r="L87" s="290" t="str">
        <f>IFERROR(__xludf.DUMMYFUNCTION("""COMPUTED_VALUE"""),"http://ollama.com/library/mistral-openorca")</f>
        <v>http://ollama.com/library/mistral-openorca</v>
      </c>
      <c r="M87" s="288"/>
    </row>
    <row r="88">
      <c r="A88" s="239"/>
      <c r="B88" s="291"/>
      <c r="C88" s="241">
        <v>0.0</v>
      </c>
      <c r="D88" s="242" t="s">
        <v>212</v>
      </c>
      <c r="E88" s="260" t="s">
        <v>27</v>
      </c>
      <c r="F88" s="244" t="s">
        <v>27</v>
      </c>
      <c r="G88" s="289" t="b">
        <f t="shared" si="1"/>
        <v>0</v>
      </c>
      <c r="H88" s="246" t="b">
        <v>0</v>
      </c>
      <c r="I88" s="246" t="b">
        <v>0</v>
      </c>
      <c r="J88" s="288"/>
      <c r="K88" s="288"/>
      <c r="L88" s="290" t="str">
        <f>IFERROR(__xludf.DUMMYFUNCTION("""COMPUTED_VALUE"""),"http://ollama.com/library/qwq")</f>
        <v>http://ollama.com/library/qwq</v>
      </c>
      <c r="M88" s="288"/>
    </row>
    <row r="89">
      <c r="A89" s="239"/>
      <c r="B89" s="291"/>
      <c r="C89" s="241">
        <v>0.0</v>
      </c>
      <c r="D89" s="242" t="s">
        <v>212</v>
      </c>
      <c r="E89" s="260" t="s">
        <v>27</v>
      </c>
      <c r="F89" s="244" t="s">
        <v>27</v>
      </c>
      <c r="G89" s="289" t="b">
        <f t="shared" si="1"/>
        <v>0</v>
      </c>
      <c r="H89" s="246" t="b">
        <v>0</v>
      </c>
      <c r="I89" s="246" t="b">
        <v>0</v>
      </c>
      <c r="J89" s="288"/>
      <c r="K89" s="288"/>
      <c r="L89" s="290" t="str">
        <f>IFERROR(__xludf.DUMMYFUNCTION("""COMPUTED_VALUE"""),"http://ollama.com/library/llama2-chinese")</f>
        <v>http://ollama.com/library/llama2-chinese</v>
      </c>
      <c r="M89" s="288"/>
    </row>
    <row r="90">
      <c r="A90" s="239"/>
      <c r="B90" s="291"/>
      <c r="C90" s="241">
        <v>0.0</v>
      </c>
      <c r="D90" s="242" t="s">
        <v>212</v>
      </c>
      <c r="E90" s="260" t="s">
        <v>27</v>
      </c>
      <c r="F90" s="244" t="s">
        <v>27</v>
      </c>
      <c r="G90" s="289" t="b">
        <f t="shared" si="1"/>
        <v>0</v>
      </c>
      <c r="H90" s="246" t="b">
        <v>0</v>
      </c>
      <c r="I90" s="246" t="b">
        <v>0</v>
      </c>
      <c r="J90" s="288"/>
      <c r="K90" s="288"/>
      <c r="L90" s="290" t="str">
        <f>IFERROR(__xludf.DUMMYFUNCTION("""COMPUTED_VALUE"""),"http://ollama.com/library/openchat")</f>
        <v>http://ollama.com/library/openchat</v>
      </c>
      <c r="M90" s="288"/>
    </row>
    <row r="91">
      <c r="A91" s="239"/>
      <c r="B91" s="291"/>
      <c r="C91" s="241">
        <v>0.0</v>
      </c>
      <c r="D91" s="242" t="s">
        <v>212</v>
      </c>
      <c r="E91" s="260" t="s">
        <v>27</v>
      </c>
      <c r="F91" s="244" t="s">
        <v>27</v>
      </c>
      <c r="G91" s="289" t="b">
        <f t="shared" si="1"/>
        <v>0</v>
      </c>
      <c r="H91" s="246" t="b">
        <v>0</v>
      </c>
      <c r="I91" s="246" t="b">
        <v>0</v>
      </c>
      <c r="J91" s="288"/>
      <c r="K91" s="288"/>
      <c r="L91" s="290" t="str">
        <f>IFERROR(__xludf.DUMMYFUNCTION("""COMPUTED_VALUE"""),"http://ollama.com/library/codegeex4")</f>
        <v>http://ollama.com/library/codegeex4</v>
      </c>
      <c r="M91" s="288"/>
    </row>
    <row r="92">
      <c r="A92" s="239"/>
      <c r="B92" s="291"/>
      <c r="C92" s="241">
        <v>0.0</v>
      </c>
      <c r="D92" s="242" t="s">
        <v>212</v>
      </c>
      <c r="E92" s="260" t="s">
        <v>27</v>
      </c>
      <c r="F92" s="244" t="s">
        <v>27</v>
      </c>
      <c r="G92" s="289" t="b">
        <f t="shared" si="1"/>
        <v>0</v>
      </c>
      <c r="H92" s="246" t="b">
        <v>0</v>
      </c>
      <c r="I92" s="246" t="b">
        <v>0</v>
      </c>
      <c r="J92" s="288"/>
      <c r="K92" s="288"/>
      <c r="L92" s="290" t="str">
        <f>IFERROR(__xludf.DUMMYFUNCTION("""COMPUTED_VALUE"""),"http://ollama.com/library/aya")</f>
        <v>http://ollama.com/library/aya</v>
      </c>
      <c r="M92" s="288"/>
    </row>
    <row r="93">
      <c r="A93" s="239"/>
      <c r="B93" s="291"/>
      <c r="C93" s="241">
        <v>0.0</v>
      </c>
      <c r="D93" s="242" t="s">
        <v>212</v>
      </c>
      <c r="E93" s="260" t="s">
        <v>27</v>
      </c>
      <c r="F93" s="244" t="s">
        <v>27</v>
      </c>
      <c r="G93" s="289" t="b">
        <f t="shared" si="1"/>
        <v>0</v>
      </c>
      <c r="H93" s="246" t="b">
        <v>0</v>
      </c>
      <c r="I93" s="246" t="b">
        <v>0</v>
      </c>
      <c r="J93" s="288"/>
      <c r="K93" s="288"/>
      <c r="L93" s="290" t="str">
        <f>IFERROR(__xludf.DUMMYFUNCTION("""COMPUTED_VALUE"""),"http://ollama.com/library/codeqwen")</f>
        <v>http://ollama.com/library/codeqwen</v>
      </c>
      <c r="M93" s="288"/>
    </row>
    <row r="94">
      <c r="A94" s="239"/>
      <c r="B94" s="291"/>
      <c r="C94" s="241">
        <v>0.0</v>
      </c>
      <c r="D94" s="242" t="s">
        <v>212</v>
      </c>
      <c r="E94" s="260" t="s">
        <v>27</v>
      </c>
      <c r="F94" s="244" t="s">
        <v>27</v>
      </c>
      <c r="G94" s="289" t="b">
        <f t="shared" si="1"/>
        <v>0</v>
      </c>
      <c r="H94" s="246" t="b">
        <v>0</v>
      </c>
      <c r="I94" s="246" t="b">
        <v>0</v>
      </c>
      <c r="J94" s="288"/>
      <c r="K94" s="288"/>
      <c r="L94" s="290" t="str">
        <f>IFERROR(__xludf.DUMMYFUNCTION("""COMPUTED_VALUE"""),"http://ollama.com/library/deepseek-llm")</f>
        <v>http://ollama.com/library/deepseek-llm</v>
      </c>
      <c r="M94" s="288"/>
    </row>
    <row r="95">
      <c r="A95" s="239"/>
      <c r="B95" s="291"/>
      <c r="C95" s="241">
        <v>0.0</v>
      </c>
      <c r="D95" s="242" t="s">
        <v>212</v>
      </c>
      <c r="E95" s="260" t="s">
        <v>27</v>
      </c>
      <c r="F95" s="244" t="s">
        <v>27</v>
      </c>
      <c r="G95" s="289" t="b">
        <f t="shared" si="1"/>
        <v>0</v>
      </c>
      <c r="H95" s="246" t="b">
        <v>0</v>
      </c>
      <c r="I95" s="246" t="b">
        <v>0</v>
      </c>
      <c r="J95" s="288"/>
      <c r="K95" s="288"/>
      <c r="L95" s="290" t="str">
        <f>IFERROR(__xludf.DUMMYFUNCTION("""COMPUTED_VALUE"""),"http://ollama.com/library/deepseek-v2")</f>
        <v>http://ollama.com/library/deepseek-v2</v>
      </c>
      <c r="M95" s="288"/>
    </row>
    <row r="96">
      <c r="A96" s="239"/>
      <c r="B96" s="291"/>
      <c r="C96" s="241">
        <v>0.0</v>
      </c>
      <c r="D96" s="242" t="s">
        <v>212</v>
      </c>
      <c r="E96" s="260" t="s">
        <v>27</v>
      </c>
      <c r="F96" s="244" t="s">
        <v>27</v>
      </c>
      <c r="G96" s="289" t="b">
        <f t="shared" si="1"/>
        <v>0</v>
      </c>
      <c r="H96" s="246" t="b">
        <v>0</v>
      </c>
      <c r="I96" s="246" t="b">
        <v>0</v>
      </c>
      <c r="J96" s="288"/>
      <c r="K96" s="288"/>
      <c r="L96" s="290" t="str">
        <f>IFERROR(__xludf.DUMMYFUNCTION("""COMPUTED_VALUE"""),"http://ollama.com/library/mistral-large")</f>
        <v>http://ollama.com/library/mistral-large</v>
      </c>
      <c r="M96" s="288"/>
    </row>
    <row r="97">
      <c r="A97" s="239"/>
      <c r="B97" s="291"/>
      <c r="C97" s="241">
        <v>0.0</v>
      </c>
      <c r="D97" s="242" t="s">
        <v>212</v>
      </c>
      <c r="E97" s="260" t="s">
        <v>27</v>
      </c>
      <c r="F97" s="244" t="s">
        <v>27</v>
      </c>
      <c r="G97" s="289" t="b">
        <f t="shared" si="1"/>
        <v>0</v>
      </c>
      <c r="H97" s="246" t="b">
        <v>0</v>
      </c>
      <c r="I97" s="246" t="b">
        <v>0</v>
      </c>
      <c r="J97" s="288"/>
      <c r="K97" s="288"/>
      <c r="L97" s="290" t="str">
        <f>IFERROR(__xludf.DUMMYFUNCTION("""COMPUTED_VALUE"""),"http://ollama.com/library/glm4")</f>
        <v>http://ollama.com/library/glm4</v>
      </c>
      <c r="M97" s="288"/>
    </row>
    <row r="98">
      <c r="A98" s="239"/>
      <c r="B98" s="291"/>
      <c r="C98" s="241">
        <v>0.0</v>
      </c>
      <c r="D98" s="242" t="s">
        <v>212</v>
      </c>
      <c r="E98" s="260" t="s">
        <v>27</v>
      </c>
      <c r="F98" s="244" t="s">
        <v>27</v>
      </c>
      <c r="G98" s="289" t="b">
        <f t="shared" si="1"/>
        <v>0</v>
      </c>
      <c r="H98" s="246" t="b">
        <v>0</v>
      </c>
      <c r="I98" s="246" t="b">
        <v>0</v>
      </c>
      <c r="J98" s="288"/>
      <c r="K98" s="288"/>
      <c r="L98" s="290" t="str">
        <f>IFERROR(__xludf.DUMMYFUNCTION("""COMPUTED_VALUE"""),"http://ollama.com/library/nous-hermes2")</f>
        <v>http://ollama.com/library/nous-hermes2</v>
      </c>
      <c r="M98" s="288"/>
    </row>
    <row r="99">
      <c r="A99" s="239"/>
      <c r="B99" s="291"/>
      <c r="C99" s="241">
        <v>0.0</v>
      </c>
      <c r="D99" s="242" t="s">
        <v>212</v>
      </c>
      <c r="E99" s="260" t="s">
        <v>27</v>
      </c>
      <c r="F99" s="244" t="s">
        <v>27</v>
      </c>
      <c r="G99" s="289" t="b">
        <f t="shared" si="1"/>
        <v>0</v>
      </c>
      <c r="H99" s="246" t="b">
        <v>0</v>
      </c>
      <c r="I99" s="246" t="b">
        <v>0</v>
      </c>
      <c r="J99" s="288"/>
      <c r="K99" s="288"/>
      <c r="L99" s="290" t="str">
        <f>IFERROR(__xludf.DUMMYFUNCTION("""COMPUTED_VALUE"""),"http://ollama.com/library/stable-code")</f>
        <v>http://ollama.com/library/stable-code</v>
      </c>
      <c r="M99" s="288"/>
    </row>
    <row r="100">
      <c r="A100" s="239"/>
      <c r="B100" s="291"/>
      <c r="C100" s="241">
        <v>0.0</v>
      </c>
      <c r="D100" s="242" t="s">
        <v>212</v>
      </c>
      <c r="E100" s="260" t="s">
        <v>27</v>
      </c>
      <c r="F100" s="244" t="s">
        <v>27</v>
      </c>
      <c r="G100" s="289" t="b">
        <f t="shared" si="1"/>
        <v>0</v>
      </c>
      <c r="H100" s="246" t="b">
        <v>0</v>
      </c>
      <c r="I100" s="246" t="b">
        <v>0</v>
      </c>
      <c r="J100" s="288"/>
      <c r="K100" s="288"/>
      <c r="L100" s="290" t="str">
        <f>IFERROR(__xludf.DUMMYFUNCTION("""COMPUTED_VALUE"""),"http://ollama.com/library/openhermes")</f>
        <v>http://ollama.com/library/openhermes</v>
      </c>
      <c r="M100" s="288"/>
    </row>
    <row r="101">
      <c r="A101" s="239"/>
      <c r="B101" s="291"/>
      <c r="C101" s="241">
        <v>0.0</v>
      </c>
      <c r="D101" s="242" t="s">
        <v>212</v>
      </c>
      <c r="E101" s="260" t="s">
        <v>27</v>
      </c>
      <c r="F101" s="244" t="s">
        <v>27</v>
      </c>
      <c r="G101" s="289" t="b">
        <f t="shared" si="1"/>
        <v>0</v>
      </c>
      <c r="H101" s="246" t="b">
        <v>0</v>
      </c>
      <c r="I101" s="246" t="b">
        <v>0</v>
      </c>
      <c r="J101" s="288"/>
      <c r="K101" s="288"/>
      <c r="L101" s="290" t="str">
        <f>IFERROR(__xludf.DUMMYFUNCTION("""COMPUTED_VALUE"""),"http://ollama.com/library/qwen2-math")</f>
        <v>http://ollama.com/library/qwen2-math</v>
      </c>
      <c r="M101" s="288"/>
    </row>
    <row r="102">
      <c r="A102" s="239"/>
      <c r="B102" s="291"/>
      <c r="C102" s="241">
        <v>0.0</v>
      </c>
      <c r="D102" s="242" t="s">
        <v>212</v>
      </c>
      <c r="E102" s="260" t="s">
        <v>27</v>
      </c>
      <c r="F102" s="244" t="s">
        <v>27</v>
      </c>
      <c r="G102" s="289" t="b">
        <f t="shared" si="1"/>
        <v>0</v>
      </c>
      <c r="H102" s="246" t="b">
        <v>0</v>
      </c>
      <c r="I102" s="246" t="b">
        <v>0</v>
      </c>
      <c r="J102" s="288"/>
      <c r="K102" s="288"/>
      <c r="L102" s="290" t="str">
        <f>IFERROR(__xludf.DUMMYFUNCTION("""COMPUTED_VALUE"""),"http://ollama.com/library/tinydolphin")</f>
        <v>http://ollama.com/library/tinydolphin</v>
      </c>
      <c r="M102" s="288"/>
    </row>
    <row r="103">
      <c r="A103" s="239"/>
      <c r="B103" s="291"/>
      <c r="C103" s="241">
        <v>0.0</v>
      </c>
      <c r="D103" s="242" t="s">
        <v>212</v>
      </c>
      <c r="E103" s="260" t="s">
        <v>27</v>
      </c>
      <c r="F103" s="244" t="s">
        <v>27</v>
      </c>
      <c r="G103" s="289" t="b">
        <f t="shared" si="1"/>
        <v>0</v>
      </c>
      <c r="H103" s="246" t="b">
        <v>0</v>
      </c>
      <c r="I103" s="246" t="b">
        <v>0</v>
      </c>
      <c r="J103" s="288"/>
      <c r="K103" s="288"/>
      <c r="L103" s="290" t="str">
        <f>IFERROR(__xludf.DUMMYFUNCTION("""COMPUTED_VALUE"""),"http://ollama.com/library/command-r-plus")</f>
        <v>http://ollama.com/library/command-r-plus</v>
      </c>
      <c r="M103" s="288"/>
    </row>
    <row r="104">
      <c r="A104" s="239"/>
      <c r="B104" s="291"/>
      <c r="C104" s="241">
        <v>0.0</v>
      </c>
      <c r="D104" s="242" t="s">
        <v>212</v>
      </c>
      <c r="E104" s="260" t="s">
        <v>27</v>
      </c>
      <c r="F104" s="244" t="s">
        <v>27</v>
      </c>
      <c r="G104" s="289" t="b">
        <f t="shared" si="1"/>
        <v>0</v>
      </c>
      <c r="H104" s="246" t="b">
        <v>0</v>
      </c>
      <c r="I104" s="246" t="b">
        <v>0</v>
      </c>
      <c r="J104" s="288"/>
      <c r="K104" s="288"/>
      <c r="L104" s="290" t="str">
        <f>IFERROR(__xludf.DUMMYFUNCTION("""COMPUTED_VALUE"""),"http://ollama.com/library/wizardcoder")</f>
        <v>http://ollama.com/library/wizardcoder</v>
      </c>
      <c r="M104" s="288"/>
    </row>
    <row r="105">
      <c r="A105" s="239"/>
      <c r="B105" s="291"/>
      <c r="C105" s="241">
        <v>0.0</v>
      </c>
      <c r="D105" s="242" t="s">
        <v>212</v>
      </c>
      <c r="E105" s="260" t="s">
        <v>27</v>
      </c>
      <c r="F105" s="244" t="s">
        <v>27</v>
      </c>
      <c r="G105" s="289" t="b">
        <f t="shared" si="1"/>
        <v>0</v>
      </c>
      <c r="H105" s="246" t="b">
        <v>0</v>
      </c>
      <c r="I105" s="246" t="b">
        <v>0</v>
      </c>
      <c r="J105" s="288"/>
      <c r="K105" s="288"/>
      <c r="L105" s="290" t="str">
        <f>IFERROR(__xludf.DUMMYFUNCTION("""COMPUTED_VALUE"""),"http://ollama.com/library/moondream")</f>
        <v>http://ollama.com/library/moondream</v>
      </c>
      <c r="M105" s="288"/>
    </row>
    <row r="106">
      <c r="A106" s="239"/>
      <c r="B106" s="291"/>
      <c r="C106" s="241">
        <v>0.0</v>
      </c>
      <c r="D106" s="242" t="s">
        <v>212</v>
      </c>
      <c r="E106" s="260" t="s">
        <v>27</v>
      </c>
      <c r="F106" s="244" t="s">
        <v>27</v>
      </c>
      <c r="G106" s="289" t="b">
        <f t="shared" si="1"/>
        <v>0</v>
      </c>
      <c r="H106" s="246" t="b">
        <v>0</v>
      </c>
      <c r="I106" s="246" t="b">
        <v>0</v>
      </c>
      <c r="J106" s="288"/>
      <c r="K106" s="288"/>
      <c r="L106" s="290" t="str">
        <f>IFERROR(__xludf.DUMMYFUNCTION("""COMPUTED_VALUE"""),"http://ollama.com/library/bakllava")</f>
        <v>http://ollama.com/library/bakllava</v>
      </c>
      <c r="M106" s="288"/>
    </row>
    <row r="107">
      <c r="A107" s="239"/>
      <c r="B107" s="291"/>
      <c r="C107" s="241">
        <v>0.0</v>
      </c>
      <c r="D107" s="242" t="s">
        <v>212</v>
      </c>
      <c r="E107" s="260" t="s">
        <v>27</v>
      </c>
      <c r="F107" s="244" t="s">
        <v>27</v>
      </c>
      <c r="G107" s="289" t="b">
        <f t="shared" si="1"/>
        <v>0</v>
      </c>
      <c r="H107" s="246" t="b">
        <v>0</v>
      </c>
      <c r="I107" s="246" t="b">
        <v>0</v>
      </c>
      <c r="J107" s="288"/>
      <c r="K107" s="288"/>
      <c r="L107" s="290" t="str">
        <f>IFERROR(__xludf.DUMMYFUNCTION("""COMPUTED_VALUE"""),"http://ollama.com/library/stablelm2")</f>
        <v>http://ollama.com/library/stablelm2</v>
      </c>
      <c r="M107" s="288"/>
    </row>
    <row r="108">
      <c r="A108" s="239"/>
      <c r="B108" s="291"/>
      <c r="C108" s="241">
        <v>0.0</v>
      </c>
      <c r="D108" s="242" t="s">
        <v>212</v>
      </c>
      <c r="E108" s="260" t="s">
        <v>27</v>
      </c>
      <c r="F108" s="244" t="s">
        <v>27</v>
      </c>
      <c r="G108" s="289" t="b">
        <f t="shared" si="1"/>
        <v>0</v>
      </c>
      <c r="H108" s="246" t="b">
        <v>0</v>
      </c>
      <c r="I108" s="246" t="b">
        <v>0</v>
      </c>
      <c r="J108" s="288"/>
      <c r="K108" s="288"/>
      <c r="L108" s="290" t="str">
        <f>IFERROR(__xludf.DUMMYFUNCTION("""COMPUTED_VALUE"""),"http://ollama.com/library/neural-chat")</f>
        <v>http://ollama.com/library/neural-chat</v>
      </c>
      <c r="M108" s="288"/>
    </row>
    <row r="109">
      <c r="A109" s="239"/>
      <c r="B109" s="291"/>
      <c r="C109" s="241">
        <v>0.0</v>
      </c>
      <c r="D109" s="242" t="s">
        <v>212</v>
      </c>
      <c r="E109" s="260" t="s">
        <v>27</v>
      </c>
      <c r="F109" s="244" t="s">
        <v>27</v>
      </c>
      <c r="G109" s="289" t="b">
        <f t="shared" si="1"/>
        <v>0</v>
      </c>
      <c r="H109" s="246" t="b">
        <v>0</v>
      </c>
      <c r="I109" s="246" t="b">
        <v>0</v>
      </c>
      <c r="J109" s="288"/>
      <c r="K109" s="288"/>
      <c r="L109" s="290" t="str">
        <f>IFERROR(__xludf.DUMMYFUNCTION("""COMPUTED_VALUE"""),"http://ollama.com/library/reflection")</f>
        <v>http://ollama.com/library/reflection</v>
      </c>
      <c r="M109" s="288"/>
    </row>
    <row r="110">
      <c r="A110" s="239"/>
      <c r="B110" s="291"/>
      <c r="C110" s="292">
        <v>0.0</v>
      </c>
      <c r="D110" s="242" t="s">
        <v>212</v>
      </c>
      <c r="E110" s="260" t="s">
        <v>27</v>
      </c>
      <c r="F110" s="244" t="s">
        <v>27</v>
      </c>
      <c r="G110" s="289" t="b">
        <f t="shared" si="1"/>
        <v>0</v>
      </c>
      <c r="H110" s="246" t="b">
        <v>0</v>
      </c>
      <c r="I110" s="246" t="b">
        <v>0</v>
      </c>
      <c r="J110" s="288"/>
      <c r="K110" s="288"/>
      <c r="L110" s="290" t="str">
        <f>IFERROR(__xludf.DUMMYFUNCTION("""COMPUTED_VALUE"""),"http://ollama.com/library/wizard-math")</f>
        <v>http://ollama.com/library/wizard-math</v>
      </c>
      <c r="M110" s="288"/>
    </row>
    <row r="111">
      <c r="A111" s="239"/>
      <c r="B111" s="291"/>
      <c r="C111" s="292">
        <v>0.0</v>
      </c>
      <c r="D111" s="242" t="s">
        <v>212</v>
      </c>
      <c r="E111" s="260" t="s">
        <v>27</v>
      </c>
      <c r="F111" s="244" t="s">
        <v>27</v>
      </c>
      <c r="G111" s="289" t="b">
        <f t="shared" si="1"/>
        <v>0</v>
      </c>
      <c r="H111" s="246" t="b">
        <v>0</v>
      </c>
      <c r="I111" s="246" t="b">
        <v>0</v>
      </c>
      <c r="J111" s="288"/>
      <c r="K111" s="288"/>
      <c r="L111" s="290" t="str">
        <f>IFERROR(__xludf.DUMMYFUNCTION("""COMPUTED_VALUE"""),"http://ollama.com/library/llama3-gradient")</f>
        <v>http://ollama.com/library/llama3-gradient</v>
      </c>
      <c r="M111" s="288"/>
    </row>
    <row r="112">
      <c r="A112" s="239"/>
      <c r="B112" s="291"/>
      <c r="C112" s="292">
        <v>0.0</v>
      </c>
      <c r="D112" s="242" t="s">
        <v>212</v>
      </c>
      <c r="E112" s="260" t="s">
        <v>27</v>
      </c>
      <c r="F112" s="244" t="s">
        <v>27</v>
      </c>
      <c r="G112" s="289" t="b">
        <f t="shared" si="1"/>
        <v>0</v>
      </c>
      <c r="H112" s="246" t="b">
        <v>0</v>
      </c>
      <c r="I112" s="246" t="b">
        <v>0</v>
      </c>
      <c r="J112" s="288"/>
      <c r="K112" s="288"/>
      <c r="L112" s="290" t="str">
        <f>IFERROR(__xludf.DUMMYFUNCTION("""COMPUTED_VALUE"""),"http://ollama.com/library/llama3-chatqa")</f>
        <v>http://ollama.com/library/llama3-chatqa</v>
      </c>
      <c r="M112" s="288"/>
    </row>
    <row r="113">
      <c r="A113" s="239"/>
      <c r="B113" s="291"/>
      <c r="C113" s="292">
        <v>0.0</v>
      </c>
      <c r="D113" s="242" t="s">
        <v>212</v>
      </c>
      <c r="E113" s="260" t="s">
        <v>27</v>
      </c>
      <c r="F113" s="244" t="s">
        <v>27</v>
      </c>
      <c r="G113" s="289" t="b">
        <f t="shared" si="1"/>
        <v>0</v>
      </c>
      <c r="H113" s="246" t="b">
        <v>0</v>
      </c>
      <c r="I113" s="246" t="b">
        <v>0</v>
      </c>
      <c r="J113" s="288"/>
      <c r="K113" s="288"/>
      <c r="L113" s="290" t="str">
        <f>IFERROR(__xludf.DUMMYFUNCTION("""COMPUTED_VALUE"""),"http://ollama.com/library/sqlcoder")</f>
        <v>http://ollama.com/library/sqlcoder</v>
      </c>
      <c r="M113" s="288"/>
    </row>
    <row r="114">
      <c r="A114" s="239"/>
      <c r="B114" s="291"/>
      <c r="C114" s="292">
        <v>0.0</v>
      </c>
      <c r="D114" s="242" t="s">
        <v>212</v>
      </c>
      <c r="E114" s="260" t="s">
        <v>27</v>
      </c>
      <c r="F114" s="244" t="s">
        <v>27</v>
      </c>
      <c r="G114" s="289" t="b">
        <f t="shared" si="1"/>
        <v>0</v>
      </c>
      <c r="H114" s="246" t="b">
        <v>0</v>
      </c>
      <c r="I114" s="246" t="b">
        <v>0</v>
      </c>
      <c r="J114" s="288"/>
      <c r="K114" s="288"/>
      <c r="L114" s="290" t="str">
        <f>IFERROR(__xludf.DUMMYFUNCTION("""COMPUTED_VALUE"""),"http://ollama.com/library/bge-large")</f>
        <v>http://ollama.com/library/bge-large</v>
      </c>
      <c r="M114" s="288"/>
    </row>
    <row r="115">
      <c r="A115" s="239"/>
      <c r="B115" s="291"/>
      <c r="C115" s="292">
        <v>0.0</v>
      </c>
      <c r="D115" s="242" t="s">
        <v>212</v>
      </c>
      <c r="E115" s="260" t="s">
        <v>27</v>
      </c>
      <c r="F115" s="244" t="s">
        <v>27</v>
      </c>
      <c r="G115" s="289" t="b">
        <f t="shared" si="1"/>
        <v>0</v>
      </c>
      <c r="H115" s="246" t="b">
        <v>0</v>
      </c>
      <c r="I115" s="246" t="b">
        <v>0</v>
      </c>
      <c r="J115" s="288"/>
      <c r="K115" s="288"/>
      <c r="L115" s="290" t="str">
        <f>IFERROR(__xludf.DUMMYFUNCTION("""COMPUTED_VALUE"""),"http://ollama.com/library/xwinlm")</f>
        <v>http://ollama.com/library/xwinlm</v>
      </c>
      <c r="M115" s="288"/>
    </row>
    <row r="116">
      <c r="A116" s="239"/>
      <c r="B116" s="291"/>
      <c r="C116" s="292">
        <v>0.0</v>
      </c>
      <c r="D116" s="242" t="s">
        <v>212</v>
      </c>
      <c r="E116" s="260" t="s">
        <v>27</v>
      </c>
      <c r="F116" s="244" t="s">
        <v>27</v>
      </c>
      <c r="G116" s="289" t="b">
        <f t="shared" si="1"/>
        <v>0</v>
      </c>
      <c r="H116" s="246" t="b">
        <v>0</v>
      </c>
      <c r="I116" s="246" t="b">
        <v>0</v>
      </c>
      <c r="J116" s="288"/>
      <c r="K116" s="288"/>
      <c r="L116" s="290" t="str">
        <f>IFERROR(__xludf.DUMMYFUNCTION("""COMPUTED_VALUE"""),"http://ollama.com/library/dolphincoder")</f>
        <v>http://ollama.com/library/dolphincoder</v>
      </c>
      <c r="M116" s="288"/>
    </row>
    <row r="117">
      <c r="A117" s="239"/>
      <c r="B117" s="291"/>
      <c r="C117" s="292">
        <v>0.0</v>
      </c>
      <c r="D117" s="242" t="s">
        <v>212</v>
      </c>
      <c r="E117" s="260" t="s">
        <v>27</v>
      </c>
      <c r="F117" s="244" t="s">
        <v>27</v>
      </c>
      <c r="G117" s="289" t="b">
        <f t="shared" si="1"/>
        <v>0</v>
      </c>
      <c r="H117" s="246" t="b">
        <v>0</v>
      </c>
      <c r="I117" s="246" t="b">
        <v>0</v>
      </c>
      <c r="J117" s="288"/>
      <c r="K117" s="288"/>
      <c r="L117" s="290" t="str">
        <f>IFERROR(__xludf.DUMMYFUNCTION("""COMPUTED_VALUE"""),"http://ollama.com/library/nous-hermes")</f>
        <v>http://ollama.com/library/nous-hermes</v>
      </c>
      <c r="M117" s="288"/>
    </row>
    <row r="118">
      <c r="A118" s="239"/>
      <c r="B118" s="291"/>
      <c r="C118" s="292">
        <v>0.0</v>
      </c>
      <c r="D118" s="242" t="s">
        <v>212</v>
      </c>
      <c r="E118" s="260" t="s">
        <v>27</v>
      </c>
      <c r="F118" s="244" t="s">
        <v>27</v>
      </c>
      <c r="G118" s="289" t="b">
        <f t="shared" si="1"/>
        <v>0</v>
      </c>
      <c r="H118" s="246" t="b">
        <v>0</v>
      </c>
      <c r="I118" s="246" t="b">
        <v>0</v>
      </c>
      <c r="J118" s="288"/>
      <c r="K118" s="288"/>
      <c r="L118" s="290" t="str">
        <f>IFERROR(__xludf.DUMMYFUNCTION("""COMPUTED_VALUE"""),"http://ollama.com/library/phind-codellama")</f>
        <v>http://ollama.com/library/phind-codellama</v>
      </c>
      <c r="M118" s="288"/>
    </row>
    <row r="119">
      <c r="A119" s="239"/>
      <c r="B119" s="291"/>
      <c r="C119" s="292">
        <v>0.0</v>
      </c>
      <c r="D119" s="242" t="s">
        <v>212</v>
      </c>
      <c r="E119" s="260" t="s">
        <v>27</v>
      </c>
      <c r="F119" s="244" t="s">
        <v>27</v>
      </c>
      <c r="G119" s="289" t="b">
        <f t="shared" si="1"/>
        <v>0</v>
      </c>
      <c r="H119" s="246" t="b">
        <v>0</v>
      </c>
      <c r="I119" s="246" t="b">
        <v>0</v>
      </c>
      <c r="J119" s="288"/>
      <c r="K119" s="288"/>
      <c r="L119" s="290" t="str">
        <f>IFERROR(__xludf.DUMMYFUNCTION("""COMPUTED_VALUE"""),"http://ollama.com/library/llava-phi3")</f>
        <v>http://ollama.com/library/llava-phi3</v>
      </c>
      <c r="M119" s="288"/>
    </row>
    <row r="120">
      <c r="A120" s="239"/>
      <c r="B120" s="291"/>
      <c r="C120" s="292">
        <v>0.0</v>
      </c>
      <c r="D120" s="242" t="s">
        <v>212</v>
      </c>
      <c r="E120" s="260" t="s">
        <v>27</v>
      </c>
      <c r="F120" s="244" t="s">
        <v>27</v>
      </c>
      <c r="G120" s="289" t="b">
        <f t="shared" si="1"/>
        <v>0</v>
      </c>
      <c r="H120" s="246" t="b">
        <v>0</v>
      </c>
      <c r="I120" s="246" t="b">
        <v>0</v>
      </c>
      <c r="J120" s="288"/>
      <c r="K120" s="288"/>
      <c r="L120" s="290" t="str">
        <f>IFERROR(__xludf.DUMMYFUNCTION("""COMPUTED_VALUE"""),"http://ollama.com/library/samantha-mistral")</f>
        <v>http://ollama.com/library/samantha-mistral</v>
      </c>
      <c r="M120" s="288"/>
    </row>
    <row r="121">
      <c r="A121" s="239"/>
      <c r="B121" s="291"/>
      <c r="C121" s="292">
        <v>0.0</v>
      </c>
      <c r="D121" s="242" t="s">
        <v>212</v>
      </c>
      <c r="E121" s="260" t="s">
        <v>27</v>
      </c>
      <c r="F121" s="244" t="s">
        <v>27</v>
      </c>
      <c r="G121" s="289" t="b">
        <f t="shared" si="1"/>
        <v>0</v>
      </c>
      <c r="H121" s="246" t="b">
        <v>0</v>
      </c>
      <c r="I121" s="246" t="b">
        <v>0</v>
      </c>
      <c r="J121" s="288"/>
      <c r="K121" s="288"/>
      <c r="L121" s="290" t="str">
        <f>IFERROR(__xludf.DUMMYFUNCTION("""COMPUTED_VALUE"""),"http://ollama.com/library/granite3.1-dense")</f>
        <v>http://ollama.com/library/granite3.1-dense</v>
      </c>
      <c r="M121" s="288"/>
    </row>
    <row r="122">
      <c r="A122" s="239"/>
      <c r="B122" s="291"/>
      <c r="C122" s="292">
        <v>0.0</v>
      </c>
      <c r="D122" s="242" t="s">
        <v>212</v>
      </c>
      <c r="E122" s="260" t="s">
        <v>27</v>
      </c>
      <c r="F122" s="244" t="s">
        <v>27</v>
      </c>
      <c r="G122" s="289" t="b">
        <f t="shared" si="1"/>
        <v>0</v>
      </c>
      <c r="H122" s="246" t="b">
        <v>0</v>
      </c>
      <c r="I122" s="246" t="b">
        <v>0</v>
      </c>
      <c r="J122" s="288"/>
      <c r="K122" s="288"/>
      <c r="L122" s="290" t="str">
        <f>IFERROR(__xludf.DUMMYFUNCTION("""COMPUTED_VALUE"""),"http://ollama.com/library/solar")</f>
        <v>http://ollama.com/library/solar</v>
      </c>
      <c r="M122" s="288"/>
    </row>
    <row r="123">
      <c r="A123" s="239"/>
      <c r="B123" s="291"/>
      <c r="C123" s="292">
        <v>0.0</v>
      </c>
      <c r="D123" s="242" t="s">
        <v>212</v>
      </c>
      <c r="E123" s="260" t="s">
        <v>27</v>
      </c>
      <c r="F123" s="244" t="s">
        <v>27</v>
      </c>
      <c r="G123" s="289" t="b">
        <f t="shared" si="1"/>
        <v>0</v>
      </c>
      <c r="H123" s="246" t="b">
        <v>0</v>
      </c>
      <c r="I123" s="246" t="b">
        <v>0</v>
      </c>
      <c r="J123" s="288"/>
      <c r="K123" s="288"/>
      <c r="L123" s="290" t="str">
        <f>IFERROR(__xludf.DUMMYFUNCTION("""COMPUTED_VALUE"""),"http://ollama.com/library/yarn-llama2")</f>
        <v>http://ollama.com/library/yarn-llama2</v>
      </c>
      <c r="M123" s="288"/>
    </row>
    <row r="124">
      <c r="A124" s="239"/>
      <c r="B124" s="291"/>
      <c r="C124" s="292">
        <v>0.0</v>
      </c>
      <c r="D124" s="242" t="s">
        <v>212</v>
      </c>
      <c r="E124" s="260" t="s">
        <v>27</v>
      </c>
      <c r="F124" s="244" t="s">
        <v>27</v>
      </c>
      <c r="G124" s="289" t="b">
        <f t="shared" si="1"/>
        <v>0</v>
      </c>
      <c r="H124" s="246" t="b">
        <v>0</v>
      </c>
      <c r="I124" s="246" t="b">
        <v>0</v>
      </c>
      <c r="J124" s="288"/>
      <c r="K124" s="288"/>
      <c r="L124" s="290" t="str">
        <f>IFERROR(__xludf.DUMMYFUNCTION("""COMPUTED_VALUE"""),"http://ollama.com/library/starling-lm")</f>
        <v>http://ollama.com/library/starling-lm</v>
      </c>
      <c r="M124" s="288"/>
    </row>
    <row r="125">
      <c r="A125" s="239"/>
      <c r="B125" s="291"/>
      <c r="C125" s="292">
        <v>0.0</v>
      </c>
      <c r="D125" s="242" t="s">
        <v>212</v>
      </c>
      <c r="E125" s="260" t="s">
        <v>27</v>
      </c>
      <c r="F125" s="244" t="s">
        <v>27</v>
      </c>
      <c r="G125" s="289" t="b">
        <f t="shared" si="1"/>
        <v>0</v>
      </c>
      <c r="H125" s="246" t="b">
        <v>0</v>
      </c>
      <c r="I125" s="246" t="b">
        <v>0</v>
      </c>
      <c r="J125" s="288"/>
      <c r="K125" s="288"/>
      <c r="L125" s="290" t="str">
        <f>IFERROR(__xludf.DUMMYFUNCTION("""COMPUTED_VALUE"""),"http://ollama.com/library/athene-v2")</f>
        <v>http://ollama.com/library/athene-v2</v>
      </c>
      <c r="M125" s="288"/>
    </row>
    <row r="126">
      <c r="A126" s="239"/>
      <c r="B126" s="291"/>
      <c r="C126" s="292">
        <v>0.0</v>
      </c>
      <c r="D126" s="242" t="s">
        <v>212</v>
      </c>
      <c r="E126" s="260" t="s">
        <v>27</v>
      </c>
      <c r="F126" s="244" t="s">
        <v>27</v>
      </c>
      <c r="G126" s="289" t="b">
        <f t="shared" si="1"/>
        <v>0</v>
      </c>
      <c r="H126" s="246" t="b">
        <v>0</v>
      </c>
      <c r="I126" s="246" t="b">
        <v>0</v>
      </c>
      <c r="J126" s="288"/>
      <c r="K126" s="288"/>
      <c r="L126" s="290" t="str">
        <f>IFERROR(__xludf.DUMMYFUNCTION("""COMPUTED_VALUE"""),"http://ollama.com/library/yi-coder")</f>
        <v>http://ollama.com/library/yi-coder</v>
      </c>
      <c r="M126" s="288"/>
    </row>
    <row r="127">
      <c r="A127" s="239"/>
      <c r="B127" s="291"/>
      <c r="C127" s="292">
        <v>0.0</v>
      </c>
      <c r="D127" s="242" t="s">
        <v>212</v>
      </c>
      <c r="E127" s="260" t="s">
        <v>27</v>
      </c>
      <c r="F127" s="244" t="s">
        <v>27</v>
      </c>
      <c r="G127" s="289" t="b">
        <f t="shared" si="1"/>
        <v>0</v>
      </c>
      <c r="H127" s="246" t="b">
        <v>0</v>
      </c>
      <c r="I127" s="246" t="b">
        <v>0</v>
      </c>
      <c r="J127" s="288"/>
      <c r="K127" s="288"/>
      <c r="L127" s="290" t="str">
        <f>IFERROR(__xludf.DUMMYFUNCTION("""COMPUTED_VALUE"""),"http://ollama.com/library/wizardlm")</f>
        <v>http://ollama.com/library/wizardlm</v>
      </c>
      <c r="M127" s="288"/>
    </row>
    <row r="128">
      <c r="A128" s="239"/>
      <c r="B128" s="291"/>
      <c r="C128" s="292">
        <v>0.0</v>
      </c>
      <c r="D128" s="242" t="s">
        <v>212</v>
      </c>
      <c r="E128" s="260" t="s">
        <v>27</v>
      </c>
      <c r="F128" s="244" t="s">
        <v>27</v>
      </c>
      <c r="G128" s="289" t="b">
        <f t="shared" si="1"/>
        <v>0</v>
      </c>
      <c r="H128" s="246" t="b">
        <v>0</v>
      </c>
      <c r="I128" s="246" t="b">
        <v>0</v>
      </c>
      <c r="J128" s="288"/>
      <c r="K128" s="288"/>
      <c r="L128" s="290" t="str">
        <f>IFERROR(__xludf.DUMMYFUNCTION("""COMPUTED_VALUE"""),"http://ollama.com/library/internlm2")</f>
        <v>http://ollama.com/library/internlm2</v>
      </c>
      <c r="M128" s="288"/>
    </row>
    <row r="129">
      <c r="A129" s="239"/>
      <c r="B129" s="291"/>
      <c r="C129" s="292">
        <v>0.0</v>
      </c>
      <c r="D129" s="242" t="s">
        <v>212</v>
      </c>
      <c r="E129" s="260" t="s">
        <v>27</v>
      </c>
      <c r="F129" s="244" t="s">
        <v>27</v>
      </c>
      <c r="G129" s="289" t="b">
        <f t="shared" si="1"/>
        <v>0</v>
      </c>
      <c r="H129" s="246" t="b">
        <v>0</v>
      </c>
      <c r="I129" s="246" t="b">
        <v>0</v>
      </c>
      <c r="J129" s="288"/>
      <c r="K129" s="288"/>
      <c r="L129" s="290" t="str">
        <f>IFERROR(__xludf.DUMMYFUNCTION("""COMPUTED_VALUE"""),"http://ollama.com/library/falcon")</f>
        <v>http://ollama.com/library/falcon</v>
      </c>
      <c r="M129" s="288"/>
    </row>
    <row r="130">
      <c r="A130" s="239"/>
      <c r="B130" s="291"/>
      <c r="C130" s="292">
        <v>0.0</v>
      </c>
      <c r="D130" s="242" t="s">
        <v>212</v>
      </c>
      <c r="E130" s="260" t="s">
        <v>27</v>
      </c>
      <c r="F130" s="244" t="s">
        <v>27</v>
      </c>
      <c r="G130" s="289" t="b">
        <f t="shared" si="1"/>
        <v>0</v>
      </c>
      <c r="H130" s="246" t="b">
        <v>0</v>
      </c>
      <c r="I130" s="246" t="b">
        <v>0</v>
      </c>
      <c r="J130" s="288"/>
      <c r="K130" s="288"/>
      <c r="L130" s="290" t="str">
        <f>IFERROR(__xludf.DUMMYFUNCTION("""COMPUTED_VALUE"""),"http://ollama.com/library/nemotron-mini")</f>
        <v>http://ollama.com/library/nemotron-mini</v>
      </c>
      <c r="M130" s="288"/>
    </row>
    <row r="131">
      <c r="A131" s="239"/>
      <c r="B131" s="291"/>
      <c r="C131" s="292">
        <v>0.0</v>
      </c>
      <c r="D131" s="242" t="s">
        <v>212</v>
      </c>
      <c r="E131" s="260" t="s">
        <v>27</v>
      </c>
      <c r="F131" s="244" t="s">
        <v>27</v>
      </c>
      <c r="G131" s="289" t="b">
        <f t="shared" si="1"/>
        <v>0</v>
      </c>
      <c r="H131" s="246" t="b">
        <v>0</v>
      </c>
      <c r="I131" s="246" t="b">
        <v>0</v>
      </c>
      <c r="J131" s="288"/>
      <c r="K131" s="288"/>
      <c r="L131" s="290" t="str">
        <f>IFERROR(__xludf.DUMMYFUNCTION("""COMPUTED_VALUE"""),"http://ollama.com/library/nemotron")</f>
        <v>http://ollama.com/library/nemotron</v>
      </c>
      <c r="M131" s="288"/>
    </row>
    <row r="132">
      <c r="A132" s="239"/>
      <c r="B132" s="291"/>
      <c r="C132" s="292">
        <v>0.0</v>
      </c>
      <c r="D132" s="242" t="s">
        <v>212</v>
      </c>
      <c r="E132" s="260" t="s">
        <v>27</v>
      </c>
      <c r="F132" s="244" t="s">
        <v>27</v>
      </c>
      <c r="G132" s="289" t="b">
        <f t="shared" si="1"/>
        <v>0</v>
      </c>
      <c r="H132" s="246" t="b">
        <v>0</v>
      </c>
      <c r="I132" s="246" t="b">
        <v>0</v>
      </c>
      <c r="J132" s="288"/>
      <c r="K132" s="288"/>
      <c r="L132" s="290" t="str">
        <f>IFERROR(__xludf.DUMMYFUNCTION("""COMPUTED_VALUE"""),"http://ollama.com/library/dolphin-phi")</f>
        <v>http://ollama.com/library/dolphin-phi</v>
      </c>
      <c r="M132" s="288"/>
    </row>
    <row r="133">
      <c r="A133" s="239"/>
      <c r="B133" s="291"/>
      <c r="C133" s="292">
        <v>0.0</v>
      </c>
      <c r="D133" s="242" t="s">
        <v>212</v>
      </c>
      <c r="E133" s="260" t="s">
        <v>27</v>
      </c>
      <c r="F133" s="244" t="s">
        <v>27</v>
      </c>
      <c r="G133" s="289" t="b">
        <f t="shared" si="1"/>
        <v>0</v>
      </c>
      <c r="H133" s="246" t="b">
        <v>0</v>
      </c>
      <c r="I133" s="246" t="b">
        <v>0</v>
      </c>
      <c r="J133" s="288"/>
      <c r="K133" s="288"/>
      <c r="L133" s="290" t="str">
        <f>IFERROR(__xludf.DUMMYFUNCTION("""COMPUTED_VALUE"""),"http://ollama.com/library/deepscaler")</f>
        <v>http://ollama.com/library/deepscaler</v>
      </c>
      <c r="M133" s="288"/>
    </row>
    <row r="134">
      <c r="A134" s="239"/>
      <c r="B134" s="291"/>
      <c r="C134" s="292">
        <v>0.0</v>
      </c>
      <c r="D134" s="242" t="s">
        <v>212</v>
      </c>
      <c r="E134" s="260" t="s">
        <v>27</v>
      </c>
      <c r="F134" s="244" t="s">
        <v>27</v>
      </c>
      <c r="G134" s="289" t="b">
        <f t="shared" si="1"/>
        <v>0</v>
      </c>
      <c r="H134" s="246" t="b">
        <v>0</v>
      </c>
      <c r="I134" s="246" t="b">
        <v>0</v>
      </c>
      <c r="J134" s="288"/>
      <c r="K134" s="288"/>
      <c r="L134" s="290" t="str">
        <f>IFERROR(__xludf.DUMMYFUNCTION("""COMPUTED_VALUE"""),"http://ollama.com/library/orca2")</f>
        <v>http://ollama.com/library/orca2</v>
      </c>
      <c r="M134" s="288"/>
    </row>
    <row r="135">
      <c r="A135" s="239"/>
      <c r="B135" s="291"/>
      <c r="C135" s="292">
        <v>0.0</v>
      </c>
      <c r="D135" s="242" t="s">
        <v>212</v>
      </c>
      <c r="E135" s="260" t="s">
        <v>27</v>
      </c>
      <c r="F135" s="244" t="s">
        <v>27</v>
      </c>
      <c r="G135" s="289" t="b">
        <f t="shared" si="1"/>
        <v>0</v>
      </c>
      <c r="H135" s="246" t="b">
        <v>0</v>
      </c>
      <c r="I135" s="246" t="b">
        <v>0</v>
      </c>
      <c r="J135" s="288"/>
      <c r="K135" s="288"/>
      <c r="L135" s="290" t="str">
        <f>IFERROR(__xludf.DUMMYFUNCTION("""COMPUTED_VALUE"""),"http://ollama.com/library/wizardlm-uncensored")</f>
        <v>http://ollama.com/library/wizardlm-uncensored</v>
      </c>
      <c r="M135" s="288"/>
    </row>
    <row r="136">
      <c r="A136" s="239"/>
      <c r="B136" s="291"/>
      <c r="C136" s="292">
        <v>0.0</v>
      </c>
      <c r="D136" s="242" t="s">
        <v>212</v>
      </c>
      <c r="E136" s="260" t="s">
        <v>27</v>
      </c>
      <c r="F136" s="244" t="s">
        <v>27</v>
      </c>
      <c r="G136" s="289" t="b">
        <f t="shared" si="1"/>
        <v>0</v>
      </c>
      <c r="H136" s="246" t="b">
        <v>0</v>
      </c>
      <c r="I136" s="246" t="b">
        <v>0</v>
      </c>
      <c r="J136" s="288"/>
      <c r="K136" s="288"/>
      <c r="L136" s="290" t="str">
        <f>IFERROR(__xludf.DUMMYFUNCTION("""COMPUTED_VALUE"""),"http://ollama.com/library/stable-beluga")</f>
        <v>http://ollama.com/library/stable-beluga</v>
      </c>
      <c r="M136" s="288"/>
    </row>
    <row r="137">
      <c r="A137" s="239"/>
      <c r="B137" s="291"/>
      <c r="C137" s="292">
        <v>0.0</v>
      </c>
      <c r="D137" s="242" t="s">
        <v>212</v>
      </c>
      <c r="E137" s="260" t="s">
        <v>27</v>
      </c>
      <c r="F137" s="244" t="s">
        <v>27</v>
      </c>
      <c r="G137" s="289" t="b">
        <f t="shared" si="1"/>
        <v>0</v>
      </c>
      <c r="H137" s="246" t="b">
        <v>0</v>
      </c>
      <c r="I137" s="246" t="b">
        <v>0</v>
      </c>
      <c r="J137" s="288"/>
      <c r="K137" s="288"/>
      <c r="L137" s="290" t="str">
        <f>IFERROR(__xludf.DUMMYFUNCTION("""COMPUTED_VALUE"""),"http://ollama.com/library/granite3-dense")</f>
        <v>http://ollama.com/library/granite3-dense</v>
      </c>
      <c r="M137" s="288"/>
    </row>
    <row r="138">
      <c r="A138" s="239"/>
      <c r="B138" s="291"/>
      <c r="C138" s="292">
        <v>0.0</v>
      </c>
      <c r="D138" s="242" t="s">
        <v>212</v>
      </c>
      <c r="E138" s="260" t="s">
        <v>27</v>
      </c>
      <c r="F138" s="244" t="s">
        <v>27</v>
      </c>
      <c r="G138" s="289" t="b">
        <f t="shared" si="1"/>
        <v>0</v>
      </c>
      <c r="H138" s="246" t="b">
        <v>0</v>
      </c>
      <c r="I138" s="246" t="b">
        <v>0</v>
      </c>
      <c r="J138" s="288"/>
      <c r="K138" s="288"/>
      <c r="L138" s="290" t="str">
        <f>IFERROR(__xludf.DUMMYFUNCTION("""COMPUTED_VALUE"""),"http://ollama.com/library/llama3-groq-tool-use")</f>
        <v>http://ollama.com/library/llama3-groq-tool-use</v>
      </c>
      <c r="M138" s="288"/>
    </row>
    <row r="139">
      <c r="A139" s="239"/>
      <c r="B139" s="291"/>
      <c r="C139" s="292">
        <v>0.0</v>
      </c>
      <c r="D139" s="242" t="s">
        <v>212</v>
      </c>
      <c r="E139" s="260" t="s">
        <v>27</v>
      </c>
      <c r="F139" s="244" t="s">
        <v>27</v>
      </c>
      <c r="G139" s="289" t="b">
        <f t="shared" si="1"/>
        <v>0</v>
      </c>
      <c r="H139" s="246" t="b">
        <v>0</v>
      </c>
      <c r="I139" s="246" t="b">
        <v>0</v>
      </c>
      <c r="J139" s="288"/>
      <c r="K139" s="288"/>
      <c r="L139" s="290" t="str">
        <f>IFERROR(__xludf.DUMMYFUNCTION("""COMPUTED_VALUE"""),"http://ollama.com/library/paraphrase-multilingual")</f>
        <v>http://ollama.com/library/paraphrase-multilingual</v>
      </c>
      <c r="M139" s="288"/>
    </row>
    <row r="140">
      <c r="A140" s="239"/>
      <c r="B140" s="291"/>
      <c r="C140" s="292">
        <v>0.0</v>
      </c>
      <c r="D140" s="242" t="s">
        <v>212</v>
      </c>
      <c r="E140" s="260" t="s">
        <v>27</v>
      </c>
      <c r="F140" s="244" t="s">
        <v>27</v>
      </c>
      <c r="G140" s="289" t="b">
        <f t="shared" si="1"/>
        <v>0</v>
      </c>
      <c r="H140" s="246" t="b">
        <v>0</v>
      </c>
      <c r="I140" s="246" t="b">
        <v>0</v>
      </c>
      <c r="J140" s="288"/>
      <c r="K140" s="288"/>
      <c r="L140" s="290" t="str">
        <f>IFERROR(__xludf.DUMMYFUNCTION("""COMPUTED_VALUE"""),"http://ollama.com/library/deepseek-v2.5")</f>
        <v>http://ollama.com/library/deepseek-v2.5</v>
      </c>
      <c r="M140" s="288"/>
    </row>
    <row r="141">
      <c r="A141" s="239"/>
      <c r="B141" s="291"/>
      <c r="C141" s="292">
        <v>0.0</v>
      </c>
      <c r="D141" s="242" t="s">
        <v>212</v>
      </c>
      <c r="E141" s="260" t="s">
        <v>27</v>
      </c>
      <c r="F141" s="244" t="s">
        <v>27</v>
      </c>
      <c r="G141" s="289" t="b">
        <f t="shared" si="1"/>
        <v>0</v>
      </c>
      <c r="H141" s="246" t="b">
        <v>0</v>
      </c>
      <c r="I141" s="246" t="b">
        <v>0</v>
      </c>
      <c r="J141" s="288"/>
      <c r="K141" s="288"/>
      <c r="L141" s="290" t="str">
        <f>IFERROR(__xludf.DUMMYFUNCTION("""COMPUTED_VALUE"""),"http://ollama.com/library/medllama2")</f>
        <v>http://ollama.com/library/medllama2</v>
      </c>
      <c r="M141" s="288"/>
    </row>
    <row r="142">
      <c r="A142" s="239"/>
      <c r="B142" s="291"/>
      <c r="C142" s="292">
        <v>0.0</v>
      </c>
      <c r="D142" s="242" t="s">
        <v>212</v>
      </c>
      <c r="E142" s="260" t="s">
        <v>27</v>
      </c>
      <c r="F142" s="244" t="s">
        <v>27</v>
      </c>
      <c r="G142" s="289" t="b">
        <f t="shared" si="1"/>
        <v>0</v>
      </c>
      <c r="H142" s="246" t="b">
        <v>0</v>
      </c>
      <c r="I142" s="246" t="b">
        <v>0</v>
      </c>
      <c r="J142" s="288"/>
      <c r="K142" s="288"/>
      <c r="L142" s="290" t="str">
        <f>IFERROR(__xludf.DUMMYFUNCTION("""COMPUTED_VALUE"""),"http://ollama.com/library/meditron")</f>
        <v>http://ollama.com/library/meditron</v>
      </c>
      <c r="M142" s="288"/>
    </row>
    <row r="143">
      <c r="A143" s="239"/>
      <c r="B143" s="291"/>
      <c r="C143" s="292">
        <v>0.0</v>
      </c>
      <c r="D143" s="242" t="s">
        <v>212</v>
      </c>
      <c r="E143" s="260" t="s">
        <v>27</v>
      </c>
      <c r="F143" s="244" t="s">
        <v>27</v>
      </c>
      <c r="G143" s="289" t="b">
        <f t="shared" si="1"/>
        <v>0</v>
      </c>
      <c r="H143" s="246" t="b">
        <v>0</v>
      </c>
      <c r="I143" s="246" t="b">
        <v>0</v>
      </c>
      <c r="J143" s="288"/>
      <c r="K143" s="288"/>
      <c r="L143" s="290" t="str">
        <f>IFERROR(__xludf.DUMMYFUNCTION("""COMPUTED_VALUE"""),"http://ollama.com/library/smallthinker")</f>
        <v>http://ollama.com/library/smallthinker</v>
      </c>
      <c r="M143" s="288"/>
    </row>
    <row r="144">
      <c r="A144" s="239"/>
      <c r="B144" s="291"/>
      <c r="C144" s="292">
        <v>0.0</v>
      </c>
      <c r="D144" s="242" t="s">
        <v>212</v>
      </c>
      <c r="E144" s="260" t="s">
        <v>27</v>
      </c>
      <c r="F144" s="244" t="s">
        <v>27</v>
      </c>
      <c r="G144" s="289" t="b">
        <f t="shared" si="1"/>
        <v>0</v>
      </c>
      <c r="H144" s="246" t="b">
        <v>0</v>
      </c>
      <c r="I144" s="246" t="b">
        <v>0</v>
      </c>
      <c r="J144" s="288"/>
      <c r="K144" s="288"/>
      <c r="L144" s="290" t="str">
        <f>IFERROR(__xludf.DUMMYFUNCTION("""COMPUTED_VALUE"""),"http://ollama.com/library/llama-pro")</f>
        <v>http://ollama.com/library/llama-pro</v>
      </c>
      <c r="M144" s="288"/>
    </row>
    <row r="145">
      <c r="A145" s="239"/>
      <c r="B145" s="291"/>
      <c r="C145" s="292">
        <v>0.0</v>
      </c>
      <c r="D145" s="242" t="s">
        <v>212</v>
      </c>
      <c r="E145" s="260" t="s">
        <v>27</v>
      </c>
      <c r="F145" s="244" t="s">
        <v>27</v>
      </c>
      <c r="G145" s="289" t="b">
        <f t="shared" si="1"/>
        <v>0</v>
      </c>
      <c r="H145" s="246" t="b">
        <v>0</v>
      </c>
      <c r="I145" s="246" t="b">
        <v>0</v>
      </c>
      <c r="J145" s="288"/>
      <c r="K145" s="288"/>
      <c r="L145" s="290" t="str">
        <f>IFERROR(__xludf.DUMMYFUNCTION("""COMPUTED_VALUE"""),"http://ollama.com/library/aya-expanse")</f>
        <v>http://ollama.com/library/aya-expanse</v>
      </c>
      <c r="M145" s="288"/>
    </row>
    <row r="146">
      <c r="A146" s="239"/>
      <c r="B146" s="291"/>
      <c r="C146" s="292">
        <v>0.0</v>
      </c>
      <c r="D146" s="242" t="s">
        <v>212</v>
      </c>
      <c r="E146" s="260" t="s">
        <v>27</v>
      </c>
      <c r="F146" s="244" t="s">
        <v>27</v>
      </c>
      <c r="G146" s="289" t="b">
        <f t="shared" si="1"/>
        <v>0</v>
      </c>
      <c r="H146" s="246" t="b">
        <v>0</v>
      </c>
      <c r="I146" s="246" t="b">
        <v>0</v>
      </c>
      <c r="J146" s="288"/>
      <c r="K146" s="288"/>
      <c r="L146" s="290" t="str">
        <f>IFERROR(__xludf.DUMMYFUNCTION("""COMPUTED_VALUE"""),"http://ollama.com/library/yarn-mistral")</f>
        <v>http://ollama.com/library/yarn-mistral</v>
      </c>
      <c r="M146" s="288"/>
    </row>
    <row r="147">
      <c r="A147" s="239"/>
      <c r="B147" s="291"/>
      <c r="C147" s="292">
        <v>0.0</v>
      </c>
      <c r="D147" s="242" t="s">
        <v>212</v>
      </c>
      <c r="E147" s="260" t="s">
        <v>27</v>
      </c>
      <c r="F147" s="244" t="s">
        <v>27</v>
      </c>
      <c r="G147" s="289" t="b">
        <f t="shared" si="1"/>
        <v>0</v>
      </c>
      <c r="H147" s="246" t="b">
        <v>0</v>
      </c>
      <c r="I147" s="246" t="b">
        <v>0</v>
      </c>
      <c r="J147" s="288"/>
      <c r="K147" s="288"/>
      <c r="L147" s="290" t="str">
        <f>IFERROR(__xludf.DUMMYFUNCTION("""COMPUTED_VALUE"""),"http://ollama.com/library/granite3-moe")</f>
        <v>http://ollama.com/library/granite3-moe</v>
      </c>
      <c r="M147" s="288"/>
    </row>
    <row r="148">
      <c r="A148" s="239"/>
      <c r="B148" s="291"/>
      <c r="C148" s="292">
        <v>0.0</v>
      </c>
      <c r="D148" s="242" t="s">
        <v>212</v>
      </c>
      <c r="E148" s="260" t="s">
        <v>27</v>
      </c>
      <c r="F148" s="244" t="s">
        <v>27</v>
      </c>
      <c r="G148" s="289" t="b">
        <f t="shared" si="1"/>
        <v>0</v>
      </c>
      <c r="H148" s="246" t="b">
        <v>0</v>
      </c>
      <c r="I148" s="246" t="b">
        <v>0</v>
      </c>
      <c r="J148" s="288"/>
      <c r="K148" s="288"/>
      <c r="L148" s="290" t="str">
        <f>IFERROR(__xludf.DUMMYFUNCTION("""COMPUTED_VALUE"""),"http://ollama.com/library/nexusraven")</f>
        <v>http://ollama.com/library/nexusraven</v>
      </c>
      <c r="M148" s="288"/>
    </row>
    <row r="149">
      <c r="A149" s="239"/>
      <c r="B149" s="291"/>
      <c r="C149" s="292">
        <v>0.0</v>
      </c>
      <c r="D149" s="242" t="s">
        <v>212</v>
      </c>
      <c r="E149" s="260" t="s">
        <v>27</v>
      </c>
      <c r="F149" s="244" t="s">
        <v>27</v>
      </c>
      <c r="G149" s="289" t="b">
        <f t="shared" si="1"/>
        <v>0</v>
      </c>
      <c r="H149" s="246" t="b">
        <v>0</v>
      </c>
      <c r="I149" s="246" t="b">
        <v>0</v>
      </c>
      <c r="J149" s="288"/>
      <c r="K149" s="288"/>
      <c r="L149" s="290" t="str">
        <f>IFERROR(__xludf.DUMMYFUNCTION("""COMPUTED_VALUE"""),"http://ollama.com/library/falcon3")</f>
        <v>http://ollama.com/library/falcon3</v>
      </c>
      <c r="M149" s="288"/>
    </row>
    <row r="150">
      <c r="A150" s="239"/>
      <c r="B150" s="291"/>
      <c r="C150" s="292">
        <v>0.0</v>
      </c>
      <c r="D150" s="242" t="s">
        <v>212</v>
      </c>
      <c r="E150" s="260" t="s">
        <v>27</v>
      </c>
      <c r="F150" s="244" t="s">
        <v>27</v>
      </c>
      <c r="G150" s="289" t="b">
        <f t="shared" si="1"/>
        <v>0</v>
      </c>
      <c r="H150" s="246" t="b">
        <v>0</v>
      </c>
      <c r="I150" s="246" t="b">
        <v>0</v>
      </c>
      <c r="J150" s="288"/>
      <c r="K150" s="288"/>
      <c r="L150" s="290" t="str">
        <f>IFERROR(__xludf.DUMMYFUNCTION("""COMPUTED_VALUE"""),"http://ollama.com/library/codeup")</f>
        <v>http://ollama.com/library/codeup</v>
      </c>
      <c r="M150" s="288"/>
    </row>
    <row r="151">
      <c r="A151" s="239"/>
      <c r="B151" s="291"/>
      <c r="C151" s="292">
        <v>0.0</v>
      </c>
      <c r="D151" s="242" t="s">
        <v>212</v>
      </c>
      <c r="E151" s="260" t="s">
        <v>27</v>
      </c>
      <c r="F151" s="244" t="s">
        <v>27</v>
      </c>
      <c r="G151" s="289" t="b">
        <f t="shared" si="1"/>
        <v>0</v>
      </c>
      <c r="H151" s="246" t="b">
        <v>0</v>
      </c>
      <c r="I151" s="246" t="b">
        <v>0</v>
      </c>
      <c r="J151" s="288"/>
      <c r="K151" s="288"/>
      <c r="L151" s="290" t="str">
        <f>IFERROR(__xludf.DUMMYFUNCTION("""COMPUTED_VALUE"""),"http://ollama.com/library/nous-hermes2-mixtral")</f>
        <v>http://ollama.com/library/nous-hermes2-mixtral</v>
      </c>
      <c r="M151" s="288"/>
    </row>
    <row r="152">
      <c r="A152" s="239"/>
      <c r="B152" s="291"/>
      <c r="C152" s="292">
        <v>0.0</v>
      </c>
      <c r="D152" s="242" t="s">
        <v>212</v>
      </c>
      <c r="E152" s="260" t="s">
        <v>27</v>
      </c>
      <c r="F152" s="244" t="s">
        <v>27</v>
      </c>
      <c r="G152" s="289" t="b">
        <f t="shared" si="1"/>
        <v>0</v>
      </c>
      <c r="H152" s="246" t="b">
        <v>0</v>
      </c>
      <c r="I152" s="246" t="b">
        <v>0</v>
      </c>
      <c r="J152" s="288"/>
      <c r="K152" s="288"/>
      <c r="L152" s="290" t="str">
        <f>IFERROR(__xludf.DUMMYFUNCTION("""COMPUTED_VALUE"""),"http://ollama.com/library/everythinglm")</f>
        <v>http://ollama.com/library/everythinglm</v>
      </c>
      <c r="M152" s="288"/>
    </row>
    <row r="153">
      <c r="A153" s="239"/>
      <c r="B153" s="291"/>
      <c r="C153" s="292">
        <v>0.0</v>
      </c>
      <c r="D153" s="242" t="s">
        <v>212</v>
      </c>
      <c r="E153" s="260" t="s">
        <v>27</v>
      </c>
      <c r="F153" s="244" t="s">
        <v>27</v>
      </c>
      <c r="G153" s="289" t="b">
        <f t="shared" si="1"/>
        <v>0</v>
      </c>
      <c r="H153" s="246" t="b">
        <v>0</v>
      </c>
      <c r="I153" s="246" t="b">
        <v>0</v>
      </c>
      <c r="J153" s="288"/>
      <c r="K153" s="288"/>
      <c r="L153" s="290" t="str">
        <f>IFERROR(__xludf.DUMMYFUNCTION("""COMPUTED_VALUE"""),"http://ollama.com/library/shieldgemma")</f>
        <v>http://ollama.com/library/shieldgemma</v>
      </c>
      <c r="M153" s="288"/>
    </row>
    <row r="154">
      <c r="A154" s="239"/>
      <c r="B154" s="291"/>
      <c r="C154" s="292">
        <v>0.0</v>
      </c>
      <c r="D154" s="242" t="s">
        <v>212</v>
      </c>
      <c r="E154" s="260" t="s">
        <v>27</v>
      </c>
      <c r="F154" s="244" t="s">
        <v>27</v>
      </c>
      <c r="G154" s="289" t="b">
        <f t="shared" si="1"/>
        <v>0</v>
      </c>
      <c r="H154" s="246" t="b">
        <v>0</v>
      </c>
      <c r="I154" s="246" t="b">
        <v>0</v>
      </c>
      <c r="J154" s="288"/>
      <c r="K154" s="288"/>
      <c r="L154" s="290" t="str">
        <f>IFERROR(__xludf.DUMMYFUNCTION("""COMPUTED_VALUE"""),"http://ollama.com/library/granite3.1-moe")</f>
        <v>http://ollama.com/library/granite3.1-moe</v>
      </c>
      <c r="M154" s="288"/>
    </row>
    <row r="155">
      <c r="A155" s="239"/>
      <c r="B155" s="291"/>
      <c r="C155" s="292">
        <v>0.0</v>
      </c>
      <c r="D155" s="242" t="s">
        <v>212</v>
      </c>
      <c r="E155" s="260" t="s">
        <v>27</v>
      </c>
      <c r="F155" s="244" t="s">
        <v>27</v>
      </c>
      <c r="G155" s="289" t="b">
        <f t="shared" si="1"/>
        <v>0</v>
      </c>
      <c r="H155" s="246" t="b">
        <v>0</v>
      </c>
      <c r="I155" s="246" t="b">
        <v>0</v>
      </c>
      <c r="J155" s="288"/>
      <c r="K155" s="288"/>
      <c r="L155" s="290" t="str">
        <f>IFERROR(__xludf.DUMMYFUNCTION("""COMPUTED_VALUE"""),"http://ollama.com/library/snowflake-arctic-embed2")</f>
        <v>http://ollama.com/library/snowflake-arctic-embed2</v>
      </c>
      <c r="M155" s="288"/>
    </row>
    <row r="156">
      <c r="A156" s="239"/>
      <c r="B156" s="291"/>
      <c r="C156" s="292">
        <v>0.0</v>
      </c>
      <c r="D156" s="242" t="s">
        <v>212</v>
      </c>
      <c r="E156" s="260" t="s">
        <v>27</v>
      </c>
      <c r="F156" s="244" t="s">
        <v>27</v>
      </c>
      <c r="G156" s="289" t="b">
        <f t="shared" si="1"/>
        <v>0</v>
      </c>
      <c r="H156" s="246" t="b">
        <v>0</v>
      </c>
      <c r="I156" s="246" t="b">
        <v>0</v>
      </c>
      <c r="J156" s="288"/>
      <c r="K156" s="288"/>
      <c r="L156" s="290" t="str">
        <f>IFERROR(__xludf.DUMMYFUNCTION("""COMPUTED_VALUE"""),"http://ollama.com/library/marco-o1")</f>
        <v>http://ollama.com/library/marco-o1</v>
      </c>
      <c r="M156" s="288"/>
    </row>
    <row r="157">
      <c r="A157" s="239"/>
      <c r="B157" s="291"/>
      <c r="C157" s="292">
        <v>0.0</v>
      </c>
      <c r="D157" s="242" t="s">
        <v>212</v>
      </c>
      <c r="E157" s="260" t="s">
        <v>27</v>
      </c>
      <c r="F157" s="244" t="s">
        <v>27</v>
      </c>
      <c r="G157" s="289" t="b">
        <f t="shared" si="1"/>
        <v>0</v>
      </c>
      <c r="H157" s="246" t="b">
        <v>0</v>
      </c>
      <c r="I157" s="246" t="b">
        <v>0</v>
      </c>
      <c r="J157" s="288"/>
      <c r="K157" s="288"/>
      <c r="L157" s="290" t="str">
        <f>IFERROR(__xludf.DUMMYFUNCTION("""COMPUTED_VALUE"""),"http://ollama.com/library/mathstral")</f>
        <v>http://ollama.com/library/mathstral</v>
      </c>
      <c r="M157" s="288"/>
    </row>
    <row r="158">
      <c r="A158" s="239"/>
      <c r="B158" s="291"/>
      <c r="C158" s="292">
        <v>0.0</v>
      </c>
      <c r="D158" s="242" t="s">
        <v>212</v>
      </c>
      <c r="E158" s="260" t="s">
        <v>27</v>
      </c>
      <c r="F158" s="244" t="s">
        <v>27</v>
      </c>
      <c r="G158" s="289" t="b">
        <f t="shared" si="1"/>
        <v>0</v>
      </c>
      <c r="H158" s="246" t="b">
        <v>0</v>
      </c>
      <c r="I158" s="246" t="b">
        <v>0</v>
      </c>
      <c r="J158" s="288"/>
      <c r="K158" s="288"/>
      <c r="L158" s="290" t="str">
        <f>IFERROR(__xludf.DUMMYFUNCTION("""COMPUTED_VALUE"""),"http://ollama.com/library/falcon2")</f>
        <v>http://ollama.com/library/falcon2</v>
      </c>
      <c r="M158" s="288"/>
    </row>
    <row r="159">
      <c r="A159" s="239"/>
      <c r="B159" s="291"/>
      <c r="C159" s="292">
        <v>0.0</v>
      </c>
      <c r="D159" s="242" t="s">
        <v>212</v>
      </c>
      <c r="E159" s="260" t="s">
        <v>27</v>
      </c>
      <c r="F159" s="244" t="s">
        <v>27</v>
      </c>
      <c r="G159" s="289" t="b">
        <f t="shared" si="1"/>
        <v>0</v>
      </c>
      <c r="H159" s="246" t="b">
        <v>0</v>
      </c>
      <c r="I159" s="246" t="b">
        <v>0</v>
      </c>
      <c r="J159" s="288"/>
      <c r="K159" s="288"/>
      <c r="L159" s="290" t="str">
        <f>IFERROR(__xludf.DUMMYFUNCTION("""COMPUTED_VALUE"""),"http://ollama.com/library/magicoder")</f>
        <v>http://ollama.com/library/magicoder</v>
      </c>
      <c r="M159" s="288"/>
    </row>
    <row r="160">
      <c r="A160" s="239"/>
      <c r="B160" s="291"/>
      <c r="C160" s="292">
        <v>0.0</v>
      </c>
      <c r="D160" s="242" t="s">
        <v>212</v>
      </c>
      <c r="E160" s="260" t="s">
        <v>27</v>
      </c>
      <c r="F160" s="244" t="s">
        <v>27</v>
      </c>
      <c r="G160" s="289" t="b">
        <f t="shared" si="1"/>
        <v>0</v>
      </c>
      <c r="H160" s="246" t="b">
        <v>0</v>
      </c>
      <c r="I160" s="246" t="b">
        <v>0</v>
      </c>
      <c r="J160" s="288"/>
      <c r="K160" s="288"/>
      <c r="L160" s="290" t="str">
        <f>IFERROR(__xludf.DUMMYFUNCTION("""COMPUTED_VALUE"""),"http://ollama.com/library/stablelm-zephyr")</f>
        <v>http://ollama.com/library/stablelm-zephyr</v>
      </c>
      <c r="M160" s="288"/>
    </row>
    <row r="161">
      <c r="A161" s="239"/>
      <c r="B161" s="291"/>
      <c r="C161" s="292">
        <v>0.0</v>
      </c>
      <c r="D161" s="242" t="s">
        <v>212</v>
      </c>
      <c r="E161" s="260" t="s">
        <v>27</v>
      </c>
      <c r="F161" s="244" t="s">
        <v>27</v>
      </c>
      <c r="G161" s="289" t="b">
        <f t="shared" si="1"/>
        <v>0</v>
      </c>
      <c r="H161" s="246" t="b">
        <v>0</v>
      </c>
      <c r="I161" s="246" t="b">
        <v>0</v>
      </c>
      <c r="J161" s="288"/>
      <c r="K161" s="288"/>
      <c r="L161" s="290" t="str">
        <f>IFERROR(__xludf.DUMMYFUNCTION("""COMPUTED_VALUE"""),"http://ollama.com/library/reader-lm")</f>
        <v>http://ollama.com/library/reader-lm</v>
      </c>
      <c r="M161" s="288"/>
    </row>
    <row r="162">
      <c r="A162" s="239"/>
      <c r="B162" s="291"/>
      <c r="C162" s="292">
        <v>0.0</v>
      </c>
      <c r="D162" s="242" t="s">
        <v>212</v>
      </c>
      <c r="E162" s="260" t="s">
        <v>27</v>
      </c>
      <c r="F162" s="244" t="s">
        <v>27</v>
      </c>
      <c r="G162" s="289" t="b">
        <f t="shared" si="1"/>
        <v>0</v>
      </c>
      <c r="H162" s="246" t="b">
        <v>0</v>
      </c>
      <c r="I162" s="246" t="b">
        <v>0</v>
      </c>
      <c r="J162" s="288"/>
      <c r="K162" s="288"/>
      <c r="L162" s="290" t="str">
        <f>IFERROR(__xludf.DUMMYFUNCTION("""COMPUTED_VALUE"""),"http://ollama.com/library/solar-pro")</f>
        <v>http://ollama.com/library/solar-pro</v>
      </c>
      <c r="M162" s="288"/>
    </row>
    <row r="163">
      <c r="A163" s="239"/>
      <c r="B163" s="291"/>
      <c r="C163" s="292">
        <v>0.0</v>
      </c>
      <c r="D163" s="242" t="s">
        <v>212</v>
      </c>
      <c r="E163" s="260" t="s">
        <v>27</v>
      </c>
      <c r="F163" s="244" t="s">
        <v>27</v>
      </c>
      <c r="G163" s="289" t="b">
        <f t="shared" si="1"/>
        <v>0</v>
      </c>
      <c r="H163" s="246" t="b">
        <v>0</v>
      </c>
      <c r="I163" s="246" t="b">
        <v>0</v>
      </c>
      <c r="J163" s="288"/>
      <c r="K163" s="288"/>
      <c r="L163" s="290" t="str">
        <f>IFERROR(__xludf.DUMMYFUNCTION("""COMPUTED_VALUE"""),"http://ollama.com/library/codebooga")</f>
        <v>http://ollama.com/library/codebooga</v>
      </c>
      <c r="M163" s="288"/>
    </row>
    <row r="164">
      <c r="A164" s="239"/>
      <c r="B164" s="291"/>
      <c r="C164" s="292">
        <v>0.0</v>
      </c>
      <c r="D164" s="242" t="s">
        <v>212</v>
      </c>
      <c r="E164" s="260" t="s">
        <v>27</v>
      </c>
      <c r="F164" s="244" t="s">
        <v>27</v>
      </c>
      <c r="G164" s="289" t="b">
        <f t="shared" si="1"/>
        <v>0</v>
      </c>
      <c r="H164" s="246" t="b">
        <v>0</v>
      </c>
      <c r="I164" s="246" t="b">
        <v>0</v>
      </c>
      <c r="J164" s="288"/>
      <c r="K164" s="288"/>
      <c r="L164" s="290" t="str">
        <f>IFERROR(__xludf.DUMMYFUNCTION("""COMPUTED_VALUE"""),"http://ollama.com/library/duckdb-nsql")</f>
        <v>http://ollama.com/library/duckdb-nsql</v>
      </c>
      <c r="M164" s="288"/>
    </row>
    <row r="165">
      <c r="A165" s="239"/>
      <c r="B165" s="291"/>
      <c r="C165" s="292">
        <v>0.0</v>
      </c>
      <c r="D165" s="242" t="s">
        <v>212</v>
      </c>
      <c r="E165" s="260" t="s">
        <v>27</v>
      </c>
      <c r="F165" s="244" t="s">
        <v>27</v>
      </c>
      <c r="G165" s="289" t="b">
        <f t="shared" si="1"/>
        <v>0</v>
      </c>
      <c r="H165" s="246" t="b">
        <v>0</v>
      </c>
      <c r="I165" s="246" t="b">
        <v>0</v>
      </c>
      <c r="J165" s="288"/>
      <c r="K165" s="288"/>
      <c r="L165" s="290" t="str">
        <f>IFERROR(__xludf.DUMMYFUNCTION("""COMPUTED_VALUE"""),"http://ollama.com/library/llama-guard3")</f>
        <v>http://ollama.com/library/llama-guard3</v>
      </c>
      <c r="M165" s="288"/>
    </row>
    <row r="166">
      <c r="A166" s="239"/>
      <c r="B166" s="291"/>
      <c r="C166" s="292">
        <v>0.0</v>
      </c>
      <c r="D166" s="242" t="s">
        <v>212</v>
      </c>
      <c r="E166" s="260" t="s">
        <v>27</v>
      </c>
      <c r="F166" s="244" t="s">
        <v>27</v>
      </c>
      <c r="G166" s="289" t="b">
        <f t="shared" si="1"/>
        <v>0</v>
      </c>
      <c r="H166" s="246" t="b">
        <v>0</v>
      </c>
      <c r="I166" s="246" t="b">
        <v>0</v>
      </c>
      <c r="J166" s="288"/>
      <c r="K166" s="288"/>
      <c r="L166" s="290" t="str">
        <f>IFERROR(__xludf.DUMMYFUNCTION("""COMPUTED_VALUE"""),"http://ollama.com/library/mistrallite")</f>
        <v>http://ollama.com/library/mistrallite</v>
      </c>
      <c r="M166" s="288"/>
    </row>
    <row r="167">
      <c r="A167" s="239"/>
      <c r="B167" s="291"/>
      <c r="C167" s="292">
        <v>0.0</v>
      </c>
      <c r="D167" s="242" t="s">
        <v>212</v>
      </c>
      <c r="E167" s="260" t="s">
        <v>27</v>
      </c>
      <c r="F167" s="244" t="s">
        <v>27</v>
      </c>
      <c r="G167" s="289" t="b">
        <f t="shared" si="1"/>
        <v>0</v>
      </c>
      <c r="H167" s="246" t="b">
        <v>0</v>
      </c>
      <c r="I167" s="246" t="b">
        <v>0</v>
      </c>
      <c r="J167" s="288"/>
      <c r="K167" s="288"/>
      <c r="L167" s="290" t="str">
        <f>IFERROR(__xludf.DUMMYFUNCTION("""COMPUTED_VALUE"""),"http://ollama.com/library/wizard-vicuna")</f>
        <v>http://ollama.com/library/wizard-vicuna</v>
      </c>
      <c r="M167" s="288"/>
    </row>
    <row r="168">
      <c r="A168" s="239"/>
      <c r="B168" s="291"/>
      <c r="C168" s="292">
        <v>0.0</v>
      </c>
      <c r="D168" s="242" t="s">
        <v>212</v>
      </c>
      <c r="E168" s="260" t="s">
        <v>27</v>
      </c>
      <c r="F168" s="244" t="s">
        <v>27</v>
      </c>
      <c r="G168" s="289" t="b">
        <f t="shared" si="1"/>
        <v>0</v>
      </c>
      <c r="H168" s="246" t="b">
        <v>0</v>
      </c>
      <c r="I168" s="246" t="b">
        <v>0</v>
      </c>
      <c r="J168" s="288"/>
      <c r="K168" s="288"/>
      <c r="L168" s="290" t="str">
        <f>IFERROR(__xludf.DUMMYFUNCTION("""COMPUTED_VALUE"""),"http://ollama.com/library/exaone3.5")</f>
        <v>http://ollama.com/library/exaone3.5</v>
      </c>
      <c r="M168" s="288"/>
    </row>
    <row r="169">
      <c r="A169" s="239"/>
      <c r="B169" s="291"/>
      <c r="C169" s="292">
        <v>0.0</v>
      </c>
      <c r="D169" s="242" t="s">
        <v>212</v>
      </c>
      <c r="E169" s="260" t="s">
        <v>27</v>
      </c>
      <c r="F169" s="244" t="s">
        <v>27</v>
      </c>
      <c r="G169" s="289" t="b">
        <f t="shared" si="1"/>
        <v>0</v>
      </c>
      <c r="H169" s="246" t="b">
        <v>0</v>
      </c>
      <c r="I169" s="246" t="b">
        <v>0</v>
      </c>
      <c r="J169" s="288"/>
      <c r="K169" s="288"/>
      <c r="L169" s="290" t="str">
        <f>IFERROR(__xludf.DUMMYFUNCTION("""COMPUTED_VALUE"""),"http://ollama.com/library/opencoder")</f>
        <v>http://ollama.com/library/opencoder</v>
      </c>
      <c r="M169" s="288"/>
    </row>
    <row r="170">
      <c r="A170" s="239"/>
      <c r="B170" s="291"/>
      <c r="C170" s="292">
        <v>0.0</v>
      </c>
      <c r="D170" s="242" t="s">
        <v>212</v>
      </c>
      <c r="E170" s="260" t="s">
        <v>27</v>
      </c>
      <c r="F170" s="244" t="s">
        <v>27</v>
      </c>
      <c r="G170" s="289" t="b">
        <f t="shared" si="1"/>
        <v>0</v>
      </c>
      <c r="H170" s="246" t="b">
        <v>0</v>
      </c>
      <c r="I170" s="246" t="b">
        <v>0</v>
      </c>
      <c r="J170" s="288"/>
      <c r="K170" s="288"/>
      <c r="L170" s="290" t="str">
        <f>IFERROR(__xludf.DUMMYFUNCTION("""COMPUTED_VALUE"""),"http://ollama.com/library/nuextract")</f>
        <v>http://ollama.com/library/nuextract</v>
      </c>
      <c r="M170" s="288"/>
    </row>
    <row r="171">
      <c r="A171" s="239"/>
      <c r="B171" s="291"/>
      <c r="C171" s="292">
        <v>0.0</v>
      </c>
      <c r="D171" s="242" t="s">
        <v>212</v>
      </c>
      <c r="E171" s="260" t="s">
        <v>27</v>
      </c>
      <c r="F171" s="244" t="s">
        <v>27</v>
      </c>
      <c r="G171" s="289" t="b">
        <f t="shared" si="1"/>
        <v>0</v>
      </c>
      <c r="H171" s="246" t="b">
        <v>0</v>
      </c>
      <c r="I171" s="246" t="b">
        <v>0</v>
      </c>
      <c r="J171" s="288"/>
      <c r="K171" s="288"/>
      <c r="L171" s="290" t="str">
        <f>IFERROR(__xludf.DUMMYFUNCTION("""COMPUTED_VALUE"""),"http://ollama.com/library/megadolphin")</f>
        <v>http://ollama.com/library/megadolphin</v>
      </c>
      <c r="M171" s="288"/>
    </row>
    <row r="172">
      <c r="A172" s="239"/>
      <c r="B172" s="291"/>
      <c r="C172" s="292">
        <v>0.0</v>
      </c>
      <c r="D172" s="242" t="s">
        <v>212</v>
      </c>
      <c r="E172" s="260" t="s">
        <v>27</v>
      </c>
      <c r="F172" s="244" t="s">
        <v>27</v>
      </c>
      <c r="G172" s="289" t="b">
        <f t="shared" si="1"/>
        <v>0</v>
      </c>
      <c r="H172" s="246" t="b">
        <v>0</v>
      </c>
      <c r="I172" s="246" t="b">
        <v>0</v>
      </c>
      <c r="J172" s="288"/>
      <c r="K172" s="288"/>
      <c r="L172" s="290" t="str">
        <f>IFERROR(__xludf.DUMMYFUNCTION("""COMPUTED_VALUE"""),"http://ollama.com/library/notux")</f>
        <v>http://ollama.com/library/notux</v>
      </c>
      <c r="M172" s="288"/>
    </row>
    <row r="173">
      <c r="A173" s="239"/>
      <c r="B173" s="291"/>
      <c r="C173" s="292">
        <v>0.0</v>
      </c>
      <c r="D173" s="242" t="s">
        <v>212</v>
      </c>
      <c r="E173" s="260" t="s">
        <v>27</v>
      </c>
      <c r="F173" s="244" t="s">
        <v>27</v>
      </c>
      <c r="G173" s="289" t="b">
        <f t="shared" si="1"/>
        <v>0</v>
      </c>
      <c r="H173" s="246" t="b">
        <v>0</v>
      </c>
      <c r="I173" s="246" t="b">
        <v>0</v>
      </c>
      <c r="J173" s="288"/>
      <c r="K173" s="288"/>
      <c r="L173" s="290" t="str">
        <f>IFERROR(__xludf.DUMMYFUNCTION("""COMPUTED_VALUE"""),"http://ollama.com/library/open-orca-platypus2")</f>
        <v>http://ollama.com/library/open-orca-platypus2</v>
      </c>
      <c r="M173" s="288"/>
    </row>
    <row r="174">
      <c r="A174" s="239"/>
      <c r="B174" s="291"/>
      <c r="C174" s="292">
        <v>0.0</v>
      </c>
      <c r="D174" s="242" t="s">
        <v>212</v>
      </c>
      <c r="E174" s="260" t="s">
        <v>27</v>
      </c>
      <c r="F174" s="244" t="s">
        <v>27</v>
      </c>
      <c r="G174" s="289" t="b">
        <f t="shared" si="1"/>
        <v>0</v>
      </c>
      <c r="H174" s="246" t="b">
        <v>0</v>
      </c>
      <c r="I174" s="246" t="b">
        <v>0</v>
      </c>
      <c r="J174" s="288"/>
      <c r="K174" s="288"/>
      <c r="L174" s="290" t="str">
        <f>IFERROR(__xludf.DUMMYFUNCTION("""COMPUTED_VALUE"""),"http://ollama.com/library/notus")</f>
        <v>http://ollama.com/library/notus</v>
      </c>
      <c r="M174" s="288"/>
    </row>
    <row r="175">
      <c r="A175" s="239"/>
      <c r="B175" s="291"/>
      <c r="C175" s="292">
        <v>0.0</v>
      </c>
      <c r="D175" s="242" t="s">
        <v>212</v>
      </c>
      <c r="E175" s="260" t="s">
        <v>27</v>
      </c>
      <c r="F175" s="244" t="s">
        <v>27</v>
      </c>
      <c r="G175" s="289" t="b">
        <f t="shared" si="1"/>
        <v>0</v>
      </c>
      <c r="H175" s="246" t="b">
        <v>0</v>
      </c>
      <c r="I175" s="246" t="b">
        <v>0</v>
      </c>
      <c r="J175" s="288"/>
      <c r="K175" s="288"/>
      <c r="L175" s="290" t="str">
        <f>IFERROR(__xludf.DUMMYFUNCTION("""COMPUTED_VALUE"""),"http://ollama.com/library/command-r7b")</f>
        <v>http://ollama.com/library/command-r7b</v>
      </c>
      <c r="M175" s="288"/>
    </row>
    <row r="176">
      <c r="A176" s="239"/>
      <c r="B176" s="291"/>
      <c r="C176" s="292">
        <v>0.0</v>
      </c>
      <c r="D176" s="242" t="s">
        <v>212</v>
      </c>
      <c r="E176" s="260" t="s">
        <v>27</v>
      </c>
      <c r="F176" s="244" t="s">
        <v>27</v>
      </c>
      <c r="G176" s="289" t="b">
        <f t="shared" si="1"/>
        <v>0</v>
      </c>
      <c r="H176" s="246" t="b">
        <v>0</v>
      </c>
      <c r="I176" s="246" t="b">
        <v>0</v>
      </c>
      <c r="J176" s="288"/>
      <c r="K176" s="288"/>
      <c r="L176" s="290" t="str">
        <f>IFERROR(__xludf.DUMMYFUNCTION("""COMPUTED_VALUE"""),"http://ollama.com/library/goliath")</f>
        <v>http://ollama.com/library/goliath</v>
      </c>
      <c r="M176" s="288"/>
    </row>
    <row r="177">
      <c r="A177" s="239"/>
      <c r="B177" s="291"/>
      <c r="C177" s="292">
        <v>0.0</v>
      </c>
      <c r="D177" s="242" t="s">
        <v>212</v>
      </c>
      <c r="E177" s="260" t="s">
        <v>27</v>
      </c>
      <c r="F177" s="244" t="s">
        <v>27</v>
      </c>
      <c r="G177" s="289" t="b">
        <f t="shared" si="1"/>
        <v>0</v>
      </c>
      <c r="H177" s="246" t="b">
        <v>0</v>
      </c>
      <c r="I177" s="246" t="b">
        <v>0</v>
      </c>
      <c r="J177" s="288"/>
      <c r="K177" s="288"/>
      <c r="L177" s="290" t="str">
        <f>IFERROR(__xludf.DUMMYFUNCTION("""COMPUTED_VALUE"""),"http://ollama.com/library/bespoke-minicheck")</f>
        <v>http://ollama.com/library/bespoke-minicheck</v>
      </c>
      <c r="M177" s="288"/>
    </row>
    <row r="178">
      <c r="A178" s="239"/>
      <c r="B178" s="291"/>
      <c r="C178" s="292">
        <v>0.0</v>
      </c>
      <c r="D178" s="242" t="s">
        <v>212</v>
      </c>
      <c r="E178" s="260" t="s">
        <v>27</v>
      </c>
      <c r="F178" s="244" t="s">
        <v>27</v>
      </c>
      <c r="G178" s="289" t="b">
        <f t="shared" si="1"/>
        <v>0</v>
      </c>
      <c r="H178" s="246" t="b">
        <v>0</v>
      </c>
      <c r="I178" s="246" t="b">
        <v>0</v>
      </c>
      <c r="J178" s="288"/>
      <c r="K178" s="288"/>
      <c r="L178" s="290" t="str">
        <f>IFERROR(__xludf.DUMMYFUNCTION("""COMPUTED_VALUE"""),"http://ollama.com/library/granite-embedding")</f>
        <v>http://ollama.com/library/granite-embedding</v>
      </c>
      <c r="M178" s="288"/>
    </row>
    <row r="179">
      <c r="A179" s="239"/>
      <c r="B179" s="291"/>
      <c r="C179" s="292">
        <v>0.0</v>
      </c>
      <c r="D179" s="242" t="s">
        <v>212</v>
      </c>
      <c r="E179" s="260" t="s">
        <v>27</v>
      </c>
      <c r="F179" s="244" t="s">
        <v>27</v>
      </c>
      <c r="G179" s="289" t="b">
        <f t="shared" si="1"/>
        <v>0</v>
      </c>
      <c r="H179" s="246" t="b">
        <v>0</v>
      </c>
      <c r="I179" s="246" t="b">
        <v>0</v>
      </c>
      <c r="J179" s="288"/>
      <c r="K179" s="288"/>
      <c r="L179" s="290" t="str">
        <f>IFERROR(__xludf.DUMMYFUNCTION("""COMPUTED_VALUE"""),"http://ollama.com/library/tulu3")</f>
        <v>http://ollama.com/library/tulu3</v>
      </c>
      <c r="M179" s="288"/>
    </row>
    <row r="180">
      <c r="A180" s="239"/>
      <c r="B180" s="291"/>
      <c r="C180" s="292">
        <v>0.0</v>
      </c>
      <c r="D180" s="242" t="s">
        <v>212</v>
      </c>
      <c r="E180" s="260" t="s">
        <v>27</v>
      </c>
      <c r="F180" s="244" t="s">
        <v>27</v>
      </c>
      <c r="G180" s="289" t="b">
        <f t="shared" si="1"/>
        <v>0</v>
      </c>
      <c r="H180" s="246" t="b">
        <v>0</v>
      </c>
      <c r="I180" s="246" t="b">
        <v>0</v>
      </c>
      <c r="J180" s="288"/>
      <c r="K180" s="288"/>
      <c r="L180" s="290" t="str">
        <f>IFERROR(__xludf.DUMMYFUNCTION("""COMPUTED_VALUE"""),"http://ollama.com/library/firefunction-v2")</f>
        <v>http://ollama.com/library/firefunction-v2</v>
      </c>
      <c r="M180" s="288"/>
    </row>
    <row r="181">
      <c r="A181" s="239"/>
      <c r="B181" s="291"/>
      <c r="C181" s="292">
        <v>0.0</v>
      </c>
      <c r="D181" s="242" t="s">
        <v>212</v>
      </c>
      <c r="E181" s="260" t="s">
        <v>27</v>
      </c>
      <c r="F181" s="244" t="s">
        <v>27</v>
      </c>
      <c r="G181" s="289" t="b">
        <f t="shared" si="1"/>
        <v>0</v>
      </c>
      <c r="H181" s="246" t="b">
        <v>0</v>
      </c>
      <c r="I181" s="246" t="b">
        <v>0</v>
      </c>
      <c r="J181" s="288"/>
      <c r="K181" s="288"/>
      <c r="L181" s="290" t="str">
        <f>IFERROR(__xludf.DUMMYFUNCTION("""COMPUTED_VALUE"""),"http://ollama.com/library/dbrx")</f>
        <v>http://ollama.com/library/dbrx</v>
      </c>
      <c r="M181" s="288"/>
    </row>
    <row r="182">
      <c r="A182" s="239"/>
      <c r="B182" s="291"/>
      <c r="C182" s="292">
        <v>0.0</v>
      </c>
      <c r="D182" s="242" t="s">
        <v>212</v>
      </c>
      <c r="E182" s="260" t="s">
        <v>27</v>
      </c>
      <c r="F182" s="244" t="s">
        <v>27</v>
      </c>
      <c r="G182" s="289" t="b">
        <f t="shared" si="1"/>
        <v>0</v>
      </c>
      <c r="H182" s="246" t="b">
        <v>0</v>
      </c>
      <c r="I182" s="246" t="b">
        <v>0</v>
      </c>
      <c r="J182" s="288"/>
      <c r="K182" s="288"/>
      <c r="L182" s="290" t="str">
        <f>IFERROR(__xludf.DUMMYFUNCTION("""COMPUTED_VALUE"""),"http://ollama.com/library/granite3-guardian")</f>
        <v>http://ollama.com/library/granite3-guardian</v>
      </c>
      <c r="M182" s="288"/>
    </row>
    <row r="183">
      <c r="A183" s="239"/>
      <c r="B183" s="291"/>
      <c r="C183" s="292">
        <v>0.0</v>
      </c>
      <c r="D183" s="242" t="s">
        <v>212</v>
      </c>
      <c r="E183" s="260" t="s">
        <v>27</v>
      </c>
      <c r="F183" s="244" t="s">
        <v>27</v>
      </c>
      <c r="G183" s="289" t="b">
        <f t="shared" si="1"/>
        <v>0</v>
      </c>
      <c r="H183" s="246" t="b">
        <v>0</v>
      </c>
      <c r="I183" s="246" t="b">
        <v>0</v>
      </c>
      <c r="J183" s="288"/>
      <c r="K183" s="288"/>
      <c r="L183" s="290" t="str">
        <f>IFERROR(__xludf.DUMMYFUNCTION("""COMPUTED_VALUE"""),"http://ollama.com/library/alfred")</f>
        <v>http://ollama.com/library/alfred</v>
      </c>
      <c r="M183" s="288"/>
    </row>
    <row r="184">
      <c r="A184" s="239"/>
      <c r="B184" s="291"/>
      <c r="C184" s="292">
        <v>0.0</v>
      </c>
      <c r="D184" s="242" t="s">
        <v>212</v>
      </c>
      <c r="E184" s="260" t="s">
        <v>27</v>
      </c>
      <c r="F184" s="244" t="s">
        <v>27</v>
      </c>
      <c r="G184" s="289" t="b">
        <f t="shared" si="1"/>
        <v>0</v>
      </c>
      <c r="H184" s="246" t="b">
        <v>0</v>
      </c>
      <c r="I184" s="246" t="b">
        <v>0</v>
      </c>
      <c r="J184" s="288"/>
      <c r="K184" s="288"/>
      <c r="L184" s="290" t="str">
        <f>IFERROR(__xludf.DUMMYFUNCTION("""COMPUTED_VALUE"""),"http://ollama.com/library/phi4-mini")</f>
        <v>http://ollama.com/library/phi4-mini</v>
      </c>
      <c r="M184" s="288"/>
    </row>
    <row r="185">
      <c r="A185" s="239"/>
      <c r="B185" s="291"/>
      <c r="C185" s="292">
        <v>0.0</v>
      </c>
      <c r="D185" s="242" t="s">
        <v>212</v>
      </c>
      <c r="E185" s="260" t="s">
        <v>27</v>
      </c>
      <c r="F185" s="244" t="s">
        <v>27</v>
      </c>
      <c r="G185" s="289" t="b">
        <f t="shared" si="1"/>
        <v>0</v>
      </c>
      <c r="H185" s="246" t="b">
        <v>0</v>
      </c>
      <c r="I185" s="246" t="b">
        <v>0</v>
      </c>
      <c r="J185" s="288"/>
      <c r="K185" s="288"/>
      <c r="L185" s="290" t="str">
        <f>IFERROR(__xludf.DUMMYFUNCTION("""COMPUTED_VALUE"""),"http://ollama.com/library/r1-1776")</f>
        <v>http://ollama.com/library/r1-1776</v>
      </c>
      <c r="M185" s="288"/>
    </row>
    <row r="186">
      <c r="A186" s="239"/>
      <c r="B186" s="291"/>
      <c r="C186" s="292">
        <v>0.0</v>
      </c>
      <c r="D186" s="242" t="s">
        <v>212</v>
      </c>
      <c r="E186" s="260" t="s">
        <v>27</v>
      </c>
      <c r="F186" s="244" t="s">
        <v>27</v>
      </c>
      <c r="G186" s="289" t="b">
        <f t="shared" si="1"/>
        <v>0</v>
      </c>
      <c r="H186" s="246" t="b">
        <v>0</v>
      </c>
      <c r="I186" s="246" t="b">
        <v>0</v>
      </c>
      <c r="J186" s="288"/>
      <c r="K186" s="288"/>
      <c r="L186" s="290" t="str">
        <f>IFERROR(__xludf.DUMMYFUNCTION("""COMPUTED_VALUE"""),"http://ollama.com/library/granite3.2")</f>
        <v>http://ollama.com/library/granite3.2</v>
      </c>
      <c r="M186" s="288"/>
    </row>
    <row r="187">
      <c r="A187" s="239"/>
      <c r="B187" s="291"/>
      <c r="C187" s="292">
        <v>0.0</v>
      </c>
      <c r="D187" s="242" t="s">
        <v>212</v>
      </c>
      <c r="E187" s="260" t="s">
        <v>27</v>
      </c>
      <c r="F187" s="244" t="s">
        <v>27</v>
      </c>
      <c r="G187" s="289" t="b">
        <f t="shared" si="1"/>
        <v>0</v>
      </c>
      <c r="H187" s="246" t="b">
        <v>0</v>
      </c>
      <c r="I187" s="246" t="b">
        <v>0</v>
      </c>
      <c r="J187" s="288"/>
      <c r="K187" s="288"/>
      <c r="L187" s="290" t="str">
        <f>IFERROR(__xludf.DUMMYFUNCTION("""COMPUTED_VALUE"""),"http://ollama.com/library/sailor2")</f>
        <v>http://ollama.com/library/sailor2</v>
      </c>
      <c r="M187" s="288"/>
    </row>
    <row r="188">
      <c r="A188" s="239"/>
      <c r="B188" s="291"/>
      <c r="C188" s="292">
        <v>0.0</v>
      </c>
      <c r="D188" s="242" t="s">
        <v>212</v>
      </c>
      <c r="E188" s="260" t="s">
        <v>27</v>
      </c>
      <c r="F188" s="244" t="s">
        <v>27</v>
      </c>
      <c r="G188" s="289" t="b">
        <f t="shared" si="1"/>
        <v>0</v>
      </c>
      <c r="H188" s="246" t="b">
        <v>0</v>
      </c>
      <c r="I188" s="246" t="b">
        <v>0</v>
      </c>
      <c r="J188" s="288"/>
      <c r="K188" s="288"/>
      <c r="L188" s="290" t="str">
        <f>IFERROR(__xludf.DUMMYFUNCTION("""COMPUTED_VALUE"""),"http://ollama.com/library/granite3.2-vision")</f>
        <v>http://ollama.com/library/granite3.2-vision</v>
      </c>
      <c r="M188" s="288"/>
    </row>
    <row r="189">
      <c r="A189" s="239"/>
      <c r="B189" s="291"/>
      <c r="C189" s="292">
        <v>0.0</v>
      </c>
      <c r="D189" s="242" t="s">
        <v>212</v>
      </c>
      <c r="E189" s="260" t="s">
        <v>27</v>
      </c>
      <c r="F189" s="244" t="s">
        <v>27</v>
      </c>
      <c r="G189" s="289" t="b">
        <f t="shared" si="1"/>
        <v>0</v>
      </c>
      <c r="H189" s="246" t="b">
        <v>0</v>
      </c>
      <c r="I189" s="246" t="b">
        <v>0</v>
      </c>
      <c r="J189" s="288"/>
      <c r="K189" s="288"/>
      <c r="L189" s="290" t="str">
        <f>IFERROR(__xludf.DUMMYFUNCTION("""COMPUTED_VALUE"""),"http://ollama.com/library/command-r7b-arabic")</f>
        <v>http://ollama.com/library/command-r7b-arabic</v>
      </c>
      <c r="M189" s="288"/>
    </row>
    <row r="190">
      <c r="A190" s="239"/>
      <c r="B190" s="291"/>
      <c r="C190" s="292">
        <v>0.0</v>
      </c>
      <c r="D190" s="242" t="s">
        <v>212</v>
      </c>
      <c r="E190" s="260" t="s">
        <v>27</v>
      </c>
      <c r="F190" s="244" t="s">
        <v>27</v>
      </c>
      <c r="G190" s="289" t="b">
        <f t="shared" si="1"/>
        <v>0</v>
      </c>
      <c r="H190" s="246" t="b">
        <v>0</v>
      </c>
      <c r="I190" s="246" t="b">
        <v>0</v>
      </c>
      <c r="J190" s="288"/>
      <c r="K190" s="288"/>
      <c r="L190" s="288"/>
      <c r="M190" s="288"/>
    </row>
    <row r="191">
      <c r="A191" s="239"/>
      <c r="B191" s="291"/>
      <c r="C191" s="292">
        <v>0.0</v>
      </c>
      <c r="D191" s="242" t="s">
        <v>212</v>
      </c>
      <c r="E191" s="260" t="s">
        <v>27</v>
      </c>
      <c r="F191" s="244" t="s">
        <v>27</v>
      </c>
      <c r="G191" s="289" t="b">
        <f t="shared" si="1"/>
        <v>0</v>
      </c>
      <c r="H191" s="246" t="b">
        <v>0</v>
      </c>
      <c r="I191" s="246" t="b">
        <v>0</v>
      </c>
      <c r="J191" s="288"/>
      <c r="K191" s="288"/>
      <c r="L191" s="288"/>
      <c r="M191" s="288"/>
    </row>
    <row r="192">
      <c r="A192" s="239"/>
      <c r="B192" s="291"/>
      <c r="C192" s="292">
        <v>0.0</v>
      </c>
      <c r="D192" s="242" t="s">
        <v>212</v>
      </c>
      <c r="E192" s="260" t="s">
        <v>27</v>
      </c>
      <c r="F192" s="244" t="s">
        <v>27</v>
      </c>
      <c r="G192" s="289" t="b">
        <f t="shared" si="1"/>
        <v>0</v>
      </c>
      <c r="H192" s="246" t="b">
        <v>0</v>
      </c>
      <c r="I192" s="246" t="b">
        <v>0</v>
      </c>
      <c r="J192" s="288"/>
      <c r="K192" s="288"/>
      <c r="L192" s="288"/>
      <c r="M192" s="288"/>
    </row>
    <row r="193">
      <c r="A193" s="239"/>
      <c r="B193" s="291"/>
      <c r="C193" s="292">
        <v>0.0</v>
      </c>
      <c r="D193" s="242" t="s">
        <v>212</v>
      </c>
      <c r="E193" s="260" t="s">
        <v>27</v>
      </c>
      <c r="F193" s="244" t="s">
        <v>27</v>
      </c>
      <c r="G193" s="289" t="b">
        <f t="shared" si="1"/>
        <v>0</v>
      </c>
      <c r="H193" s="246" t="b">
        <v>0</v>
      </c>
      <c r="I193" s="246" t="b">
        <v>0</v>
      </c>
      <c r="J193" s="288"/>
      <c r="K193" s="288"/>
      <c r="L193" s="288"/>
      <c r="M193" s="288"/>
    </row>
    <row r="194">
      <c r="A194" s="239"/>
      <c r="B194" s="291"/>
      <c r="C194" s="292">
        <v>0.0</v>
      </c>
      <c r="D194" s="242" t="s">
        <v>212</v>
      </c>
      <c r="E194" s="260" t="s">
        <v>27</v>
      </c>
      <c r="F194" s="244" t="s">
        <v>27</v>
      </c>
      <c r="G194" s="289" t="b">
        <f t="shared" si="1"/>
        <v>0</v>
      </c>
      <c r="H194" s="246" t="b">
        <v>0</v>
      </c>
      <c r="I194" s="246" t="b">
        <v>0</v>
      </c>
      <c r="J194" s="288"/>
      <c r="K194" s="288"/>
      <c r="L194" s="288"/>
      <c r="M194" s="288"/>
    </row>
    <row r="195">
      <c r="A195" s="239"/>
      <c r="B195" s="291"/>
      <c r="C195" s="292">
        <v>0.0</v>
      </c>
      <c r="D195" s="242" t="s">
        <v>212</v>
      </c>
      <c r="E195" s="260" t="s">
        <v>27</v>
      </c>
      <c r="F195" s="244" t="s">
        <v>27</v>
      </c>
      <c r="G195" s="289" t="b">
        <f t="shared" si="1"/>
        <v>0</v>
      </c>
      <c r="H195" s="246" t="b">
        <v>0</v>
      </c>
      <c r="I195" s="246" t="b">
        <v>0</v>
      </c>
      <c r="J195" s="288"/>
      <c r="K195" s="288"/>
      <c r="L195" s="288"/>
      <c r="M195" s="288"/>
    </row>
    <row r="196">
      <c r="A196" s="239"/>
      <c r="B196" s="291"/>
      <c r="C196" s="292">
        <v>0.0</v>
      </c>
      <c r="D196" s="242" t="s">
        <v>212</v>
      </c>
      <c r="E196" s="260" t="s">
        <v>27</v>
      </c>
      <c r="F196" s="244" t="s">
        <v>27</v>
      </c>
      <c r="G196" s="289" t="b">
        <f t="shared" si="1"/>
        <v>0</v>
      </c>
      <c r="H196" s="246" t="b">
        <v>0</v>
      </c>
      <c r="I196" s="246" t="b">
        <v>0</v>
      </c>
      <c r="J196" s="288"/>
      <c r="K196" s="288"/>
      <c r="L196" s="288"/>
      <c r="M196" s="288"/>
    </row>
    <row r="197">
      <c r="A197" s="239"/>
      <c r="B197" s="291"/>
      <c r="C197" s="292">
        <v>0.0</v>
      </c>
      <c r="D197" s="242" t="s">
        <v>212</v>
      </c>
      <c r="E197" s="260" t="s">
        <v>27</v>
      </c>
      <c r="F197" s="244" t="s">
        <v>27</v>
      </c>
      <c r="G197" s="289" t="b">
        <f t="shared" si="1"/>
        <v>0</v>
      </c>
      <c r="H197" s="246" t="b">
        <v>0</v>
      </c>
      <c r="I197" s="246" t="b">
        <v>0</v>
      </c>
      <c r="J197" s="288"/>
      <c r="K197" s="288"/>
      <c r="L197" s="288"/>
      <c r="M197" s="288"/>
    </row>
    <row r="198">
      <c r="A198" s="239"/>
      <c r="B198" s="291"/>
      <c r="C198" s="292">
        <v>0.0</v>
      </c>
      <c r="D198" s="242" t="s">
        <v>212</v>
      </c>
      <c r="E198" s="260" t="s">
        <v>27</v>
      </c>
      <c r="F198" s="244" t="s">
        <v>27</v>
      </c>
      <c r="G198" s="289" t="b">
        <f t="shared" si="1"/>
        <v>0</v>
      </c>
      <c r="H198" s="246" t="b">
        <v>0</v>
      </c>
      <c r="I198" s="246" t="b">
        <v>0</v>
      </c>
      <c r="J198" s="288"/>
      <c r="K198" s="288"/>
      <c r="L198" s="288"/>
      <c r="M198" s="288"/>
    </row>
    <row r="199">
      <c r="A199" s="239"/>
      <c r="B199" s="291"/>
      <c r="C199" s="292">
        <v>0.0</v>
      </c>
      <c r="D199" s="242" t="s">
        <v>212</v>
      </c>
      <c r="E199" s="260" t="s">
        <v>27</v>
      </c>
      <c r="F199" s="244" t="s">
        <v>27</v>
      </c>
      <c r="G199" s="289" t="b">
        <f t="shared" si="1"/>
        <v>0</v>
      </c>
      <c r="H199" s="246" t="b">
        <v>0</v>
      </c>
      <c r="I199" s="246" t="b">
        <v>0</v>
      </c>
      <c r="J199" s="288"/>
      <c r="K199" s="288"/>
      <c r="L199" s="288"/>
      <c r="M199" s="288"/>
    </row>
    <row r="200">
      <c r="A200" s="239"/>
      <c r="B200" s="291"/>
      <c r="C200" s="292">
        <v>0.0</v>
      </c>
      <c r="D200" s="242" t="s">
        <v>212</v>
      </c>
      <c r="E200" s="260" t="s">
        <v>27</v>
      </c>
      <c r="F200" s="244" t="s">
        <v>27</v>
      </c>
      <c r="G200" s="289" t="b">
        <f t="shared" si="1"/>
        <v>0</v>
      </c>
      <c r="H200" s="246" t="b">
        <v>0</v>
      </c>
      <c r="I200" s="246" t="b">
        <v>0</v>
      </c>
      <c r="J200" s="288"/>
      <c r="K200" s="288"/>
      <c r="L200" s="288"/>
      <c r="M200" s="288"/>
    </row>
    <row r="201">
      <c r="A201" s="239"/>
      <c r="B201" s="291"/>
      <c r="C201" s="292">
        <v>0.0</v>
      </c>
      <c r="D201" s="242" t="s">
        <v>212</v>
      </c>
      <c r="E201" s="260" t="s">
        <v>27</v>
      </c>
      <c r="F201" s="244" t="s">
        <v>27</v>
      </c>
      <c r="G201" s="289" t="b">
        <f t="shared" si="1"/>
        <v>0</v>
      </c>
      <c r="H201" s="246" t="b">
        <v>0</v>
      </c>
      <c r="I201" s="246" t="b">
        <v>0</v>
      </c>
      <c r="J201" s="288"/>
      <c r="K201" s="288"/>
      <c r="L201" s="288"/>
      <c r="M201" s="288"/>
    </row>
    <row r="202">
      <c r="A202" s="239"/>
      <c r="B202" s="291"/>
      <c r="C202" s="292">
        <v>0.0</v>
      </c>
      <c r="D202" s="242" t="s">
        <v>212</v>
      </c>
      <c r="E202" s="260" t="s">
        <v>27</v>
      </c>
      <c r="F202" s="244" t="s">
        <v>27</v>
      </c>
      <c r="G202" s="289" t="b">
        <f t="shared" si="1"/>
        <v>0</v>
      </c>
      <c r="H202" s="246" t="b">
        <v>0</v>
      </c>
      <c r="I202" s="246" t="b">
        <v>0</v>
      </c>
      <c r="J202" s="288"/>
      <c r="K202" s="288"/>
      <c r="L202" s="288"/>
      <c r="M202" s="288"/>
    </row>
    <row r="203">
      <c r="A203" s="239"/>
      <c r="B203" s="291"/>
      <c r="C203" s="292">
        <v>0.0</v>
      </c>
      <c r="D203" s="242" t="s">
        <v>212</v>
      </c>
      <c r="E203" s="260" t="s">
        <v>27</v>
      </c>
      <c r="F203" s="244" t="s">
        <v>27</v>
      </c>
      <c r="G203" s="289" t="b">
        <f t="shared" si="1"/>
        <v>0</v>
      </c>
      <c r="H203" s="246" t="b">
        <v>0</v>
      </c>
      <c r="I203" s="246" t="b">
        <v>0</v>
      </c>
      <c r="J203" s="288"/>
      <c r="K203" s="288"/>
      <c r="L203" s="288"/>
      <c r="M203" s="288"/>
    </row>
    <row r="204">
      <c r="A204" s="239"/>
      <c r="B204" s="291"/>
      <c r="C204" s="292">
        <v>0.0</v>
      </c>
      <c r="D204" s="242" t="s">
        <v>212</v>
      </c>
      <c r="E204" s="260" t="s">
        <v>27</v>
      </c>
      <c r="F204" s="244" t="s">
        <v>27</v>
      </c>
      <c r="G204" s="289" t="b">
        <f t="shared" si="1"/>
        <v>0</v>
      </c>
      <c r="H204" s="246" t="b">
        <v>0</v>
      </c>
      <c r="I204" s="246" t="b">
        <v>0</v>
      </c>
      <c r="J204" s="288"/>
      <c r="K204" s="288"/>
      <c r="L204" s="288"/>
      <c r="M204" s="288"/>
    </row>
    <row r="205">
      <c r="A205" s="239"/>
      <c r="B205" s="291"/>
      <c r="C205" s="292">
        <v>0.0</v>
      </c>
      <c r="D205" s="242" t="s">
        <v>212</v>
      </c>
      <c r="E205" s="260" t="s">
        <v>27</v>
      </c>
      <c r="F205" s="244" t="s">
        <v>27</v>
      </c>
      <c r="G205" s="289" t="b">
        <f t="shared" si="1"/>
        <v>0</v>
      </c>
      <c r="H205" s="246" t="b">
        <v>0</v>
      </c>
      <c r="I205" s="246" t="b">
        <v>0</v>
      </c>
      <c r="J205" s="288"/>
      <c r="K205" s="288"/>
      <c r="L205" s="288"/>
      <c r="M205" s="288"/>
    </row>
    <row r="206">
      <c r="A206" s="239"/>
      <c r="B206" s="291"/>
      <c r="C206" s="292">
        <v>0.0</v>
      </c>
      <c r="D206" s="242" t="s">
        <v>212</v>
      </c>
      <c r="E206" s="260" t="s">
        <v>27</v>
      </c>
      <c r="F206" s="244" t="s">
        <v>27</v>
      </c>
      <c r="G206" s="289" t="b">
        <f t="shared" si="1"/>
        <v>0</v>
      </c>
      <c r="H206" s="246" t="b">
        <v>0</v>
      </c>
      <c r="I206" s="246" t="b">
        <v>0</v>
      </c>
      <c r="J206" s="288"/>
      <c r="K206" s="288"/>
      <c r="L206" s="288"/>
      <c r="M206" s="288"/>
    </row>
    <row r="207">
      <c r="A207" s="239"/>
      <c r="B207" s="291"/>
      <c r="C207" s="292">
        <v>0.0</v>
      </c>
      <c r="D207" s="242" t="s">
        <v>212</v>
      </c>
      <c r="E207" s="260" t="s">
        <v>27</v>
      </c>
      <c r="F207" s="244" t="s">
        <v>27</v>
      </c>
      <c r="G207" s="289" t="b">
        <f t="shared" si="1"/>
        <v>0</v>
      </c>
      <c r="H207" s="246" t="b">
        <v>0</v>
      </c>
      <c r="I207" s="246" t="b">
        <v>0</v>
      </c>
      <c r="J207" s="288"/>
      <c r="K207" s="288"/>
      <c r="L207" s="288"/>
      <c r="M207" s="288"/>
    </row>
    <row r="208">
      <c r="A208" s="239"/>
      <c r="B208" s="291"/>
      <c r="C208" s="292">
        <v>0.0</v>
      </c>
      <c r="D208" s="242" t="s">
        <v>212</v>
      </c>
      <c r="E208" s="260" t="s">
        <v>27</v>
      </c>
      <c r="F208" s="244" t="s">
        <v>27</v>
      </c>
      <c r="G208" s="289" t="b">
        <f t="shared" si="1"/>
        <v>0</v>
      </c>
      <c r="H208" s="246" t="b">
        <v>0</v>
      </c>
      <c r="I208" s="246" t="b">
        <v>0</v>
      </c>
      <c r="J208" s="288"/>
      <c r="K208" s="288"/>
      <c r="L208" s="288"/>
      <c r="M208" s="288"/>
    </row>
    <row r="209">
      <c r="A209" s="239"/>
      <c r="B209" s="291"/>
      <c r="C209" s="292">
        <v>0.0</v>
      </c>
      <c r="D209" s="242" t="s">
        <v>212</v>
      </c>
      <c r="E209" s="260" t="s">
        <v>27</v>
      </c>
      <c r="F209" s="244" t="s">
        <v>27</v>
      </c>
      <c r="G209" s="289" t="b">
        <f t="shared" si="1"/>
        <v>0</v>
      </c>
      <c r="H209" s="246" t="b">
        <v>0</v>
      </c>
      <c r="I209" s="246" t="b">
        <v>0</v>
      </c>
      <c r="J209" s="288"/>
      <c r="K209" s="288"/>
      <c r="L209" s="288"/>
      <c r="M209" s="288"/>
    </row>
    <row r="210">
      <c r="A210" s="239"/>
      <c r="B210" s="291"/>
      <c r="C210" s="292">
        <v>0.0</v>
      </c>
      <c r="D210" s="242" t="s">
        <v>212</v>
      </c>
      <c r="E210" s="260" t="s">
        <v>27</v>
      </c>
      <c r="F210" s="244" t="s">
        <v>27</v>
      </c>
      <c r="G210" s="289" t="b">
        <f t="shared" si="1"/>
        <v>0</v>
      </c>
      <c r="H210" s="246" t="b">
        <v>0</v>
      </c>
      <c r="I210" s="246" t="b">
        <v>0</v>
      </c>
      <c r="J210" s="288"/>
      <c r="K210" s="288"/>
      <c r="L210" s="288"/>
      <c r="M210" s="288"/>
    </row>
    <row r="211">
      <c r="A211" s="239"/>
      <c r="B211" s="291"/>
      <c r="C211" s="292">
        <v>0.0</v>
      </c>
      <c r="D211" s="242" t="s">
        <v>212</v>
      </c>
      <c r="E211" s="260" t="s">
        <v>27</v>
      </c>
      <c r="F211" s="244" t="s">
        <v>27</v>
      </c>
      <c r="G211" s="289" t="b">
        <f t="shared" si="1"/>
        <v>0</v>
      </c>
      <c r="H211" s="246" t="b">
        <v>0</v>
      </c>
      <c r="I211" s="246" t="b">
        <v>0</v>
      </c>
      <c r="J211" s="288"/>
      <c r="K211" s="288"/>
      <c r="L211" s="288"/>
      <c r="M211" s="288"/>
    </row>
    <row r="212">
      <c r="A212" s="239"/>
      <c r="B212" s="291"/>
      <c r="C212" s="292">
        <v>0.0</v>
      </c>
      <c r="D212" s="242" t="s">
        <v>212</v>
      </c>
      <c r="E212" s="260" t="s">
        <v>27</v>
      </c>
      <c r="F212" s="244" t="s">
        <v>27</v>
      </c>
      <c r="G212" s="289" t="b">
        <f t="shared" si="1"/>
        <v>0</v>
      </c>
      <c r="H212" s="246" t="b">
        <v>0</v>
      </c>
      <c r="I212" s="246" t="b">
        <v>0</v>
      </c>
      <c r="J212" s="288"/>
      <c r="K212" s="288"/>
      <c r="L212" s="288"/>
      <c r="M212" s="288"/>
    </row>
    <row r="213">
      <c r="A213" s="239"/>
      <c r="B213" s="291"/>
      <c r="C213" s="292">
        <v>0.0</v>
      </c>
      <c r="D213" s="242" t="s">
        <v>212</v>
      </c>
      <c r="E213" s="260" t="s">
        <v>27</v>
      </c>
      <c r="F213" s="244" t="s">
        <v>27</v>
      </c>
      <c r="G213" s="289" t="b">
        <f t="shared" si="1"/>
        <v>0</v>
      </c>
      <c r="H213" s="246" t="b">
        <v>0</v>
      </c>
      <c r="I213" s="246" t="b">
        <v>0</v>
      </c>
      <c r="J213" s="288"/>
      <c r="K213" s="288"/>
      <c r="L213" s="288"/>
      <c r="M213" s="288"/>
    </row>
    <row r="214">
      <c r="A214" s="239"/>
      <c r="B214" s="291"/>
      <c r="C214" s="292">
        <v>0.0</v>
      </c>
      <c r="D214" s="242" t="s">
        <v>212</v>
      </c>
      <c r="E214" s="260" t="s">
        <v>27</v>
      </c>
      <c r="F214" s="244" t="s">
        <v>27</v>
      </c>
      <c r="G214" s="289" t="b">
        <f t="shared" si="1"/>
        <v>0</v>
      </c>
      <c r="H214" s="246" t="b">
        <v>0</v>
      </c>
      <c r="I214" s="246" t="b">
        <v>0</v>
      </c>
      <c r="J214" s="288"/>
      <c r="K214" s="288"/>
      <c r="L214" s="288"/>
      <c r="M214" s="288"/>
    </row>
    <row r="215">
      <c r="A215" s="239"/>
      <c r="B215" s="291"/>
      <c r="C215" s="292">
        <v>0.0</v>
      </c>
      <c r="D215" s="242" t="s">
        <v>212</v>
      </c>
      <c r="E215" s="260" t="s">
        <v>27</v>
      </c>
      <c r="F215" s="244" t="s">
        <v>27</v>
      </c>
      <c r="G215" s="289" t="b">
        <f t="shared" si="1"/>
        <v>0</v>
      </c>
      <c r="H215" s="246" t="b">
        <v>0</v>
      </c>
      <c r="I215" s="246" t="b">
        <v>0</v>
      </c>
      <c r="J215" s="288"/>
      <c r="K215" s="288"/>
      <c r="L215" s="288"/>
      <c r="M215" s="288"/>
    </row>
    <row r="216">
      <c r="A216" s="239"/>
      <c r="B216" s="291"/>
      <c r="C216" s="292">
        <v>0.0</v>
      </c>
      <c r="D216" s="242" t="s">
        <v>212</v>
      </c>
      <c r="E216" s="260" t="s">
        <v>27</v>
      </c>
      <c r="F216" s="244" t="s">
        <v>27</v>
      </c>
      <c r="G216" s="289" t="b">
        <f t="shared" si="1"/>
        <v>0</v>
      </c>
      <c r="H216" s="246" t="b">
        <v>0</v>
      </c>
      <c r="I216" s="246" t="b">
        <v>0</v>
      </c>
      <c r="J216" s="288"/>
      <c r="K216" s="288"/>
      <c r="L216" s="288"/>
      <c r="M216" s="288"/>
    </row>
    <row r="217">
      <c r="A217" s="239"/>
      <c r="B217" s="291"/>
      <c r="C217" s="292">
        <v>0.0</v>
      </c>
      <c r="D217" s="242" t="s">
        <v>212</v>
      </c>
      <c r="E217" s="260" t="s">
        <v>27</v>
      </c>
      <c r="F217" s="244" t="s">
        <v>27</v>
      </c>
      <c r="G217" s="289" t="b">
        <f t="shared" si="1"/>
        <v>0</v>
      </c>
      <c r="H217" s="246" t="b">
        <v>0</v>
      </c>
      <c r="I217" s="246" t="b">
        <v>0</v>
      </c>
      <c r="J217" s="288"/>
      <c r="K217" s="288"/>
      <c r="L217" s="288"/>
      <c r="M217" s="288"/>
    </row>
    <row r="218">
      <c r="A218" s="239"/>
      <c r="B218" s="291"/>
      <c r="C218" s="292">
        <v>0.0</v>
      </c>
      <c r="D218" s="242" t="s">
        <v>212</v>
      </c>
      <c r="E218" s="260" t="s">
        <v>27</v>
      </c>
      <c r="F218" s="244" t="s">
        <v>27</v>
      </c>
      <c r="G218" s="289" t="b">
        <f t="shared" si="1"/>
        <v>0</v>
      </c>
      <c r="H218" s="246" t="b">
        <v>0</v>
      </c>
      <c r="I218" s="246" t="b">
        <v>0</v>
      </c>
      <c r="J218" s="288"/>
      <c r="K218" s="288"/>
      <c r="L218" s="288"/>
      <c r="M218" s="288"/>
    </row>
    <row r="219">
      <c r="A219" s="239"/>
      <c r="B219" s="291"/>
      <c r="C219" s="292">
        <v>0.0</v>
      </c>
      <c r="D219" s="242" t="s">
        <v>212</v>
      </c>
      <c r="E219" s="260" t="s">
        <v>27</v>
      </c>
      <c r="F219" s="244" t="s">
        <v>27</v>
      </c>
      <c r="G219" s="289" t="b">
        <f t="shared" si="1"/>
        <v>0</v>
      </c>
      <c r="H219" s="246" t="b">
        <v>0</v>
      </c>
      <c r="I219" s="246" t="b">
        <v>0</v>
      </c>
      <c r="J219" s="288"/>
      <c r="K219" s="288"/>
      <c r="L219" s="288"/>
      <c r="M219" s="288"/>
    </row>
    <row r="220">
      <c r="A220" s="239"/>
      <c r="B220" s="291"/>
      <c r="C220" s="292">
        <v>0.0</v>
      </c>
      <c r="D220" s="242" t="s">
        <v>212</v>
      </c>
      <c r="E220" s="260" t="s">
        <v>27</v>
      </c>
      <c r="F220" s="244" t="s">
        <v>27</v>
      </c>
      <c r="G220" s="289" t="b">
        <f t="shared" si="1"/>
        <v>0</v>
      </c>
      <c r="H220" s="246" t="b">
        <v>0</v>
      </c>
      <c r="I220" s="246" t="b">
        <v>0</v>
      </c>
      <c r="J220" s="288"/>
      <c r="K220" s="288"/>
      <c r="L220" s="288"/>
      <c r="M220" s="288"/>
    </row>
    <row r="221">
      <c r="A221" s="239"/>
      <c r="B221" s="291"/>
      <c r="C221" s="292">
        <v>0.0</v>
      </c>
      <c r="D221" s="242" t="s">
        <v>212</v>
      </c>
      <c r="E221" s="260" t="s">
        <v>27</v>
      </c>
      <c r="F221" s="244" t="s">
        <v>27</v>
      </c>
      <c r="G221" s="289" t="b">
        <f t="shared" si="1"/>
        <v>0</v>
      </c>
      <c r="H221" s="246" t="b">
        <v>0</v>
      </c>
      <c r="I221" s="246" t="b">
        <v>0</v>
      </c>
      <c r="J221" s="288"/>
      <c r="K221" s="288"/>
      <c r="L221" s="288"/>
      <c r="M221" s="288"/>
    </row>
    <row r="222">
      <c r="A222" s="239"/>
      <c r="B222" s="291"/>
      <c r="C222" s="292">
        <v>0.0</v>
      </c>
      <c r="D222" s="242" t="s">
        <v>212</v>
      </c>
      <c r="E222" s="260" t="s">
        <v>27</v>
      </c>
      <c r="F222" s="244" t="s">
        <v>27</v>
      </c>
      <c r="G222" s="289" t="b">
        <f t="shared" si="1"/>
        <v>0</v>
      </c>
      <c r="H222" s="246" t="b">
        <v>0</v>
      </c>
      <c r="I222" s="246" t="b">
        <v>0</v>
      </c>
      <c r="J222" s="288"/>
      <c r="K222" s="288"/>
      <c r="L222" s="288"/>
      <c r="M222" s="288"/>
    </row>
    <row r="223">
      <c r="A223" s="239"/>
      <c r="B223" s="291"/>
      <c r="C223" s="292">
        <v>0.0</v>
      </c>
      <c r="D223" s="242" t="s">
        <v>212</v>
      </c>
      <c r="E223" s="260" t="s">
        <v>27</v>
      </c>
      <c r="F223" s="244" t="s">
        <v>27</v>
      </c>
      <c r="G223" s="289" t="b">
        <f t="shared" si="1"/>
        <v>0</v>
      </c>
      <c r="H223" s="246" t="b">
        <v>0</v>
      </c>
      <c r="I223" s="246" t="b">
        <v>0</v>
      </c>
      <c r="J223" s="288"/>
      <c r="K223" s="288"/>
      <c r="L223" s="288"/>
      <c r="M223" s="288"/>
    </row>
    <row r="224">
      <c r="A224" s="239"/>
      <c r="B224" s="291"/>
      <c r="C224" s="292">
        <v>0.0</v>
      </c>
      <c r="D224" s="242" t="s">
        <v>212</v>
      </c>
      <c r="E224" s="260" t="s">
        <v>27</v>
      </c>
      <c r="F224" s="244" t="s">
        <v>27</v>
      </c>
      <c r="G224" s="289" t="b">
        <f t="shared" si="1"/>
        <v>0</v>
      </c>
      <c r="H224" s="246" t="b">
        <v>0</v>
      </c>
      <c r="I224" s="246" t="b">
        <v>0</v>
      </c>
      <c r="J224" s="288"/>
      <c r="K224" s="288"/>
      <c r="L224" s="288"/>
      <c r="M224" s="288"/>
    </row>
    <row r="225">
      <c r="A225" s="239"/>
      <c r="B225" s="291"/>
      <c r="C225" s="292">
        <v>0.0</v>
      </c>
      <c r="D225" s="242" t="s">
        <v>212</v>
      </c>
      <c r="E225" s="260" t="s">
        <v>27</v>
      </c>
      <c r="F225" s="244" t="s">
        <v>27</v>
      </c>
      <c r="G225" s="289" t="b">
        <f t="shared" si="1"/>
        <v>0</v>
      </c>
      <c r="H225" s="246" t="b">
        <v>0</v>
      </c>
      <c r="I225" s="246" t="b">
        <v>0</v>
      </c>
      <c r="J225" s="288"/>
      <c r="K225" s="288"/>
      <c r="L225" s="288"/>
      <c r="M225" s="288"/>
    </row>
    <row r="226">
      <c r="A226" s="239"/>
      <c r="B226" s="291"/>
      <c r="C226" s="292">
        <v>0.0</v>
      </c>
      <c r="D226" s="242" t="s">
        <v>212</v>
      </c>
      <c r="E226" s="260" t="s">
        <v>27</v>
      </c>
      <c r="F226" s="244" t="s">
        <v>27</v>
      </c>
      <c r="G226" s="289" t="b">
        <f t="shared" si="1"/>
        <v>0</v>
      </c>
      <c r="H226" s="246" t="b">
        <v>0</v>
      </c>
      <c r="I226" s="246" t="b">
        <v>0</v>
      </c>
      <c r="J226" s="288"/>
      <c r="K226" s="288"/>
      <c r="L226" s="288"/>
      <c r="M226" s="288"/>
    </row>
    <row r="227">
      <c r="A227" s="239"/>
      <c r="B227" s="291"/>
      <c r="C227" s="292">
        <v>0.0</v>
      </c>
      <c r="D227" s="242" t="s">
        <v>212</v>
      </c>
      <c r="E227" s="260" t="s">
        <v>27</v>
      </c>
      <c r="F227" s="244" t="s">
        <v>27</v>
      </c>
      <c r="G227" s="289" t="b">
        <f t="shared" si="1"/>
        <v>0</v>
      </c>
      <c r="H227" s="246" t="b">
        <v>0</v>
      </c>
      <c r="I227" s="246" t="b">
        <v>0</v>
      </c>
      <c r="J227" s="288"/>
      <c r="K227" s="288"/>
      <c r="L227" s="288"/>
      <c r="M227" s="288"/>
    </row>
    <row r="228">
      <c r="A228" s="239"/>
      <c r="B228" s="291"/>
      <c r="C228" s="292">
        <v>0.0</v>
      </c>
      <c r="D228" s="242" t="s">
        <v>212</v>
      </c>
      <c r="E228" s="260" t="s">
        <v>27</v>
      </c>
      <c r="F228" s="244" t="s">
        <v>27</v>
      </c>
      <c r="G228" s="289" t="b">
        <f t="shared" si="1"/>
        <v>0</v>
      </c>
      <c r="H228" s="246" t="b">
        <v>0</v>
      </c>
      <c r="I228" s="246" t="b">
        <v>0</v>
      </c>
      <c r="J228" s="288"/>
      <c r="K228" s="288"/>
      <c r="L228" s="288"/>
      <c r="M228" s="288"/>
    </row>
    <row r="229">
      <c r="A229" s="239"/>
      <c r="B229" s="291"/>
      <c r="C229" s="292">
        <v>0.0</v>
      </c>
      <c r="D229" s="242" t="s">
        <v>212</v>
      </c>
      <c r="E229" s="260" t="s">
        <v>27</v>
      </c>
      <c r="F229" s="244" t="s">
        <v>27</v>
      </c>
      <c r="G229" s="289" t="b">
        <f t="shared" si="1"/>
        <v>0</v>
      </c>
      <c r="H229" s="246" t="b">
        <v>0</v>
      </c>
      <c r="I229" s="246" t="b">
        <v>0</v>
      </c>
      <c r="J229" s="288"/>
      <c r="K229" s="288"/>
      <c r="L229" s="288"/>
      <c r="M229" s="288"/>
    </row>
    <row r="230">
      <c r="A230" s="239"/>
      <c r="B230" s="291"/>
      <c r="C230" s="292">
        <v>0.0</v>
      </c>
      <c r="D230" s="242" t="s">
        <v>212</v>
      </c>
      <c r="E230" s="260" t="s">
        <v>27</v>
      </c>
      <c r="F230" s="244" t="s">
        <v>27</v>
      </c>
      <c r="G230" s="289" t="b">
        <f t="shared" si="1"/>
        <v>0</v>
      </c>
      <c r="H230" s="246" t="b">
        <v>0</v>
      </c>
      <c r="I230" s="246" t="b">
        <v>0</v>
      </c>
      <c r="J230" s="288"/>
      <c r="K230" s="288"/>
      <c r="L230" s="288"/>
      <c r="M230" s="288"/>
    </row>
    <row r="231">
      <c r="A231" s="239"/>
      <c r="B231" s="291"/>
      <c r="C231" s="292">
        <v>0.0</v>
      </c>
      <c r="D231" s="242" t="s">
        <v>212</v>
      </c>
      <c r="E231" s="260" t="s">
        <v>27</v>
      </c>
      <c r="F231" s="244" t="s">
        <v>27</v>
      </c>
      <c r="G231" s="289" t="b">
        <f t="shared" si="1"/>
        <v>0</v>
      </c>
      <c r="H231" s="246" t="b">
        <v>0</v>
      </c>
      <c r="I231" s="246" t="b">
        <v>0</v>
      </c>
      <c r="J231" s="288"/>
      <c r="K231" s="288"/>
      <c r="L231" s="288"/>
      <c r="M231" s="288"/>
    </row>
    <row r="232">
      <c r="A232" s="239"/>
      <c r="B232" s="291"/>
      <c r="C232" s="292">
        <v>0.0</v>
      </c>
      <c r="D232" s="242" t="s">
        <v>212</v>
      </c>
      <c r="E232" s="260" t="s">
        <v>27</v>
      </c>
      <c r="F232" s="244" t="s">
        <v>27</v>
      </c>
      <c r="G232" s="289" t="b">
        <f t="shared" si="1"/>
        <v>0</v>
      </c>
      <c r="H232" s="246" t="b">
        <v>0</v>
      </c>
      <c r="I232" s="246" t="b">
        <v>0</v>
      </c>
      <c r="J232" s="288"/>
      <c r="K232" s="288"/>
      <c r="L232" s="288"/>
      <c r="M232" s="288"/>
    </row>
    <row r="233">
      <c r="A233" s="239"/>
      <c r="B233" s="291"/>
      <c r="C233" s="292">
        <v>0.0</v>
      </c>
      <c r="D233" s="242" t="s">
        <v>212</v>
      </c>
      <c r="E233" s="260" t="s">
        <v>27</v>
      </c>
      <c r="F233" s="244" t="s">
        <v>27</v>
      </c>
      <c r="G233" s="289" t="b">
        <f t="shared" si="1"/>
        <v>0</v>
      </c>
      <c r="H233" s="246" t="b">
        <v>0</v>
      </c>
      <c r="I233" s="246" t="b">
        <v>0</v>
      </c>
      <c r="J233" s="288"/>
      <c r="K233" s="288"/>
      <c r="L233" s="288"/>
      <c r="M233" s="288"/>
    </row>
    <row r="234">
      <c r="A234" s="239"/>
      <c r="B234" s="291"/>
      <c r="C234" s="292">
        <v>0.0</v>
      </c>
      <c r="D234" s="242" t="s">
        <v>212</v>
      </c>
      <c r="E234" s="260" t="s">
        <v>27</v>
      </c>
      <c r="F234" s="244" t="s">
        <v>27</v>
      </c>
      <c r="G234" s="289" t="b">
        <f t="shared" si="1"/>
        <v>0</v>
      </c>
      <c r="H234" s="246" t="b">
        <v>0</v>
      </c>
      <c r="I234" s="246" t="b">
        <v>0</v>
      </c>
      <c r="J234" s="288"/>
      <c r="K234" s="288"/>
      <c r="L234" s="288"/>
      <c r="M234" s="288"/>
    </row>
    <row r="235">
      <c r="A235" s="239"/>
      <c r="B235" s="291"/>
      <c r="C235" s="292">
        <v>0.0</v>
      </c>
      <c r="D235" s="242" t="s">
        <v>212</v>
      </c>
      <c r="E235" s="260" t="s">
        <v>27</v>
      </c>
      <c r="F235" s="244" t="s">
        <v>27</v>
      </c>
      <c r="G235" s="289" t="b">
        <f t="shared" si="1"/>
        <v>0</v>
      </c>
      <c r="H235" s="246" t="b">
        <v>0</v>
      </c>
      <c r="I235" s="246" t="b">
        <v>0</v>
      </c>
      <c r="J235" s="288"/>
      <c r="K235" s="288"/>
      <c r="L235" s="288"/>
      <c r="M235" s="288"/>
    </row>
    <row r="236">
      <c r="A236" s="239"/>
      <c r="B236" s="291"/>
      <c r="C236" s="292">
        <v>0.0</v>
      </c>
      <c r="D236" s="242" t="s">
        <v>212</v>
      </c>
      <c r="E236" s="260" t="s">
        <v>27</v>
      </c>
      <c r="F236" s="244" t="s">
        <v>27</v>
      </c>
      <c r="G236" s="289" t="b">
        <f t="shared" si="1"/>
        <v>0</v>
      </c>
      <c r="H236" s="246" t="b">
        <v>0</v>
      </c>
      <c r="I236" s="246" t="b">
        <v>0</v>
      </c>
      <c r="J236" s="288"/>
      <c r="K236" s="288"/>
      <c r="L236" s="288"/>
      <c r="M236" s="288"/>
    </row>
    <row r="237">
      <c r="A237" s="239"/>
      <c r="B237" s="291"/>
      <c r="C237" s="292">
        <v>0.0</v>
      </c>
      <c r="D237" s="242" t="s">
        <v>212</v>
      </c>
      <c r="E237" s="260" t="s">
        <v>27</v>
      </c>
      <c r="F237" s="244" t="s">
        <v>27</v>
      </c>
      <c r="G237" s="289" t="b">
        <f t="shared" si="1"/>
        <v>0</v>
      </c>
      <c r="H237" s="246" t="b">
        <v>0</v>
      </c>
      <c r="I237" s="246" t="b">
        <v>0</v>
      </c>
      <c r="J237" s="288"/>
      <c r="K237" s="288"/>
      <c r="L237" s="288"/>
      <c r="M237" s="288"/>
    </row>
    <row r="238">
      <c r="A238" s="239"/>
      <c r="B238" s="291"/>
      <c r="C238" s="292">
        <v>0.0</v>
      </c>
      <c r="D238" s="242" t="s">
        <v>212</v>
      </c>
      <c r="E238" s="260" t="s">
        <v>27</v>
      </c>
      <c r="F238" s="244" t="s">
        <v>27</v>
      </c>
      <c r="G238" s="289" t="b">
        <f t="shared" si="1"/>
        <v>0</v>
      </c>
      <c r="H238" s="246" t="b">
        <v>0</v>
      </c>
      <c r="I238" s="246" t="b">
        <v>0</v>
      </c>
      <c r="J238" s="288"/>
      <c r="K238" s="288"/>
      <c r="L238" s="288"/>
      <c r="M238" s="288"/>
    </row>
    <row r="239">
      <c r="A239" s="239"/>
      <c r="B239" s="291"/>
      <c r="C239" s="292">
        <v>0.0</v>
      </c>
      <c r="D239" s="242" t="s">
        <v>212</v>
      </c>
      <c r="E239" s="260" t="s">
        <v>27</v>
      </c>
      <c r="F239" s="244" t="s">
        <v>27</v>
      </c>
      <c r="G239" s="289" t="b">
        <f t="shared" si="1"/>
        <v>0</v>
      </c>
      <c r="H239" s="246" t="b">
        <v>0</v>
      </c>
      <c r="I239" s="246" t="b">
        <v>0</v>
      </c>
      <c r="J239" s="288"/>
      <c r="K239" s="288"/>
      <c r="L239" s="288"/>
      <c r="M239" s="288"/>
    </row>
    <row r="240">
      <c r="A240" s="239"/>
      <c r="B240" s="291"/>
      <c r="C240" s="292">
        <v>0.0</v>
      </c>
      <c r="D240" s="242" t="s">
        <v>212</v>
      </c>
      <c r="E240" s="260" t="s">
        <v>27</v>
      </c>
      <c r="F240" s="244" t="s">
        <v>27</v>
      </c>
      <c r="G240" s="289" t="b">
        <f t="shared" si="1"/>
        <v>0</v>
      </c>
      <c r="H240" s="246" t="b">
        <v>0</v>
      </c>
      <c r="I240" s="246" t="b">
        <v>0</v>
      </c>
      <c r="J240" s="288"/>
      <c r="K240" s="288"/>
      <c r="L240" s="288"/>
      <c r="M240" s="288"/>
    </row>
    <row r="241">
      <c r="A241" s="239"/>
      <c r="B241" s="291"/>
      <c r="C241" s="292">
        <v>0.0</v>
      </c>
      <c r="D241" s="242" t="s">
        <v>212</v>
      </c>
      <c r="E241" s="260" t="s">
        <v>27</v>
      </c>
      <c r="F241" s="244" t="s">
        <v>27</v>
      </c>
      <c r="G241" s="289" t="b">
        <f t="shared" si="1"/>
        <v>0</v>
      </c>
      <c r="H241" s="246" t="b">
        <v>0</v>
      </c>
      <c r="I241" s="246" t="b">
        <v>0</v>
      </c>
      <c r="J241" s="288"/>
      <c r="K241" s="288"/>
      <c r="L241" s="288"/>
      <c r="M241" s="288"/>
    </row>
    <row r="242">
      <c r="A242" s="239"/>
      <c r="B242" s="291"/>
      <c r="C242" s="292">
        <v>0.0</v>
      </c>
      <c r="D242" s="242" t="s">
        <v>212</v>
      </c>
      <c r="E242" s="260" t="s">
        <v>27</v>
      </c>
      <c r="F242" s="244" t="s">
        <v>27</v>
      </c>
      <c r="G242" s="289" t="b">
        <f t="shared" si="1"/>
        <v>0</v>
      </c>
      <c r="H242" s="246" t="b">
        <v>0</v>
      </c>
      <c r="I242" s="246" t="b">
        <v>0</v>
      </c>
      <c r="J242" s="288"/>
      <c r="K242" s="288"/>
      <c r="L242" s="288"/>
      <c r="M242" s="288"/>
    </row>
    <row r="243">
      <c r="A243" s="239"/>
      <c r="B243" s="291"/>
      <c r="C243" s="292">
        <v>0.0</v>
      </c>
      <c r="D243" s="242" t="s">
        <v>212</v>
      </c>
      <c r="E243" s="260" t="s">
        <v>27</v>
      </c>
      <c r="F243" s="244" t="s">
        <v>27</v>
      </c>
      <c r="G243" s="289" t="b">
        <f t="shared" si="1"/>
        <v>0</v>
      </c>
      <c r="H243" s="246" t="b">
        <v>0</v>
      </c>
      <c r="I243" s="246" t="b">
        <v>0</v>
      </c>
      <c r="J243" s="288"/>
      <c r="K243" s="288"/>
      <c r="L243" s="288"/>
      <c r="M243" s="288"/>
    </row>
    <row r="244">
      <c r="A244" s="239"/>
      <c r="B244" s="291"/>
      <c r="C244" s="292">
        <v>0.0</v>
      </c>
      <c r="D244" s="242" t="s">
        <v>212</v>
      </c>
      <c r="E244" s="260" t="s">
        <v>27</v>
      </c>
      <c r="F244" s="244" t="s">
        <v>27</v>
      </c>
      <c r="G244" s="289" t="b">
        <f t="shared" si="1"/>
        <v>0</v>
      </c>
      <c r="H244" s="246" t="b">
        <v>0</v>
      </c>
      <c r="I244" s="246" t="b">
        <v>0</v>
      </c>
      <c r="J244" s="288"/>
      <c r="K244" s="288"/>
      <c r="L244" s="288"/>
      <c r="M244" s="288"/>
    </row>
    <row r="245">
      <c r="A245" s="239"/>
      <c r="B245" s="291"/>
      <c r="C245" s="292">
        <v>0.0</v>
      </c>
      <c r="D245" s="242" t="s">
        <v>212</v>
      </c>
      <c r="E245" s="260" t="s">
        <v>27</v>
      </c>
      <c r="F245" s="244" t="s">
        <v>27</v>
      </c>
      <c r="G245" s="289" t="b">
        <f t="shared" si="1"/>
        <v>0</v>
      </c>
      <c r="H245" s="246" t="b">
        <v>0</v>
      </c>
      <c r="I245" s="246" t="b">
        <v>0</v>
      </c>
      <c r="J245" s="288"/>
      <c r="K245" s="288"/>
      <c r="L245" s="288"/>
      <c r="M245" s="288"/>
    </row>
    <row r="246">
      <c r="A246" s="239"/>
      <c r="B246" s="291"/>
      <c r="C246" s="292">
        <v>0.0</v>
      </c>
      <c r="D246" s="242" t="s">
        <v>212</v>
      </c>
      <c r="E246" s="260" t="s">
        <v>27</v>
      </c>
      <c r="F246" s="244" t="s">
        <v>27</v>
      </c>
      <c r="G246" s="289" t="b">
        <f t="shared" si="1"/>
        <v>0</v>
      </c>
      <c r="H246" s="246" t="b">
        <v>0</v>
      </c>
      <c r="I246" s="246" t="b">
        <v>0</v>
      </c>
      <c r="J246" s="288"/>
      <c r="K246" s="288"/>
      <c r="L246" s="288"/>
      <c r="M246" s="288"/>
    </row>
    <row r="247">
      <c r="A247" s="239"/>
      <c r="B247" s="291"/>
      <c r="C247" s="292">
        <v>0.0</v>
      </c>
      <c r="D247" s="242" t="s">
        <v>212</v>
      </c>
      <c r="E247" s="260" t="s">
        <v>27</v>
      </c>
      <c r="F247" s="244" t="s">
        <v>27</v>
      </c>
      <c r="G247" s="289" t="b">
        <f t="shared" si="1"/>
        <v>0</v>
      </c>
      <c r="H247" s="246" t="b">
        <v>0</v>
      </c>
      <c r="I247" s="246" t="b">
        <v>0</v>
      </c>
      <c r="J247" s="288"/>
      <c r="K247" s="288"/>
      <c r="L247" s="288"/>
      <c r="M247" s="288"/>
    </row>
    <row r="248">
      <c r="A248" s="239"/>
      <c r="B248" s="291"/>
      <c r="C248" s="292">
        <v>0.0</v>
      </c>
      <c r="D248" s="242" t="s">
        <v>212</v>
      </c>
      <c r="E248" s="260" t="s">
        <v>27</v>
      </c>
      <c r="F248" s="244" t="s">
        <v>27</v>
      </c>
      <c r="G248" s="289" t="b">
        <f t="shared" si="1"/>
        <v>0</v>
      </c>
      <c r="H248" s="246" t="b">
        <v>0</v>
      </c>
      <c r="I248" s="246" t="b">
        <v>0</v>
      </c>
      <c r="J248" s="288"/>
      <c r="K248" s="288"/>
      <c r="L248" s="288"/>
      <c r="M248" s="288"/>
    </row>
    <row r="249">
      <c r="A249" s="239"/>
      <c r="B249" s="291"/>
      <c r="C249" s="292">
        <v>0.0</v>
      </c>
      <c r="D249" s="242" t="s">
        <v>212</v>
      </c>
      <c r="E249" s="260" t="s">
        <v>27</v>
      </c>
      <c r="F249" s="244" t="s">
        <v>27</v>
      </c>
      <c r="G249" s="289" t="b">
        <f t="shared" si="1"/>
        <v>0</v>
      </c>
      <c r="H249" s="246" t="b">
        <v>0</v>
      </c>
      <c r="I249" s="246" t="b">
        <v>0</v>
      </c>
      <c r="J249" s="288"/>
      <c r="K249" s="288"/>
      <c r="L249" s="288"/>
      <c r="M249" s="288"/>
    </row>
    <row r="250">
      <c r="A250" s="239"/>
      <c r="B250" s="291"/>
      <c r="C250" s="292">
        <v>0.0</v>
      </c>
      <c r="D250" s="242" t="s">
        <v>212</v>
      </c>
      <c r="E250" s="260" t="s">
        <v>27</v>
      </c>
      <c r="F250" s="244" t="s">
        <v>27</v>
      </c>
      <c r="G250" s="289" t="b">
        <f t="shared" si="1"/>
        <v>0</v>
      </c>
      <c r="H250" s="246" t="b">
        <v>0</v>
      </c>
      <c r="I250" s="246" t="b">
        <v>0</v>
      </c>
      <c r="J250" s="288"/>
      <c r="K250" s="288"/>
      <c r="L250" s="288"/>
      <c r="M250" s="288"/>
    </row>
    <row r="251">
      <c r="A251" s="239"/>
      <c r="B251" s="291"/>
      <c r="C251" s="292">
        <v>0.0</v>
      </c>
      <c r="D251" s="242" t="s">
        <v>212</v>
      </c>
      <c r="E251" s="260" t="s">
        <v>27</v>
      </c>
      <c r="F251" s="244" t="s">
        <v>27</v>
      </c>
      <c r="G251" s="289" t="b">
        <f t="shared" si="1"/>
        <v>0</v>
      </c>
      <c r="H251" s="246" t="b">
        <v>0</v>
      </c>
      <c r="I251" s="246" t="b">
        <v>0</v>
      </c>
      <c r="J251" s="288"/>
      <c r="K251" s="288"/>
      <c r="L251" s="288"/>
      <c r="M251" s="288"/>
    </row>
    <row r="252">
      <c r="A252" s="239"/>
      <c r="B252" s="291"/>
      <c r="C252" s="292">
        <v>0.0</v>
      </c>
      <c r="D252" s="242" t="s">
        <v>212</v>
      </c>
      <c r="E252" s="260" t="s">
        <v>27</v>
      </c>
      <c r="F252" s="244" t="s">
        <v>27</v>
      </c>
      <c r="G252" s="289" t="b">
        <f t="shared" si="1"/>
        <v>0</v>
      </c>
      <c r="H252" s="246" t="b">
        <v>0</v>
      </c>
      <c r="I252" s="246" t="b">
        <v>0</v>
      </c>
      <c r="J252" s="288"/>
      <c r="K252" s="288"/>
      <c r="L252" s="288"/>
      <c r="M252" s="288"/>
    </row>
    <row r="253">
      <c r="A253" s="239"/>
      <c r="B253" s="291"/>
      <c r="C253" s="292">
        <v>0.0</v>
      </c>
      <c r="D253" s="242" t="s">
        <v>212</v>
      </c>
      <c r="E253" s="260" t="s">
        <v>27</v>
      </c>
      <c r="F253" s="244" t="s">
        <v>27</v>
      </c>
      <c r="G253" s="289" t="b">
        <f t="shared" si="1"/>
        <v>0</v>
      </c>
      <c r="H253" s="246" t="b">
        <v>0</v>
      </c>
      <c r="I253" s="246" t="b">
        <v>0</v>
      </c>
      <c r="J253" s="288"/>
      <c r="K253" s="288"/>
      <c r="L253" s="288"/>
      <c r="M253" s="288"/>
    </row>
    <row r="254">
      <c r="A254" s="239"/>
      <c r="B254" s="291"/>
      <c r="C254" s="292">
        <v>0.0</v>
      </c>
      <c r="D254" s="242" t="s">
        <v>212</v>
      </c>
      <c r="E254" s="260" t="s">
        <v>27</v>
      </c>
      <c r="F254" s="244" t="s">
        <v>27</v>
      </c>
      <c r="G254" s="289" t="b">
        <f t="shared" si="1"/>
        <v>0</v>
      </c>
      <c r="H254" s="246" t="b">
        <v>0</v>
      </c>
      <c r="I254" s="246" t="b">
        <v>0</v>
      </c>
      <c r="J254" s="288"/>
      <c r="K254" s="288"/>
      <c r="L254" s="288"/>
      <c r="M254" s="288"/>
    </row>
    <row r="255">
      <c r="A255" s="239"/>
      <c r="B255" s="291"/>
      <c r="C255" s="292">
        <v>0.0</v>
      </c>
      <c r="D255" s="242" t="s">
        <v>212</v>
      </c>
      <c r="E255" s="260" t="s">
        <v>27</v>
      </c>
      <c r="F255" s="244" t="s">
        <v>27</v>
      </c>
      <c r="G255" s="289" t="b">
        <f t="shared" si="1"/>
        <v>0</v>
      </c>
      <c r="H255" s="246" t="b">
        <v>0</v>
      </c>
      <c r="I255" s="246" t="b">
        <v>0</v>
      </c>
      <c r="J255" s="288"/>
      <c r="K255" s="288"/>
      <c r="L255" s="288"/>
      <c r="M255" s="288"/>
    </row>
    <row r="256">
      <c r="A256" s="239"/>
      <c r="B256" s="291"/>
      <c r="C256" s="292">
        <v>0.0</v>
      </c>
      <c r="D256" s="242" t="s">
        <v>212</v>
      </c>
      <c r="E256" s="260" t="s">
        <v>27</v>
      </c>
      <c r="F256" s="244" t="s">
        <v>27</v>
      </c>
      <c r="G256" s="289" t="b">
        <f t="shared" si="1"/>
        <v>0</v>
      </c>
      <c r="H256" s="246" t="b">
        <v>0</v>
      </c>
      <c r="I256" s="246" t="b">
        <v>0</v>
      </c>
      <c r="J256" s="288"/>
      <c r="K256" s="288"/>
      <c r="L256" s="288"/>
      <c r="M256" s="288"/>
    </row>
    <row r="257">
      <c r="A257" s="239"/>
      <c r="B257" s="291"/>
      <c r="C257" s="292">
        <v>0.0</v>
      </c>
      <c r="D257" s="242" t="s">
        <v>212</v>
      </c>
      <c r="E257" s="260" t="s">
        <v>27</v>
      </c>
      <c r="F257" s="244" t="s">
        <v>27</v>
      </c>
      <c r="G257" s="289" t="b">
        <f t="shared" si="1"/>
        <v>0</v>
      </c>
      <c r="H257" s="246" t="b">
        <v>0</v>
      </c>
      <c r="I257" s="246" t="b">
        <v>0</v>
      </c>
      <c r="J257" s="288"/>
      <c r="K257" s="288"/>
      <c r="L257" s="288"/>
      <c r="M257" s="288"/>
    </row>
    <row r="258">
      <c r="A258" s="239"/>
      <c r="B258" s="291"/>
      <c r="C258" s="292">
        <v>0.0</v>
      </c>
      <c r="D258" s="242" t="s">
        <v>212</v>
      </c>
      <c r="E258" s="260" t="s">
        <v>27</v>
      </c>
      <c r="F258" s="244" t="s">
        <v>27</v>
      </c>
      <c r="G258" s="289" t="b">
        <f t="shared" si="1"/>
        <v>0</v>
      </c>
      <c r="H258" s="246" t="b">
        <v>0</v>
      </c>
      <c r="I258" s="246" t="b">
        <v>0</v>
      </c>
      <c r="J258" s="288"/>
      <c r="K258" s="288"/>
      <c r="L258" s="288"/>
      <c r="M258" s="288"/>
    </row>
    <row r="259">
      <c r="A259" s="239"/>
      <c r="B259" s="291"/>
      <c r="C259" s="292">
        <v>0.0</v>
      </c>
      <c r="D259" s="242" t="s">
        <v>212</v>
      </c>
      <c r="E259" s="260" t="s">
        <v>27</v>
      </c>
      <c r="F259" s="244" t="s">
        <v>27</v>
      </c>
      <c r="G259" s="289" t="b">
        <f t="shared" si="1"/>
        <v>0</v>
      </c>
      <c r="H259" s="246" t="b">
        <v>0</v>
      </c>
      <c r="I259" s="246" t="b">
        <v>0</v>
      </c>
      <c r="J259" s="288"/>
      <c r="K259" s="288"/>
      <c r="L259" s="288"/>
      <c r="M259" s="288"/>
    </row>
    <row r="260">
      <c r="A260" s="239"/>
      <c r="B260" s="291"/>
      <c r="C260" s="292">
        <v>0.0</v>
      </c>
      <c r="D260" s="242" t="s">
        <v>212</v>
      </c>
      <c r="E260" s="260" t="s">
        <v>27</v>
      </c>
      <c r="F260" s="244" t="s">
        <v>27</v>
      </c>
      <c r="G260" s="289" t="b">
        <f t="shared" si="1"/>
        <v>0</v>
      </c>
      <c r="H260" s="246" t="b">
        <v>0</v>
      </c>
      <c r="I260" s="246" t="b">
        <v>0</v>
      </c>
      <c r="J260" s="288"/>
      <c r="K260" s="288"/>
      <c r="L260" s="288"/>
      <c r="M260" s="288"/>
    </row>
    <row r="261">
      <c r="A261" s="239"/>
      <c r="B261" s="291"/>
      <c r="C261" s="292">
        <v>0.0</v>
      </c>
      <c r="D261" s="242" t="s">
        <v>212</v>
      </c>
      <c r="E261" s="260" t="s">
        <v>27</v>
      </c>
      <c r="F261" s="244" t="s">
        <v>27</v>
      </c>
      <c r="G261" s="289" t="b">
        <f t="shared" si="1"/>
        <v>0</v>
      </c>
      <c r="H261" s="246" t="b">
        <v>0</v>
      </c>
      <c r="I261" s="246" t="b">
        <v>0</v>
      </c>
      <c r="J261" s="288"/>
      <c r="K261" s="288"/>
      <c r="L261" s="288"/>
      <c r="M261" s="288"/>
    </row>
    <row r="262">
      <c r="A262" s="239"/>
      <c r="B262" s="291"/>
      <c r="C262" s="292">
        <v>0.0</v>
      </c>
      <c r="D262" s="242" t="s">
        <v>212</v>
      </c>
      <c r="E262" s="260" t="s">
        <v>27</v>
      </c>
      <c r="F262" s="244" t="s">
        <v>27</v>
      </c>
      <c r="G262" s="289" t="b">
        <f t="shared" si="1"/>
        <v>0</v>
      </c>
      <c r="H262" s="246" t="b">
        <v>0</v>
      </c>
      <c r="I262" s="246" t="b">
        <v>0</v>
      </c>
      <c r="J262" s="288"/>
      <c r="K262" s="288"/>
      <c r="L262" s="288"/>
      <c r="M262" s="288"/>
    </row>
    <row r="263">
      <c r="A263" s="239"/>
      <c r="B263" s="291"/>
      <c r="C263" s="292">
        <v>0.0</v>
      </c>
      <c r="D263" s="242" t="s">
        <v>212</v>
      </c>
      <c r="E263" s="260" t="s">
        <v>27</v>
      </c>
      <c r="F263" s="244" t="s">
        <v>27</v>
      </c>
      <c r="G263" s="289" t="b">
        <f t="shared" si="1"/>
        <v>0</v>
      </c>
      <c r="H263" s="246" t="b">
        <v>0</v>
      </c>
      <c r="I263" s="246" t="b">
        <v>0</v>
      </c>
      <c r="J263" s="288"/>
      <c r="K263" s="288"/>
      <c r="L263" s="288"/>
      <c r="M263" s="288"/>
    </row>
    <row r="264">
      <c r="A264" s="239"/>
      <c r="B264" s="291"/>
      <c r="C264" s="292">
        <v>0.0</v>
      </c>
      <c r="D264" s="242" t="s">
        <v>212</v>
      </c>
      <c r="E264" s="260" t="s">
        <v>27</v>
      </c>
      <c r="F264" s="244" t="s">
        <v>27</v>
      </c>
      <c r="G264" s="289" t="b">
        <f t="shared" si="1"/>
        <v>0</v>
      </c>
      <c r="H264" s="246" t="b">
        <v>0</v>
      </c>
      <c r="I264" s="246" t="b">
        <v>0</v>
      </c>
      <c r="J264" s="288"/>
      <c r="K264" s="288"/>
      <c r="L264" s="288"/>
      <c r="M264" s="288"/>
    </row>
    <row r="265">
      <c r="A265" s="239"/>
      <c r="B265" s="291"/>
      <c r="C265" s="292">
        <v>0.0</v>
      </c>
      <c r="D265" s="242" t="s">
        <v>212</v>
      </c>
      <c r="E265" s="260" t="s">
        <v>27</v>
      </c>
      <c r="F265" s="244" t="s">
        <v>27</v>
      </c>
      <c r="G265" s="289" t="b">
        <f t="shared" si="1"/>
        <v>0</v>
      </c>
      <c r="H265" s="246" t="b">
        <v>0</v>
      </c>
      <c r="I265" s="246" t="b">
        <v>0</v>
      </c>
      <c r="J265" s="288"/>
      <c r="K265" s="288"/>
      <c r="L265" s="288"/>
      <c r="M265" s="288"/>
    </row>
    <row r="266">
      <c r="A266" s="239"/>
      <c r="B266" s="291"/>
      <c r="C266" s="292">
        <v>0.0</v>
      </c>
      <c r="D266" s="242" t="s">
        <v>212</v>
      </c>
      <c r="E266" s="260" t="s">
        <v>27</v>
      </c>
      <c r="F266" s="244" t="s">
        <v>27</v>
      </c>
      <c r="G266" s="289" t="b">
        <f t="shared" si="1"/>
        <v>0</v>
      </c>
      <c r="H266" s="246" t="b">
        <v>0</v>
      </c>
      <c r="I266" s="246" t="b">
        <v>0</v>
      </c>
      <c r="J266" s="288"/>
      <c r="K266" s="288"/>
      <c r="L266" s="288"/>
      <c r="M266" s="288"/>
    </row>
    <row r="267">
      <c r="A267" s="239"/>
      <c r="B267" s="291"/>
      <c r="C267" s="292">
        <v>0.0</v>
      </c>
      <c r="D267" s="242" t="s">
        <v>212</v>
      </c>
      <c r="E267" s="260" t="s">
        <v>27</v>
      </c>
      <c r="F267" s="244" t="s">
        <v>27</v>
      </c>
      <c r="G267" s="289" t="b">
        <f t="shared" si="1"/>
        <v>0</v>
      </c>
      <c r="H267" s="246" t="b">
        <v>0</v>
      </c>
      <c r="I267" s="246" t="b">
        <v>0</v>
      </c>
      <c r="J267" s="288"/>
      <c r="K267" s="288"/>
      <c r="L267" s="288"/>
      <c r="M267" s="288"/>
    </row>
    <row r="268">
      <c r="A268" s="239"/>
      <c r="B268" s="291"/>
      <c r="C268" s="292">
        <v>0.0</v>
      </c>
      <c r="D268" s="242" t="s">
        <v>212</v>
      </c>
      <c r="E268" s="260" t="s">
        <v>27</v>
      </c>
      <c r="F268" s="244" t="s">
        <v>27</v>
      </c>
      <c r="G268" s="289" t="b">
        <f t="shared" si="1"/>
        <v>0</v>
      </c>
      <c r="H268" s="246" t="b">
        <v>0</v>
      </c>
      <c r="I268" s="246" t="b">
        <v>0</v>
      </c>
      <c r="J268" s="288"/>
      <c r="K268" s="288"/>
      <c r="L268" s="288"/>
      <c r="M268" s="288"/>
    </row>
    <row r="269">
      <c r="A269" s="239"/>
      <c r="B269" s="291"/>
      <c r="C269" s="292">
        <v>0.0</v>
      </c>
      <c r="D269" s="242" t="s">
        <v>212</v>
      </c>
      <c r="E269" s="260" t="s">
        <v>27</v>
      </c>
      <c r="F269" s="244" t="s">
        <v>27</v>
      </c>
      <c r="G269" s="289" t="b">
        <f t="shared" si="1"/>
        <v>0</v>
      </c>
      <c r="H269" s="246" t="b">
        <v>0</v>
      </c>
      <c r="I269" s="246" t="b">
        <v>0</v>
      </c>
      <c r="J269" s="288"/>
      <c r="K269" s="288"/>
      <c r="L269" s="288"/>
      <c r="M269" s="288"/>
    </row>
    <row r="270">
      <c r="A270" s="239"/>
      <c r="B270" s="291"/>
      <c r="C270" s="292">
        <v>0.0</v>
      </c>
      <c r="D270" s="242" t="s">
        <v>212</v>
      </c>
      <c r="E270" s="260" t="s">
        <v>27</v>
      </c>
      <c r="F270" s="244" t="s">
        <v>27</v>
      </c>
      <c r="G270" s="289" t="b">
        <f t="shared" si="1"/>
        <v>0</v>
      </c>
      <c r="H270" s="246" t="b">
        <v>0</v>
      </c>
      <c r="I270" s="246" t="b">
        <v>0</v>
      </c>
      <c r="J270" s="288"/>
      <c r="K270" s="288"/>
      <c r="L270" s="288"/>
      <c r="M270" s="288"/>
    </row>
    <row r="271">
      <c r="A271" s="239"/>
      <c r="B271" s="291"/>
      <c r="C271" s="292">
        <v>0.0</v>
      </c>
      <c r="D271" s="242" t="s">
        <v>212</v>
      </c>
      <c r="E271" s="260" t="s">
        <v>27</v>
      </c>
      <c r="F271" s="244" t="s">
        <v>27</v>
      </c>
      <c r="G271" s="289" t="b">
        <f t="shared" si="1"/>
        <v>0</v>
      </c>
      <c r="H271" s="246" t="b">
        <v>0</v>
      </c>
      <c r="I271" s="246" t="b">
        <v>0</v>
      </c>
      <c r="J271" s="288"/>
      <c r="K271" s="288"/>
      <c r="L271" s="288"/>
      <c r="M271" s="288"/>
    </row>
    <row r="272">
      <c r="A272" s="239"/>
      <c r="B272" s="291"/>
      <c r="C272" s="292">
        <v>0.0</v>
      </c>
      <c r="D272" s="242" t="s">
        <v>212</v>
      </c>
      <c r="E272" s="260" t="s">
        <v>27</v>
      </c>
      <c r="F272" s="244" t="s">
        <v>27</v>
      </c>
      <c r="G272" s="289" t="b">
        <f t="shared" si="1"/>
        <v>0</v>
      </c>
      <c r="H272" s="246" t="b">
        <v>0</v>
      </c>
      <c r="I272" s="246" t="b">
        <v>0</v>
      </c>
      <c r="J272" s="288"/>
      <c r="K272" s="288"/>
      <c r="L272" s="288"/>
      <c r="M272" s="288"/>
    </row>
    <row r="273">
      <c r="A273" s="239"/>
      <c r="B273" s="291"/>
      <c r="C273" s="292">
        <v>0.0</v>
      </c>
      <c r="D273" s="242" t="s">
        <v>212</v>
      </c>
      <c r="E273" s="260" t="s">
        <v>27</v>
      </c>
      <c r="F273" s="244" t="s">
        <v>27</v>
      </c>
      <c r="G273" s="289" t="b">
        <f t="shared" si="1"/>
        <v>0</v>
      </c>
      <c r="H273" s="246" t="b">
        <v>0</v>
      </c>
      <c r="I273" s="246" t="b">
        <v>0</v>
      </c>
      <c r="J273" s="288"/>
      <c r="K273" s="288"/>
      <c r="L273" s="288"/>
      <c r="M273" s="288"/>
    </row>
    <row r="274">
      <c r="A274" s="239"/>
      <c r="B274" s="291"/>
      <c r="C274" s="292">
        <v>0.0</v>
      </c>
      <c r="D274" s="242" t="s">
        <v>212</v>
      </c>
      <c r="E274" s="260" t="s">
        <v>27</v>
      </c>
      <c r="F274" s="244" t="s">
        <v>27</v>
      </c>
      <c r="G274" s="289" t="b">
        <f t="shared" si="1"/>
        <v>0</v>
      </c>
      <c r="H274" s="246" t="b">
        <v>0</v>
      </c>
      <c r="I274" s="246" t="b">
        <v>0</v>
      </c>
      <c r="J274" s="288"/>
      <c r="K274" s="288"/>
      <c r="L274" s="288"/>
      <c r="M274" s="288"/>
    </row>
    <row r="275">
      <c r="A275" s="239"/>
      <c r="B275" s="291"/>
      <c r="C275" s="292">
        <v>0.0</v>
      </c>
      <c r="D275" s="242" t="s">
        <v>212</v>
      </c>
      <c r="E275" s="260" t="s">
        <v>27</v>
      </c>
      <c r="F275" s="244" t="s">
        <v>27</v>
      </c>
      <c r="G275" s="289" t="b">
        <f t="shared" si="1"/>
        <v>0</v>
      </c>
      <c r="H275" s="246" t="b">
        <v>0</v>
      </c>
      <c r="I275" s="246" t="b">
        <v>0</v>
      </c>
      <c r="J275" s="288"/>
      <c r="K275" s="288"/>
      <c r="L275" s="288"/>
      <c r="M275" s="288"/>
    </row>
    <row r="276">
      <c r="A276" s="239"/>
      <c r="B276" s="291"/>
      <c r="C276" s="292">
        <v>0.0</v>
      </c>
      <c r="D276" s="242" t="s">
        <v>212</v>
      </c>
      <c r="E276" s="260" t="s">
        <v>27</v>
      </c>
      <c r="F276" s="244" t="s">
        <v>27</v>
      </c>
      <c r="G276" s="289" t="b">
        <f t="shared" si="1"/>
        <v>0</v>
      </c>
      <c r="H276" s="246" t="b">
        <v>0</v>
      </c>
      <c r="I276" s="246" t="b">
        <v>0</v>
      </c>
      <c r="J276" s="288"/>
      <c r="K276" s="288"/>
      <c r="L276" s="288"/>
      <c r="M276" s="288"/>
    </row>
    <row r="277">
      <c r="A277" s="239"/>
      <c r="B277" s="291"/>
      <c r="C277" s="292">
        <v>0.0</v>
      </c>
      <c r="D277" s="242" t="s">
        <v>212</v>
      </c>
      <c r="E277" s="260" t="s">
        <v>27</v>
      </c>
      <c r="F277" s="244" t="s">
        <v>27</v>
      </c>
      <c r="G277" s="289" t="b">
        <f t="shared" si="1"/>
        <v>0</v>
      </c>
      <c r="H277" s="246" t="b">
        <v>0</v>
      </c>
      <c r="I277" s="246" t="b">
        <v>0</v>
      </c>
      <c r="J277" s="288"/>
      <c r="K277" s="288"/>
      <c r="L277" s="288"/>
      <c r="M277" s="288"/>
    </row>
    <row r="278">
      <c r="A278" s="239"/>
      <c r="B278" s="291"/>
      <c r="C278" s="292">
        <v>0.0</v>
      </c>
      <c r="D278" s="242" t="s">
        <v>212</v>
      </c>
      <c r="E278" s="260" t="s">
        <v>27</v>
      </c>
      <c r="F278" s="244" t="s">
        <v>27</v>
      </c>
      <c r="G278" s="289" t="b">
        <f t="shared" si="1"/>
        <v>0</v>
      </c>
      <c r="H278" s="246" t="b">
        <v>0</v>
      </c>
      <c r="I278" s="246" t="b">
        <v>0</v>
      </c>
      <c r="J278" s="288"/>
      <c r="K278" s="288"/>
      <c r="L278" s="288"/>
      <c r="M278" s="288"/>
    </row>
    <row r="279">
      <c r="A279" s="239"/>
      <c r="B279" s="291"/>
      <c r="C279" s="292">
        <v>0.0</v>
      </c>
      <c r="D279" s="242" t="s">
        <v>212</v>
      </c>
      <c r="E279" s="260" t="s">
        <v>27</v>
      </c>
      <c r="F279" s="244" t="s">
        <v>27</v>
      </c>
      <c r="G279" s="289" t="b">
        <f t="shared" si="1"/>
        <v>0</v>
      </c>
      <c r="H279" s="246" t="b">
        <v>0</v>
      </c>
      <c r="I279" s="246" t="b">
        <v>0</v>
      </c>
      <c r="J279" s="288"/>
      <c r="K279" s="288"/>
      <c r="L279" s="288"/>
      <c r="M279" s="288"/>
    </row>
    <row r="280">
      <c r="A280" s="239"/>
      <c r="B280" s="291"/>
      <c r="C280" s="292">
        <v>0.0</v>
      </c>
      <c r="D280" s="242" t="s">
        <v>212</v>
      </c>
      <c r="E280" s="260" t="s">
        <v>27</v>
      </c>
      <c r="F280" s="244" t="s">
        <v>27</v>
      </c>
      <c r="G280" s="289" t="b">
        <f t="shared" si="1"/>
        <v>0</v>
      </c>
      <c r="H280" s="246" t="b">
        <v>0</v>
      </c>
      <c r="I280" s="246" t="b">
        <v>0</v>
      </c>
      <c r="J280" s="288"/>
      <c r="K280" s="288"/>
      <c r="L280" s="288"/>
      <c r="M280" s="288"/>
    </row>
    <row r="281">
      <c r="A281" s="239"/>
      <c r="B281" s="291"/>
      <c r="C281" s="292">
        <v>0.0</v>
      </c>
      <c r="D281" s="242" t="s">
        <v>212</v>
      </c>
      <c r="E281" s="260" t="s">
        <v>27</v>
      </c>
      <c r="F281" s="244" t="s">
        <v>27</v>
      </c>
      <c r="G281" s="289" t="b">
        <f t="shared" si="1"/>
        <v>0</v>
      </c>
      <c r="H281" s="246" t="b">
        <v>0</v>
      </c>
      <c r="I281" s="246" t="b">
        <v>0</v>
      </c>
      <c r="J281" s="288"/>
      <c r="K281" s="288"/>
      <c r="L281" s="288"/>
      <c r="M281" s="288"/>
    </row>
    <row r="282">
      <c r="A282" s="239"/>
      <c r="B282" s="291"/>
      <c r="C282" s="292">
        <v>0.0</v>
      </c>
      <c r="D282" s="242" t="s">
        <v>212</v>
      </c>
      <c r="E282" s="260" t="s">
        <v>27</v>
      </c>
      <c r="F282" s="244" t="s">
        <v>27</v>
      </c>
      <c r="G282" s="289" t="b">
        <f t="shared" si="1"/>
        <v>0</v>
      </c>
      <c r="H282" s="246" t="b">
        <v>0</v>
      </c>
      <c r="I282" s="246" t="b">
        <v>0</v>
      </c>
      <c r="J282" s="288"/>
      <c r="K282" s="288"/>
      <c r="L282" s="288"/>
      <c r="M282" s="288"/>
    </row>
    <row r="283">
      <c r="A283" s="239"/>
      <c r="B283" s="291"/>
      <c r="C283" s="292">
        <v>0.0</v>
      </c>
      <c r="D283" s="242" t="s">
        <v>212</v>
      </c>
      <c r="E283" s="260" t="s">
        <v>27</v>
      </c>
      <c r="F283" s="244" t="s">
        <v>27</v>
      </c>
      <c r="G283" s="289" t="b">
        <f t="shared" si="1"/>
        <v>0</v>
      </c>
      <c r="H283" s="246" t="b">
        <v>0</v>
      </c>
      <c r="I283" s="246" t="b">
        <v>0</v>
      </c>
      <c r="J283" s="288"/>
      <c r="K283" s="288"/>
      <c r="L283" s="288"/>
      <c r="M283" s="288"/>
    </row>
    <row r="284">
      <c r="A284" s="239"/>
      <c r="B284" s="291"/>
      <c r="C284" s="292">
        <v>0.0</v>
      </c>
      <c r="D284" s="242" t="s">
        <v>212</v>
      </c>
      <c r="E284" s="260" t="s">
        <v>27</v>
      </c>
      <c r="F284" s="244" t="s">
        <v>27</v>
      </c>
      <c r="G284" s="289" t="b">
        <f t="shared" si="1"/>
        <v>0</v>
      </c>
      <c r="H284" s="246" t="b">
        <v>0</v>
      </c>
      <c r="I284" s="246" t="b">
        <v>0</v>
      </c>
      <c r="J284" s="288"/>
      <c r="K284" s="288"/>
      <c r="L284" s="288"/>
      <c r="M284" s="288"/>
    </row>
    <row r="285">
      <c r="A285" s="239"/>
      <c r="B285" s="291"/>
      <c r="C285" s="292">
        <v>0.0</v>
      </c>
      <c r="D285" s="242" t="s">
        <v>212</v>
      </c>
      <c r="E285" s="260" t="s">
        <v>27</v>
      </c>
      <c r="F285" s="244" t="s">
        <v>27</v>
      </c>
      <c r="G285" s="289" t="b">
        <f t="shared" si="1"/>
        <v>0</v>
      </c>
      <c r="H285" s="246" t="b">
        <v>0</v>
      </c>
      <c r="I285" s="246" t="b">
        <v>0</v>
      </c>
      <c r="J285" s="288"/>
      <c r="K285" s="288"/>
      <c r="L285" s="288"/>
      <c r="M285" s="288"/>
    </row>
    <row r="286">
      <c r="A286" s="239"/>
      <c r="B286" s="291"/>
      <c r="C286" s="292">
        <v>0.0</v>
      </c>
      <c r="D286" s="242" t="s">
        <v>212</v>
      </c>
      <c r="E286" s="260" t="s">
        <v>27</v>
      </c>
      <c r="F286" s="244" t="s">
        <v>27</v>
      </c>
      <c r="G286" s="289" t="b">
        <f t="shared" si="1"/>
        <v>0</v>
      </c>
      <c r="H286" s="246" t="b">
        <v>0</v>
      </c>
      <c r="I286" s="246" t="b">
        <v>0</v>
      </c>
      <c r="J286" s="288"/>
      <c r="K286" s="288"/>
      <c r="L286" s="288"/>
      <c r="M286" s="288"/>
    </row>
    <row r="287">
      <c r="A287" s="239"/>
      <c r="B287" s="291"/>
      <c r="C287" s="292">
        <v>0.0</v>
      </c>
      <c r="D287" s="242" t="s">
        <v>212</v>
      </c>
      <c r="E287" s="260" t="s">
        <v>27</v>
      </c>
      <c r="F287" s="244" t="s">
        <v>27</v>
      </c>
      <c r="G287" s="289" t="b">
        <f t="shared" si="1"/>
        <v>0</v>
      </c>
      <c r="H287" s="246" t="b">
        <v>0</v>
      </c>
      <c r="I287" s="246" t="b">
        <v>0</v>
      </c>
      <c r="J287" s="288"/>
      <c r="K287" s="288"/>
      <c r="L287" s="288"/>
      <c r="M287" s="288"/>
    </row>
    <row r="288">
      <c r="A288" s="239"/>
      <c r="B288" s="291"/>
      <c r="C288" s="292">
        <v>0.0</v>
      </c>
      <c r="D288" s="242" t="s">
        <v>212</v>
      </c>
      <c r="E288" s="260" t="s">
        <v>27</v>
      </c>
      <c r="F288" s="244" t="s">
        <v>27</v>
      </c>
      <c r="G288" s="289" t="b">
        <f t="shared" si="1"/>
        <v>0</v>
      </c>
      <c r="H288" s="246" t="b">
        <v>0</v>
      </c>
      <c r="I288" s="246" t="b">
        <v>0</v>
      </c>
      <c r="J288" s="288"/>
      <c r="K288" s="288"/>
      <c r="L288" s="288"/>
      <c r="M288" s="288"/>
    </row>
    <row r="289">
      <c r="A289" s="239"/>
      <c r="B289" s="291"/>
      <c r="C289" s="292">
        <v>0.0</v>
      </c>
      <c r="D289" s="242" t="s">
        <v>212</v>
      </c>
      <c r="E289" s="260" t="s">
        <v>27</v>
      </c>
      <c r="F289" s="244" t="s">
        <v>27</v>
      </c>
      <c r="G289" s="289" t="b">
        <f t="shared" si="1"/>
        <v>0</v>
      </c>
      <c r="H289" s="246" t="b">
        <v>0</v>
      </c>
      <c r="I289" s="246" t="b">
        <v>0</v>
      </c>
      <c r="J289" s="288"/>
      <c r="K289" s="288"/>
      <c r="L289" s="288"/>
      <c r="M289" s="288"/>
    </row>
    <row r="290">
      <c r="A290" s="239"/>
      <c r="B290" s="291"/>
      <c r="C290" s="292">
        <v>0.0</v>
      </c>
      <c r="D290" s="242" t="s">
        <v>212</v>
      </c>
      <c r="E290" s="260" t="s">
        <v>27</v>
      </c>
      <c r="F290" s="244" t="s">
        <v>27</v>
      </c>
      <c r="G290" s="289" t="b">
        <f t="shared" si="1"/>
        <v>0</v>
      </c>
      <c r="H290" s="246" t="b">
        <v>0</v>
      </c>
      <c r="I290" s="246" t="b">
        <v>0</v>
      </c>
      <c r="J290" s="288"/>
      <c r="K290" s="288"/>
      <c r="L290" s="288"/>
      <c r="M290" s="288"/>
    </row>
    <row r="291">
      <c r="A291" s="239"/>
      <c r="B291" s="291"/>
      <c r="C291" s="292">
        <v>0.0</v>
      </c>
      <c r="D291" s="242" t="s">
        <v>212</v>
      </c>
      <c r="E291" s="260" t="s">
        <v>27</v>
      </c>
      <c r="F291" s="244" t="s">
        <v>27</v>
      </c>
      <c r="G291" s="289" t="b">
        <f t="shared" si="1"/>
        <v>0</v>
      </c>
      <c r="H291" s="246" t="b">
        <v>0</v>
      </c>
      <c r="I291" s="246" t="b">
        <v>0</v>
      </c>
      <c r="J291" s="288"/>
      <c r="K291" s="288"/>
      <c r="L291" s="288"/>
      <c r="M291" s="288"/>
    </row>
    <row r="292">
      <c r="A292" s="239"/>
      <c r="B292" s="291"/>
      <c r="C292" s="292">
        <v>0.0</v>
      </c>
      <c r="D292" s="242" t="s">
        <v>212</v>
      </c>
      <c r="E292" s="260" t="s">
        <v>27</v>
      </c>
      <c r="F292" s="244" t="s">
        <v>27</v>
      </c>
      <c r="G292" s="289" t="b">
        <f t="shared" si="1"/>
        <v>0</v>
      </c>
      <c r="H292" s="246" t="b">
        <v>0</v>
      </c>
      <c r="I292" s="246" t="b">
        <v>0</v>
      </c>
      <c r="J292" s="288"/>
      <c r="K292" s="288"/>
      <c r="L292" s="288"/>
      <c r="M292" s="288"/>
    </row>
    <row r="293">
      <c r="A293" s="239"/>
      <c r="B293" s="291"/>
      <c r="C293" s="292">
        <v>0.0</v>
      </c>
      <c r="D293" s="242" t="s">
        <v>212</v>
      </c>
      <c r="E293" s="260" t="s">
        <v>27</v>
      </c>
      <c r="F293" s="244" t="s">
        <v>27</v>
      </c>
      <c r="G293" s="289" t="b">
        <f t="shared" si="1"/>
        <v>0</v>
      </c>
      <c r="H293" s="246" t="b">
        <v>0</v>
      </c>
      <c r="I293" s="246" t="b">
        <v>0</v>
      </c>
      <c r="J293" s="288"/>
      <c r="K293" s="288"/>
      <c r="L293" s="288"/>
      <c r="M293" s="288"/>
    </row>
    <row r="294">
      <c r="A294" s="239"/>
      <c r="B294" s="291"/>
      <c r="C294" s="292">
        <v>0.0</v>
      </c>
      <c r="D294" s="242" t="s">
        <v>212</v>
      </c>
      <c r="E294" s="260" t="s">
        <v>27</v>
      </c>
      <c r="F294" s="244" t="s">
        <v>27</v>
      </c>
      <c r="G294" s="289" t="b">
        <f t="shared" si="1"/>
        <v>0</v>
      </c>
      <c r="H294" s="246" t="b">
        <v>0</v>
      </c>
      <c r="I294" s="246" t="b">
        <v>0</v>
      </c>
      <c r="J294" s="288"/>
      <c r="K294" s="288"/>
      <c r="L294" s="288"/>
      <c r="M294" s="288"/>
    </row>
    <row r="295">
      <c r="A295" s="239"/>
      <c r="B295" s="291"/>
      <c r="C295" s="292">
        <v>0.0</v>
      </c>
      <c r="D295" s="242" t="s">
        <v>212</v>
      </c>
      <c r="E295" s="260" t="s">
        <v>27</v>
      </c>
      <c r="F295" s="244" t="s">
        <v>27</v>
      </c>
      <c r="G295" s="289" t="b">
        <f t="shared" si="1"/>
        <v>0</v>
      </c>
      <c r="H295" s="246" t="b">
        <v>0</v>
      </c>
      <c r="I295" s="246" t="b">
        <v>0</v>
      </c>
      <c r="J295" s="288"/>
      <c r="K295" s="288"/>
      <c r="L295" s="288"/>
      <c r="M295" s="288"/>
    </row>
    <row r="296">
      <c r="A296" s="239"/>
      <c r="B296" s="291"/>
      <c r="C296" s="292">
        <v>0.0</v>
      </c>
      <c r="D296" s="242" t="s">
        <v>212</v>
      </c>
      <c r="E296" s="260" t="s">
        <v>27</v>
      </c>
      <c r="F296" s="244" t="s">
        <v>27</v>
      </c>
      <c r="G296" s="289" t="b">
        <f t="shared" si="1"/>
        <v>0</v>
      </c>
      <c r="H296" s="246" t="b">
        <v>0</v>
      </c>
      <c r="I296" s="246" t="b">
        <v>0</v>
      </c>
      <c r="J296" s="288"/>
      <c r="K296" s="288"/>
      <c r="L296" s="288"/>
      <c r="M296" s="288"/>
    </row>
    <row r="297">
      <c r="A297" s="239"/>
      <c r="B297" s="291"/>
      <c r="C297" s="292">
        <v>0.0</v>
      </c>
      <c r="D297" s="242" t="s">
        <v>212</v>
      </c>
      <c r="E297" s="260" t="s">
        <v>27</v>
      </c>
      <c r="F297" s="244" t="s">
        <v>27</v>
      </c>
      <c r="G297" s="289" t="b">
        <f t="shared" si="1"/>
        <v>0</v>
      </c>
      <c r="H297" s="246" t="b">
        <v>0</v>
      </c>
      <c r="I297" s="246" t="b">
        <v>0</v>
      </c>
      <c r="J297" s="288"/>
      <c r="K297" s="288"/>
      <c r="L297" s="288"/>
      <c r="M297" s="288"/>
    </row>
    <row r="298">
      <c r="A298" s="239"/>
      <c r="B298" s="291"/>
      <c r="C298" s="292">
        <v>0.0</v>
      </c>
      <c r="D298" s="242" t="s">
        <v>212</v>
      </c>
      <c r="E298" s="260" t="s">
        <v>27</v>
      </c>
      <c r="F298" s="244" t="s">
        <v>27</v>
      </c>
      <c r="G298" s="289" t="b">
        <f t="shared" si="1"/>
        <v>0</v>
      </c>
      <c r="H298" s="246" t="b">
        <v>0</v>
      </c>
      <c r="I298" s="246" t="b">
        <v>0</v>
      </c>
      <c r="J298" s="288"/>
      <c r="K298" s="288"/>
      <c r="L298" s="288"/>
      <c r="M298" s="288"/>
    </row>
    <row r="299">
      <c r="A299" s="239"/>
      <c r="B299" s="291"/>
      <c r="C299" s="292">
        <v>0.0</v>
      </c>
      <c r="D299" s="242" t="s">
        <v>212</v>
      </c>
      <c r="E299" s="260" t="s">
        <v>27</v>
      </c>
      <c r="F299" s="244" t="s">
        <v>27</v>
      </c>
      <c r="G299" s="289" t="b">
        <f t="shared" si="1"/>
        <v>0</v>
      </c>
      <c r="H299" s="246" t="b">
        <v>0</v>
      </c>
      <c r="I299" s="246" t="b">
        <v>0</v>
      </c>
      <c r="J299" s="288"/>
      <c r="K299" s="288"/>
      <c r="L299" s="288"/>
      <c r="M299" s="288"/>
    </row>
    <row r="300">
      <c r="A300" s="239"/>
      <c r="B300" s="291"/>
      <c r="C300" s="292">
        <v>0.0</v>
      </c>
      <c r="D300" s="242" t="s">
        <v>212</v>
      </c>
      <c r="E300" s="260" t="s">
        <v>27</v>
      </c>
      <c r="F300" s="244" t="s">
        <v>27</v>
      </c>
      <c r="G300" s="289" t="b">
        <f t="shared" si="1"/>
        <v>0</v>
      </c>
      <c r="H300" s="246" t="b">
        <v>0</v>
      </c>
      <c r="I300" s="246" t="b">
        <v>0</v>
      </c>
      <c r="J300" s="288"/>
      <c r="K300" s="288"/>
      <c r="L300" s="288"/>
      <c r="M300" s="288"/>
    </row>
    <row r="301">
      <c r="A301" s="239"/>
      <c r="B301" s="291"/>
      <c r="C301" s="292">
        <v>0.0</v>
      </c>
      <c r="D301" s="242" t="s">
        <v>212</v>
      </c>
      <c r="E301" s="260" t="s">
        <v>27</v>
      </c>
      <c r="F301" s="244" t="s">
        <v>27</v>
      </c>
      <c r="G301" s="289" t="b">
        <f t="shared" si="1"/>
        <v>0</v>
      </c>
      <c r="H301" s="246" t="b">
        <v>0</v>
      </c>
      <c r="I301" s="246" t="b">
        <v>0</v>
      </c>
      <c r="J301" s="288"/>
      <c r="K301" s="288"/>
      <c r="L301" s="288"/>
      <c r="M301" s="288"/>
    </row>
    <row r="302">
      <c r="A302" s="239"/>
      <c r="B302" s="291"/>
      <c r="C302" s="292">
        <v>0.0</v>
      </c>
      <c r="D302" s="242" t="s">
        <v>212</v>
      </c>
      <c r="E302" s="260" t="s">
        <v>27</v>
      </c>
      <c r="F302" s="244" t="s">
        <v>27</v>
      </c>
      <c r="G302" s="289" t="b">
        <f t="shared" si="1"/>
        <v>0</v>
      </c>
      <c r="H302" s="246" t="b">
        <v>0</v>
      </c>
      <c r="I302" s="246" t="b">
        <v>0</v>
      </c>
      <c r="J302" s="288"/>
      <c r="K302" s="288"/>
      <c r="L302" s="288"/>
      <c r="M302" s="288"/>
    </row>
    <row r="303">
      <c r="A303" s="239"/>
      <c r="B303" s="291"/>
      <c r="C303" s="292">
        <v>0.0</v>
      </c>
      <c r="D303" s="242" t="s">
        <v>212</v>
      </c>
      <c r="E303" s="260" t="s">
        <v>27</v>
      </c>
      <c r="F303" s="244" t="s">
        <v>27</v>
      </c>
      <c r="G303" s="289" t="b">
        <f t="shared" si="1"/>
        <v>0</v>
      </c>
      <c r="H303" s="246" t="b">
        <v>0</v>
      </c>
      <c r="I303" s="246" t="b">
        <v>0</v>
      </c>
      <c r="J303" s="288"/>
      <c r="K303" s="288"/>
      <c r="L303" s="288"/>
      <c r="M303" s="288"/>
    </row>
    <row r="304">
      <c r="A304" s="239"/>
      <c r="B304" s="291"/>
      <c r="C304" s="292">
        <v>0.0</v>
      </c>
      <c r="D304" s="242" t="s">
        <v>212</v>
      </c>
      <c r="E304" s="260" t="s">
        <v>27</v>
      </c>
      <c r="F304" s="244" t="s">
        <v>27</v>
      </c>
      <c r="G304" s="289" t="b">
        <f t="shared" si="1"/>
        <v>0</v>
      </c>
      <c r="H304" s="246" t="b">
        <v>0</v>
      </c>
      <c r="I304" s="246" t="b">
        <v>0</v>
      </c>
      <c r="J304" s="288"/>
      <c r="K304" s="288"/>
      <c r="L304" s="288"/>
      <c r="M304" s="288"/>
    </row>
    <row r="305">
      <c r="A305" s="239"/>
      <c r="B305" s="291"/>
      <c r="C305" s="292">
        <v>0.0</v>
      </c>
      <c r="D305" s="242" t="s">
        <v>212</v>
      </c>
      <c r="E305" s="260" t="s">
        <v>27</v>
      </c>
      <c r="F305" s="244" t="s">
        <v>27</v>
      </c>
      <c r="G305" s="289" t="b">
        <f t="shared" si="1"/>
        <v>0</v>
      </c>
      <c r="H305" s="246" t="b">
        <v>0</v>
      </c>
      <c r="I305" s="246" t="b">
        <v>0</v>
      </c>
      <c r="J305" s="288"/>
      <c r="K305" s="288"/>
      <c r="L305" s="288"/>
      <c r="M305" s="288"/>
    </row>
    <row r="306">
      <c r="A306" s="239"/>
      <c r="B306" s="291"/>
      <c r="C306" s="292">
        <v>0.0</v>
      </c>
      <c r="D306" s="242" t="s">
        <v>212</v>
      </c>
      <c r="E306" s="260" t="s">
        <v>27</v>
      </c>
      <c r="F306" s="244" t="s">
        <v>27</v>
      </c>
      <c r="G306" s="289" t="b">
        <f t="shared" si="1"/>
        <v>0</v>
      </c>
      <c r="H306" s="246" t="b">
        <v>0</v>
      </c>
      <c r="I306" s="246" t="b">
        <v>0</v>
      </c>
      <c r="J306" s="288"/>
      <c r="K306" s="288"/>
      <c r="L306" s="288"/>
      <c r="M306" s="288"/>
    </row>
    <row r="307">
      <c r="A307" s="239"/>
      <c r="B307" s="291"/>
      <c r="C307" s="292">
        <v>0.0</v>
      </c>
      <c r="D307" s="242" t="s">
        <v>212</v>
      </c>
      <c r="E307" s="260" t="s">
        <v>27</v>
      </c>
      <c r="F307" s="244" t="s">
        <v>27</v>
      </c>
      <c r="G307" s="289" t="b">
        <f t="shared" si="1"/>
        <v>0</v>
      </c>
      <c r="H307" s="246" t="b">
        <v>0</v>
      </c>
      <c r="I307" s="246" t="b">
        <v>0</v>
      </c>
      <c r="J307" s="288"/>
      <c r="K307" s="288"/>
      <c r="L307" s="288"/>
      <c r="M307" s="288"/>
    </row>
    <row r="308">
      <c r="A308" s="239"/>
      <c r="B308" s="291"/>
      <c r="C308" s="292">
        <v>0.0</v>
      </c>
      <c r="D308" s="242" t="s">
        <v>212</v>
      </c>
      <c r="E308" s="260" t="s">
        <v>27</v>
      </c>
      <c r="F308" s="244" t="s">
        <v>27</v>
      </c>
      <c r="G308" s="289" t="b">
        <f t="shared" si="1"/>
        <v>0</v>
      </c>
      <c r="H308" s="246" t="b">
        <v>0</v>
      </c>
      <c r="I308" s="246" t="b">
        <v>0</v>
      </c>
      <c r="J308" s="288"/>
      <c r="K308" s="288"/>
      <c r="L308" s="288"/>
      <c r="M308" s="288"/>
    </row>
    <row r="309">
      <c r="A309" s="239"/>
      <c r="B309" s="291"/>
      <c r="C309" s="292">
        <v>0.0</v>
      </c>
      <c r="D309" s="242" t="s">
        <v>212</v>
      </c>
      <c r="E309" s="260" t="s">
        <v>27</v>
      </c>
      <c r="F309" s="244" t="s">
        <v>27</v>
      </c>
      <c r="G309" s="289" t="b">
        <f t="shared" si="1"/>
        <v>0</v>
      </c>
      <c r="H309" s="246" t="b">
        <v>0</v>
      </c>
      <c r="I309" s="246" t="b">
        <v>0</v>
      </c>
      <c r="J309" s="288"/>
      <c r="K309" s="288"/>
      <c r="L309" s="288"/>
      <c r="M309" s="288"/>
    </row>
    <row r="310">
      <c r="A310" s="239"/>
      <c r="B310" s="291"/>
      <c r="C310" s="292">
        <v>0.0</v>
      </c>
      <c r="D310" s="242" t="s">
        <v>212</v>
      </c>
      <c r="E310" s="260" t="s">
        <v>27</v>
      </c>
      <c r="F310" s="244" t="s">
        <v>27</v>
      </c>
      <c r="G310" s="289" t="b">
        <f t="shared" si="1"/>
        <v>0</v>
      </c>
      <c r="H310" s="246" t="b">
        <v>0</v>
      </c>
      <c r="I310" s="246" t="b">
        <v>0</v>
      </c>
      <c r="J310" s="288"/>
      <c r="K310" s="288"/>
      <c r="L310" s="288"/>
      <c r="M310" s="288"/>
    </row>
    <row r="311">
      <c r="A311" s="239"/>
      <c r="B311" s="291"/>
      <c r="C311" s="292">
        <v>0.0</v>
      </c>
      <c r="D311" s="242" t="s">
        <v>212</v>
      </c>
      <c r="E311" s="260" t="s">
        <v>27</v>
      </c>
      <c r="F311" s="244" t="s">
        <v>27</v>
      </c>
      <c r="G311" s="289" t="b">
        <f t="shared" si="1"/>
        <v>0</v>
      </c>
      <c r="H311" s="246" t="b">
        <v>0</v>
      </c>
      <c r="I311" s="246" t="b">
        <v>0</v>
      </c>
      <c r="J311" s="288"/>
      <c r="K311" s="288"/>
      <c r="L311" s="288"/>
      <c r="M311" s="288"/>
    </row>
    <row r="312">
      <c r="A312" s="239"/>
      <c r="B312" s="291"/>
      <c r="C312" s="292">
        <v>0.0</v>
      </c>
      <c r="D312" s="242" t="s">
        <v>212</v>
      </c>
      <c r="E312" s="260" t="s">
        <v>27</v>
      </c>
      <c r="F312" s="244" t="s">
        <v>27</v>
      </c>
      <c r="G312" s="289" t="b">
        <f t="shared" si="1"/>
        <v>0</v>
      </c>
      <c r="H312" s="246" t="b">
        <v>0</v>
      </c>
      <c r="I312" s="246" t="b">
        <v>0</v>
      </c>
      <c r="J312" s="288"/>
      <c r="K312" s="288"/>
      <c r="L312" s="288"/>
      <c r="M312" s="288"/>
    </row>
    <row r="313">
      <c r="A313" s="239"/>
      <c r="B313" s="291"/>
      <c r="C313" s="292">
        <v>0.0</v>
      </c>
      <c r="D313" s="242" t="s">
        <v>212</v>
      </c>
      <c r="E313" s="260" t="s">
        <v>27</v>
      </c>
      <c r="F313" s="244" t="s">
        <v>27</v>
      </c>
      <c r="G313" s="289" t="b">
        <f t="shared" si="1"/>
        <v>0</v>
      </c>
      <c r="H313" s="246" t="b">
        <v>0</v>
      </c>
      <c r="I313" s="246" t="b">
        <v>0</v>
      </c>
      <c r="J313" s="288"/>
      <c r="K313" s="288"/>
      <c r="L313" s="288"/>
      <c r="M313" s="288"/>
    </row>
    <row r="314">
      <c r="A314" s="239"/>
      <c r="B314" s="291"/>
      <c r="C314" s="292">
        <v>0.0</v>
      </c>
      <c r="D314" s="242" t="s">
        <v>212</v>
      </c>
      <c r="E314" s="260" t="s">
        <v>27</v>
      </c>
      <c r="F314" s="244" t="s">
        <v>27</v>
      </c>
      <c r="G314" s="289" t="b">
        <f t="shared" si="1"/>
        <v>0</v>
      </c>
      <c r="H314" s="246" t="b">
        <v>0</v>
      </c>
      <c r="I314" s="246" t="b">
        <v>0</v>
      </c>
      <c r="J314" s="288"/>
      <c r="K314" s="288"/>
      <c r="L314" s="288"/>
      <c r="M314" s="288"/>
    </row>
    <row r="315">
      <c r="A315" s="239"/>
      <c r="B315" s="291"/>
      <c r="C315" s="292">
        <v>0.0</v>
      </c>
      <c r="D315" s="242" t="s">
        <v>212</v>
      </c>
      <c r="E315" s="260" t="s">
        <v>27</v>
      </c>
      <c r="F315" s="244" t="s">
        <v>27</v>
      </c>
      <c r="G315" s="289" t="b">
        <f t="shared" si="1"/>
        <v>0</v>
      </c>
      <c r="H315" s="246" t="b">
        <v>0</v>
      </c>
      <c r="I315" s="246" t="b">
        <v>0</v>
      </c>
      <c r="J315" s="288"/>
      <c r="K315" s="288"/>
      <c r="L315" s="288"/>
      <c r="M315" s="288"/>
    </row>
    <row r="316">
      <c r="A316" s="239"/>
      <c r="B316" s="291"/>
      <c r="C316" s="292">
        <v>0.0</v>
      </c>
      <c r="D316" s="242" t="s">
        <v>212</v>
      </c>
      <c r="E316" s="260" t="s">
        <v>27</v>
      </c>
      <c r="F316" s="244" t="s">
        <v>27</v>
      </c>
      <c r="G316" s="289" t="b">
        <f t="shared" si="1"/>
        <v>0</v>
      </c>
      <c r="H316" s="246" t="b">
        <v>0</v>
      </c>
      <c r="I316" s="246" t="b">
        <v>0</v>
      </c>
      <c r="J316" s="288"/>
      <c r="K316" s="288"/>
      <c r="L316" s="288"/>
      <c r="M316" s="288"/>
    </row>
    <row r="317">
      <c r="A317" s="239"/>
      <c r="B317" s="291"/>
      <c r="C317" s="292">
        <v>0.0</v>
      </c>
      <c r="D317" s="242" t="s">
        <v>212</v>
      </c>
      <c r="E317" s="260" t="s">
        <v>27</v>
      </c>
      <c r="F317" s="244" t="s">
        <v>27</v>
      </c>
      <c r="G317" s="289" t="b">
        <f t="shared" si="1"/>
        <v>0</v>
      </c>
      <c r="H317" s="246" t="b">
        <v>0</v>
      </c>
      <c r="I317" s="246" t="b">
        <v>0</v>
      </c>
      <c r="J317" s="288"/>
      <c r="K317" s="288"/>
      <c r="L317" s="288"/>
      <c r="M317" s="288"/>
    </row>
    <row r="318">
      <c r="A318" s="239"/>
      <c r="B318" s="291"/>
      <c r="C318" s="292">
        <v>0.0</v>
      </c>
      <c r="D318" s="242" t="s">
        <v>212</v>
      </c>
      <c r="E318" s="260" t="s">
        <v>27</v>
      </c>
      <c r="F318" s="244" t="s">
        <v>27</v>
      </c>
      <c r="G318" s="289" t="b">
        <f t="shared" si="1"/>
        <v>0</v>
      </c>
      <c r="H318" s="246" t="b">
        <v>0</v>
      </c>
      <c r="I318" s="246" t="b">
        <v>0</v>
      </c>
      <c r="J318" s="288"/>
      <c r="K318" s="288"/>
      <c r="L318" s="288"/>
      <c r="M318" s="288"/>
    </row>
    <row r="319">
      <c r="A319" s="239"/>
      <c r="B319" s="291"/>
      <c r="C319" s="292">
        <v>0.0</v>
      </c>
      <c r="D319" s="242" t="s">
        <v>212</v>
      </c>
      <c r="E319" s="260" t="s">
        <v>27</v>
      </c>
      <c r="F319" s="244" t="s">
        <v>27</v>
      </c>
      <c r="G319" s="289" t="b">
        <f t="shared" si="1"/>
        <v>0</v>
      </c>
      <c r="H319" s="246" t="b">
        <v>0</v>
      </c>
      <c r="I319" s="246" t="b">
        <v>0</v>
      </c>
      <c r="J319" s="288"/>
      <c r="K319" s="288"/>
      <c r="L319" s="288"/>
      <c r="M319" s="288"/>
    </row>
    <row r="320">
      <c r="A320" s="239"/>
      <c r="B320" s="291"/>
      <c r="C320" s="292">
        <v>0.0</v>
      </c>
      <c r="D320" s="242" t="s">
        <v>212</v>
      </c>
      <c r="E320" s="260" t="s">
        <v>27</v>
      </c>
      <c r="F320" s="244" t="s">
        <v>27</v>
      </c>
      <c r="G320" s="289" t="b">
        <f t="shared" si="1"/>
        <v>0</v>
      </c>
      <c r="H320" s="246" t="b">
        <v>0</v>
      </c>
      <c r="I320" s="246" t="b">
        <v>0</v>
      </c>
      <c r="J320" s="288"/>
      <c r="K320" s="288"/>
      <c r="L320" s="288"/>
      <c r="M320" s="288"/>
    </row>
    <row r="321">
      <c r="A321" s="239"/>
      <c r="B321" s="291"/>
      <c r="C321" s="292">
        <v>0.0</v>
      </c>
      <c r="D321" s="242" t="s">
        <v>212</v>
      </c>
      <c r="E321" s="260" t="s">
        <v>27</v>
      </c>
      <c r="F321" s="244" t="s">
        <v>27</v>
      </c>
      <c r="G321" s="289" t="b">
        <f t="shared" si="1"/>
        <v>0</v>
      </c>
      <c r="H321" s="246" t="b">
        <v>0</v>
      </c>
      <c r="I321" s="246" t="b">
        <v>0</v>
      </c>
      <c r="J321" s="288"/>
      <c r="K321" s="288"/>
      <c r="L321" s="288"/>
      <c r="M321" s="288"/>
    </row>
    <row r="322">
      <c r="A322" s="239"/>
      <c r="B322" s="291"/>
      <c r="C322" s="292">
        <v>0.0</v>
      </c>
      <c r="D322" s="242" t="s">
        <v>212</v>
      </c>
      <c r="E322" s="260" t="s">
        <v>27</v>
      </c>
      <c r="F322" s="244" t="s">
        <v>27</v>
      </c>
      <c r="G322" s="289" t="b">
        <f t="shared" si="1"/>
        <v>0</v>
      </c>
      <c r="H322" s="246" t="b">
        <v>0</v>
      </c>
      <c r="I322" s="246" t="b">
        <v>0</v>
      </c>
      <c r="J322" s="288"/>
      <c r="K322" s="288"/>
      <c r="L322" s="288"/>
      <c r="M322" s="288"/>
    </row>
    <row r="323">
      <c r="A323" s="239"/>
      <c r="B323" s="291"/>
      <c r="C323" s="292">
        <v>0.0</v>
      </c>
      <c r="D323" s="242" t="s">
        <v>212</v>
      </c>
      <c r="E323" s="260" t="s">
        <v>27</v>
      </c>
      <c r="F323" s="244" t="s">
        <v>27</v>
      </c>
      <c r="G323" s="289" t="b">
        <f t="shared" si="1"/>
        <v>0</v>
      </c>
      <c r="H323" s="246" t="b">
        <v>0</v>
      </c>
      <c r="I323" s="246" t="b">
        <v>0</v>
      </c>
      <c r="J323" s="288"/>
      <c r="K323" s="288"/>
      <c r="L323" s="288"/>
      <c r="M323" s="288"/>
    </row>
    <row r="324">
      <c r="A324" s="239"/>
      <c r="B324" s="291"/>
      <c r="C324" s="292">
        <v>0.0</v>
      </c>
      <c r="D324" s="242" t="s">
        <v>212</v>
      </c>
      <c r="E324" s="260" t="s">
        <v>27</v>
      </c>
      <c r="F324" s="244" t="s">
        <v>27</v>
      </c>
      <c r="G324" s="289" t="b">
        <f t="shared" si="1"/>
        <v>0</v>
      </c>
      <c r="H324" s="246" t="b">
        <v>0</v>
      </c>
      <c r="I324" s="246" t="b">
        <v>0</v>
      </c>
      <c r="J324" s="288"/>
      <c r="K324" s="288"/>
      <c r="L324" s="288"/>
      <c r="M324" s="288"/>
    </row>
    <row r="325">
      <c r="A325" s="239"/>
      <c r="B325" s="291"/>
      <c r="C325" s="292">
        <v>0.0</v>
      </c>
      <c r="D325" s="242" t="s">
        <v>212</v>
      </c>
      <c r="E325" s="260" t="s">
        <v>27</v>
      </c>
      <c r="F325" s="244" t="s">
        <v>27</v>
      </c>
      <c r="G325" s="289" t="b">
        <f t="shared" si="1"/>
        <v>0</v>
      </c>
      <c r="H325" s="246" t="b">
        <v>0</v>
      </c>
      <c r="I325" s="246" t="b">
        <v>0</v>
      </c>
      <c r="J325" s="288"/>
      <c r="K325" s="288"/>
      <c r="L325" s="288"/>
      <c r="M325" s="288"/>
    </row>
    <row r="326">
      <c r="A326" s="239"/>
      <c r="B326" s="291"/>
      <c r="C326" s="292">
        <v>0.0</v>
      </c>
      <c r="D326" s="242" t="s">
        <v>212</v>
      </c>
      <c r="E326" s="260" t="s">
        <v>27</v>
      </c>
      <c r="F326" s="244" t="s">
        <v>27</v>
      </c>
      <c r="G326" s="289" t="b">
        <f t="shared" si="1"/>
        <v>0</v>
      </c>
      <c r="H326" s="246" t="b">
        <v>0</v>
      </c>
      <c r="I326" s="246" t="b">
        <v>0</v>
      </c>
      <c r="J326" s="288"/>
      <c r="K326" s="288"/>
      <c r="L326" s="288"/>
      <c r="M326" s="288"/>
    </row>
    <row r="327">
      <c r="A327" s="239"/>
      <c r="B327" s="291"/>
      <c r="C327" s="292">
        <v>0.0</v>
      </c>
      <c r="D327" s="242" t="s">
        <v>212</v>
      </c>
      <c r="E327" s="260" t="s">
        <v>27</v>
      </c>
      <c r="F327" s="244" t="s">
        <v>27</v>
      </c>
      <c r="G327" s="289" t="b">
        <f t="shared" si="1"/>
        <v>0</v>
      </c>
      <c r="H327" s="246" t="b">
        <v>0</v>
      </c>
      <c r="I327" s="246" t="b">
        <v>0</v>
      </c>
      <c r="J327" s="288"/>
      <c r="K327" s="288"/>
      <c r="L327" s="288"/>
      <c r="M327" s="288"/>
    </row>
    <row r="328">
      <c r="A328" s="239"/>
      <c r="B328" s="291"/>
      <c r="C328" s="292">
        <v>0.0</v>
      </c>
      <c r="D328" s="242" t="s">
        <v>212</v>
      </c>
      <c r="E328" s="260" t="s">
        <v>27</v>
      </c>
      <c r="F328" s="244" t="s">
        <v>27</v>
      </c>
      <c r="G328" s="289" t="b">
        <f t="shared" si="1"/>
        <v>0</v>
      </c>
      <c r="H328" s="246" t="b">
        <v>0</v>
      </c>
      <c r="I328" s="246" t="b">
        <v>0</v>
      </c>
      <c r="J328" s="288"/>
      <c r="K328" s="288"/>
      <c r="L328" s="288"/>
      <c r="M328" s="288"/>
    </row>
    <row r="329">
      <c r="A329" s="239"/>
      <c r="B329" s="291"/>
      <c r="C329" s="292">
        <v>0.0</v>
      </c>
      <c r="D329" s="242" t="s">
        <v>212</v>
      </c>
      <c r="E329" s="260" t="s">
        <v>27</v>
      </c>
      <c r="F329" s="244" t="s">
        <v>27</v>
      </c>
      <c r="G329" s="289" t="b">
        <f t="shared" si="1"/>
        <v>0</v>
      </c>
      <c r="H329" s="246" t="b">
        <v>0</v>
      </c>
      <c r="I329" s="246" t="b">
        <v>0</v>
      </c>
      <c r="J329" s="288"/>
      <c r="K329" s="288"/>
      <c r="L329" s="288"/>
      <c r="M329" s="288"/>
    </row>
    <row r="330">
      <c r="A330" s="239"/>
      <c r="B330" s="291"/>
      <c r="C330" s="292">
        <v>0.0</v>
      </c>
      <c r="D330" s="242" t="s">
        <v>212</v>
      </c>
      <c r="E330" s="260" t="s">
        <v>27</v>
      </c>
      <c r="F330" s="244" t="s">
        <v>27</v>
      </c>
      <c r="G330" s="289" t="b">
        <f t="shared" si="1"/>
        <v>0</v>
      </c>
      <c r="H330" s="246" t="b">
        <v>0</v>
      </c>
      <c r="I330" s="246" t="b">
        <v>0</v>
      </c>
      <c r="J330" s="288"/>
      <c r="K330" s="288"/>
      <c r="L330" s="288"/>
      <c r="M330" s="288"/>
    </row>
    <row r="331">
      <c r="A331" s="239"/>
      <c r="B331" s="291"/>
      <c r="C331" s="292">
        <v>0.0</v>
      </c>
      <c r="D331" s="242" t="s">
        <v>212</v>
      </c>
      <c r="E331" s="260" t="s">
        <v>27</v>
      </c>
      <c r="F331" s="244" t="s">
        <v>27</v>
      </c>
      <c r="G331" s="289" t="b">
        <f t="shared" si="1"/>
        <v>0</v>
      </c>
      <c r="H331" s="246" t="b">
        <v>0</v>
      </c>
      <c r="I331" s="246" t="b">
        <v>0</v>
      </c>
      <c r="J331" s="288"/>
      <c r="K331" s="288"/>
      <c r="L331" s="288"/>
      <c r="M331" s="288"/>
    </row>
    <row r="332">
      <c r="A332" s="239"/>
      <c r="B332" s="291"/>
      <c r="C332" s="292">
        <v>0.0</v>
      </c>
      <c r="D332" s="242" t="s">
        <v>212</v>
      </c>
      <c r="E332" s="260" t="s">
        <v>27</v>
      </c>
      <c r="F332" s="244" t="s">
        <v>27</v>
      </c>
      <c r="G332" s="289" t="b">
        <f t="shared" si="1"/>
        <v>0</v>
      </c>
      <c r="H332" s="246" t="b">
        <v>0</v>
      </c>
      <c r="I332" s="246" t="b">
        <v>0</v>
      </c>
      <c r="J332" s="288"/>
      <c r="K332" s="288"/>
      <c r="L332" s="288"/>
      <c r="M332" s="288"/>
    </row>
    <row r="333">
      <c r="A333" s="239"/>
      <c r="B333" s="291"/>
      <c r="C333" s="292">
        <v>0.0</v>
      </c>
      <c r="D333" s="242" t="s">
        <v>212</v>
      </c>
      <c r="E333" s="260" t="s">
        <v>27</v>
      </c>
      <c r="F333" s="244" t="s">
        <v>27</v>
      </c>
      <c r="G333" s="289" t="b">
        <f t="shared" si="1"/>
        <v>0</v>
      </c>
      <c r="H333" s="246" t="b">
        <v>0</v>
      </c>
      <c r="I333" s="246" t="b">
        <v>0</v>
      </c>
      <c r="J333" s="288"/>
      <c r="K333" s="288"/>
      <c r="L333" s="288"/>
      <c r="M333" s="288"/>
    </row>
    <row r="334">
      <c r="A334" s="239"/>
      <c r="B334" s="291"/>
      <c r="C334" s="292">
        <v>0.0</v>
      </c>
      <c r="D334" s="242" t="s">
        <v>212</v>
      </c>
      <c r="E334" s="260" t="s">
        <v>27</v>
      </c>
      <c r="F334" s="244" t="s">
        <v>27</v>
      </c>
      <c r="G334" s="289" t="b">
        <f t="shared" si="1"/>
        <v>0</v>
      </c>
      <c r="H334" s="246" t="b">
        <v>0</v>
      </c>
      <c r="I334" s="246" t="b">
        <v>0</v>
      </c>
      <c r="J334" s="288"/>
      <c r="K334" s="288"/>
      <c r="L334" s="288"/>
      <c r="M334" s="288"/>
    </row>
    <row r="335">
      <c r="A335" s="239"/>
      <c r="B335" s="291"/>
      <c r="C335" s="292">
        <v>0.0</v>
      </c>
      <c r="D335" s="242" t="s">
        <v>212</v>
      </c>
      <c r="E335" s="260" t="s">
        <v>27</v>
      </c>
      <c r="F335" s="244" t="s">
        <v>27</v>
      </c>
      <c r="G335" s="289" t="b">
        <f t="shared" si="1"/>
        <v>0</v>
      </c>
      <c r="H335" s="246" t="b">
        <v>0</v>
      </c>
      <c r="I335" s="246" t="b">
        <v>0</v>
      </c>
      <c r="J335" s="288"/>
      <c r="K335" s="288"/>
      <c r="L335" s="288"/>
      <c r="M335" s="288"/>
    </row>
    <row r="336">
      <c r="A336" s="239"/>
      <c r="B336" s="291"/>
      <c r="C336" s="292">
        <v>0.0</v>
      </c>
      <c r="D336" s="242" t="s">
        <v>212</v>
      </c>
      <c r="E336" s="260" t="s">
        <v>27</v>
      </c>
      <c r="F336" s="244" t="s">
        <v>27</v>
      </c>
      <c r="G336" s="289" t="b">
        <f t="shared" si="1"/>
        <v>0</v>
      </c>
      <c r="H336" s="246" t="b">
        <v>0</v>
      </c>
      <c r="I336" s="246" t="b">
        <v>0</v>
      </c>
      <c r="J336" s="288"/>
      <c r="K336" s="288"/>
      <c r="L336" s="288"/>
      <c r="M336" s="288"/>
    </row>
    <row r="337">
      <c r="A337" s="239"/>
      <c r="B337" s="291"/>
      <c r="C337" s="292">
        <v>0.0</v>
      </c>
      <c r="D337" s="242" t="s">
        <v>212</v>
      </c>
      <c r="E337" s="260" t="s">
        <v>27</v>
      </c>
      <c r="F337" s="244" t="s">
        <v>27</v>
      </c>
      <c r="G337" s="289" t="b">
        <f t="shared" si="1"/>
        <v>0</v>
      </c>
      <c r="H337" s="246" t="b">
        <v>0</v>
      </c>
      <c r="I337" s="246" t="b">
        <v>0</v>
      </c>
      <c r="J337" s="288"/>
      <c r="K337" s="288"/>
      <c r="L337" s="288"/>
      <c r="M337" s="288"/>
    </row>
    <row r="338">
      <c r="A338" s="239"/>
      <c r="B338" s="291"/>
      <c r="C338" s="292">
        <v>0.0</v>
      </c>
      <c r="D338" s="242" t="s">
        <v>212</v>
      </c>
      <c r="E338" s="260" t="s">
        <v>27</v>
      </c>
      <c r="F338" s="244" t="s">
        <v>27</v>
      </c>
      <c r="G338" s="289" t="b">
        <f t="shared" si="1"/>
        <v>0</v>
      </c>
      <c r="H338" s="246" t="b">
        <v>0</v>
      </c>
      <c r="I338" s="246" t="b">
        <v>0</v>
      </c>
      <c r="J338" s="288"/>
      <c r="K338" s="288"/>
      <c r="L338" s="288"/>
      <c r="M338" s="288"/>
    </row>
    <row r="339">
      <c r="A339" s="239"/>
      <c r="B339" s="291"/>
      <c r="C339" s="292">
        <v>0.0</v>
      </c>
      <c r="D339" s="242" t="s">
        <v>212</v>
      </c>
      <c r="E339" s="260" t="s">
        <v>27</v>
      </c>
      <c r="F339" s="244" t="s">
        <v>27</v>
      </c>
      <c r="G339" s="289" t="b">
        <f t="shared" si="1"/>
        <v>0</v>
      </c>
      <c r="H339" s="246" t="b">
        <v>0</v>
      </c>
      <c r="I339" s="246" t="b">
        <v>0</v>
      </c>
      <c r="J339" s="288"/>
      <c r="K339" s="288"/>
      <c r="L339" s="288"/>
      <c r="M339" s="288"/>
    </row>
    <row r="340">
      <c r="A340" s="239"/>
      <c r="B340" s="291"/>
      <c r="C340" s="292">
        <v>0.0</v>
      </c>
      <c r="D340" s="242" t="s">
        <v>212</v>
      </c>
      <c r="E340" s="260" t="s">
        <v>27</v>
      </c>
      <c r="F340" s="244" t="s">
        <v>27</v>
      </c>
      <c r="G340" s="289" t="b">
        <f t="shared" si="1"/>
        <v>0</v>
      </c>
      <c r="H340" s="246" t="b">
        <v>0</v>
      </c>
      <c r="I340" s="246" t="b">
        <v>0</v>
      </c>
      <c r="J340" s="288"/>
      <c r="K340" s="288"/>
      <c r="L340" s="288"/>
      <c r="M340" s="288"/>
    </row>
    <row r="341">
      <c r="A341" s="239"/>
      <c r="B341" s="291"/>
      <c r="C341" s="292">
        <v>0.0</v>
      </c>
      <c r="D341" s="242" t="s">
        <v>212</v>
      </c>
      <c r="E341" s="260" t="s">
        <v>27</v>
      </c>
      <c r="F341" s="244" t="s">
        <v>27</v>
      </c>
      <c r="G341" s="289" t="b">
        <f t="shared" si="1"/>
        <v>0</v>
      </c>
      <c r="H341" s="246" t="b">
        <v>0</v>
      </c>
      <c r="I341" s="246" t="b">
        <v>0</v>
      </c>
      <c r="J341" s="288"/>
      <c r="K341" s="288"/>
      <c r="L341" s="288"/>
      <c r="M341" s="288"/>
    </row>
    <row r="342">
      <c r="A342" s="239"/>
      <c r="B342" s="291"/>
      <c r="C342" s="292">
        <v>0.0</v>
      </c>
      <c r="D342" s="242" t="s">
        <v>212</v>
      </c>
      <c r="E342" s="260" t="s">
        <v>27</v>
      </c>
      <c r="F342" s="244" t="s">
        <v>27</v>
      </c>
      <c r="G342" s="289" t="b">
        <f t="shared" si="1"/>
        <v>0</v>
      </c>
      <c r="H342" s="246" t="b">
        <v>0</v>
      </c>
      <c r="I342" s="246" t="b">
        <v>0</v>
      </c>
      <c r="J342" s="288"/>
      <c r="K342" s="288"/>
      <c r="L342" s="288"/>
      <c r="M342" s="288"/>
    </row>
    <row r="343">
      <c r="A343" s="239"/>
      <c r="B343" s="291"/>
      <c r="C343" s="292">
        <v>0.0</v>
      </c>
      <c r="D343" s="242" t="s">
        <v>212</v>
      </c>
      <c r="E343" s="260" t="s">
        <v>27</v>
      </c>
      <c r="F343" s="244" t="s">
        <v>27</v>
      </c>
      <c r="G343" s="289" t="b">
        <f t="shared" si="1"/>
        <v>0</v>
      </c>
      <c r="H343" s="246" t="b">
        <v>0</v>
      </c>
      <c r="I343" s="246" t="b">
        <v>0</v>
      </c>
      <c r="J343" s="288"/>
      <c r="K343" s="288"/>
      <c r="L343" s="288"/>
      <c r="M343" s="288"/>
    </row>
    <row r="344">
      <c r="A344" s="239"/>
      <c r="B344" s="291"/>
      <c r="C344" s="292">
        <v>0.0</v>
      </c>
      <c r="D344" s="242" t="s">
        <v>212</v>
      </c>
      <c r="E344" s="260" t="s">
        <v>27</v>
      </c>
      <c r="F344" s="244" t="s">
        <v>27</v>
      </c>
      <c r="G344" s="289" t="b">
        <f t="shared" si="1"/>
        <v>0</v>
      </c>
      <c r="H344" s="246" t="b">
        <v>0</v>
      </c>
      <c r="I344" s="246" t="b">
        <v>0</v>
      </c>
      <c r="J344" s="288"/>
      <c r="K344" s="288"/>
      <c r="L344" s="288"/>
      <c r="M344" s="288"/>
    </row>
    <row r="345">
      <c r="A345" s="239"/>
      <c r="B345" s="291"/>
      <c r="C345" s="292">
        <v>0.0</v>
      </c>
      <c r="D345" s="242" t="s">
        <v>212</v>
      </c>
      <c r="E345" s="260" t="s">
        <v>27</v>
      </c>
      <c r="F345" s="244" t="s">
        <v>27</v>
      </c>
      <c r="G345" s="289" t="b">
        <f t="shared" si="1"/>
        <v>0</v>
      </c>
      <c r="H345" s="246" t="b">
        <v>0</v>
      </c>
      <c r="I345" s="246" t="b">
        <v>0</v>
      </c>
      <c r="J345" s="288"/>
      <c r="K345" s="288"/>
      <c r="L345" s="288"/>
      <c r="M345" s="288"/>
    </row>
    <row r="346">
      <c r="A346" s="239"/>
      <c r="B346" s="291"/>
      <c r="C346" s="292">
        <v>0.0</v>
      </c>
      <c r="D346" s="242" t="s">
        <v>212</v>
      </c>
      <c r="E346" s="260" t="s">
        <v>27</v>
      </c>
      <c r="F346" s="244" t="s">
        <v>27</v>
      </c>
      <c r="G346" s="289" t="b">
        <f t="shared" si="1"/>
        <v>0</v>
      </c>
      <c r="H346" s="246" t="b">
        <v>0</v>
      </c>
      <c r="I346" s="246" t="b">
        <v>0</v>
      </c>
      <c r="J346" s="288"/>
      <c r="K346" s="288"/>
      <c r="L346" s="288"/>
      <c r="M346" s="288"/>
    </row>
    <row r="347">
      <c r="A347" s="239"/>
      <c r="B347" s="291"/>
      <c r="C347" s="292">
        <v>0.0</v>
      </c>
      <c r="D347" s="242" t="s">
        <v>212</v>
      </c>
      <c r="E347" s="260" t="s">
        <v>27</v>
      </c>
      <c r="F347" s="244" t="s">
        <v>27</v>
      </c>
      <c r="G347" s="289" t="b">
        <f t="shared" si="1"/>
        <v>0</v>
      </c>
      <c r="H347" s="246" t="b">
        <v>0</v>
      </c>
      <c r="I347" s="246" t="b">
        <v>0</v>
      </c>
      <c r="J347" s="288"/>
      <c r="K347" s="288"/>
      <c r="L347" s="288"/>
      <c r="M347" s="288"/>
    </row>
    <row r="348">
      <c r="A348" s="239"/>
      <c r="B348" s="291"/>
      <c r="C348" s="292">
        <v>0.0</v>
      </c>
      <c r="D348" s="242" t="s">
        <v>212</v>
      </c>
      <c r="E348" s="260" t="s">
        <v>27</v>
      </c>
      <c r="F348" s="244" t="s">
        <v>27</v>
      </c>
      <c r="G348" s="289" t="b">
        <f t="shared" si="1"/>
        <v>0</v>
      </c>
      <c r="H348" s="246" t="b">
        <v>0</v>
      </c>
      <c r="I348" s="246" t="b">
        <v>0</v>
      </c>
      <c r="J348" s="288"/>
      <c r="K348" s="288"/>
      <c r="L348" s="288"/>
      <c r="M348" s="288"/>
    </row>
    <row r="349">
      <c r="A349" s="239"/>
      <c r="B349" s="291"/>
      <c r="C349" s="292">
        <v>0.0</v>
      </c>
      <c r="D349" s="242" t="s">
        <v>212</v>
      </c>
      <c r="E349" s="260" t="s">
        <v>27</v>
      </c>
      <c r="F349" s="244" t="s">
        <v>27</v>
      </c>
      <c r="G349" s="289" t="b">
        <f t="shared" si="1"/>
        <v>0</v>
      </c>
      <c r="H349" s="246" t="b">
        <v>0</v>
      </c>
      <c r="I349" s="246" t="b">
        <v>0</v>
      </c>
      <c r="J349" s="288"/>
      <c r="K349" s="288"/>
      <c r="L349" s="288"/>
      <c r="M349" s="288"/>
    </row>
    <row r="350">
      <c r="A350" s="239"/>
      <c r="B350" s="291"/>
      <c r="C350" s="292">
        <v>0.0</v>
      </c>
      <c r="D350" s="242" t="s">
        <v>212</v>
      </c>
      <c r="E350" s="260" t="s">
        <v>27</v>
      </c>
      <c r="F350" s="244" t="s">
        <v>27</v>
      </c>
      <c r="G350" s="289" t="b">
        <f t="shared" si="1"/>
        <v>0</v>
      </c>
      <c r="H350" s="246" t="b">
        <v>0</v>
      </c>
      <c r="I350" s="246" t="b">
        <v>0</v>
      </c>
      <c r="J350" s="288"/>
      <c r="K350" s="288"/>
      <c r="L350" s="288"/>
      <c r="M350" s="288"/>
    </row>
    <row r="351">
      <c r="A351" s="239"/>
      <c r="B351" s="291"/>
      <c r="C351" s="292">
        <v>0.0</v>
      </c>
      <c r="D351" s="242" t="s">
        <v>212</v>
      </c>
      <c r="E351" s="260" t="s">
        <v>27</v>
      </c>
      <c r="F351" s="244" t="s">
        <v>27</v>
      </c>
      <c r="G351" s="289" t="b">
        <f t="shared" si="1"/>
        <v>0</v>
      </c>
      <c r="H351" s="246" t="b">
        <v>0</v>
      </c>
      <c r="I351" s="246" t="b">
        <v>0</v>
      </c>
      <c r="J351" s="288"/>
      <c r="K351" s="288"/>
      <c r="L351" s="288"/>
      <c r="M351" s="288"/>
    </row>
    <row r="352">
      <c r="A352" s="239"/>
      <c r="B352" s="291"/>
      <c r="C352" s="292">
        <v>0.0</v>
      </c>
      <c r="D352" s="242" t="s">
        <v>212</v>
      </c>
      <c r="E352" s="260" t="s">
        <v>27</v>
      </c>
      <c r="F352" s="244" t="s">
        <v>27</v>
      </c>
      <c r="G352" s="289" t="b">
        <f t="shared" si="1"/>
        <v>0</v>
      </c>
      <c r="H352" s="246" t="b">
        <v>0</v>
      </c>
      <c r="I352" s="246" t="b">
        <v>0</v>
      </c>
      <c r="J352" s="288"/>
      <c r="K352" s="288"/>
      <c r="L352" s="288"/>
      <c r="M352" s="288"/>
    </row>
    <row r="353">
      <c r="A353" s="239"/>
      <c r="B353" s="291"/>
      <c r="C353" s="292">
        <v>0.0</v>
      </c>
      <c r="D353" s="242" t="s">
        <v>212</v>
      </c>
      <c r="E353" s="260" t="s">
        <v>27</v>
      </c>
      <c r="F353" s="244" t="s">
        <v>27</v>
      </c>
      <c r="G353" s="289" t="b">
        <f t="shared" si="1"/>
        <v>0</v>
      </c>
      <c r="H353" s="246" t="b">
        <v>0</v>
      </c>
      <c r="I353" s="246" t="b">
        <v>0</v>
      </c>
      <c r="J353" s="288"/>
      <c r="K353" s="288"/>
      <c r="L353" s="288"/>
      <c r="M353" s="288"/>
    </row>
    <row r="354">
      <c r="A354" s="239"/>
      <c r="B354" s="291"/>
      <c r="C354" s="292">
        <v>0.0</v>
      </c>
      <c r="D354" s="242" t="s">
        <v>212</v>
      </c>
      <c r="E354" s="260" t="s">
        <v>27</v>
      </c>
      <c r="F354" s="244" t="s">
        <v>27</v>
      </c>
      <c r="G354" s="289" t="b">
        <f t="shared" si="1"/>
        <v>0</v>
      </c>
      <c r="H354" s="246" t="b">
        <v>0</v>
      </c>
      <c r="I354" s="246" t="b">
        <v>0</v>
      </c>
      <c r="J354" s="288"/>
      <c r="K354" s="288"/>
      <c r="L354" s="288"/>
      <c r="M354" s="288"/>
    </row>
    <row r="355">
      <c r="A355" s="239"/>
      <c r="B355" s="291"/>
      <c r="C355" s="292">
        <v>0.0</v>
      </c>
      <c r="D355" s="242" t="s">
        <v>212</v>
      </c>
      <c r="E355" s="260" t="s">
        <v>27</v>
      </c>
      <c r="F355" s="244" t="s">
        <v>27</v>
      </c>
      <c r="G355" s="289" t="b">
        <f t="shared" si="1"/>
        <v>0</v>
      </c>
      <c r="H355" s="246" t="b">
        <v>0</v>
      </c>
      <c r="I355" s="246" t="b">
        <v>0</v>
      </c>
      <c r="J355" s="288"/>
      <c r="K355" s="288"/>
      <c r="L355" s="288"/>
      <c r="M355" s="288"/>
    </row>
    <row r="356">
      <c r="A356" s="239"/>
      <c r="B356" s="291"/>
      <c r="C356" s="292">
        <v>0.0</v>
      </c>
      <c r="D356" s="242" t="s">
        <v>212</v>
      </c>
      <c r="E356" s="260" t="s">
        <v>27</v>
      </c>
      <c r="F356" s="244" t="s">
        <v>27</v>
      </c>
      <c r="G356" s="289" t="b">
        <f t="shared" si="1"/>
        <v>0</v>
      </c>
      <c r="H356" s="246" t="b">
        <v>0</v>
      </c>
      <c r="I356" s="246" t="b">
        <v>0</v>
      </c>
      <c r="J356" s="288"/>
      <c r="K356" s="288"/>
      <c r="L356" s="288"/>
      <c r="M356" s="288"/>
    </row>
    <row r="357">
      <c r="A357" s="239"/>
      <c r="B357" s="291"/>
      <c r="C357" s="292">
        <v>0.0</v>
      </c>
      <c r="D357" s="242" t="s">
        <v>212</v>
      </c>
      <c r="E357" s="260" t="s">
        <v>27</v>
      </c>
      <c r="F357" s="244" t="s">
        <v>27</v>
      </c>
      <c r="G357" s="289" t="b">
        <f t="shared" si="1"/>
        <v>0</v>
      </c>
      <c r="H357" s="246" t="b">
        <v>0</v>
      </c>
      <c r="I357" s="246" t="b">
        <v>0</v>
      </c>
      <c r="J357" s="288"/>
      <c r="K357" s="288"/>
      <c r="L357" s="288"/>
      <c r="M357" s="288"/>
    </row>
    <row r="358">
      <c r="A358" s="239"/>
      <c r="B358" s="291"/>
      <c r="C358" s="292">
        <v>0.0</v>
      </c>
      <c r="D358" s="242" t="s">
        <v>212</v>
      </c>
      <c r="E358" s="260" t="s">
        <v>27</v>
      </c>
      <c r="F358" s="244" t="s">
        <v>27</v>
      </c>
      <c r="G358" s="289" t="b">
        <f t="shared" si="1"/>
        <v>0</v>
      </c>
      <c r="H358" s="246" t="b">
        <v>0</v>
      </c>
      <c r="I358" s="246" t="b">
        <v>0</v>
      </c>
      <c r="J358" s="288"/>
      <c r="K358" s="288"/>
      <c r="L358" s="288"/>
      <c r="M358" s="288"/>
    </row>
    <row r="359">
      <c r="A359" s="239"/>
      <c r="B359" s="291"/>
      <c r="C359" s="292">
        <v>0.0</v>
      </c>
      <c r="D359" s="242" t="s">
        <v>212</v>
      </c>
      <c r="E359" s="260" t="s">
        <v>27</v>
      </c>
      <c r="F359" s="244" t="s">
        <v>27</v>
      </c>
      <c r="G359" s="289" t="b">
        <f t="shared" si="1"/>
        <v>0</v>
      </c>
      <c r="H359" s="246" t="b">
        <v>0</v>
      </c>
      <c r="I359" s="246" t="b">
        <v>0</v>
      </c>
      <c r="J359" s="288"/>
      <c r="K359" s="288"/>
      <c r="L359" s="288"/>
      <c r="M359" s="288"/>
    </row>
    <row r="360">
      <c r="A360" s="239"/>
      <c r="B360" s="291"/>
      <c r="C360" s="292">
        <v>0.0</v>
      </c>
      <c r="D360" s="242" t="s">
        <v>212</v>
      </c>
      <c r="E360" s="260" t="s">
        <v>27</v>
      </c>
      <c r="F360" s="244" t="s">
        <v>27</v>
      </c>
      <c r="G360" s="289" t="b">
        <f t="shared" si="1"/>
        <v>0</v>
      </c>
      <c r="H360" s="246" t="b">
        <v>0</v>
      </c>
      <c r="I360" s="246" t="b">
        <v>0</v>
      </c>
      <c r="J360" s="288"/>
      <c r="K360" s="288"/>
      <c r="L360" s="288"/>
      <c r="M360" s="288"/>
    </row>
    <row r="361">
      <c r="A361" s="239"/>
      <c r="B361" s="291"/>
      <c r="C361" s="292">
        <v>0.0</v>
      </c>
      <c r="D361" s="242" t="s">
        <v>212</v>
      </c>
      <c r="E361" s="260" t="s">
        <v>27</v>
      </c>
      <c r="F361" s="244" t="s">
        <v>27</v>
      </c>
      <c r="G361" s="289" t="b">
        <f t="shared" si="1"/>
        <v>0</v>
      </c>
      <c r="H361" s="246" t="b">
        <v>0</v>
      </c>
      <c r="I361" s="246" t="b">
        <v>0</v>
      </c>
      <c r="J361" s="288"/>
      <c r="K361" s="288"/>
      <c r="L361" s="288"/>
      <c r="M361" s="288"/>
    </row>
    <row r="362">
      <c r="A362" s="239"/>
      <c r="B362" s="291"/>
      <c r="C362" s="292">
        <v>0.0</v>
      </c>
      <c r="D362" s="242" t="s">
        <v>212</v>
      </c>
      <c r="E362" s="260" t="s">
        <v>27</v>
      </c>
      <c r="F362" s="244" t="s">
        <v>27</v>
      </c>
      <c r="G362" s="289" t="b">
        <f t="shared" si="1"/>
        <v>0</v>
      </c>
      <c r="H362" s="246" t="b">
        <v>0</v>
      </c>
      <c r="I362" s="246" t="b">
        <v>0</v>
      </c>
      <c r="J362" s="288"/>
      <c r="K362" s="288"/>
      <c r="L362" s="288"/>
      <c r="M362" s="288"/>
    </row>
    <row r="363">
      <c r="A363" s="239"/>
      <c r="B363" s="291"/>
      <c r="C363" s="292">
        <v>0.0</v>
      </c>
      <c r="D363" s="242" t="s">
        <v>212</v>
      </c>
      <c r="E363" s="260" t="s">
        <v>27</v>
      </c>
      <c r="F363" s="244" t="s">
        <v>27</v>
      </c>
      <c r="G363" s="289" t="b">
        <f t="shared" si="1"/>
        <v>0</v>
      </c>
      <c r="H363" s="246" t="b">
        <v>0</v>
      </c>
      <c r="I363" s="246" t="b">
        <v>0</v>
      </c>
      <c r="J363" s="288"/>
      <c r="K363" s="288"/>
      <c r="L363" s="288"/>
      <c r="M363" s="288"/>
    </row>
    <row r="364">
      <c r="A364" s="239"/>
      <c r="B364" s="291"/>
      <c r="C364" s="292">
        <v>0.0</v>
      </c>
      <c r="D364" s="242" t="s">
        <v>212</v>
      </c>
      <c r="E364" s="260" t="s">
        <v>27</v>
      </c>
      <c r="F364" s="244" t="s">
        <v>27</v>
      </c>
      <c r="G364" s="289" t="b">
        <f t="shared" si="1"/>
        <v>0</v>
      </c>
      <c r="H364" s="246" t="b">
        <v>0</v>
      </c>
      <c r="I364" s="246" t="b">
        <v>0</v>
      </c>
      <c r="J364" s="288"/>
      <c r="K364" s="288"/>
      <c r="L364" s="288"/>
      <c r="M364" s="288"/>
    </row>
    <row r="365">
      <c r="A365" s="239"/>
      <c r="B365" s="291"/>
      <c r="C365" s="292">
        <v>0.0</v>
      </c>
      <c r="D365" s="242" t="s">
        <v>212</v>
      </c>
      <c r="E365" s="260" t="s">
        <v>27</v>
      </c>
      <c r="F365" s="244" t="s">
        <v>27</v>
      </c>
      <c r="G365" s="289" t="b">
        <f t="shared" si="1"/>
        <v>0</v>
      </c>
      <c r="H365" s="246" t="b">
        <v>0</v>
      </c>
      <c r="I365" s="246" t="b">
        <v>0</v>
      </c>
      <c r="J365" s="288"/>
      <c r="K365" s="288"/>
      <c r="L365" s="288"/>
      <c r="M365" s="288"/>
    </row>
    <row r="366">
      <c r="A366" s="239"/>
      <c r="B366" s="291"/>
      <c r="C366" s="292">
        <v>0.0</v>
      </c>
      <c r="D366" s="242" t="s">
        <v>212</v>
      </c>
      <c r="E366" s="260" t="s">
        <v>27</v>
      </c>
      <c r="F366" s="244" t="s">
        <v>27</v>
      </c>
      <c r="G366" s="289" t="b">
        <f t="shared" si="1"/>
        <v>0</v>
      </c>
      <c r="H366" s="246" t="b">
        <v>0</v>
      </c>
      <c r="I366" s="246" t="b">
        <v>0</v>
      </c>
      <c r="J366" s="288"/>
      <c r="K366" s="288"/>
      <c r="L366" s="288"/>
      <c r="M366" s="288"/>
    </row>
    <row r="367">
      <c r="A367" s="239"/>
      <c r="B367" s="291"/>
      <c r="C367" s="292">
        <v>0.0</v>
      </c>
      <c r="D367" s="242" t="s">
        <v>212</v>
      </c>
      <c r="E367" s="260" t="s">
        <v>27</v>
      </c>
      <c r="F367" s="244" t="s">
        <v>27</v>
      </c>
      <c r="G367" s="289" t="b">
        <f t="shared" si="1"/>
        <v>0</v>
      </c>
      <c r="H367" s="246" t="b">
        <v>0</v>
      </c>
      <c r="I367" s="246" t="b">
        <v>0</v>
      </c>
      <c r="J367" s="288"/>
      <c r="K367" s="288"/>
      <c r="L367" s="288"/>
      <c r="M367" s="288"/>
    </row>
    <row r="368">
      <c r="A368" s="239"/>
      <c r="B368" s="291"/>
      <c r="C368" s="292">
        <v>0.0</v>
      </c>
      <c r="D368" s="242" t="s">
        <v>212</v>
      </c>
      <c r="E368" s="260" t="s">
        <v>27</v>
      </c>
      <c r="F368" s="244" t="s">
        <v>27</v>
      </c>
      <c r="G368" s="289" t="b">
        <f t="shared" si="1"/>
        <v>0</v>
      </c>
      <c r="H368" s="246" t="b">
        <v>0</v>
      </c>
      <c r="I368" s="246" t="b">
        <v>0</v>
      </c>
      <c r="J368" s="288"/>
      <c r="K368" s="288"/>
      <c r="L368" s="288"/>
      <c r="M368" s="288"/>
    </row>
    <row r="369">
      <c r="A369" s="239"/>
      <c r="B369" s="291"/>
      <c r="C369" s="292">
        <v>0.0</v>
      </c>
      <c r="D369" s="242" t="s">
        <v>212</v>
      </c>
      <c r="E369" s="260" t="s">
        <v>27</v>
      </c>
      <c r="F369" s="244" t="s">
        <v>27</v>
      </c>
      <c r="G369" s="289" t="b">
        <f t="shared" si="1"/>
        <v>0</v>
      </c>
      <c r="H369" s="246" t="b">
        <v>0</v>
      </c>
      <c r="I369" s="246" t="b">
        <v>0</v>
      </c>
      <c r="J369" s="288"/>
      <c r="K369" s="288"/>
      <c r="L369" s="288"/>
      <c r="M369" s="288"/>
    </row>
    <row r="370">
      <c r="A370" s="239"/>
      <c r="B370" s="291"/>
      <c r="C370" s="292">
        <v>0.0</v>
      </c>
      <c r="D370" s="242" t="s">
        <v>212</v>
      </c>
      <c r="E370" s="260" t="s">
        <v>27</v>
      </c>
      <c r="F370" s="244" t="s">
        <v>27</v>
      </c>
      <c r="G370" s="289" t="b">
        <f t="shared" si="1"/>
        <v>0</v>
      </c>
      <c r="H370" s="246" t="b">
        <v>0</v>
      </c>
      <c r="I370" s="246" t="b">
        <v>0</v>
      </c>
      <c r="J370" s="288"/>
      <c r="K370" s="288"/>
      <c r="L370" s="288"/>
      <c r="M370" s="288"/>
    </row>
    <row r="371">
      <c r="A371" s="239"/>
      <c r="B371" s="291"/>
      <c r="C371" s="292">
        <v>0.0</v>
      </c>
      <c r="D371" s="242" t="s">
        <v>212</v>
      </c>
      <c r="E371" s="260" t="s">
        <v>27</v>
      </c>
      <c r="F371" s="244" t="s">
        <v>27</v>
      </c>
      <c r="G371" s="289" t="b">
        <f t="shared" si="1"/>
        <v>0</v>
      </c>
      <c r="H371" s="246" t="b">
        <v>0</v>
      </c>
      <c r="I371" s="246" t="b">
        <v>0</v>
      </c>
      <c r="J371" s="288"/>
      <c r="K371" s="288"/>
      <c r="L371" s="288"/>
      <c r="M371" s="288"/>
    </row>
    <row r="372">
      <c r="A372" s="239"/>
      <c r="B372" s="291"/>
      <c r="C372" s="292">
        <v>0.0</v>
      </c>
      <c r="D372" s="242" t="s">
        <v>212</v>
      </c>
      <c r="E372" s="260" t="s">
        <v>27</v>
      </c>
      <c r="F372" s="244" t="s">
        <v>27</v>
      </c>
      <c r="G372" s="289" t="b">
        <f t="shared" si="1"/>
        <v>0</v>
      </c>
      <c r="H372" s="246" t="b">
        <v>0</v>
      </c>
      <c r="I372" s="246" t="b">
        <v>0</v>
      </c>
      <c r="J372" s="288"/>
      <c r="K372" s="288"/>
      <c r="L372" s="288"/>
      <c r="M372" s="288"/>
    </row>
    <row r="373">
      <c r="A373" s="239"/>
      <c r="B373" s="291"/>
      <c r="C373" s="292">
        <v>0.0</v>
      </c>
      <c r="D373" s="242" t="s">
        <v>212</v>
      </c>
      <c r="E373" s="260" t="s">
        <v>27</v>
      </c>
      <c r="F373" s="244" t="s">
        <v>27</v>
      </c>
      <c r="G373" s="289" t="b">
        <f t="shared" si="1"/>
        <v>0</v>
      </c>
      <c r="H373" s="246" t="b">
        <v>0</v>
      </c>
      <c r="I373" s="246" t="b">
        <v>0</v>
      </c>
      <c r="J373" s="288"/>
      <c r="K373" s="288"/>
      <c r="L373" s="288"/>
      <c r="M373" s="288"/>
    </row>
    <row r="374">
      <c r="A374" s="239"/>
      <c r="B374" s="291"/>
      <c r="C374" s="292">
        <v>0.0</v>
      </c>
      <c r="D374" s="242" t="s">
        <v>212</v>
      </c>
      <c r="E374" s="260" t="s">
        <v>27</v>
      </c>
      <c r="F374" s="244" t="s">
        <v>27</v>
      </c>
      <c r="G374" s="289" t="b">
        <f t="shared" si="1"/>
        <v>0</v>
      </c>
      <c r="H374" s="246" t="b">
        <v>0</v>
      </c>
      <c r="I374" s="246" t="b">
        <v>0</v>
      </c>
      <c r="J374" s="288"/>
      <c r="K374" s="288"/>
      <c r="L374" s="288"/>
      <c r="M374" s="288"/>
    </row>
    <row r="375">
      <c r="A375" s="239"/>
      <c r="B375" s="291"/>
      <c r="C375" s="292">
        <v>0.0</v>
      </c>
      <c r="D375" s="242" t="s">
        <v>212</v>
      </c>
      <c r="E375" s="260" t="s">
        <v>27</v>
      </c>
      <c r="F375" s="244" t="s">
        <v>27</v>
      </c>
      <c r="G375" s="289" t="b">
        <f t="shared" si="1"/>
        <v>0</v>
      </c>
      <c r="H375" s="246" t="b">
        <v>0</v>
      </c>
      <c r="I375" s="246" t="b">
        <v>0</v>
      </c>
      <c r="J375" s="288"/>
      <c r="K375" s="288"/>
      <c r="L375" s="288"/>
      <c r="M375" s="288"/>
    </row>
    <row r="376">
      <c r="A376" s="239"/>
      <c r="B376" s="291"/>
      <c r="C376" s="292">
        <v>0.0</v>
      </c>
      <c r="D376" s="242" t="s">
        <v>212</v>
      </c>
      <c r="E376" s="260" t="s">
        <v>27</v>
      </c>
      <c r="F376" s="244" t="s">
        <v>27</v>
      </c>
      <c r="G376" s="289" t="b">
        <f t="shared" si="1"/>
        <v>0</v>
      </c>
      <c r="H376" s="246" t="b">
        <v>0</v>
      </c>
      <c r="I376" s="246" t="b">
        <v>0</v>
      </c>
      <c r="J376" s="288"/>
      <c r="K376" s="288"/>
      <c r="L376" s="288"/>
      <c r="M376" s="288"/>
    </row>
    <row r="377">
      <c r="A377" s="239"/>
      <c r="B377" s="291"/>
      <c r="C377" s="292">
        <v>0.0</v>
      </c>
      <c r="D377" s="242" t="s">
        <v>212</v>
      </c>
      <c r="E377" s="260" t="s">
        <v>27</v>
      </c>
      <c r="F377" s="244" t="s">
        <v>27</v>
      </c>
      <c r="G377" s="289" t="b">
        <f t="shared" si="1"/>
        <v>0</v>
      </c>
      <c r="H377" s="246" t="b">
        <v>0</v>
      </c>
      <c r="I377" s="246" t="b">
        <v>0</v>
      </c>
      <c r="J377" s="288"/>
      <c r="K377" s="288"/>
      <c r="L377" s="288"/>
      <c r="M377" s="288"/>
    </row>
    <row r="378">
      <c r="A378" s="239"/>
      <c r="B378" s="291"/>
      <c r="C378" s="292">
        <v>0.0</v>
      </c>
      <c r="D378" s="242" t="s">
        <v>212</v>
      </c>
      <c r="E378" s="260" t="s">
        <v>27</v>
      </c>
      <c r="F378" s="244" t="s">
        <v>27</v>
      </c>
      <c r="G378" s="289" t="b">
        <f t="shared" si="1"/>
        <v>0</v>
      </c>
      <c r="H378" s="246" t="b">
        <v>0</v>
      </c>
      <c r="I378" s="246" t="b">
        <v>0</v>
      </c>
      <c r="J378" s="288"/>
      <c r="K378" s="288"/>
      <c r="L378" s="288"/>
      <c r="M378" s="288"/>
    </row>
    <row r="379">
      <c r="A379" s="239"/>
      <c r="B379" s="291"/>
      <c r="C379" s="292">
        <v>0.0</v>
      </c>
      <c r="D379" s="242" t="s">
        <v>212</v>
      </c>
      <c r="E379" s="260" t="s">
        <v>27</v>
      </c>
      <c r="F379" s="244" t="s">
        <v>27</v>
      </c>
      <c r="G379" s="289" t="b">
        <f t="shared" si="1"/>
        <v>0</v>
      </c>
      <c r="H379" s="246" t="b">
        <v>0</v>
      </c>
      <c r="I379" s="246" t="b">
        <v>0</v>
      </c>
      <c r="J379" s="288"/>
      <c r="K379" s="288"/>
      <c r="L379" s="288"/>
      <c r="M379" s="288"/>
    </row>
    <row r="380">
      <c r="A380" s="239"/>
      <c r="B380" s="291"/>
      <c r="C380" s="292">
        <v>0.0</v>
      </c>
      <c r="D380" s="242" t="s">
        <v>212</v>
      </c>
      <c r="E380" s="260" t="s">
        <v>27</v>
      </c>
      <c r="F380" s="244" t="s">
        <v>27</v>
      </c>
      <c r="G380" s="289" t="b">
        <f t="shared" si="1"/>
        <v>0</v>
      </c>
      <c r="H380" s="246" t="b">
        <v>0</v>
      </c>
      <c r="I380" s="246" t="b">
        <v>0</v>
      </c>
      <c r="J380" s="288"/>
      <c r="K380" s="288"/>
      <c r="L380" s="288"/>
      <c r="M380" s="288"/>
    </row>
    <row r="381">
      <c r="A381" s="239"/>
      <c r="B381" s="291"/>
      <c r="C381" s="292">
        <v>0.0</v>
      </c>
      <c r="D381" s="242" t="s">
        <v>212</v>
      </c>
      <c r="E381" s="260" t="s">
        <v>27</v>
      </c>
      <c r="F381" s="244" t="s">
        <v>27</v>
      </c>
      <c r="G381" s="289" t="b">
        <f t="shared" si="1"/>
        <v>0</v>
      </c>
      <c r="H381" s="246" t="b">
        <v>0</v>
      </c>
      <c r="I381" s="246" t="b">
        <v>0</v>
      </c>
      <c r="J381" s="288"/>
      <c r="K381" s="288"/>
      <c r="L381" s="288"/>
      <c r="M381" s="288"/>
    </row>
    <row r="382">
      <c r="A382" s="239"/>
      <c r="B382" s="291"/>
      <c r="C382" s="292">
        <v>0.0</v>
      </c>
      <c r="D382" s="242" t="s">
        <v>212</v>
      </c>
      <c r="E382" s="260" t="s">
        <v>27</v>
      </c>
      <c r="F382" s="244" t="s">
        <v>27</v>
      </c>
      <c r="G382" s="289" t="b">
        <f t="shared" si="1"/>
        <v>0</v>
      </c>
      <c r="H382" s="246" t="b">
        <v>0</v>
      </c>
      <c r="I382" s="246" t="b">
        <v>0</v>
      </c>
      <c r="J382" s="288"/>
      <c r="K382" s="288"/>
      <c r="L382" s="288"/>
      <c r="M382" s="288"/>
    </row>
    <row r="383">
      <c r="A383" s="239"/>
      <c r="B383" s="291"/>
      <c r="C383" s="292">
        <v>0.0</v>
      </c>
      <c r="D383" s="242" t="s">
        <v>212</v>
      </c>
      <c r="E383" s="260" t="s">
        <v>27</v>
      </c>
      <c r="F383" s="244" t="s">
        <v>27</v>
      </c>
      <c r="G383" s="289" t="b">
        <f t="shared" si="1"/>
        <v>0</v>
      </c>
      <c r="H383" s="246" t="b">
        <v>0</v>
      </c>
      <c r="I383" s="246" t="b">
        <v>0</v>
      </c>
      <c r="J383" s="288"/>
      <c r="K383" s="288"/>
      <c r="L383" s="288"/>
      <c r="M383" s="288"/>
    </row>
    <row r="384">
      <c r="A384" s="239"/>
      <c r="B384" s="291"/>
      <c r="C384" s="292">
        <v>0.0</v>
      </c>
      <c r="D384" s="242" t="s">
        <v>212</v>
      </c>
      <c r="E384" s="260" t="s">
        <v>27</v>
      </c>
      <c r="F384" s="244" t="s">
        <v>27</v>
      </c>
      <c r="G384" s="289" t="b">
        <f t="shared" si="1"/>
        <v>0</v>
      </c>
      <c r="H384" s="246" t="b">
        <v>0</v>
      </c>
      <c r="I384" s="246" t="b">
        <v>0</v>
      </c>
      <c r="J384" s="288"/>
      <c r="K384" s="288"/>
      <c r="L384" s="288"/>
      <c r="M384" s="288"/>
    </row>
    <row r="385">
      <c r="A385" s="239"/>
      <c r="B385" s="291"/>
      <c r="C385" s="292">
        <v>0.0</v>
      </c>
      <c r="D385" s="242" t="s">
        <v>212</v>
      </c>
      <c r="E385" s="260" t="s">
        <v>27</v>
      </c>
      <c r="F385" s="244" t="s">
        <v>27</v>
      </c>
      <c r="G385" s="289" t="b">
        <f t="shared" si="1"/>
        <v>0</v>
      </c>
      <c r="H385" s="246" t="b">
        <v>0</v>
      </c>
      <c r="I385" s="246" t="b">
        <v>0</v>
      </c>
      <c r="J385" s="288"/>
      <c r="K385" s="288"/>
      <c r="L385" s="288"/>
      <c r="M385" s="288"/>
    </row>
    <row r="386">
      <c r="A386" s="239"/>
      <c r="B386" s="291"/>
      <c r="C386" s="292">
        <v>0.0</v>
      </c>
      <c r="D386" s="242" t="s">
        <v>212</v>
      </c>
      <c r="E386" s="260" t="s">
        <v>27</v>
      </c>
      <c r="F386" s="244" t="s">
        <v>27</v>
      </c>
      <c r="G386" s="289" t="b">
        <f t="shared" si="1"/>
        <v>0</v>
      </c>
      <c r="H386" s="246" t="b">
        <v>0</v>
      </c>
      <c r="I386" s="246" t="b">
        <v>0</v>
      </c>
      <c r="J386" s="288"/>
      <c r="K386" s="288"/>
      <c r="L386" s="288"/>
      <c r="M386" s="288"/>
    </row>
    <row r="387">
      <c r="A387" s="239"/>
      <c r="B387" s="291"/>
      <c r="C387" s="292">
        <v>0.0</v>
      </c>
      <c r="D387" s="242" t="s">
        <v>212</v>
      </c>
      <c r="E387" s="260" t="s">
        <v>27</v>
      </c>
      <c r="F387" s="244" t="s">
        <v>27</v>
      </c>
      <c r="G387" s="289" t="b">
        <f t="shared" si="1"/>
        <v>0</v>
      </c>
      <c r="H387" s="246" t="b">
        <v>0</v>
      </c>
      <c r="I387" s="246" t="b">
        <v>0</v>
      </c>
      <c r="J387" s="288"/>
      <c r="K387" s="288"/>
      <c r="L387" s="288"/>
      <c r="M387" s="288"/>
    </row>
    <row r="388">
      <c r="A388" s="239"/>
      <c r="B388" s="291"/>
      <c r="C388" s="292">
        <v>0.0</v>
      </c>
      <c r="D388" s="242" t="s">
        <v>212</v>
      </c>
      <c r="E388" s="260" t="s">
        <v>27</v>
      </c>
      <c r="F388" s="244" t="s">
        <v>27</v>
      </c>
      <c r="G388" s="289" t="b">
        <f t="shared" si="1"/>
        <v>0</v>
      </c>
      <c r="H388" s="246" t="b">
        <v>0</v>
      </c>
      <c r="I388" s="246" t="b">
        <v>0</v>
      </c>
      <c r="J388" s="288"/>
      <c r="K388" s="288"/>
      <c r="L388" s="288"/>
      <c r="M388" s="288"/>
    </row>
    <row r="389">
      <c r="A389" s="239"/>
      <c r="B389" s="291"/>
      <c r="C389" s="292">
        <v>0.0</v>
      </c>
      <c r="D389" s="242" t="s">
        <v>212</v>
      </c>
      <c r="E389" s="260" t="s">
        <v>27</v>
      </c>
      <c r="F389" s="244" t="s">
        <v>27</v>
      </c>
      <c r="G389" s="289" t="b">
        <f t="shared" si="1"/>
        <v>0</v>
      </c>
      <c r="H389" s="246" t="b">
        <v>0</v>
      </c>
      <c r="I389" s="246" t="b">
        <v>0</v>
      </c>
      <c r="J389" s="288"/>
      <c r="K389" s="288"/>
      <c r="L389" s="288"/>
      <c r="M389" s="288"/>
    </row>
    <row r="390">
      <c r="A390" s="239"/>
      <c r="B390" s="291"/>
      <c r="C390" s="292">
        <v>0.0</v>
      </c>
      <c r="D390" s="242" t="s">
        <v>212</v>
      </c>
      <c r="E390" s="260" t="s">
        <v>27</v>
      </c>
      <c r="F390" s="244" t="s">
        <v>27</v>
      </c>
      <c r="G390" s="289" t="b">
        <f t="shared" si="1"/>
        <v>0</v>
      </c>
      <c r="H390" s="246" t="b">
        <v>0</v>
      </c>
      <c r="I390" s="246" t="b">
        <v>0</v>
      </c>
      <c r="J390" s="288"/>
      <c r="K390" s="288"/>
      <c r="L390" s="288"/>
      <c r="M390" s="288"/>
    </row>
    <row r="391">
      <c r="A391" s="239"/>
      <c r="B391" s="291"/>
      <c r="C391" s="292">
        <v>0.0</v>
      </c>
      <c r="D391" s="242" t="s">
        <v>212</v>
      </c>
      <c r="E391" s="260" t="s">
        <v>27</v>
      </c>
      <c r="F391" s="244" t="s">
        <v>27</v>
      </c>
      <c r="G391" s="289" t="b">
        <f t="shared" si="1"/>
        <v>0</v>
      </c>
      <c r="H391" s="246" t="b">
        <v>0</v>
      </c>
      <c r="I391" s="246" t="b">
        <v>0</v>
      </c>
      <c r="J391" s="288"/>
      <c r="K391" s="288"/>
      <c r="L391" s="288"/>
      <c r="M391" s="288"/>
    </row>
    <row r="392">
      <c r="A392" s="239"/>
      <c r="B392" s="291"/>
      <c r="C392" s="292">
        <v>0.0</v>
      </c>
      <c r="D392" s="242" t="s">
        <v>212</v>
      </c>
      <c r="E392" s="260" t="s">
        <v>27</v>
      </c>
      <c r="F392" s="244" t="s">
        <v>27</v>
      </c>
      <c r="G392" s="289" t="b">
        <f t="shared" si="1"/>
        <v>0</v>
      </c>
      <c r="H392" s="246" t="b">
        <v>0</v>
      </c>
      <c r="I392" s="246" t="b">
        <v>0</v>
      </c>
      <c r="J392" s="288"/>
      <c r="K392" s="288"/>
      <c r="L392" s="288"/>
      <c r="M392" s="288"/>
    </row>
    <row r="393">
      <c r="A393" s="239"/>
      <c r="B393" s="291"/>
      <c r="C393" s="292">
        <v>0.0</v>
      </c>
      <c r="D393" s="242" t="s">
        <v>212</v>
      </c>
      <c r="E393" s="260" t="s">
        <v>27</v>
      </c>
      <c r="F393" s="244" t="s">
        <v>27</v>
      </c>
      <c r="G393" s="289" t="b">
        <f t="shared" si="1"/>
        <v>0</v>
      </c>
      <c r="H393" s="246" t="b">
        <v>0</v>
      </c>
      <c r="I393" s="246" t="b">
        <v>0</v>
      </c>
      <c r="J393" s="288"/>
      <c r="K393" s="288"/>
      <c r="L393" s="288"/>
      <c r="M393" s="288"/>
    </row>
    <row r="394">
      <c r="A394" s="239"/>
      <c r="B394" s="291"/>
      <c r="C394" s="292">
        <v>0.0</v>
      </c>
      <c r="D394" s="242" t="s">
        <v>212</v>
      </c>
      <c r="E394" s="260" t="s">
        <v>27</v>
      </c>
      <c r="F394" s="244" t="s">
        <v>27</v>
      </c>
      <c r="G394" s="289" t="b">
        <f t="shared" si="1"/>
        <v>0</v>
      </c>
      <c r="H394" s="246" t="b">
        <v>0</v>
      </c>
      <c r="I394" s="246" t="b">
        <v>0</v>
      </c>
      <c r="J394" s="288"/>
      <c r="K394" s="288"/>
      <c r="L394" s="288"/>
      <c r="M394" s="288"/>
    </row>
    <row r="395">
      <c r="A395" s="239"/>
      <c r="B395" s="291"/>
      <c r="C395" s="292">
        <v>0.0</v>
      </c>
      <c r="D395" s="242" t="s">
        <v>212</v>
      </c>
      <c r="E395" s="260" t="s">
        <v>27</v>
      </c>
      <c r="F395" s="244" t="s">
        <v>27</v>
      </c>
      <c r="G395" s="289" t="b">
        <f t="shared" si="1"/>
        <v>0</v>
      </c>
      <c r="H395" s="246" t="b">
        <v>0</v>
      </c>
      <c r="I395" s="246" t="b">
        <v>0</v>
      </c>
      <c r="J395" s="288"/>
      <c r="K395" s="288"/>
      <c r="L395" s="288"/>
      <c r="M395" s="288"/>
    </row>
    <row r="396">
      <c r="A396" s="239"/>
      <c r="B396" s="291"/>
      <c r="C396" s="292">
        <v>0.0</v>
      </c>
      <c r="D396" s="242" t="s">
        <v>212</v>
      </c>
      <c r="E396" s="260" t="s">
        <v>27</v>
      </c>
      <c r="F396" s="244" t="s">
        <v>27</v>
      </c>
      <c r="G396" s="289" t="b">
        <f t="shared" si="1"/>
        <v>0</v>
      </c>
      <c r="H396" s="246" t="b">
        <v>0</v>
      </c>
      <c r="I396" s="246" t="b">
        <v>0</v>
      </c>
      <c r="J396" s="288"/>
      <c r="K396" s="288"/>
      <c r="L396" s="288"/>
      <c r="M396" s="288"/>
    </row>
    <row r="397">
      <c r="A397" s="239"/>
      <c r="B397" s="291"/>
      <c r="C397" s="292">
        <v>0.0</v>
      </c>
      <c r="D397" s="242" t="s">
        <v>212</v>
      </c>
      <c r="E397" s="260" t="s">
        <v>27</v>
      </c>
      <c r="F397" s="244" t="s">
        <v>27</v>
      </c>
      <c r="G397" s="289" t="b">
        <f t="shared" si="1"/>
        <v>0</v>
      </c>
      <c r="H397" s="246" t="b">
        <v>0</v>
      </c>
      <c r="I397" s="246" t="b">
        <v>0</v>
      </c>
      <c r="J397" s="288"/>
      <c r="K397" s="288"/>
      <c r="L397" s="288"/>
      <c r="M397" s="288"/>
    </row>
    <row r="398">
      <c r="A398" s="239"/>
      <c r="B398" s="293"/>
      <c r="C398" s="292">
        <v>0.0</v>
      </c>
      <c r="D398" s="242" t="s">
        <v>212</v>
      </c>
      <c r="E398" s="260" t="s">
        <v>27</v>
      </c>
      <c r="F398" s="244" t="s">
        <v>27</v>
      </c>
      <c r="G398" s="289" t="b">
        <f t="shared" si="1"/>
        <v>0</v>
      </c>
      <c r="H398" s="246" t="b">
        <v>0</v>
      </c>
      <c r="I398" s="246" t="b">
        <v>0</v>
      </c>
      <c r="J398" s="288"/>
      <c r="K398" s="288"/>
      <c r="L398" s="288"/>
      <c r="M398" s="288"/>
    </row>
    <row r="399">
      <c r="A399" s="239"/>
      <c r="B399" s="293"/>
      <c r="C399" s="292">
        <v>0.0</v>
      </c>
      <c r="D399" s="242" t="s">
        <v>212</v>
      </c>
      <c r="E399" s="260" t="s">
        <v>27</v>
      </c>
      <c r="F399" s="244" t="s">
        <v>27</v>
      </c>
      <c r="G399" s="289" t="b">
        <f t="shared" si="1"/>
        <v>0</v>
      </c>
      <c r="H399" s="246" t="b">
        <v>0</v>
      </c>
      <c r="I399" s="246" t="b">
        <v>0</v>
      </c>
      <c r="J399" s="288"/>
      <c r="K399" s="288"/>
      <c r="L399" s="288"/>
      <c r="M399" s="288"/>
    </row>
    <row r="400">
      <c r="A400" s="239"/>
      <c r="B400" s="293"/>
      <c r="C400" s="292">
        <v>0.0</v>
      </c>
      <c r="D400" s="242" t="s">
        <v>212</v>
      </c>
      <c r="E400" s="260" t="s">
        <v>27</v>
      </c>
      <c r="F400" s="244" t="s">
        <v>27</v>
      </c>
      <c r="G400" s="289" t="b">
        <f t="shared" si="1"/>
        <v>0</v>
      </c>
      <c r="H400" s="246" t="b">
        <v>0</v>
      </c>
      <c r="I400" s="246" t="b">
        <v>0</v>
      </c>
      <c r="J400" s="288"/>
      <c r="K400" s="288"/>
      <c r="L400" s="288"/>
      <c r="M400" s="288"/>
    </row>
    <row r="401">
      <c r="A401" s="239"/>
      <c r="B401" s="293"/>
      <c r="C401" s="292">
        <v>0.0</v>
      </c>
      <c r="D401" s="242" t="s">
        <v>212</v>
      </c>
      <c r="E401" s="260" t="s">
        <v>27</v>
      </c>
      <c r="F401" s="244" t="s">
        <v>27</v>
      </c>
      <c r="G401" s="289" t="b">
        <f t="shared" si="1"/>
        <v>0</v>
      </c>
      <c r="H401" s="246" t="b">
        <v>0</v>
      </c>
      <c r="I401" s="246" t="b">
        <v>0</v>
      </c>
      <c r="J401" s="288"/>
      <c r="K401" s="288"/>
      <c r="L401" s="288"/>
      <c r="M401" s="288"/>
    </row>
    <row r="402">
      <c r="A402" s="239"/>
      <c r="B402" s="293"/>
      <c r="C402" s="292">
        <v>0.0</v>
      </c>
      <c r="D402" s="242" t="s">
        <v>212</v>
      </c>
      <c r="E402" s="260" t="s">
        <v>27</v>
      </c>
      <c r="F402" s="244" t="s">
        <v>27</v>
      </c>
      <c r="G402" s="289" t="b">
        <f t="shared" si="1"/>
        <v>0</v>
      </c>
      <c r="H402" s="246" t="b">
        <v>0</v>
      </c>
      <c r="I402" s="246" t="b">
        <v>0</v>
      </c>
      <c r="J402" s="288"/>
      <c r="K402" s="288"/>
      <c r="L402" s="288"/>
      <c r="M402" s="288"/>
    </row>
    <row r="403">
      <c r="A403" s="239"/>
      <c r="B403" s="293"/>
      <c r="C403" s="292">
        <v>0.0</v>
      </c>
      <c r="D403" s="242" t="s">
        <v>212</v>
      </c>
      <c r="E403" s="260" t="s">
        <v>27</v>
      </c>
      <c r="F403" s="244" t="s">
        <v>27</v>
      </c>
      <c r="G403" s="289" t="b">
        <f t="shared" si="1"/>
        <v>0</v>
      </c>
      <c r="H403" s="246" t="b">
        <v>0</v>
      </c>
      <c r="I403" s="246" t="b">
        <v>0</v>
      </c>
      <c r="J403" s="288"/>
      <c r="K403" s="288"/>
      <c r="L403" s="288"/>
      <c r="M403" s="288"/>
    </row>
    <row r="404">
      <c r="A404" s="239"/>
      <c r="B404" s="293"/>
      <c r="C404" s="292">
        <v>0.0</v>
      </c>
      <c r="D404" s="242" t="s">
        <v>212</v>
      </c>
      <c r="E404" s="260" t="s">
        <v>27</v>
      </c>
      <c r="F404" s="244" t="s">
        <v>27</v>
      </c>
      <c r="G404" s="289" t="b">
        <f t="shared" si="1"/>
        <v>0</v>
      </c>
      <c r="H404" s="246" t="b">
        <v>0</v>
      </c>
      <c r="I404" s="246" t="b">
        <v>0</v>
      </c>
      <c r="J404" s="288"/>
      <c r="K404" s="288"/>
      <c r="L404" s="288"/>
      <c r="M404" s="288"/>
    </row>
    <row r="405">
      <c r="A405" s="239"/>
      <c r="B405" s="293"/>
      <c r="C405" s="292">
        <v>0.0</v>
      </c>
      <c r="D405" s="242" t="s">
        <v>212</v>
      </c>
      <c r="E405" s="260" t="s">
        <v>27</v>
      </c>
      <c r="F405" s="244" t="s">
        <v>27</v>
      </c>
      <c r="G405" s="289" t="b">
        <f t="shared" si="1"/>
        <v>0</v>
      </c>
      <c r="H405" s="246" t="b">
        <v>0</v>
      </c>
      <c r="I405" s="246" t="b">
        <v>0</v>
      </c>
      <c r="J405" s="288"/>
      <c r="K405" s="288"/>
      <c r="L405" s="288"/>
      <c r="M405" s="288"/>
    </row>
    <row r="406">
      <c r="A406" s="239"/>
      <c r="B406" s="293"/>
      <c r="C406" s="292">
        <v>0.0</v>
      </c>
      <c r="D406" s="242" t="s">
        <v>212</v>
      </c>
      <c r="E406" s="260" t="s">
        <v>27</v>
      </c>
      <c r="F406" s="244" t="s">
        <v>27</v>
      </c>
      <c r="G406" s="289" t="b">
        <f t="shared" si="1"/>
        <v>0</v>
      </c>
      <c r="H406" s="246" t="b">
        <v>0</v>
      </c>
      <c r="I406" s="246" t="b">
        <v>0</v>
      </c>
      <c r="J406" s="288"/>
      <c r="K406" s="288"/>
      <c r="L406" s="288"/>
      <c r="M406" s="288"/>
    </row>
    <row r="407">
      <c r="A407" s="239"/>
      <c r="B407" s="293"/>
      <c r="C407" s="292">
        <v>0.0</v>
      </c>
      <c r="D407" s="242" t="s">
        <v>212</v>
      </c>
      <c r="E407" s="260" t="s">
        <v>27</v>
      </c>
      <c r="F407" s="244" t="s">
        <v>27</v>
      </c>
      <c r="G407" s="289" t="b">
        <f t="shared" si="1"/>
        <v>0</v>
      </c>
      <c r="H407" s="246" t="b">
        <v>0</v>
      </c>
      <c r="I407" s="246" t="b">
        <v>0</v>
      </c>
      <c r="J407" s="288"/>
      <c r="K407" s="288"/>
      <c r="L407" s="288"/>
      <c r="M407" s="288"/>
    </row>
    <row r="408">
      <c r="A408" s="239"/>
      <c r="B408" s="293"/>
      <c r="C408" s="292">
        <v>0.0</v>
      </c>
      <c r="D408" s="242" t="s">
        <v>212</v>
      </c>
      <c r="E408" s="260" t="s">
        <v>27</v>
      </c>
      <c r="F408" s="244" t="s">
        <v>27</v>
      </c>
      <c r="G408" s="289" t="b">
        <f t="shared" si="1"/>
        <v>0</v>
      </c>
      <c r="H408" s="246" t="b">
        <v>0</v>
      </c>
      <c r="I408" s="246" t="b">
        <v>0</v>
      </c>
      <c r="J408" s="288"/>
      <c r="K408" s="288"/>
      <c r="L408" s="288"/>
      <c r="M408" s="288"/>
    </row>
    <row r="409">
      <c r="A409" s="239"/>
      <c r="B409" s="293"/>
      <c r="C409" s="292">
        <v>0.0</v>
      </c>
      <c r="D409" s="242" t="s">
        <v>212</v>
      </c>
      <c r="E409" s="260" t="s">
        <v>27</v>
      </c>
      <c r="F409" s="244" t="s">
        <v>27</v>
      </c>
      <c r="G409" s="289" t="b">
        <f t="shared" si="1"/>
        <v>0</v>
      </c>
      <c r="H409" s="246" t="b">
        <v>0</v>
      </c>
      <c r="I409" s="246" t="b">
        <v>0</v>
      </c>
      <c r="J409" s="288"/>
      <c r="K409" s="288"/>
      <c r="L409" s="288"/>
      <c r="M409" s="288"/>
    </row>
    <row r="410">
      <c r="A410" s="239"/>
      <c r="B410" s="293"/>
      <c r="C410" s="292">
        <v>0.0</v>
      </c>
      <c r="D410" s="242" t="s">
        <v>212</v>
      </c>
      <c r="E410" s="260" t="s">
        <v>27</v>
      </c>
      <c r="F410" s="244" t="s">
        <v>27</v>
      </c>
      <c r="G410" s="289" t="b">
        <f t="shared" si="1"/>
        <v>0</v>
      </c>
      <c r="H410" s="246" t="b">
        <v>0</v>
      </c>
      <c r="I410" s="246" t="b">
        <v>0</v>
      </c>
      <c r="J410" s="288"/>
      <c r="K410" s="288"/>
      <c r="L410" s="288"/>
      <c r="M410" s="288"/>
    </row>
    <row r="411">
      <c r="A411" s="239"/>
      <c r="B411" s="293"/>
      <c r="C411" s="292">
        <v>0.0</v>
      </c>
      <c r="D411" s="242" t="s">
        <v>212</v>
      </c>
      <c r="E411" s="260" t="s">
        <v>27</v>
      </c>
      <c r="F411" s="244" t="s">
        <v>27</v>
      </c>
      <c r="G411" s="289" t="b">
        <f t="shared" si="1"/>
        <v>0</v>
      </c>
      <c r="H411" s="246" t="b">
        <v>0</v>
      </c>
      <c r="I411" s="246" t="b">
        <v>0</v>
      </c>
      <c r="J411" s="288"/>
      <c r="K411" s="288"/>
      <c r="L411" s="288"/>
      <c r="M411" s="288"/>
    </row>
    <row r="412">
      <c r="A412" s="239"/>
      <c r="B412" s="293"/>
      <c r="C412" s="292">
        <v>0.0</v>
      </c>
      <c r="D412" s="242" t="s">
        <v>212</v>
      </c>
      <c r="E412" s="260" t="s">
        <v>27</v>
      </c>
      <c r="F412" s="244" t="s">
        <v>27</v>
      </c>
      <c r="G412" s="289" t="b">
        <f t="shared" si="1"/>
        <v>0</v>
      </c>
      <c r="H412" s="246" t="b">
        <v>0</v>
      </c>
      <c r="I412" s="246" t="b">
        <v>0</v>
      </c>
      <c r="J412" s="288"/>
      <c r="K412" s="288"/>
      <c r="L412" s="288"/>
      <c r="M412" s="288"/>
    </row>
    <row r="413">
      <c r="A413" s="239"/>
      <c r="B413" s="293"/>
      <c r="C413" s="292">
        <v>0.0</v>
      </c>
      <c r="D413" s="242" t="s">
        <v>212</v>
      </c>
      <c r="E413" s="260" t="s">
        <v>27</v>
      </c>
      <c r="F413" s="244" t="s">
        <v>27</v>
      </c>
      <c r="G413" s="289" t="b">
        <f t="shared" si="1"/>
        <v>0</v>
      </c>
      <c r="H413" s="246" t="b">
        <v>0</v>
      </c>
      <c r="I413" s="246" t="b">
        <v>0</v>
      </c>
      <c r="J413" s="288"/>
      <c r="K413" s="288"/>
      <c r="L413" s="288"/>
      <c r="M413" s="288"/>
    </row>
    <row r="414">
      <c r="A414" s="239"/>
      <c r="B414" s="293"/>
      <c r="C414" s="292">
        <v>0.0</v>
      </c>
      <c r="D414" s="242" t="s">
        <v>212</v>
      </c>
      <c r="E414" s="260" t="s">
        <v>27</v>
      </c>
      <c r="F414" s="244" t="s">
        <v>27</v>
      </c>
      <c r="G414" s="289" t="b">
        <f t="shared" si="1"/>
        <v>0</v>
      </c>
      <c r="H414" s="246" t="b">
        <v>0</v>
      </c>
      <c r="I414" s="246" t="b">
        <v>0</v>
      </c>
      <c r="J414" s="288"/>
      <c r="K414" s="288"/>
      <c r="L414" s="288"/>
      <c r="M414" s="288"/>
    </row>
    <row r="415">
      <c r="A415" s="239"/>
      <c r="B415" s="293"/>
      <c r="C415" s="292">
        <v>0.0</v>
      </c>
      <c r="D415" s="242" t="s">
        <v>212</v>
      </c>
      <c r="E415" s="260" t="s">
        <v>27</v>
      </c>
      <c r="F415" s="244" t="s">
        <v>27</v>
      </c>
      <c r="G415" s="289" t="b">
        <f t="shared" si="1"/>
        <v>0</v>
      </c>
      <c r="H415" s="246" t="b">
        <v>0</v>
      </c>
      <c r="I415" s="246" t="b">
        <v>0</v>
      </c>
      <c r="J415" s="288"/>
      <c r="K415" s="288"/>
      <c r="L415" s="288"/>
      <c r="M415" s="288"/>
    </row>
    <row r="416">
      <c r="A416" s="239"/>
      <c r="B416" s="293"/>
      <c r="C416" s="292">
        <v>0.0</v>
      </c>
      <c r="D416" s="242" t="s">
        <v>212</v>
      </c>
      <c r="E416" s="260" t="s">
        <v>27</v>
      </c>
      <c r="F416" s="244" t="s">
        <v>27</v>
      </c>
      <c r="G416" s="289" t="b">
        <f t="shared" si="1"/>
        <v>0</v>
      </c>
      <c r="H416" s="246" t="b">
        <v>0</v>
      </c>
      <c r="I416" s="246" t="b">
        <v>0</v>
      </c>
      <c r="J416" s="288"/>
      <c r="K416" s="288"/>
      <c r="L416" s="288"/>
      <c r="M416" s="288"/>
    </row>
    <row r="417">
      <c r="A417" s="239"/>
      <c r="B417" s="293"/>
      <c r="C417" s="292">
        <v>0.0</v>
      </c>
      <c r="D417" s="242" t="s">
        <v>212</v>
      </c>
      <c r="E417" s="260" t="s">
        <v>27</v>
      </c>
      <c r="F417" s="244" t="s">
        <v>27</v>
      </c>
      <c r="G417" s="289" t="b">
        <f t="shared" si="1"/>
        <v>0</v>
      </c>
      <c r="H417" s="246" t="b">
        <v>0</v>
      </c>
      <c r="I417" s="246" t="b">
        <v>0</v>
      </c>
      <c r="J417" s="288"/>
      <c r="K417" s="288"/>
      <c r="L417" s="288"/>
      <c r="M417" s="288"/>
    </row>
    <row r="418">
      <c r="A418" s="239"/>
      <c r="B418" s="293"/>
      <c r="C418" s="292">
        <v>0.0</v>
      </c>
      <c r="D418" s="242" t="s">
        <v>212</v>
      </c>
      <c r="E418" s="260" t="s">
        <v>27</v>
      </c>
      <c r="F418" s="244" t="s">
        <v>27</v>
      </c>
      <c r="G418" s="289" t="b">
        <f t="shared" si="1"/>
        <v>0</v>
      </c>
      <c r="H418" s="246" t="b">
        <v>0</v>
      </c>
      <c r="I418" s="246" t="b">
        <v>0</v>
      </c>
      <c r="J418" s="288"/>
      <c r="K418" s="288"/>
      <c r="L418" s="288"/>
      <c r="M418" s="288"/>
    </row>
    <row r="419">
      <c r="A419" s="239"/>
      <c r="B419" s="293"/>
      <c r="C419" s="292">
        <v>0.0</v>
      </c>
      <c r="D419" s="242" t="s">
        <v>212</v>
      </c>
      <c r="E419" s="260" t="s">
        <v>27</v>
      </c>
      <c r="F419" s="244" t="s">
        <v>27</v>
      </c>
      <c r="G419" s="289" t="b">
        <f t="shared" si="1"/>
        <v>0</v>
      </c>
      <c r="H419" s="246" t="b">
        <v>0</v>
      </c>
      <c r="I419" s="246" t="b">
        <v>0</v>
      </c>
      <c r="J419" s="288"/>
      <c r="K419" s="288"/>
      <c r="L419" s="288"/>
      <c r="M419" s="288"/>
    </row>
    <row r="420">
      <c r="A420" s="239"/>
      <c r="B420" s="293"/>
      <c r="C420" s="292">
        <v>0.0</v>
      </c>
      <c r="D420" s="242" t="s">
        <v>212</v>
      </c>
      <c r="E420" s="260" t="s">
        <v>27</v>
      </c>
      <c r="F420" s="244" t="s">
        <v>27</v>
      </c>
      <c r="G420" s="289" t="b">
        <f t="shared" si="1"/>
        <v>0</v>
      </c>
      <c r="H420" s="246" t="b">
        <v>0</v>
      </c>
      <c r="I420" s="246" t="b">
        <v>0</v>
      </c>
      <c r="J420" s="288"/>
      <c r="K420" s="288"/>
      <c r="L420" s="288"/>
      <c r="M420" s="288"/>
    </row>
    <row r="421">
      <c r="A421" s="239"/>
      <c r="B421" s="293"/>
      <c r="C421" s="292">
        <v>0.0</v>
      </c>
      <c r="D421" s="242" t="s">
        <v>212</v>
      </c>
      <c r="E421" s="260" t="s">
        <v>27</v>
      </c>
      <c r="F421" s="244" t="s">
        <v>27</v>
      </c>
      <c r="G421" s="289" t="b">
        <f t="shared" si="1"/>
        <v>0</v>
      </c>
      <c r="H421" s="246" t="b">
        <v>0</v>
      </c>
      <c r="I421" s="246" t="b">
        <v>0</v>
      </c>
      <c r="J421" s="288"/>
      <c r="K421" s="288"/>
      <c r="L421" s="288"/>
      <c r="M421" s="288"/>
    </row>
    <row r="422">
      <c r="A422" s="239"/>
      <c r="B422" s="293"/>
      <c r="C422" s="292">
        <v>0.0</v>
      </c>
      <c r="D422" s="242" t="s">
        <v>212</v>
      </c>
      <c r="E422" s="260" t="s">
        <v>27</v>
      </c>
      <c r="F422" s="244" t="s">
        <v>27</v>
      </c>
      <c r="G422" s="289" t="b">
        <f t="shared" si="1"/>
        <v>0</v>
      </c>
      <c r="H422" s="246" t="b">
        <v>0</v>
      </c>
      <c r="I422" s="246" t="b">
        <v>0</v>
      </c>
      <c r="J422" s="288"/>
      <c r="K422" s="288"/>
      <c r="L422" s="288"/>
      <c r="M422" s="288"/>
    </row>
    <row r="423">
      <c r="A423" s="239"/>
      <c r="B423" s="293"/>
      <c r="C423" s="292">
        <v>0.0</v>
      </c>
      <c r="D423" s="242" t="s">
        <v>212</v>
      </c>
      <c r="E423" s="260" t="s">
        <v>27</v>
      </c>
      <c r="F423" s="244" t="s">
        <v>27</v>
      </c>
      <c r="G423" s="289" t="b">
        <f t="shared" si="1"/>
        <v>0</v>
      </c>
      <c r="H423" s="246" t="b">
        <v>0</v>
      </c>
      <c r="I423" s="246" t="b">
        <v>0</v>
      </c>
      <c r="J423" s="288"/>
      <c r="K423" s="288"/>
      <c r="L423" s="288"/>
      <c r="M423" s="288"/>
    </row>
    <row r="424">
      <c r="A424" s="239"/>
      <c r="B424" s="293"/>
      <c r="C424" s="292">
        <v>0.0</v>
      </c>
      <c r="D424" s="242" t="s">
        <v>212</v>
      </c>
      <c r="E424" s="260" t="s">
        <v>27</v>
      </c>
      <c r="F424" s="244" t="s">
        <v>27</v>
      </c>
      <c r="G424" s="289" t="b">
        <f t="shared" si="1"/>
        <v>0</v>
      </c>
      <c r="H424" s="246" t="b">
        <v>0</v>
      </c>
      <c r="I424" s="246" t="b">
        <v>0</v>
      </c>
      <c r="J424" s="288"/>
      <c r="K424" s="288"/>
      <c r="L424" s="288"/>
      <c r="M424" s="288"/>
    </row>
    <row r="425">
      <c r="A425" s="239"/>
      <c r="B425" s="293"/>
      <c r="C425" s="292">
        <v>0.0</v>
      </c>
      <c r="D425" s="242" t="s">
        <v>212</v>
      </c>
      <c r="E425" s="260" t="s">
        <v>27</v>
      </c>
      <c r="F425" s="244" t="s">
        <v>27</v>
      </c>
      <c r="G425" s="289" t="b">
        <f t="shared" si="1"/>
        <v>0</v>
      </c>
      <c r="H425" s="246" t="b">
        <v>0</v>
      </c>
      <c r="I425" s="246" t="b">
        <v>0</v>
      </c>
      <c r="J425" s="288"/>
      <c r="K425" s="288"/>
      <c r="L425" s="288"/>
      <c r="M425" s="288"/>
    </row>
    <row r="426">
      <c r="A426" s="239"/>
      <c r="B426" s="293"/>
      <c r="C426" s="292">
        <v>0.0</v>
      </c>
      <c r="D426" s="242" t="s">
        <v>212</v>
      </c>
      <c r="E426" s="260" t="s">
        <v>27</v>
      </c>
      <c r="F426" s="244" t="s">
        <v>27</v>
      </c>
      <c r="G426" s="289" t="b">
        <f t="shared" si="1"/>
        <v>0</v>
      </c>
      <c r="H426" s="246" t="b">
        <v>0</v>
      </c>
      <c r="I426" s="246" t="b">
        <v>0</v>
      </c>
      <c r="J426" s="288"/>
      <c r="K426" s="288"/>
      <c r="L426" s="288"/>
      <c r="M426" s="288"/>
    </row>
    <row r="427">
      <c r="A427" s="239"/>
      <c r="B427" s="293"/>
      <c r="C427" s="292">
        <v>0.0</v>
      </c>
      <c r="D427" s="242" t="s">
        <v>212</v>
      </c>
      <c r="E427" s="260" t="s">
        <v>27</v>
      </c>
      <c r="F427" s="244" t="s">
        <v>27</v>
      </c>
      <c r="G427" s="289" t="b">
        <f t="shared" si="1"/>
        <v>0</v>
      </c>
      <c r="H427" s="246" t="b">
        <v>0</v>
      </c>
      <c r="I427" s="246" t="b">
        <v>0</v>
      </c>
      <c r="J427" s="288"/>
      <c r="K427" s="288"/>
      <c r="L427" s="288"/>
      <c r="M427" s="288"/>
    </row>
    <row r="428">
      <c r="A428" s="239"/>
      <c r="B428" s="293"/>
      <c r="C428" s="292">
        <v>0.0</v>
      </c>
      <c r="D428" s="242" t="s">
        <v>212</v>
      </c>
      <c r="E428" s="260" t="s">
        <v>27</v>
      </c>
      <c r="F428" s="244" t="s">
        <v>27</v>
      </c>
      <c r="G428" s="289" t="b">
        <f t="shared" si="1"/>
        <v>0</v>
      </c>
      <c r="H428" s="246" t="b">
        <v>0</v>
      </c>
      <c r="I428" s="246" t="b">
        <v>0</v>
      </c>
      <c r="J428" s="288"/>
      <c r="K428" s="288"/>
      <c r="L428" s="288"/>
      <c r="M428" s="288"/>
    </row>
    <row r="429">
      <c r="A429" s="239"/>
      <c r="B429" s="293"/>
      <c r="C429" s="292">
        <v>0.0</v>
      </c>
      <c r="D429" s="242" t="s">
        <v>212</v>
      </c>
      <c r="E429" s="260" t="s">
        <v>27</v>
      </c>
      <c r="F429" s="244" t="s">
        <v>27</v>
      </c>
      <c r="G429" s="289" t="b">
        <f t="shared" si="1"/>
        <v>0</v>
      </c>
      <c r="H429" s="246" t="b">
        <v>0</v>
      </c>
      <c r="I429" s="246" t="b">
        <v>0</v>
      </c>
      <c r="J429" s="288"/>
      <c r="K429" s="288"/>
      <c r="L429" s="288"/>
      <c r="M429" s="288"/>
    </row>
    <row r="430">
      <c r="A430" s="239"/>
      <c r="B430" s="293"/>
      <c r="C430" s="292">
        <v>0.0</v>
      </c>
      <c r="D430" s="242" t="s">
        <v>212</v>
      </c>
      <c r="E430" s="260" t="s">
        <v>27</v>
      </c>
      <c r="F430" s="244" t="s">
        <v>27</v>
      </c>
      <c r="G430" s="289" t="b">
        <f t="shared" si="1"/>
        <v>0</v>
      </c>
      <c r="H430" s="246" t="b">
        <v>0</v>
      </c>
      <c r="I430" s="246" t="b">
        <v>0</v>
      </c>
      <c r="J430" s="288"/>
      <c r="K430" s="288"/>
      <c r="L430" s="288"/>
      <c r="M430" s="288"/>
    </row>
    <row r="431">
      <c r="A431" s="239"/>
      <c r="B431" s="293"/>
      <c r="C431" s="292">
        <v>0.0</v>
      </c>
      <c r="D431" s="242" t="s">
        <v>212</v>
      </c>
      <c r="E431" s="260" t="s">
        <v>27</v>
      </c>
      <c r="F431" s="244" t="s">
        <v>27</v>
      </c>
      <c r="G431" s="289" t="b">
        <f t="shared" si="1"/>
        <v>0</v>
      </c>
      <c r="H431" s="246" t="b">
        <v>0</v>
      </c>
      <c r="I431" s="246" t="b">
        <v>0</v>
      </c>
      <c r="J431" s="288"/>
      <c r="K431" s="288"/>
      <c r="L431" s="288"/>
      <c r="M431" s="288"/>
    </row>
    <row r="432">
      <c r="A432" s="239"/>
      <c r="B432" s="293"/>
      <c r="C432" s="292">
        <v>0.0</v>
      </c>
      <c r="D432" s="242" t="s">
        <v>212</v>
      </c>
      <c r="E432" s="260" t="s">
        <v>27</v>
      </c>
      <c r="F432" s="244" t="s">
        <v>27</v>
      </c>
      <c r="G432" s="289" t="b">
        <f t="shared" si="1"/>
        <v>0</v>
      </c>
      <c r="H432" s="246" t="b">
        <v>0</v>
      </c>
      <c r="I432" s="246" t="b">
        <v>0</v>
      </c>
      <c r="J432" s="288"/>
      <c r="K432" s="288"/>
      <c r="L432" s="288"/>
      <c r="M432" s="288"/>
    </row>
    <row r="433">
      <c r="A433" s="239"/>
      <c r="B433" s="293"/>
      <c r="C433" s="292">
        <v>0.0</v>
      </c>
      <c r="D433" s="242" t="s">
        <v>212</v>
      </c>
      <c r="E433" s="260" t="s">
        <v>27</v>
      </c>
      <c r="F433" s="244" t="s">
        <v>27</v>
      </c>
      <c r="G433" s="289" t="b">
        <f t="shared" si="1"/>
        <v>0</v>
      </c>
      <c r="H433" s="246" t="b">
        <v>0</v>
      </c>
      <c r="I433" s="246" t="b">
        <v>0</v>
      </c>
      <c r="J433" s="288"/>
      <c r="K433" s="288"/>
      <c r="L433" s="288"/>
      <c r="M433" s="288"/>
    </row>
    <row r="434">
      <c r="A434" s="239"/>
      <c r="B434" s="293"/>
      <c r="C434" s="292">
        <v>0.0</v>
      </c>
      <c r="D434" s="242" t="s">
        <v>212</v>
      </c>
      <c r="E434" s="260" t="s">
        <v>27</v>
      </c>
      <c r="F434" s="244" t="s">
        <v>27</v>
      </c>
      <c r="G434" s="289" t="b">
        <f t="shared" si="1"/>
        <v>0</v>
      </c>
      <c r="H434" s="246" t="b">
        <v>0</v>
      </c>
      <c r="I434" s="246" t="b">
        <v>0</v>
      </c>
      <c r="J434" s="288"/>
      <c r="K434" s="288"/>
      <c r="L434" s="288"/>
      <c r="M434" s="288"/>
    </row>
    <row r="435">
      <c r="A435" s="239"/>
      <c r="B435" s="293"/>
      <c r="C435" s="292">
        <v>0.0</v>
      </c>
      <c r="D435" s="242" t="s">
        <v>212</v>
      </c>
      <c r="E435" s="260" t="s">
        <v>27</v>
      </c>
      <c r="F435" s="244" t="s">
        <v>27</v>
      </c>
      <c r="G435" s="289" t="b">
        <f t="shared" si="1"/>
        <v>0</v>
      </c>
      <c r="H435" s="246" t="b">
        <v>0</v>
      </c>
      <c r="I435" s="246" t="b">
        <v>0</v>
      </c>
      <c r="J435" s="288"/>
      <c r="K435" s="288"/>
      <c r="L435" s="288"/>
      <c r="M435" s="288"/>
    </row>
    <row r="436">
      <c r="A436" s="239"/>
      <c r="B436" s="293"/>
      <c r="C436" s="292">
        <v>0.0</v>
      </c>
      <c r="D436" s="242" t="s">
        <v>212</v>
      </c>
      <c r="E436" s="260" t="s">
        <v>27</v>
      </c>
      <c r="F436" s="244" t="s">
        <v>27</v>
      </c>
      <c r="G436" s="289" t="b">
        <f t="shared" si="1"/>
        <v>0</v>
      </c>
      <c r="H436" s="246" t="b">
        <v>0</v>
      </c>
      <c r="I436" s="246" t="b">
        <v>0</v>
      </c>
      <c r="J436" s="288"/>
      <c r="K436" s="288"/>
      <c r="L436" s="288"/>
      <c r="M436" s="288"/>
    </row>
    <row r="437">
      <c r="A437" s="239"/>
      <c r="B437" s="293"/>
      <c r="C437" s="292">
        <v>0.0</v>
      </c>
      <c r="D437" s="242" t="s">
        <v>212</v>
      </c>
      <c r="E437" s="260" t="s">
        <v>27</v>
      </c>
      <c r="F437" s="244" t="s">
        <v>27</v>
      </c>
      <c r="G437" s="289" t="b">
        <f t="shared" si="1"/>
        <v>0</v>
      </c>
      <c r="H437" s="246" t="b">
        <v>0</v>
      </c>
      <c r="I437" s="246" t="b">
        <v>0</v>
      </c>
      <c r="J437" s="288"/>
      <c r="K437" s="288"/>
      <c r="L437" s="288"/>
      <c r="M437" s="288"/>
    </row>
    <row r="438">
      <c r="A438" s="239"/>
      <c r="B438" s="293"/>
      <c r="C438" s="292">
        <v>0.0</v>
      </c>
      <c r="D438" s="242" t="s">
        <v>212</v>
      </c>
      <c r="E438" s="260" t="s">
        <v>27</v>
      </c>
      <c r="F438" s="244" t="s">
        <v>27</v>
      </c>
      <c r="G438" s="289" t="b">
        <f t="shared" si="1"/>
        <v>0</v>
      </c>
      <c r="H438" s="246" t="b">
        <v>0</v>
      </c>
      <c r="I438" s="246" t="b">
        <v>0</v>
      </c>
      <c r="J438" s="288"/>
      <c r="K438" s="288"/>
      <c r="L438" s="288"/>
      <c r="M438" s="288"/>
    </row>
    <row r="439">
      <c r="A439" s="239"/>
      <c r="B439" s="293"/>
      <c r="C439" s="292">
        <v>0.0</v>
      </c>
      <c r="D439" s="242" t="s">
        <v>212</v>
      </c>
      <c r="E439" s="260" t="s">
        <v>27</v>
      </c>
      <c r="F439" s="244" t="s">
        <v>27</v>
      </c>
      <c r="G439" s="289" t="b">
        <f t="shared" si="1"/>
        <v>0</v>
      </c>
      <c r="H439" s="246" t="b">
        <v>0</v>
      </c>
      <c r="I439" s="246" t="b">
        <v>0</v>
      </c>
      <c r="J439" s="288"/>
      <c r="K439" s="288"/>
      <c r="L439" s="288"/>
      <c r="M439" s="288"/>
    </row>
    <row r="440">
      <c r="A440" s="239"/>
      <c r="B440" s="293"/>
      <c r="C440" s="292">
        <v>0.0</v>
      </c>
      <c r="D440" s="242" t="s">
        <v>212</v>
      </c>
      <c r="E440" s="260" t="s">
        <v>27</v>
      </c>
      <c r="F440" s="244" t="s">
        <v>27</v>
      </c>
      <c r="G440" s="289" t="b">
        <f t="shared" si="1"/>
        <v>0</v>
      </c>
      <c r="H440" s="246" t="b">
        <v>0</v>
      </c>
      <c r="I440" s="246" t="b">
        <v>0</v>
      </c>
      <c r="J440" s="288"/>
      <c r="K440" s="288"/>
      <c r="L440" s="288"/>
      <c r="M440" s="288"/>
    </row>
    <row r="441">
      <c r="A441" s="239"/>
      <c r="B441" s="293"/>
      <c r="C441" s="292">
        <v>0.0</v>
      </c>
      <c r="D441" s="242" t="s">
        <v>212</v>
      </c>
      <c r="E441" s="260" t="s">
        <v>27</v>
      </c>
      <c r="F441" s="244" t="s">
        <v>27</v>
      </c>
      <c r="G441" s="289" t="b">
        <f t="shared" si="1"/>
        <v>0</v>
      </c>
      <c r="H441" s="246" t="b">
        <v>0</v>
      </c>
      <c r="I441" s="246" t="b">
        <v>0</v>
      </c>
      <c r="J441" s="288"/>
      <c r="K441" s="288"/>
      <c r="L441" s="288"/>
      <c r="M441" s="288"/>
    </row>
    <row r="442">
      <c r="A442" s="239"/>
      <c r="B442" s="293"/>
      <c r="C442" s="292">
        <v>0.0</v>
      </c>
      <c r="D442" s="242" t="s">
        <v>212</v>
      </c>
      <c r="E442" s="260" t="s">
        <v>27</v>
      </c>
      <c r="F442" s="244" t="s">
        <v>27</v>
      </c>
      <c r="G442" s="289" t="b">
        <f t="shared" si="1"/>
        <v>0</v>
      </c>
      <c r="H442" s="246" t="b">
        <v>0</v>
      </c>
      <c r="I442" s="246" t="b">
        <v>0</v>
      </c>
      <c r="J442" s="288"/>
      <c r="K442" s="288"/>
      <c r="L442" s="288"/>
      <c r="M442" s="288"/>
    </row>
    <row r="443">
      <c r="A443" s="239"/>
      <c r="B443" s="293"/>
      <c r="C443" s="292">
        <v>0.0</v>
      </c>
      <c r="D443" s="242" t="s">
        <v>212</v>
      </c>
      <c r="E443" s="260" t="s">
        <v>27</v>
      </c>
      <c r="F443" s="244" t="s">
        <v>27</v>
      </c>
      <c r="G443" s="289" t="b">
        <f t="shared" si="1"/>
        <v>0</v>
      </c>
      <c r="H443" s="246" t="b">
        <v>0</v>
      </c>
      <c r="I443" s="246" t="b">
        <v>0</v>
      </c>
      <c r="J443" s="288"/>
      <c r="K443" s="288"/>
      <c r="L443" s="288"/>
      <c r="M443" s="288"/>
    </row>
    <row r="444">
      <c r="A444" s="239"/>
      <c r="B444" s="293"/>
      <c r="C444" s="292">
        <v>0.0</v>
      </c>
      <c r="D444" s="242" t="s">
        <v>212</v>
      </c>
      <c r="E444" s="260" t="s">
        <v>27</v>
      </c>
      <c r="F444" s="244" t="s">
        <v>27</v>
      </c>
      <c r="G444" s="289" t="b">
        <f t="shared" si="1"/>
        <v>0</v>
      </c>
      <c r="H444" s="246" t="b">
        <v>0</v>
      </c>
      <c r="I444" s="246" t="b">
        <v>0</v>
      </c>
      <c r="J444" s="288"/>
      <c r="K444" s="288"/>
      <c r="L444" s="288"/>
      <c r="M444" s="288"/>
    </row>
    <row r="445">
      <c r="A445" s="239"/>
      <c r="B445" s="293"/>
      <c r="C445" s="292">
        <v>0.0</v>
      </c>
      <c r="D445" s="242" t="s">
        <v>212</v>
      </c>
      <c r="E445" s="260" t="s">
        <v>27</v>
      </c>
      <c r="F445" s="244" t="s">
        <v>27</v>
      </c>
      <c r="G445" s="289" t="b">
        <f t="shared" si="1"/>
        <v>0</v>
      </c>
      <c r="H445" s="246" t="b">
        <v>0</v>
      </c>
      <c r="I445" s="246" t="b">
        <v>0</v>
      </c>
      <c r="J445" s="288"/>
      <c r="K445" s="288"/>
      <c r="L445" s="288"/>
      <c r="M445" s="288"/>
    </row>
    <row r="446">
      <c r="A446" s="239"/>
      <c r="B446" s="293"/>
      <c r="C446" s="292">
        <v>0.0</v>
      </c>
      <c r="D446" s="242" t="s">
        <v>212</v>
      </c>
      <c r="E446" s="260" t="s">
        <v>27</v>
      </c>
      <c r="F446" s="244" t="s">
        <v>27</v>
      </c>
      <c r="G446" s="289" t="b">
        <f t="shared" si="1"/>
        <v>0</v>
      </c>
      <c r="H446" s="246" t="b">
        <v>0</v>
      </c>
      <c r="I446" s="246" t="b">
        <v>0</v>
      </c>
      <c r="J446" s="288"/>
      <c r="K446" s="288"/>
      <c r="L446" s="288"/>
      <c r="M446" s="288"/>
    </row>
    <row r="447">
      <c r="A447" s="239"/>
      <c r="B447" s="293"/>
      <c r="C447" s="292">
        <v>0.0</v>
      </c>
      <c r="D447" s="242" t="s">
        <v>212</v>
      </c>
      <c r="E447" s="260" t="s">
        <v>27</v>
      </c>
      <c r="F447" s="244" t="s">
        <v>27</v>
      </c>
      <c r="G447" s="289" t="b">
        <f t="shared" si="1"/>
        <v>0</v>
      </c>
      <c r="H447" s="246" t="b">
        <v>0</v>
      </c>
      <c r="I447" s="246" t="b">
        <v>0</v>
      </c>
      <c r="J447" s="288"/>
      <c r="K447" s="288"/>
      <c r="L447" s="288"/>
      <c r="M447" s="288"/>
    </row>
    <row r="448">
      <c r="A448" s="239"/>
      <c r="B448" s="293"/>
      <c r="C448" s="292">
        <v>0.0</v>
      </c>
      <c r="D448" s="242" t="s">
        <v>212</v>
      </c>
      <c r="E448" s="260" t="s">
        <v>27</v>
      </c>
      <c r="F448" s="244" t="s">
        <v>27</v>
      </c>
      <c r="G448" s="289" t="b">
        <f t="shared" si="1"/>
        <v>0</v>
      </c>
      <c r="H448" s="246" t="b">
        <v>0</v>
      </c>
      <c r="I448" s="246" t="b">
        <v>0</v>
      </c>
      <c r="J448" s="288"/>
      <c r="K448" s="288"/>
      <c r="L448" s="288"/>
      <c r="M448" s="288"/>
    </row>
    <row r="449">
      <c r="A449" s="239"/>
      <c r="B449" s="293"/>
      <c r="C449" s="292">
        <v>0.0</v>
      </c>
      <c r="D449" s="242" t="s">
        <v>212</v>
      </c>
      <c r="E449" s="260" t="s">
        <v>27</v>
      </c>
      <c r="F449" s="244" t="s">
        <v>27</v>
      </c>
      <c r="G449" s="289" t="b">
        <f t="shared" si="1"/>
        <v>0</v>
      </c>
      <c r="H449" s="246" t="b">
        <v>0</v>
      </c>
      <c r="I449" s="246" t="b">
        <v>0</v>
      </c>
      <c r="J449" s="288"/>
      <c r="K449" s="288"/>
      <c r="L449" s="288"/>
      <c r="M449" s="288"/>
    </row>
    <row r="450">
      <c r="A450" s="239"/>
      <c r="B450" s="293"/>
      <c r="C450" s="292">
        <v>0.0</v>
      </c>
      <c r="D450" s="242" t="s">
        <v>212</v>
      </c>
      <c r="E450" s="260" t="s">
        <v>27</v>
      </c>
      <c r="F450" s="244" t="s">
        <v>27</v>
      </c>
      <c r="G450" s="289" t="b">
        <f t="shared" si="1"/>
        <v>0</v>
      </c>
      <c r="H450" s="246" t="b">
        <v>0</v>
      </c>
      <c r="I450" s="246" t="b">
        <v>0</v>
      </c>
      <c r="J450" s="288"/>
      <c r="K450" s="288"/>
      <c r="L450" s="288"/>
      <c r="M450" s="288"/>
    </row>
    <row r="451">
      <c r="A451" s="239"/>
      <c r="B451" s="293"/>
      <c r="C451" s="292">
        <v>0.0</v>
      </c>
      <c r="D451" s="242" t="s">
        <v>212</v>
      </c>
      <c r="E451" s="260" t="s">
        <v>27</v>
      </c>
      <c r="F451" s="244" t="s">
        <v>27</v>
      </c>
      <c r="G451" s="289" t="b">
        <f t="shared" si="1"/>
        <v>0</v>
      </c>
      <c r="H451" s="246" t="b">
        <v>0</v>
      </c>
      <c r="I451" s="246" t="b">
        <v>0</v>
      </c>
      <c r="J451" s="288"/>
      <c r="K451" s="288"/>
      <c r="L451" s="288"/>
      <c r="M451" s="288"/>
    </row>
    <row r="452">
      <c r="A452" s="239"/>
      <c r="B452" s="293"/>
      <c r="C452" s="292">
        <v>0.0</v>
      </c>
      <c r="D452" s="242" t="s">
        <v>212</v>
      </c>
      <c r="E452" s="260" t="s">
        <v>27</v>
      </c>
      <c r="F452" s="244" t="s">
        <v>27</v>
      </c>
      <c r="G452" s="289" t="b">
        <f t="shared" si="1"/>
        <v>0</v>
      </c>
      <c r="H452" s="246" t="b">
        <v>0</v>
      </c>
      <c r="I452" s="246" t="b">
        <v>0</v>
      </c>
      <c r="J452" s="288"/>
      <c r="K452" s="288"/>
      <c r="L452" s="288"/>
      <c r="M452" s="288"/>
    </row>
    <row r="453">
      <c r="A453" s="239"/>
      <c r="B453" s="293"/>
      <c r="C453" s="292">
        <v>0.0</v>
      </c>
      <c r="D453" s="242" t="s">
        <v>212</v>
      </c>
      <c r="E453" s="260" t="s">
        <v>27</v>
      </c>
      <c r="F453" s="244" t="s">
        <v>27</v>
      </c>
      <c r="G453" s="289" t="b">
        <f t="shared" si="1"/>
        <v>0</v>
      </c>
      <c r="H453" s="246" t="b">
        <v>0</v>
      </c>
      <c r="I453" s="246" t="b">
        <v>0</v>
      </c>
      <c r="J453" s="288"/>
      <c r="K453" s="288"/>
      <c r="L453" s="288"/>
      <c r="M453" s="288"/>
    </row>
    <row r="454">
      <c r="A454" s="239"/>
      <c r="B454" s="293"/>
      <c r="C454" s="292">
        <v>0.0</v>
      </c>
      <c r="D454" s="242" t="s">
        <v>212</v>
      </c>
      <c r="E454" s="260" t="s">
        <v>27</v>
      </c>
      <c r="F454" s="244" t="s">
        <v>27</v>
      </c>
      <c r="G454" s="289" t="b">
        <f t="shared" si="1"/>
        <v>0</v>
      </c>
      <c r="H454" s="246" t="b">
        <v>0</v>
      </c>
      <c r="I454" s="246" t="b">
        <v>0</v>
      </c>
      <c r="J454" s="288"/>
      <c r="K454" s="288"/>
      <c r="L454" s="288"/>
      <c r="M454" s="288"/>
    </row>
    <row r="455">
      <c r="A455" s="239"/>
      <c r="B455" s="293"/>
      <c r="C455" s="292">
        <v>0.0</v>
      </c>
      <c r="D455" s="242" t="s">
        <v>212</v>
      </c>
      <c r="E455" s="260" t="s">
        <v>27</v>
      </c>
      <c r="F455" s="244" t="s">
        <v>27</v>
      </c>
      <c r="G455" s="289" t="b">
        <f t="shared" si="1"/>
        <v>0</v>
      </c>
      <c r="H455" s="246" t="b">
        <v>0</v>
      </c>
      <c r="I455" s="246" t="b">
        <v>0</v>
      </c>
      <c r="J455" s="288"/>
      <c r="K455" s="288"/>
      <c r="L455" s="288"/>
      <c r="M455" s="288"/>
    </row>
    <row r="456">
      <c r="A456" s="239"/>
      <c r="B456" s="293"/>
      <c r="C456" s="292">
        <v>0.0</v>
      </c>
      <c r="D456" s="242" t="s">
        <v>212</v>
      </c>
      <c r="E456" s="260" t="s">
        <v>27</v>
      </c>
      <c r="F456" s="244" t="s">
        <v>27</v>
      </c>
      <c r="G456" s="289" t="b">
        <f t="shared" si="1"/>
        <v>0</v>
      </c>
      <c r="H456" s="246" t="b">
        <v>0</v>
      </c>
      <c r="I456" s="246" t="b">
        <v>0</v>
      </c>
      <c r="J456" s="288"/>
      <c r="K456" s="288"/>
      <c r="L456" s="288"/>
      <c r="M456" s="288"/>
    </row>
    <row r="457">
      <c r="A457" s="239"/>
      <c r="B457" s="293"/>
      <c r="C457" s="292">
        <v>0.0</v>
      </c>
      <c r="D457" s="242" t="s">
        <v>212</v>
      </c>
      <c r="E457" s="260" t="s">
        <v>27</v>
      </c>
      <c r="F457" s="244" t="s">
        <v>27</v>
      </c>
      <c r="G457" s="289" t="b">
        <f t="shared" si="1"/>
        <v>0</v>
      </c>
      <c r="H457" s="246" t="b">
        <v>0</v>
      </c>
      <c r="I457" s="246" t="b">
        <v>0</v>
      </c>
      <c r="J457" s="288"/>
      <c r="K457" s="288"/>
      <c r="L457" s="288"/>
      <c r="M457" s="288"/>
    </row>
    <row r="458">
      <c r="A458" s="239"/>
      <c r="B458" s="293"/>
      <c r="C458" s="292">
        <v>0.0</v>
      </c>
      <c r="D458" s="242" t="s">
        <v>212</v>
      </c>
      <c r="E458" s="260" t="s">
        <v>27</v>
      </c>
      <c r="F458" s="244" t="s">
        <v>27</v>
      </c>
      <c r="G458" s="289" t="b">
        <f t="shared" si="1"/>
        <v>0</v>
      </c>
      <c r="H458" s="246" t="b">
        <v>0</v>
      </c>
      <c r="I458" s="246" t="b">
        <v>0</v>
      </c>
      <c r="J458" s="288"/>
      <c r="K458" s="288"/>
      <c r="L458" s="288"/>
      <c r="M458" s="288"/>
    </row>
    <row r="459">
      <c r="A459" s="239"/>
      <c r="B459" s="293"/>
      <c r="C459" s="292">
        <v>0.0</v>
      </c>
      <c r="D459" s="242" t="s">
        <v>212</v>
      </c>
      <c r="E459" s="260" t="s">
        <v>27</v>
      </c>
      <c r="F459" s="244" t="s">
        <v>27</v>
      </c>
      <c r="G459" s="289" t="b">
        <f t="shared" si="1"/>
        <v>0</v>
      </c>
      <c r="H459" s="246" t="b">
        <v>0</v>
      </c>
      <c r="I459" s="246" t="b">
        <v>0</v>
      </c>
      <c r="J459" s="288"/>
      <c r="K459" s="288"/>
      <c r="L459" s="288"/>
      <c r="M459" s="288"/>
    </row>
    <row r="460">
      <c r="A460" s="239"/>
      <c r="B460" s="293"/>
      <c r="C460" s="292">
        <v>0.0</v>
      </c>
      <c r="D460" s="242" t="s">
        <v>212</v>
      </c>
      <c r="E460" s="260" t="s">
        <v>27</v>
      </c>
      <c r="F460" s="244" t="s">
        <v>27</v>
      </c>
      <c r="G460" s="289" t="b">
        <f t="shared" si="1"/>
        <v>0</v>
      </c>
      <c r="H460" s="246" t="b">
        <v>0</v>
      </c>
      <c r="I460" s="246" t="b">
        <v>0</v>
      </c>
      <c r="J460" s="288"/>
      <c r="K460" s="288"/>
      <c r="L460" s="288"/>
      <c r="M460" s="288"/>
    </row>
    <row r="461">
      <c r="A461" s="239"/>
      <c r="B461" s="293"/>
      <c r="C461" s="292">
        <v>0.0</v>
      </c>
      <c r="D461" s="242" t="s">
        <v>212</v>
      </c>
      <c r="E461" s="260" t="s">
        <v>27</v>
      </c>
      <c r="F461" s="244" t="s">
        <v>27</v>
      </c>
      <c r="G461" s="289" t="b">
        <f t="shared" si="1"/>
        <v>0</v>
      </c>
      <c r="H461" s="246" t="b">
        <v>0</v>
      </c>
      <c r="I461" s="246" t="b">
        <v>0</v>
      </c>
      <c r="J461" s="288"/>
      <c r="K461" s="288"/>
      <c r="L461" s="288"/>
      <c r="M461" s="288"/>
    </row>
    <row r="462">
      <c r="A462" s="239"/>
      <c r="B462" s="293"/>
      <c r="C462" s="292">
        <v>0.0</v>
      </c>
      <c r="D462" s="242" t="s">
        <v>212</v>
      </c>
      <c r="E462" s="260" t="s">
        <v>27</v>
      </c>
      <c r="F462" s="244" t="s">
        <v>27</v>
      </c>
      <c r="G462" s="289" t="b">
        <f t="shared" si="1"/>
        <v>0</v>
      </c>
      <c r="H462" s="246" t="b">
        <v>0</v>
      </c>
      <c r="I462" s="246" t="b">
        <v>0</v>
      </c>
      <c r="J462" s="288"/>
      <c r="K462" s="288"/>
      <c r="L462" s="288"/>
      <c r="M462" s="288"/>
    </row>
    <row r="463">
      <c r="A463" s="239"/>
      <c r="B463" s="293"/>
      <c r="C463" s="292">
        <v>0.0</v>
      </c>
      <c r="D463" s="242" t="s">
        <v>212</v>
      </c>
      <c r="E463" s="260" t="s">
        <v>27</v>
      </c>
      <c r="F463" s="244" t="s">
        <v>27</v>
      </c>
      <c r="G463" s="289" t="b">
        <f t="shared" si="1"/>
        <v>0</v>
      </c>
      <c r="H463" s="246" t="b">
        <v>0</v>
      </c>
      <c r="I463" s="246" t="b">
        <v>0</v>
      </c>
      <c r="J463" s="288"/>
      <c r="K463" s="288"/>
      <c r="L463" s="288"/>
      <c r="M463" s="288"/>
    </row>
    <row r="464">
      <c r="A464" s="239"/>
      <c r="B464" s="293"/>
      <c r="C464" s="292">
        <v>0.0</v>
      </c>
      <c r="D464" s="242" t="s">
        <v>212</v>
      </c>
      <c r="E464" s="260" t="s">
        <v>27</v>
      </c>
      <c r="F464" s="244" t="s">
        <v>27</v>
      </c>
      <c r="G464" s="289" t="b">
        <f t="shared" si="1"/>
        <v>0</v>
      </c>
      <c r="H464" s="246" t="b">
        <v>0</v>
      </c>
      <c r="I464" s="246" t="b">
        <v>0</v>
      </c>
      <c r="J464" s="288"/>
      <c r="K464" s="288"/>
      <c r="L464" s="288"/>
      <c r="M464" s="288"/>
    </row>
    <row r="465">
      <c r="A465" s="239"/>
      <c r="B465" s="293"/>
      <c r="C465" s="292">
        <v>0.0</v>
      </c>
      <c r="D465" s="242" t="s">
        <v>212</v>
      </c>
      <c r="E465" s="260" t="s">
        <v>27</v>
      </c>
      <c r="F465" s="244" t="s">
        <v>27</v>
      </c>
      <c r="G465" s="289" t="b">
        <f t="shared" si="1"/>
        <v>0</v>
      </c>
      <c r="H465" s="246" t="b">
        <v>0</v>
      </c>
      <c r="I465" s="246" t="b">
        <v>0</v>
      </c>
      <c r="J465" s="288"/>
      <c r="K465" s="288"/>
      <c r="L465" s="288"/>
      <c r="M465" s="288"/>
    </row>
    <row r="466">
      <c r="A466" s="239"/>
      <c r="B466" s="293"/>
      <c r="C466" s="292">
        <v>0.0</v>
      </c>
      <c r="D466" s="242" t="s">
        <v>212</v>
      </c>
      <c r="E466" s="260" t="s">
        <v>27</v>
      </c>
      <c r="F466" s="244" t="s">
        <v>27</v>
      </c>
      <c r="G466" s="289" t="b">
        <f t="shared" si="1"/>
        <v>0</v>
      </c>
      <c r="H466" s="246" t="b">
        <v>0</v>
      </c>
      <c r="I466" s="246" t="b">
        <v>0</v>
      </c>
      <c r="J466" s="288"/>
      <c r="K466" s="288"/>
      <c r="L466" s="288"/>
      <c r="M466" s="288"/>
    </row>
    <row r="467">
      <c r="A467" s="239"/>
      <c r="B467" s="293"/>
      <c r="C467" s="292">
        <v>0.0</v>
      </c>
      <c r="D467" s="242" t="s">
        <v>212</v>
      </c>
      <c r="E467" s="260" t="s">
        <v>27</v>
      </c>
      <c r="F467" s="244" t="s">
        <v>27</v>
      </c>
      <c r="G467" s="289" t="b">
        <f t="shared" si="1"/>
        <v>0</v>
      </c>
      <c r="H467" s="246" t="b">
        <v>0</v>
      </c>
      <c r="I467" s="246" t="b">
        <v>0</v>
      </c>
      <c r="J467" s="288"/>
      <c r="K467" s="288"/>
      <c r="L467" s="288"/>
      <c r="M467" s="288"/>
    </row>
    <row r="468">
      <c r="A468" s="239"/>
      <c r="B468" s="293"/>
      <c r="C468" s="292">
        <v>0.0</v>
      </c>
      <c r="D468" s="242" t="s">
        <v>212</v>
      </c>
      <c r="E468" s="260" t="s">
        <v>27</v>
      </c>
      <c r="F468" s="244" t="s">
        <v>27</v>
      </c>
      <c r="G468" s="289" t="b">
        <f t="shared" si="1"/>
        <v>0</v>
      </c>
      <c r="H468" s="246" t="b">
        <v>0</v>
      </c>
      <c r="I468" s="246" t="b">
        <v>0</v>
      </c>
      <c r="J468" s="288"/>
      <c r="K468" s="288"/>
      <c r="L468" s="288"/>
      <c r="M468" s="288"/>
    </row>
    <row r="469">
      <c r="A469" s="239"/>
      <c r="B469" s="293"/>
      <c r="C469" s="292">
        <v>0.0</v>
      </c>
      <c r="D469" s="242" t="s">
        <v>212</v>
      </c>
      <c r="E469" s="260" t="s">
        <v>27</v>
      </c>
      <c r="F469" s="244" t="s">
        <v>27</v>
      </c>
      <c r="G469" s="289" t="b">
        <f t="shared" si="1"/>
        <v>0</v>
      </c>
      <c r="H469" s="246" t="b">
        <v>0</v>
      </c>
      <c r="I469" s="246" t="b">
        <v>0</v>
      </c>
      <c r="J469" s="288"/>
      <c r="K469" s="288"/>
      <c r="L469" s="288"/>
      <c r="M469" s="288"/>
    </row>
    <row r="470">
      <c r="A470" s="239"/>
      <c r="B470" s="293"/>
      <c r="C470" s="292">
        <v>0.0</v>
      </c>
      <c r="D470" s="242" t="s">
        <v>212</v>
      </c>
      <c r="E470" s="260" t="s">
        <v>27</v>
      </c>
      <c r="F470" s="244" t="s">
        <v>27</v>
      </c>
      <c r="G470" s="289" t="b">
        <f t="shared" si="1"/>
        <v>0</v>
      </c>
      <c r="H470" s="246" t="b">
        <v>0</v>
      </c>
      <c r="I470" s="246" t="b">
        <v>0</v>
      </c>
      <c r="J470" s="288"/>
      <c r="K470" s="288"/>
      <c r="L470" s="288"/>
      <c r="M470" s="288"/>
    </row>
    <row r="471">
      <c r="A471" s="239"/>
      <c r="B471" s="293"/>
      <c r="C471" s="292">
        <v>0.0</v>
      </c>
      <c r="D471" s="242" t="s">
        <v>212</v>
      </c>
      <c r="E471" s="260" t="s">
        <v>27</v>
      </c>
      <c r="F471" s="244" t="s">
        <v>27</v>
      </c>
      <c r="G471" s="289" t="b">
        <f t="shared" si="1"/>
        <v>0</v>
      </c>
      <c r="H471" s="246" t="b">
        <v>0</v>
      </c>
      <c r="I471" s="246" t="b">
        <v>0</v>
      </c>
      <c r="J471" s="288"/>
      <c r="K471" s="288"/>
      <c r="L471" s="288"/>
      <c r="M471" s="288"/>
    </row>
    <row r="472">
      <c r="A472" s="239"/>
      <c r="B472" s="293"/>
      <c r="C472" s="292">
        <v>0.0</v>
      </c>
      <c r="D472" s="242" t="s">
        <v>212</v>
      </c>
      <c r="E472" s="260" t="s">
        <v>27</v>
      </c>
      <c r="F472" s="244" t="s">
        <v>27</v>
      </c>
      <c r="G472" s="289" t="b">
        <f t="shared" si="1"/>
        <v>0</v>
      </c>
      <c r="H472" s="246" t="b">
        <v>0</v>
      </c>
      <c r="I472" s="246" t="b">
        <v>0</v>
      </c>
      <c r="J472" s="288"/>
      <c r="K472" s="288"/>
      <c r="L472" s="288"/>
      <c r="M472" s="288"/>
    </row>
    <row r="473">
      <c r="A473" s="239"/>
      <c r="B473" s="293"/>
      <c r="C473" s="292">
        <v>0.0</v>
      </c>
      <c r="D473" s="242" t="s">
        <v>212</v>
      </c>
      <c r="E473" s="260" t="s">
        <v>27</v>
      </c>
      <c r="F473" s="244" t="s">
        <v>27</v>
      </c>
      <c r="G473" s="289" t="b">
        <f t="shared" si="1"/>
        <v>0</v>
      </c>
      <c r="H473" s="246" t="b">
        <v>0</v>
      </c>
      <c r="I473" s="246" t="b">
        <v>0</v>
      </c>
      <c r="J473" s="288"/>
      <c r="K473" s="288"/>
      <c r="L473" s="288"/>
      <c r="M473" s="288"/>
    </row>
    <row r="474">
      <c r="A474" s="239"/>
      <c r="B474" s="293"/>
      <c r="C474" s="292">
        <v>0.0</v>
      </c>
      <c r="D474" s="242" t="s">
        <v>212</v>
      </c>
      <c r="E474" s="260" t="s">
        <v>27</v>
      </c>
      <c r="F474" s="244" t="s">
        <v>27</v>
      </c>
      <c r="G474" s="289" t="b">
        <f t="shared" si="1"/>
        <v>0</v>
      </c>
      <c r="H474" s="246" t="b">
        <v>0</v>
      </c>
      <c r="I474" s="246" t="b">
        <v>0</v>
      </c>
      <c r="J474" s="288"/>
      <c r="K474" s="288"/>
      <c r="L474" s="288"/>
      <c r="M474" s="288"/>
    </row>
    <row r="475">
      <c r="A475" s="239"/>
      <c r="B475" s="293"/>
      <c r="C475" s="292">
        <v>0.0</v>
      </c>
      <c r="D475" s="242" t="s">
        <v>212</v>
      </c>
      <c r="E475" s="260" t="s">
        <v>27</v>
      </c>
      <c r="F475" s="244" t="s">
        <v>27</v>
      </c>
      <c r="G475" s="289" t="b">
        <f t="shared" si="1"/>
        <v>0</v>
      </c>
      <c r="H475" s="246" t="b">
        <v>0</v>
      </c>
      <c r="I475" s="246" t="b">
        <v>0</v>
      </c>
      <c r="J475" s="288"/>
      <c r="K475" s="288"/>
      <c r="L475" s="288"/>
      <c r="M475" s="288"/>
    </row>
    <row r="476">
      <c r="A476" s="239"/>
      <c r="B476" s="293"/>
      <c r="C476" s="292">
        <v>0.0</v>
      </c>
      <c r="D476" s="242" t="s">
        <v>212</v>
      </c>
      <c r="E476" s="260" t="s">
        <v>27</v>
      </c>
      <c r="F476" s="244" t="s">
        <v>27</v>
      </c>
      <c r="G476" s="289" t="b">
        <f t="shared" si="1"/>
        <v>0</v>
      </c>
      <c r="H476" s="246" t="b">
        <v>0</v>
      </c>
      <c r="I476" s="246" t="b">
        <v>0</v>
      </c>
      <c r="J476" s="288"/>
      <c r="K476" s="288"/>
      <c r="L476" s="288"/>
      <c r="M476" s="288"/>
    </row>
    <row r="477">
      <c r="A477" s="239"/>
      <c r="B477" s="293"/>
      <c r="C477" s="292">
        <v>0.0</v>
      </c>
      <c r="D477" s="242" t="s">
        <v>212</v>
      </c>
      <c r="E477" s="260" t="s">
        <v>27</v>
      </c>
      <c r="F477" s="244" t="s">
        <v>27</v>
      </c>
      <c r="G477" s="289" t="b">
        <f t="shared" si="1"/>
        <v>0</v>
      </c>
      <c r="H477" s="246" t="b">
        <v>0</v>
      </c>
      <c r="I477" s="246" t="b">
        <v>0</v>
      </c>
      <c r="J477" s="288"/>
      <c r="K477" s="288"/>
      <c r="L477" s="288"/>
      <c r="M477" s="288"/>
    </row>
    <row r="478">
      <c r="A478" s="239"/>
      <c r="B478" s="293"/>
      <c r="C478" s="292">
        <v>0.0</v>
      </c>
      <c r="D478" s="242" t="s">
        <v>212</v>
      </c>
      <c r="E478" s="260" t="s">
        <v>27</v>
      </c>
      <c r="F478" s="244" t="s">
        <v>27</v>
      </c>
      <c r="G478" s="289" t="b">
        <f t="shared" si="1"/>
        <v>0</v>
      </c>
      <c r="H478" s="246" t="b">
        <v>0</v>
      </c>
      <c r="I478" s="246" t="b">
        <v>0</v>
      </c>
      <c r="J478" s="288"/>
      <c r="K478" s="288"/>
      <c r="L478" s="288"/>
      <c r="M478" s="288"/>
    </row>
    <row r="479">
      <c r="A479" s="239"/>
      <c r="B479" s="293"/>
      <c r="C479" s="292">
        <v>0.0</v>
      </c>
      <c r="D479" s="242" t="s">
        <v>212</v>
      </c>
      <c r="E479" s="260" t="s">
        <v>27</v>
      </c>
      <c r="F479" s="244" t="s">
        <v>27</v>
      </c>
      <c r="G479" s="289" t="b">
        <f t="shared" si="1"/>
        <v>0</v>
      </c>
      <c r="H479" s="246" t="b">
        <v>0</v>
      </c>
      <c r="I479" s="246" t="b">
        <v>0</v>
      </c>
      <c r="J479" s="288"/>
      <c r="K479" s="288"/>
      <c r="L479" s="288"/>
      <c r="M479" s="288"/>
    </row>
    <row r="480">
      <c r="A480" s="239"/>
      <c r="B480" s="293"/>
      <c r="C480" s="292">
        <v>0.0</v>
      </c>
      <c r="D480" s="242" t="s">
        <v>212</v>
      </c>
      <c r="E480" s="260" t="s">
        <v>27</v>
      </c>
      <c r="F480" s="244" t="s">
        <v>27</v>
      </c>
      <c r="G480" s="289" t="b">
        <f t="shared" si="1"/>
        <v>0</v>
      </c>
      <c r="H480" s="246" t="b">
        <v>0</v>
      </c>
      <c r="I480" s="246" t="b">
        <v>0</v>
      </c>
      <c r="J480" s="288"/>
      <c r="K480" s="288"/>
      <c r="L480" s="288"/>
      <c r="M480" s="288"/>
    </row>
    <row r="481">
      <c r="A481" s="239"/>
      <c r="B481" s="293"/>
      <c r="C481" s="292">
        <v>0.0</v>
      </c>
      <c r="D481" s="242" t="s">
        <v>212</v>
      </c>
      <c r="E481" s="260" t="s">
        <v>27</v>
      </c>
      <c r="F481" s="244" t="s">
        <v>27</v>
      </c>
      <c r="G481" s="289" t="b">
        <f t="shared" si="1"/>
        <v>0</v>
      </c>
      <c r="H481" s="246" t="b">
        <v>0</v>
      </c>
      <c r="I481" s="246" t="b">
        <v>0</v>
      </c>
      <c r="J481" s="288"/>
      <c r="K481" s="288"/>
      <c r="L481" s="288"/>
      <c r="M481" s="288"/>
    </row>
    <row r="482">
      <c r="A482" s="239"/>
      <c r="B482" s="293"/>
      <c r="C482" s="292">
        <v>0.0</v>
      </c>
      <c r="D482" s="242" t="s">
        <v>212</v>
      </c>
      <c r="E482" s="260" t="s">
        <v>27</v>
      </c>
      <c r="F482" s="244" t="s">
        <v>27</v>
      </c>
      <c r="G482" s="289" t="b">
        <f t="shared" si="1"/>
        <v>0</v>
      </c>
      <c r="H482" s="246" t="b">
        <v>0</v>
      </c>
      <c r="I482" s="246" t="b">
        <v>0</v>
      </c>
      <c r="J482" s="288"/>
      <c r="K482" s="288"/>
      <c r="L482" s="288"/>
      <c r="M482" s="288"/>
    </row>
    <row r="483">
      <c r="A483" s="239"/>
      <c r="B483" s="293"/>
      <c r="C483" s="292">
        <v>0.0</v>
      </c>
      <c r="D483" s="242" t="s">
        <v>212</v>
      </c>
      <c r="E483" s="260" t="s">
        <v>27</v>
      </c>
      <c r="F483" s="244" t="s">
        <v>27</v>
      </c>
      <c r="G483" s="289" t="b">
        <f t="shared" si="1"/>
        <v>0</v>
      </c>
      <c r="H483" s="246" t="b">
        <v>0</v>
      </c>
      <c r="I483" s="246" t="b">
        <v>0</v>
      </c>
      <c r="J483" s="288"/>
      <c r="K483" s="288"/>
      <c r="L483" s="288"/>
      <c r="M483" s="288"/>
    </row>
    <row r="484">
      <c r="A484" s="239"/>
      <c r="B484" s="293"/>
      <c r="C484" s="292">
        <v>0.0</v>
      </c>
      <c r="D484" s="242" t="s">
        <v>212</v>
      </c>
      <c r="E484" s="260" t="s">
        <v>27</v>
      </c>
      <c r="F484" s="244" t="s">
        <v>27</v>
      </c>
      <c r="G484" s="289" t="b">
        <f t="shared" si="1"/>
        <v>0</v>
      </c>
      <c r="H484" s="246" t="b">
        <v>0</v>
      </c>
      <c r="I484" s="246" t="b">
        <v>0</v>
      </c>
      <c r="J484" s="288"/>
      <c r="K484" s="288"/>
      <c r="L484" s="288"/>
      <c r="M484" s="288"/>
    </row>
    <row r="485">
      <c r="A485" s="239"/>
      <c r="B485" s="293"/>
      <c r="C485" s="292">
        <v>0.0</v>
      </c>
      <c r="D485" s="242" t="s">
        <v>212</v>
      </c>
      <c r="E485" s="260" t="s">
        <v>27</v>
      </c>
      <c r="F485" s="244" t="s">
        <v>27</v>
      </c>
      <c r="G485" s="289" t="b">
        <f t="shared" si="1"/>
        <v>0</v>
      </c>
      <c r="H485" s="246" t="b">
        <v>0</v>
      </c>
      <c r="I485" s="246" t="b">
        <v>0</v>
      </c>
      <c r="J485" s="288"/>
      <c r="K485" s="288"/>
      <c r="L485" s="288"/>
      <c r="M485" s="288"/>
    </row>
    <row r="486">
      <c r="A486" s="239"/>
      <c r="B486" s="293"/>
      <c r="C486" s="292">
        <v>0.0</v>
      </c>
      <c r="D486" s="242" t="s">
        <v>212</v>
      </c>
      <c r="E486" s="260" t="s">
        <v>27</v>
      </c>
      <c r="F486" s="244" t="s">
        <v>27</v>
      </c>
      <c r="G486" s="289" t="b">
        <f t="shared" si="1"/>
        <v>0</v>
      </c>
      <c r="H486" s="246" t="b">
        <v>0</v>
      </c>
      <c r="I486" s="246" t="b">
        <v>0</v>
      </c>
      <c r="J486" s="288"/>
      <c r="K486" s="288"/>
      <c r="L486" s="288"/>
      <c r="M486" s="288"/>
    </row>
    <row r="487">
      <c r="A487" s="239"/>
      <c r="B487" s="293"/>
      <c r="C487" s="292">
        <v>0.0</v>
      </c>
      <c r="D487" s="242" t="s">
        <v>212</v>
      </c>
      <c r="E487" s="260" t="s">
        <v>27</v>
      </c>
      <c r="F487" s="244" t="s">
        <v>27</v>
      </c>
      <c r="G487" s="289" t="b">
        <f t="shared" si="1"/>
        <v>0</v>
      </c>
      <c r="H487" s="246" t="b">
        <v>0</v>
      </c>
      <c r="I487" s="246" t="b">
        <v>0</v>
      </c>
      <c r="J487" s="288"/>
      <c r="K487" s="288"/>
      <c r="L487" s="288"/>
      <c r="M487" s="288"/>
    </row>
    <row r="488">
      <c r="A488" s="239"/>
      <c r="B488" s="293"/>
      <c r="C488" s="292">
        <v>0.0</v>
      </c>
      <c r="D488" s="242" t="s">
        <v>212</v>
      </c>
      <c r="E488" s="260" t="s">
        <v>27</v>
      </c>
      <c r="F488" s="244" t="s">
        <v>27</v>
      </c>
      <c r="G488" s="289" t="b">
        <f t="shared" si="1"/>
        <v>0</v>
      </c>
      <c r="H488" s="246" t="b">
        <v>0</v>
      </c>
      <c r="I488" s="246" t="b">
        <v>0</v>
      </c>
      <c r="J488" s="288"/>
      <c r="K488" s="288"/>
      <c r="L488" s="288"/>
      <c r="M488" s="288"/>
    </row>
    <row r="489">
      <c r="A489" s="239"/>
      <c r="B489" s="293"/>
      <c r="C489" s="292">
        <v>0.0</v>
      </c>
      <c r="D489" s="242" t="s">
        <v>212</v>
      </c>
      <c r="E489" s="260" t="s">
        <v>27</v>
      </c>
      <c r="F489" s="244" t="s">
        <v>27</v>
      </c>
      <c r="G489" s="289" t="b">
        <f t="shared" si="1"/>
        <v>0</v>
      </c>
      <c r="H489" s="246" t="b">
        <v>0</v>
      </c>
      <c r="I489" s="246" t="b">
        <v>0</v>
      </c>
      <c r="J489" s="288"/>
      <c r="K489" s="288"/>
      <c r="L489" s="288"/>
      <c r="M489" s="288"/>
    </row>
    <row r="490">
      <c r="A490" s="239"/>
      <c r="B490" s="293"/>
      <c r="C490" s="292">
        <v>0.0</v>
      </c>
      <c r="D490" s="242" t="s">
        <v>212</v>
      </c>
      <c r="E490" s="260" t="s">
        <v>27</v>
      </c>
      <c r="F490" s="244" t="s">
        <v>27</v>
      </c>
      <c r="G490" s="289" t="b">
        <f t="shared" si="1"/>
        <v>0</v>
      </c>
      <c r="H490" s="246" t="b">
        <v>0</v>
      </c>
      <c r="I490" s="246" t="b">
        <v>0</v>
      </c>
      <c r="J490" s="288"/>
      <c r="K490" s="288"/>
      <c r="L490" s="288"/>
      <c r="M490" s="288"/>
    </row>
    <row r="491">
      <c r="A491" s="239"/>
      <c r="B491" s="293"/>
      <c r="C491" s="292">
        <v>0.0</v>
      </c>
      <c r="D491" s="242" t="s">
        <v>212</v>
      </c>
      <c r="E491" s="260" t="s">
        <v>27</v>
      </c>
      <c r="F491" s="244" t="s">
        <v>27</v>
      </c>
      <c r="G491" s="289" t="b">
        <f t="shared" si="1"/>
        <v>0</v>
      </c>
      <c r="H491" s="246" t="b">
        <v>0</v>
      </c>
      <c r="I491" s="246" t="b">
        <v>0</v>
      </c>
      <c r="J491" s="288"/>
      <c r="K491" s="288"/>
      <c r="L491" s="288"/>
      <c r="M491" s="288"/>
    </row>
    <row r="492">
      <c r="A492" s="239"/>
      <c r="B492" s="293"/>
      <c r="C492" s="292">
        <v>0.0</v>
      </c>
      <c r="D492" s="242" t="s">
        <v>212</v>
      </c>
      <c r="E492" s="260" t="s">
        <v>27</v>
      </c>
      <c r="F492" s="244" t="s">
        <v>27</v>
      </c>
      <c r="G492" s="289" t="b">
        <f t="shared" si="1"/>
        <v>0</v>
      </c>
      <c r="H492" s="246" t="b">
        <v>0</v>
      </c>
      <c r="I492" s="246" t="b">
        <v>0</v>
      </c>
      <c r="J492" s="288"/>
      <c r="K492" s="288"/>
      <c r="L492" s="288"/>
      <c r="M492" s="288"/>
    </row>
    <row r="493">
      <c r="A493" s="239"/>
      <c r="B493" s="293"/>
      <c r="C493" s="292">
        <v>0.0</v>
      </c>
      <c r="D493" s="242" t="s">
        <v>212</v>
      </c>
      <c r="E493" s="260" t="s">
        <v>27</v>
      </c>
      <c r="F493" s="244" t="s">
        <v>27</v>
      </c>
      <c r="G493" s="289" t="b">
        <f t="shared" si="1"/>
        <v>0</v>
      </c>
      <c r="H493" s="246" t="b">
        <v>0</v>
      </c>
      <c r="I493" s="246" t="b">
        <v>0</v>
      </c>
      <c r="J493" s="288"/>
      <c r="K493" s="288"/>
      <c r="L493" s="288"/>
      <c r="M493" s="288"/>
    </row>
    <row r="494">
      <c r="A494" s="239"/>
      <c r="B494" s="293"/>
      <c r="C494" s="292">
        <v>0.0</v>
      </c>
      <c r="D494" s="242" t="s">
        <v>212</v>
      </c>
      <c r="E494" s="260" t="s">
        <v>27</v>
      </c>
      <c r="F494" s="244" t="s">
        <v>27</v>
      </c>
      <c r="G494" s="289" t="b">
        <f t="shared" si="1"/>
        <v>0</v>
      </c>
      <c r="H494" s="246" t="b">
        <v>0</v>
      </c>
      <c r="I494" s="246" t="b">
        <v>0</v>
      </c>
      <c r="J494" s="288"/>
      <c r="K494" s="288"/>
      <c r="L494" s="288"/>
      <c r="M494" s="288"/>
    </row>
    <row r="495">
      <c r="A495" s="239"/>
      <c r="B495" s="293"/>
      <c r="C495" s="292">
        <v>0.0</v>
      </c>
      <c r="D495" s="242" t="s">
        <v>212</v>
      </c>
      <c r="E495" s="260" t="s">
        <v>27</v>
      </c>
      <c r="F495" s="244" t="s">
        <v>27</v>
      </c>
      <c r="G495" s="289" t="b">
        <f t="shared" si="1"/>
        <v>0</v>
      </c>
      <c r="H495" s="246" t="b">
        <v>0</v>
      </c>
      <c r="I495" s="246" t="b">
        <v>0</v>
      </c>
      <c r="J495" s="288"/>
      <c r="K495" s="288"/>
      <c r="L495" s="288"/>
      <c r="M495" s="288"/>
    </row>
    <row r="496">
      <c r="A496" s="239"/>
      <c r="B496" s="293"/>
      <c r="C496" s="292">
        <v>0.0</v>
      </c>
      <c r="D496" s="242" t="s">
        <v>212</v>
      </c>
      <c r="E496" s="260" t="s">
        <v>27</v>
      </c>
      <c r="F496" s="244" t="s">
        <v>27</v>
      </c>
      <c r="G496" s="289" t="b">
        <f t="shared" si="1"/>
        <v>0</v>
      </c>
      <c r="H496" s="246" t="b">
        <v>0</v>
      </c>
      <c r="I496" s="246" t="b">
        <v>0</v>
      </c>
      <c r="J496" s="288"/>
      <c r="K496" s="288"/>
      <c r="L496" s="288"/>
      <c r="M496" s="288"/>
    </row>
    <row r="497">
      <c r="A497" s="239"/>
      <c r="B497" s="293"/>
      <c r="C497" s="292">
        <v>0.0</v>
      </c>
      <c r="D497" s="242" t="s">
        <v>212</v>
      </c>
      <c r="E497" s="260" t="s">
        <v>27</v>
      </c>
      <c r="F497" s="244" t="s">
        <v>27</v>
      </c>
      <c r="G497" s="289" t="b">
        <f t="shared" si="1"/>
        <v>0</v>
      </c>
      <c r="H497" s="246" t="b">
        <v>0</v>
      </c>
      <c r="I497" s="246" t="b">
        <v>0</v>
      </c>
      <c r="J497" s="288"/>
      <c r="K497" s="288"/>
      <c r="L497" s="288"/>
      <c r="M497" s="288"/>
    </row>
    <row r="498">
      <c r="A498" s="239"/>
      <c r="B498" s="293"/>
      <c r="C498" s="292">
        <v>0.0</v>
      </c>
      <c r="D498" s="242" t="s">
        <v>212</v>
      </c>
      <c r="E498" s="260" t="s">
        <v>27</v>
      </c>
      <c r="F498" s="244" t="s">
        <v>27</v>
      </c>
      <c r="G498" s="289" t="b">
        <f t="shared" si="1"/>
        <v>0</v>
      </c>
      <c r="H498" s="246" t="b">
        <v>0</v>
      </c>
      <c r="I498" s="246" t="b">
        <v>0</v>
      </c>
      <c r="J498" s="288"/>
      <c r="K498" s="288"/>
      <c r="L498" s="288"/>
      <c r="M498" s="288"/>
    </row>
    <row r="499">
      <c r="A499" s="239"/>
      <c r="B499" s="293"/>
      <c r="C499" s="292">
        <v>0.0</v>
      </c>
      <c r="D499" s="242" t="s">
        <v>212</v>
      </c>
      <c r="E499" s="260" t="s">
        <v>27</v>
      </c>
      <c r="F499" s="244" t="s">
        <v>27</v>
      </c>
      <c r="G499" s="289" t="b">
        <f t="shared" si="1"/>
        <v>0</v>
      </c>
      <c r="H499" s="246" t="b">
        <v>0</v>
      </c>
      <c r="I499" s="246" t="b">
        <v>0</v>
      </c>
      <c r="J499" s="288"/>
      <c r="K499" s="288"/>
      <c r="L499" s="288"/>
      <c r="M499" s="288"/>
    </row>
    <row r="500">
      <c r="A500" s="239"/>
      <c r="B500" s="293"/>
      <c r="C500" s="292">
        <v>0.0</v>
      </c>
      <c r="D500" s="242" t="s">
        <v>212</v>
      </c>
      <c r="E500" s="260" t="s">
        <v>27</v>
      </c>
      <c r="F500" s="244" t="s">
        <v>27</v>
      </c>
      <c r="G500" s="289" t="b">
        <f t="shared" si="1"/>
        <v>0</v>
      </c>
      <c r="H500" s="246" t="b">
        <v>0</v>
      </c>
      <c r="I500" s="246" t="b">
        <v>0</v>
      </c>
      <c r="J500" s="288"/>
      <c r="K500" s="288"/>
      <c r="L500" s="288"/>
      <c r="M500" s="288"/>
    </row>
    <row r="501">
      <c r="A501" s="239"/>
      <c r="B501" s="293"/>
      <c r="C501" s="292">
        <v>0.0</v>
      </c>
      <c r="D501" s="242" t="s">
        <v>212</v>
      </c>
      <c r="E501" s="260" t="s">
        <v>27</v>
      </c>
      <c r="F501" s="244" t="s">
        <v>27</v>
      </c>
      <c r="G501" s="289" t="b">
        <f t="shared" si="1"/>
        <v>0</v>
      </c>
      <c r="H501" s="246" t="b">
        <v>0</v>
      </c>
      <c r="I501" s="246" t="b">
        <v>0</v>
      </c>
      <c r="J501" s="288"/>
      <c r="K501" s="288"/>
      <c r="L501" s="288"/>
      <c r="M501" s="288"/>
    </row>
    <row r="502">
      <c r="A502" s="239"/>
      <c r="B502" s="293"/>
      <c r="C502" s="292">
        <v>0.0</v>
      </c>
      <c r="D502" s="242" t="s">
        <v>212</v>
      </c>
      <c r="E502" s="260" t="s">
        <v>27</v>
      </c>
      <c r="F502" s="244" t="s">
        <v>27</v>
      </c>
      <c r="G502" s="289" t="b">
        <f t="shared" si="1"/>
        <v>0</v>
      </c>
      <c r="H502" s="246" t="b">
        <v>0</v>
      </c>
      <c r="I502" s="246" t="b">
        <v>0</v>
      </c>
      <c r="J502" s="288"/>
      <c r="K502" s="288"/>
      <c r="L502" s="288"/>
      <c r="M502" s="288"/>
    </row>
    <row r="503">
      <c r="A503" s="239"/>
      <c r="B503" s="293"/>
      <c r="C503" s="292">
        <v>0.0</v>
      </c>
      <c r="D503" s="242" t="s">
        <v>212</v>
      </c>
      <c r="E503" s="260" t="s">
        <v>27</v>
      </c>
      <c r="F503" s="244" t="s">
        <v>27</v>
      </c>
      <c r="G503" s="289" t="b">
        <f t="shared" si="1"/>
        <v>0</v>
      </c>
      <c r="H503" s="246" t="b">
        <v>0</v>
      </c>
      <c r="I503" s="246" t="b">
        <v>0</v>
      </c>
      <c r="J503" s="288"/>
      <c r="K503" s="288"/>
      <c r="L503" s="288"/>
      <c r="M503" s="288"/>
    </row>
    <row r="504">
      <c r="A504" s="239"/>
      <c r="B504" s="293"/>
      <c r="C504" s="292">
        <v>0.0</v>
      </c>
      <c r="D504" s="242" t="s">
        <v>212</v>
      </c>
      <c r="E504" s="260" t="s">
        <v>27</v>
      </c>
      <c r="F504" s="244" t="s">
        <v>27</v>
      </c>
      <c r="G504" s="289" t="b">
        <f t="shared" si="1"/>
        <v>0</v>
      </c>
      <c r="H504" s="246" t="b">
        <v>0</v>
      </c>
      <c r="I504" s="246" t="b">
        <v>0</v>
      </c>
      <c r="J504" s="288"/>
      <c r="K504" s="288"/>
      <c r="L504" s="288"/>
      <c r="M504" s="288"/>
    </row>
    <row r="505">
      <c r="A505" s="239"/>
      <c r="B505" s="293"/>
      <c r="C505" s="292">
        <v>0.0</v>
      </c>
      <c r="D505" s="242" t="s">
        <v>212</v>
      </c>
      <c r="E505" s="260" t="s">
        <v>27</v>
      </c>
      <c r="F505" s="244" t="s">
        <v>27</v>
      </c>
      <c r="G505" s="289" t="b">
        <f t="shared" si="1"/>
        <v>0</v>
      </c>
      <c r="H505" s="246" t="b">
        <v>0</v>
      </c>
      <c r="I505" s="246" t="b">
        <v>0</v>
      </c>
      <c r="J505" s="288"/>
      <c r="K505" s="288"/>
      <c r="L505" s="288"/>
      <c r="M505" s="288"/>
    </row>
    <row r="506">
      <c r="A506" s="239"/>
      <c r="B506" s="293"/>
      <c r="C506" s="292">
        <v>0.0</v>
      </c>
      <c r="D506" s="242" t="s">
        <v>212</v>
      </c>
      <c r="E506" s="260" t="s">
        <v>27</v>
      </c>
      <c r="F506" s="244" t="s">
        <v>27</v>
      </c>
      <c r="G506" s="289" t="b">
        <f t="shared" si="1"/>
        <v>0</v>
      </c>
      <c r="H506" s="246" t="b">
        <v>0</v>
      </c>
      <c r="I506" s="246" t="b">
        <v>0</v>
      </c>
      <c r="J506" s="288"/>
      <c r="K506" s="288"/>
      <c r="L506" s="288"/>
      <c r="M506" s="288"/>
    </row>
    <row r="507">
      <c r="A507" s="239"/>
      <c r="B507" s="293"/>
      <c r="C507" s="292">
        <v>0.0</v>
      </c>
      <c r="D507" s="242" t="s">
        <v>212</v>
      </c>
      <c r="E507" s="260" t="s">
        <v>27</v>
      </c>
      <c r="F507" s="244" t="s">
        <v>27</v>
      </c>
      <c r="G507" s="289" t="b">
        <f t="shared" si="1"/>
        <v>0</v>
      </c>
      <c r="H507" s="246" t="b">
        <v>0</v>
      </c>
      <c r="I507" s="246" t="b">
        <v>0</v>
      </c>
      <c r="J507" s="288"/>
      <c r="K507" s="288"/>
      <c r="L507" s="288"/>
      <c r="M507" s="288"/>
    </row>
    <row r="508">
      <c r="A508" s="239"/>
      <c r="B508" s="293"/>
      <c r="C508" s="292">
        <v>0.0</v>
      </c>
      <c r="D508" s="242" t="s">
        <v>212</v>
      </c>
      <c r="E508" s="260" t="s">
        <v>27</v>
      </c>
      <c r="F508" s="244" t="s">
        <v>27</v>
      </c>
      <c r="G508" s="289" t="b">
        <f t="shared" si="1"/>
        <v>0</v>
      </c>
      <c r="H508" s="246" t="b">
        <v>0</v>
      </c>
      <c r="I508" s="246" t="b">
        <v>0</v>
      </c>
      <c r="J508" s="288"/>
      <c r="K508" s="288"/>
      <c r="L508" s="288"/>
      <c r="M508" s="288"/>
    </row>
    <row r="509">
      <c r="A509" s="239"/>
      <c r="B509" s="293"/>
      <c r="C509" s="292">
        <v>0.0</v>
      </c>
      <c r="D509" s="242" t="s">
        <v>212</v>
      </c>
      <c r="E509" s="260" t="s">
        <v>27</v>
      </c>
      <c r="F509" s="244" t="s">
        <v>27</v>
      </c>
      <c r="G509" s="289" t="b">
        <f t="shared" si="1"/>
        <v>0</v>
      </c>
      <c r="H509" s="246" t="b">
        <v>0</v>
      </c>
      <c r="I509" s="246" t="b">
        <v>0</v>
      </c>
      <c r="J509" s="288"/>
      <c r="K509" s="288"/>
      <c r="L509" s="288"/>
      <c r="M509" s="288"/>
    </row>
    <row r="510">
      <c r="A510" s="239"/>
      <c r="B510" s="293"/>
      <c r="C510" s="292">
        <v>0.0</v>
      </c>
      <c r="D510" s="242" t="s">
        <v>212</v>
      </c>
      <c r="E510" s="260" t="s">
        <v>27</v>
      </c>
      <c r="F510" s="244" t="s">
        <v>27</v>
      </c>
      <c r="G510" s="289" t="b">
        <f t="shared" si="1"/>
        <v>0</v>
      </c>
      <c r="H510" s="246" t="b">
        <v>0</v>
      </c>
      <c r="I510" s="246" t="b">
        <v>0</v>
      </c>
      <c r="J510" s="288"/>
      <c r="K510" s="288"/>
      <c r="L510" s="288"/>
      <c r="M510" s="288"/>
    </row>
    <row r="511">
      <c r="A511" s="239"/>
      <c r="B511" s="293"/>
      <c r="C511" s="292">
        <v>0.0</v>
      </c>
      <c r="D511" s="242" t="s">
        <v>212</v>
      </c>
      <c r="E511" s="260" t="s">
        <v>27</v>
      </c>
      <c r="F511" s="244" t="s">
        <v>27</v>
      </c>
      <c r="G511" s="289" t="b">
        <f t="shared" si="1"/>
        <v>0</v>
      </c>
      <c r="H511" s="246" t="b">
        <v>0</v>
      </c>
      <c r="I511" s="246" t="b">
        <v>0</v>
      </c>
      <c r="J511" s="288"/>
      <c r="K511" s="288"/>
      <c r="L511" s="288"/>
      <c r="M511" s="288"/>
    </row>
    <row r="512">
      <c r="A512" s="239"/>
      <c r="B512" s="293"/>
      <c r="C512" s="292">
        <v>0.0</v>
      </c>
      <c r="D512" s="242" t="s">
        <v>212</v>
      </c>
      <c r="E512" s="260" t="s">
        <v>27</v>
      </c>
      <c r="F512" s="244" t="s">
        <v>27</v>
      </c>
      <c r="G512" s="289" t="b">
        <f t="shared" si="1"/>
        <v>0</v>
      </c>
      <c r="H512" s="246" t="b">
        <v>0</v>
      </c>
      <c r="I512" s="246" t="b">
        <v>0</v>
      </c>
      <c r="J512" s="288"/>
      <c r="K512" s="288"/>
      <c r="L512" s="288"/>
      <c r="M512" s="288"/>
    </row>
    <row r="513">
      <c r="A513" s="239"/>
      <c r="B513" s="293"/>
      <c r="C513" s="292">
        <v>0.0</v>
      </c>
      <c r="D513" s="242" t="s">
        <v>212</v>
      </c>
      <c r="E513" s="260" t="s">
        <v>27</v>
      </c>
      <c r="F513" s="244" t="s">
        <v>27</v>
      </c>
      <c r="G513" s="289" t="b">
        <f t="shared" si="1"/>
        <v>0</v>
      </c>
      <c r="H513" s="246" t="b">
        <v>0</v>
      </c>
      <c r="I513" s="246" t="b">
        <v>0</v>
      </c>
      <c r="J513" s="288"/>
      <c r="K513" s="288"/>
      <c r="L513" s="288"/>
      <c r="M513" s="288"/>
    </row>
    <row r="514">
      <c r="A514" s="239"/>
      <c r="B514" s="293"/>
      <c r="C514" s="292">
        <v>0.0</v>
      </c>
      <c r="D514" s="242" t="s">
        <v>212</v>
      </c>
      <c r="E514" s="260" t="s">
        <v>27</v>
      </c>
      <c r="F514" s="244" t="s">
        <v>27</v>
      </c>
      <c r="G514" s="289" t="b">
        <f t="shared" si="1"/>
        <v>0</v>
      </c>
      <c r="H514" s="246" t="b">
        <v>0</v>
      </c>
      <c r="I514" s="246" t="b">
        <v>0</v>
      </c>
      <c r="J514" s="288"/>
      <c r="K514" s="288"/>
      <c r="L514" s="288"/>
      <c r="M514" s="288"/>
    </row>
    <row r="515">
      <c r="A515" s="239"/>
      <c r="B515" s="293"/>
      <c r="C515" s="292">
        <v>0.0</v>
      </c>
      <c r="D515" s="242" t="s">
        <v>212</v>
      </c>
      <c r="E515" s="260" t="s">
        <v>27</v>
      </c>
      <c r="F515" s="244" t="s">
        <v>27</v>
      </c>
      <c r="G515" s="289" t="b">
        <f t="shared" si="1"/>
        <v>0</v>
      </c>
      <c r="H515" s="246" t="b">
        <v>0</v>
      </c>
      <c r="I515" s="246" t="b">
        <v>0</v>
      </c>
      <c r="J515" s="288"/>
      <c r="K515" s="288"/>
      <c r="L515" s="288"/>
      <c r="M515" s="288"/>
    </row>
    <row r="516">
      <c r="A516" s="239"/>
      <c r="B516" s="293"/>
      <c r="C516" s="292">
        <v>0.0</v>
      </c>
      <c r="D516" s="242" t="s">
        <v>212</v>
      </c>
      <c r="E516" s="260" t="s">
        <v>27</v>
      </c>
      <c r="F516" s="244" t="s">
        <v>27</v>
      </c>
      <c r="G516" s="289" t="b">
        <f t="shared" si="1"/>
        <v>0</v>
      </c>
      <c r="H516" s="246" t="b">
        <v>0</v>
      </c>
      <c r="I516" s="246" t="b">
        <v>0</v>
      </c>
      <c r="J516" s="288"/>
      <c r="K516" s="288"/>
      <c r="L516" s="288"/>
      <c r="M516" s="288"/>
    </row>
    <row r="517">
      <c r="A517" s="239"/>
      <c r="B517" s="293"/>
      <c r="C517" s="292">
        <v>0.0</v>
      </c>
      <c r="D517" s="242" t="s">
        <v>212</v>
      </c>
      <c r="E517" s="260" t="s">
        <v>27</v>
      </c>
      <c r="F517" s="244" t="s">
        <v>27</v>
      </c>
      <c r="G517" s="289" t="b">
        <f t="shared" si="1"/>
        <v>0</v>
      </c>
      <c r="H517" s="246" t="b">
        <v>0</v>
      </c>
      <c r="I517" s="246" t="b">
        <v>0</v>
      </c>
      <c r="J517" s="288"/>
      <c r="K517" s="288"/>
      <c r="L517" s="288"/>
      <c r="M517" s="288"/>
    </row>
    <row r="518">
      <c r="A518" s="239"/>
      <c r="B518" s="293"/>
      <c r="C518" s="292">
        <v>0.0</v>
      </c>
      <c r="D518" s="242" t="s">
        <v>212</v>
      </c>
      <c r="E518" s="260" t="s">
        <v>27</v>
      </c>
      <c r="F518" s="244" t="s">
        <v>27</v>
      </c>
      <c r="G518" s="289" t="b">
        <f t="shared" si="1"/>
        <v>0</v>
      </c>
      <c r="H518" s="246" t="b">
        <v>0</v>
      </c>
      <c r="I518" s="246" t="b">
        <v>0</v>
      </c>
      <c r="J518" s="288"/>
      <c r="K518" s="288"/>
      <c r="L518" s="288"/>
      <c r="M518" s="288"/>
    </row>
    <row r="519">
      <c r="A519" s="239"/>
      <c r="B519" s="293"/>
      <c r="C519" s="292">
        <v>0.0</v>
      </c>
      <c r="D519" s="242" t="s">
        <v>212</v>
      </c>
      <c r="E519" s="260" t="s">
        <v>27</v>
      </c>
      <c r="F519" s="244" t="s">
        <v>27</v>
      </c>
      <c r="G519" s="289" t="b">
        <f t="shared" si="1"/>
        <v>0</v>
      </c>
      <c r="H519" s="246" t="b">
        <v>0</v>
      </c>
      <c r="I519" s="246" t="b">
        <v>0</v>
      </c>
      <c r="J519" s="288"/>
      <c r="K519" s="288"/>
      <c r="L519" s="288"/>
      <c r="M519" s="288"/>
    </row>
    <row r="520">
      <c r="A520" s="239"/>
      <c r="B520" s="293"/>
      <c r="C520" s="292">
        <v>0.0</v>
      </c>
      <c r="D520" s="242" t="s">
        <v>212</v>
      </c>
      <c r="E520" s="260" t="s">
        <v>27</v>
      </c>
      <c r="F520" s="244" t="s">
        <v>27</v>
      </c>
      <c r="G520" s="289" t="b">
        <f t="shared" si="1"/>
        <v>0</v>
      </c>
      <c r="H520" s="246" t="b">
        <v>0</v>
      </c>
      <c r="I520" s="246" t="b">
        <v>0</v>
      </c>
      <c r="J520" s="288"/>
      <c r="K520" s="288"/>
      <c r="L520" s="288"/>
      <c r="M520" s="288"/>
    </row>
    <row r="521">
      <c r="A521" s="239"/>
      <c r="B521" s="293"/>
      <c r="C521" s="292">
        <v>0.0</v>
      </c>
      <c r="D521" s="242" t="s">
        <v>212</v>
      </c>
      <c r="E521" s="260" t="s">
        <v>27</v>
      </c>
      <c r="F521" s="244" t="s">
        <v>27</v>
      </c>
      <c r="G521" s="289" t="b">
        <f t="shared" si="1"/>
        <v>0</v>
      </c>
      <c r="H521" s="246" t="b">
        <v>0</v>
      </c>
      <c r="I521" s="246" t="b">
        <v>0</v>
      </c>
      <c r="J521" s="288"/>
      <c r="K521" s="288"/>
      <c r="L521" s="288"/>
      <c r="M521" s="288"/>
    </row>
    <row r="522">
      <c r="A522" s="239"/>
      <c r="B522" s="293"/>
      <c r="C522" s="292">
        <v>0.0</v>
      </c>
      <c r="D522" s="242" t="s">
        <v>212</v>
      </c>
      <c r="E522" s="260" t="s">
        <v>27</v>
      </c>
      <c r="F522" s="244" t="s">
        <v>27</v>
      </c>
      <c r="G522" s="289" t="b">
        <f t="shared" si="1"/>
        <v>0</v>
      </c>
      <c r="H522" s="246" t="b">
        <v>0</v>
      </c>
      <c r="I522" s="246" t="b">
        <v>0</v>
      </c>
      <c r="J522" s="288"/>
      <c r="K522" s="288"/>
      <c r="L522" s="288"/>
      <c r="M522" s="288"/>
    </row>
    <row r="523">
      <c r="A523" s="239"/>
      <c r="B523" s="293"/>
      <c r="C523" s="292">
        <v>0.0</v>
      </c>
      <c r="D523" s="242" t="s">
        <v>212</v>
      </c>
      <c r="E523" s="260" t="s">
        <v>27</v>
      </c>
      <c r="F523" s="244" t="s">
        <v>27</v>
      </c>
      <c r="G523" s="289" t="b">
        <f t="shared" si="1"/>
        <v>0</v>
      </c>
      <c r="H523" s="246" t="b">
        <v>0</v>
      </c>
      <c r="I523" s="246" t="b">
        <v>0</v>
      </c>
      <c r="J523" s="288"/>
      <c r="K523" s="288"/>
      <c r="L523" s="288"/>
      <c r="M523" s="288"/>
    </row>
    <row r="524">
      <c r="A524" s="239"/>
      <c r="B524" s="293"/>
      <c r="C524" s="292">
        <v>0.0</v>
      </c>
      <c r="D524" s="242" t="s">
        <v>212</v>
      </c>
      <c r="E524" s="260" t="s">
        <v>27</v>
      </c>
      <c r="F524" s="244" t="s">
        <v>27</v>
      </c>
      <c r="G524" s="289" t="b">
        <f t="shared" si="1"/>
        <v>0</v>
      </c>
      <c r="H524" s="246" t="b">
        <v>0</v>
      </c>
      <c r="I524" s="246" t="b">
        <v>0</v>
      </c>
      <c r="J524" s="288"/>
      <c r="K524" s="288"/>
      <c r="L524" s="288"/>
      <c r="M524" s="288"/>
    </row>
    <row r="525">
      <c r="A525" s="239"/>
      <c r="B525" s="293"/>
      <c r="C525" s="292">
        <v>0.0</v>
      </c>
      <c r="D525" s="242" t="s">
        <v>212</v>
      </c>
      <c r="E525" s="260" t="s">
        <v>27</v>
      </c>
      <c r="F525" s="244" t="s">
        <v>27</v>
      </c>
      <c r="G525" s="289" t="b">
        <f t="shared" si="1"/>
        <v>0</v>
      </c>
      <c r="H525" s="246" t="b">
        <v>0</v>
      </c>
      <c r="I525" s="246" t="b">
        <v>0</v>
      </c>
      <c r="J525" s="288"/>
      <c r="K525" s="288"/>
      <c r="L525" s="288"/>
      <c r="M525" s="288"/>
    </row>
    <row r="526">
      <c r="A526" s="239"/>
      <c r="B526" s="293"/>
      <c r="C526" s="292">
        <v>0.0</v>
      </c>
      <c r="D526" s="242" t="s">
        <v>212</v>
      </c>
      <c r="E526" s="260" t="s">
        <v>27</v>
      </c>
      <c r="F526" s="244" t="s">
        <v>27</v>
      </c>
      <c r="G526" s="289" t="b">
        <f t="shared" si="1"/>
        <v>0</v>
      </c>
      <c r="H526" s="246" t="b">
        <v>0</v>
      </c>
      <c r="I526" s="246" t="b">
        <v>0</v>
      </c>
      <c r="J526" s="288"/>
      <c r="K526" s="288"/>
      <c r="L526" s="288"/>
      <c r="M526" s="288"/>
    </row>
    <row r="527">
      <c r="A527" s="239"/>
      <c r="B527" s="293"/>
      <c r="C527" s="292">
        <v>0.0</v>
      </c>
      <c r="D527" s="242" t="s">
        <v>212</v>
      </c>
      <c r="E527" s="260" t="s">
        <v>27</v>
      </c>
      <c r="F527" s="244" t="s">
        <v>27</v>
      </c>
      <c r="G527" s="289" t="b">
        <f t="shared" si="1"/>
        <v>0</v>
      </c>
      <c r="H527" s="246" t="b">
        <v>0</v>
      </c>
      <c r="I527" s="246" t="b">
        <v>0</v>
      </c>
      <c r="J527" s="288"/>
      <c r="K527" s="288"/>
      <c r="L527" s="288"/>
      <c r="M527" s="288"/>
    </row>
    <row r="528">
      <c r="A528" s="239"/>
      <c r="B528" s="293"/>
      <c r="C528" s="292">
        <v>0.0</v>
      </c>
      <c r="D528" s="242" t="s">
        <v>212</v>
      </c>
      <c r="E528" s="260" t="s">
        <v>27</v>
      </c>
      <c r="F528" s="244" t="s">
        <v>27</v>
      </c>
      <c r="G528" s="289" t="b">
        <f t="shared" si="1"/>
        <v>0</v>
      </c>
      <c r="H528" s="246" t="b">
        <v>0</v>
      </c>
      <c r="I528" s="246" t="b">
        <v>0</v>
      </c>
      <c r="J528" s="288"/>
      <c r="K528" s="288"/>
      <c r="L528" s="288"/>
      <c r="M528" s="288"/>
    </row>
    <row r="529">
      <c r="A529" s="239"/>
      <c r="B529" s="293"/>
      <c r="C529" s="292">
        <v>0.0</v>
      </c>
      <c r="D529" s="242" t="s">
        <v>212</v>
      </c>
      <c r="E529" s="260" t="s">
        <v>27</v>
      </c>
      <c r="F529" s="244" t="s">
        <v>27</v>
      </c>
      <c r="G529" s="289" t="b">
        <f t="shared" si="1"/>
        <v>0</v>
      </c>
      <c r="H529" s="246" t="b">
        <v>0</v>
      </c>
      <c r="I529" s="246" t="b">
        <v>0</v>
      </c>
      <c r="J529" s="288"/>
      <c r="K529" s="288"/>
      <c r="L529" s="288"/>
      <c r="M529" s="288"/>
    </row>
    <row r="530">
      <c r="A530" s="239"/>
      <c r="B530" s="293"/>
      <c r="C530" s="292">
        <v>0.0</v>
      </c>
      <c r="D530" s="242" t="s">
        <v>212</v>
      </c>
      <c r="E530" s="260" t="s">
        <v>27</v>
      </c>
      <c r="F530" s="244" t="s">
        <v>27</v>
      </c>
      <c r="G530" s="289" t="b">
        <f t="shared" si="1"/>
        <v>0</v>
      </c>
      <c r="H530" s="246" t="b">
        <v>0</v>
      </c>
      <c r="I530" s="246" t="b">
        <v>0</v>
      </c>
      <c r="J530" s="288"/>
      <c r="K530" s="288"/>
      <c r="L530" s="288"/>
      <c r="M530" s="288"/>
    </row>
    <row r="531">
      <c r="A531" s="239"/>
      <c r="B531" s="293"/>
      <c r="C531" s="292">
        <v>0.0</v>
      </c>
      <c r="D531" s="242" t="s">
        <v>212</v>
      </c>
      <c r="E531" s="260" t="s">
        <v>27</v>
      </c>
      <c r="F531" s="244" t="s">
        <v>27</v>
      </c>
      <c r="G531" s="289" t="b">
        <f t="shared" si="1"/>
        <v>0</v>
      </c>
      <c r="H531" s="246" t="b">
        <v>0</v>
      </c>
      <c r="I531" s="246" t="b">
        <v>0</v>
      </c>
      <c r="J531" s="288"/>
      <c r="K531" s="288"/>
      <c r="L531" s="288"/>
      <c r="M531" s="288"/>
    </row>
    <row r="532">
      <c r="A532" s="239"/>
      <c r="B532" s="293"/>
      <c r="C532" s="292">
        <v>0.0</v>
      </c>
      <c r="D532" s="242" t="s">
        <v>212</v>
      </c>
      <c r="E532" s="260" t="s">
        <v>27</v>
      </c>
      <c r="F532" s="244" t="s">
        <v>27</v>
      </c>
      <c r="G532" s="289" t="b">
        <f t="shared" si="1"/>
        <v>0</v>
      </c>
      <c r="H532" s="246" t="b">
        <v>0</v>
      </c>
      <c r="I532" s="246" t="b">
        <v>0</v>
      </c>
      <c r="J532" s="288"/>
      <c r="K532" s="288"/>
      <c r="L532" s="288"/>
      <c r="M532" s="288"/>
    </row>
    <row r="533">
      <c r="A533" s="239"/>
      <c r="B533" s="293"/>
      <c r="C533" s="292">
        <v>0.0</v>
      </c>
      <c r="D533" s="242" t="s">
        <v>212</v>
      </c>
      <c r="E533" s="260" t="s">
        <v>27</v>
      </c>
      <c r="F533" s="244" t="s">
        <v>27</v>
      </c>
      <c r="G533" s="289" t="b">
        <f t="shared" si="1"/>
        <v>0</v>
      </c>
      <c r="H533" s="246" t="b">
        <v>0</v>
      </c>
      <c r="I533" s="246" t="b">
        <v>0</v>
      </c>
      <c r="J533" s="288"/>
      <c r="K533" s="288"/>
      <c r="L533" s="288"/>
      <c r="M533" s="288"/>
    </row>
    <row r="534">
      <c r="A534" s="239"/>
      <c r="B534" s="293"/>
      <c r="C534" s="292">
        <v>0.0</v>
      </c>
      <c r="D534" s="242" t="s">
        <v>212</v>
      </c>
      <c r="E534" s="260" t="s">
        <v>27</v>
      </c>
      <c r="F534" s="244" t="s">
        <v>27</v>
      </c>
      <c r="G534" s="289" t="b">
        <f t="shared" si="1"/>
        <v>0</v>
      </c>
      <c r="H534" s="246" t="b">
        <v>0</v>
      </c>
      <c r="I534" s="246" t="b">
        <v>0</v>
      </c>
      <c r="J534" s="288"/>
      <c r="K534" s="288"/>
      <c r="L534" s="288"/>
      <c r="M534" s="288"/>
    </row>
    <row r="535">
      <c r="A535" s="239"/>
      <c r="B535" s="293"/>
      <c r="C535" s="292">
        <v>0.0</v>
      </c>
      <c r="D535" s="242" t="s">
        <v>212</v>
      </c>
      <c r="E535" s="260" t="s">
        <v>27</v>
      </c>
      <c r="F535" s="244" t="s">
        <v>27</v>
      </c>
      <c r="G535" s="289" t="b">
        <f t="shared" si="1"/>
        <v>0</v>
      </c>
      <c r="H535" s="246" t="b">
        <v>0</v>
      </c>
      <c r="I535" s="246" t="b">
        <v>0</v>
      </c>
      <c r="J535" s="288"/>
      <c r="K535" s="288"/>
      <c r="L535" s="288"/>
      <c r="M535" s="288"/>
    </row>
    <row r="536">
      <c r="A536" s="239"/>
      <c r="B536" s="293"/>
      <c r="C536" s="292">
        <v>0.0</v>
      </c>
      <c r="D536" s="242" t="s">
        <v>212</v>
      </c>
      <c r="E536" s="260" t="s">
        <v>27</v>
      </c>
      <c r="F536" s="244" t="s">
        <v>27</v>
      </c>
      <c r="G536" s="289" t="b">
        <f t="shared" si="1"/>
        <v>0</v>
      </c>
      <c r="H536" s="246" t="b">
        <v>0</v>
      </c>
      <c r="I536" s="246" t="b">
        <v>0</v>
      </c>
      <c r="J536" s="288"/>
      <c r="K536" s="288"/>
      <c r="L536" s="288"/>
      <c r="M536" s="288"/>
    </row>
    <row r="537">
      <c r="A537" s="239"/>
      <c r="B537" s="293"/>
      <c r="C537" s="292">
        <v>0.0</v>
      </c>
      <c r="D537" s="242" t="s">
        <v>212</v>
      </c>
      <c r="E537" s="260" t="s">
        <v>27</v>
      </c>
      <c r="F537" s="244" t="s">
        <v>27</v>
      </c>
      <c r="G537" s="289" t="b">
        <f t="shared" si="1"/>
        <v>0</v>
      </c>
      <c r="H537" s="246" t="b">
        <v>0</v>
      </c>
      <c r="I537" s="246" t="b">
        <v>0</v>
      </c>
      <c r="J537" s="288"/>
      <c r="K537" s="288"/>
      <c r="L537" s="288"/>
      <c r="M537" s="288"/>
    </row>
    <row r="538">
      <c r="A538" s="239"/>
      <c r="B538" s="293"/>
      <c r="C538" s="292">
        <v>0.0</v>
      </c>
      <c r="D538" s="242" t="s">
        <v>212</v>
      </c>
      <c r="E538" s="260" t="s">
        <v>27</v>
      </c>
      <c r="F538" s="244" t="s">
        <v>27</v>
      </c>
      <c r="G538" s="289" t="b">
        <f t="shared" si="1"/>
        <v>0</v>
      </c>
      <c r="H538" s="246" t="b">
        <v>0</v>
      </c>
      <c r="I538" s="246" t="b">
        <v>0</v>
      </c>
      <c r="J538" s="288"/>
      <c r="K538" s="288"/>
      <c r="L538" s="288"/>
      <c r="M538" s="288"/>
    </row>
    <row r="539">
      <c r="A539" s="239"/>
      <c r="B539" s="293"/>
      <c r="C539" s="292">
        <v>0.0</v>
      </c>
      <c r="D539" s="242" t="s">
        <v>212</v>
      </c>
      <c r="E539" s="260" t="s">
        <v>27</v>
      </c>
      <c r="F539" s="244" t="s">
        <v>27</v>
      </c>
      <c r="G539" s="289" t="b">
        <f t="shared" si="1"/>
        <v>0</v>
      </c>
      <c r="H539" s="246" t="b">
        <v>0</v>
      </c>
      <c r="I539" s="246" t="b">
        <v>0</v>
      </c>
      <c r="J539" s="288"/>
      <c r="K539" s="288"/>
      <c r="L539" s="288"/>
      <c r="M539" s="288"/>
    </row>
    <row r="540">
      <c r="A540" s="239"/>
      <c r="B540" s="293"/>
      <c r="C540" s="292">
        <v>0.0</v>
      </c>
      <c r="D540" s="242" t="s">
        <v>212</v>
      </c>
      <c r="E540" s="260" t="s">
        <v>27</v>
      </c>
      <c r="F540" s="244" t="s">
        <v>27</v>
      </c>
      <c r="G540" s="289" t="b">
        <f t="shared" si="1"/>
        <v>0</v>
      </c>
      <c r="H540" s="246" t="b">
        <v>0</v>
      </c>
      <c r="I540" s="246" t="b">
        <v>0</v>
      </c>
      <c r="J540" s="288"/>
      <c r="K540" s="288"/>
      <c r="L540" s="288"/>
      <c r="M540" s="288"/>
    </row>
    <row r="541">
      <c r="A541" s="239"/>
      <c r="B541" s="293"/>
      <c r="C541" s="292">
        <v>0.0</v>
      </c>
      <c r="D541" s="242" t="s">
        <v>212</v>
      </c>
      <c r="E541" s="260" t="s">
        <v>27</v>
      </c>
      <c r="F541" s="244" t="s">
        <v>27</v>
      </c>
      <c r="G541" s="289" t="b">
        <f t="shared" si="1"/>
        <v>0</v>
      </c>
      <c r="H541" s="246" t="b">
        <v>0</v>
      </c>
      <c r="I541" s="246" t="b">
        <v>0</v>
      </c>
      <c r="J541" s="288"/>
      <c r="K541" s="288"/>
      <c r="L541" s="288"/>
      <c r="M541" s="288"/>
    </row>
    <row r="542">
      <c r="A542" s="239"/>
      <c r="B542" s="293"/>
      <c r="C542" s="292">
        <v>0.0</v>
      </c>
      <c r="D542" s="242" t="s">
        <v>212</v>
      </c>
      <c r="E542" s="260" t="s">
        <v>27</v>
      </c>
      <c r="F542" s="244" t="s">
        <v>27</v>
      </c>
      <c r="G542" s="289" t="b">
        <f t="shared" si="1"/>
        <v>0</v>
      </c>
      <c r="H542" s="246" t="b">
        <v>0</v>
      </c>
      <c r="I542" s="246" t="b">
        <v>0</v>
      </c>
      <c r="J542" s="288"/>
      <c r="K542" s="288"/>
      <c r="L542" s="288"/>
      <c r="M542" s="288"/>
    </row>
    <row r="543">
      <c r="A543" s="239"/>
      <c r="B543" s="293"/>
      <c r="C543" s="292">
        <v>0.0</v>
      </c>
      <c r="D543" s="242" t="s">
        <v>212</v>
      </c>
      <c r="E543" s="260" t="s">
        <v>27</v>
      </c>
      <c r="F543" s="244" t="s">
        <v>27</v>
      </c>
      <c r="G543" s="289" t="b">
        <f t="shared" si="1"/>
        <v>0</v>
      </c>
      <c r="H543" s="246" t="b">
        <v>0</v>
      </c>
      <c r="I543" s="246" t="b">
        <v>0</v>
      </c>
      <c r="J543" s="288"/>
      <c r="K543" s="288"/>
      <c r="L543" s="288"/>
      <c r="M543" s="288"/>
    </row>
    <row r="544">
      <c r="A544" s="239"/>
      <c r="B544" s="293"/>
      <c r="C544" s="292">
        <v>0.0</v>
      </c>
      <c r="D544" s="242" t="s">
        <v>212</v>
      </c>
      <c r="E544" s="260" t="s">
        <v>27</v>
      </c>
      <c r="F544" s="244" t="s">
        <v>27</v>
      </c>
      <c r="G544" s="289" t="b">
        <f t="shared" si="1"/>
        <v>0</v>
      </c>
      <c r="H544" s="246" t="b">
        <v>0</v>
      </c>
      <c r="I544" s="246" t="b">
        <v>0</v>
      </c>
      <c r="J544" s="288"/>
      <c r="K544" s="288"/>
      <c r="L544" s="288"/>
      <c r="M544" s="288"/>
    </row>
    <row r="545">
      <c r="A545" s="239"/>
      <c r="B545" s="293"/>
      <c r="C545" s="292">
        <v>0.0</v>
      </c>
      <c r="D545" s="242" t="s">
        <v>212</v>
      </c>
      <c r="E545" s="260" t="s">
        <v>27</v>
      </c>
      <c r="F545" s="244" t="s">
        <v>27</v>
      </c>
      <c r="G545" s="289" t="b">
        <f t="shared" si="1"/>
        <v>0</v>
      </c>
      <c r="H545" s="246" t="b">
        <v>0</v>
      </c>
      <c r="I545" s="246" t="b">
        <v>0</v>
      </c>
      <c r="J545" s="288"/>
      <c r="K545" s="288"/>
      <c r="L545" s="288"/>
      <c r="M545" s="288"/>
    </row>
    <row r="546">
      <c r="A546" s="239"/>
      <c r="B546" s="293"/>
      <c r="C546" s="292">
        <v>0.0</v>
      </c>
      <c r="D546" s="242" t="s">
        <v>212</v>
      </c>
      <c r="E546" s="260" t="s">
        <v>27</v>
      </c>
      <c r="F546" s="244" t="s">
        <v>27</v>
      </c>
      <c r="G546" s="289" t="b">
        <f t="shared" si="1"/>
        <v>0</v>
      </c>
      <c r="H546" s="246" t="b">
        <v>0</v>
      </c>
      <c r="I546" s="246" t="b">
        <v>0</v>
      </c>
      <c r="J546" s="288"/>
      <c r="K546" s="288"/>
      <c r="L546" s="288"/>
      <c r="M546" s="288"/>
    </row>
    <row r="547">
      <c r="A547" s="239"/>
      <c r="B547" s="293"/>
      <c r="C547" s="292">
        <v>0.0</v>
      </c>
      <c r="D547" s="242" t="s">
        <v>212</v>
      </c>
      <c r="E547" s="260" t="s">
        <v>27</v>
      </c>
      <c r="F547" s="244" t="s">
        <v>27</v>
      </c>
      <c r="G547" s="289" t="b">
        <f t="shared" si="1"/>
        <v>0</v>
      </c>
      <c r="H547" s="246" t="b">
        <v>0</v>
      </c>
      <c r="I547" s="246" t="b">
        <v>0</v>
      </c>
      <c r="J547" s="288"/>
      <c r="K547" s="288"/>
      <c r="L547" s="288"/>
      <c r="M547" s="288"/>
    </row>
    <row r="548">
      <c r="A548" s="239"/>
      <c r="B548" s="293"/>
      <c r="C548" s="292">
        <v>0.0</v>
      </c>
      <c r="D548" s="242" t="s">
        <v>212</v>
      </c>
      <c r="E548" s="260" t="s">
        <v>27</v>
      </c>
      <c r="F548" s="244" t="s">
        <v>27</v>
      </c>
      <c r="G548" s="289" t="b">
        <f t="shared" si="1"/>
        <v>0</v>
      </c>
      <c r="H548" s="246" t="b">
        <v>0</v>
      </c>
      <c r="I548" s="246" t="b">
        <v>0</v>
      </c>
      <c r="J548" s="288"/>
      <c r="K548" s="288"/>
      <c r="L548" s="288"/>
      <c r="M548" s="288"/>
    </row>
    <row r="549">
      <c r="A549" s="239"/>
      <c r="B549" s="293"/>
      <c r="C549" s="292">
        <v>0.0</v>
      </c>
      <c r="D549" s="242" t="s">
        <v>212</v>
      </c>
      <c r="E549" s="260" t="s">
        <v>27</v>
      </c>
      <c r="F549" s="244" t="s">
        <v>27</v>
      </c>
      <c r="G549" s="289" t="b">
        <f t="shared" si="1"/>
        <v>0</v>
      </c>
      <c r="H549" s="246" t="b">
        <v>0</v>
      </c>
      <c r="I549" s="246" t="b">
        <v>0</v>
      </c>
      <c r="J549" s="288"/>
      <c r="K549" s="288"/>
      <c r="L549" s="288"/>
      <c r="M549" s="288"/>
    </row>
    <row r="550">
      <c r="A550" s="239"/>
      <c r="B550" s="293"/>
      <c r="C550" s="292">
        <v>0.0</v>
      </c>
      <c r="D550" s="242" t="s">
        <v>212</v>
      </c>
      <c r="E550" s="260" t="s">
        <v>27</v>
      </c>
      <c r="F550" s="244" t="s">
        <v>27</v>
      </c>
      <c r="G550" s="289" t="b">
        <f t="shared" si="1"/>
        <v>0</v>
      </c>
      <c r="H550" s="246" t="b">
        <v>0</v>
      </c>
      <c r="I550" s="246" t="b">
        <v>0</v>
      </c>
      <c r="J550" s="288"/>
      <c r="K550" s="288"/>
      <c r="L550" s="288"/>
      <c r="M550" s="288"/>
    </row>
    <row r="551">
      <c r="A551" s="239"/>
      <c r="B551" s="293"/>
      <c r="C551" s="292">
        <v>0.0</v>
      </c>
      <c r="D551" s="242" t="s">
        <v>212</v>
      </c>
      <c r="E551" s="260" t="s">
        <v>27</v>
      </c>
      <c r="F551" s="244" t="s">
        <v>27</v>
      </c>
      <c r="G551" s="289" t="b">
        <f t="shared" si="1"/>
        <v>0</v>
      </c>
      <c r="H551" s="246" t="b">
        <v>0</v>
      </c>
      <c r="I551" s="246" t="b">
        <v>0</v>
      </c>
      <c r="J551" s="288"/>
      <c r="K551" s="288"/>
      <c r="L551" s="288"/>
      <c r="M551" s="288"/>
    </row>
    <row r="552">
      <c r="A552" s="239"/>
      <c r="B552" s="293"/>
      <c r="C552" s="292">
        <v>0.0</v>
      </c>
      <c r="D552" s="242" t="s">
        <v>212</v>
      </c>
      <c r="E552" s="260" t="s">
        <v>27</v>
      </c>
      <c r="F552" s="244" t="s">
        <v>27</v>
      </c>
      <c r="G552" s="289" t="b">
        <f t="shared" si="1"/>
        <v>0</v>
      </c>
      <c r="H552" s="246" t="b">
        <v>0</v>
      </c>
      <c r="I552" s="246" t="b">
        <v>0</v>
      </c>
      <c r="J552" s="288"/>
      <c r="K552" s="288"/>
      <c r="L552" s="288"/>
      <c r="M552" s="288"/>
    </row>
    <row r="553">
      <c r="A553" s="239"/>
      <c r="B553" s="293"/>
      <c r="C553" s="292">
        <v>0.0</v>
      </c>
      <c r="D553" s="242" t="s">
        <v>212</v>
      </c>
      <c r="E553" s="260" t="s">
        <v>27</v>
      </c>
      <c r="F553" s="244" t="s">
        <v>27</v>
      </c>
      <c r="G553" s="289" t="b">
        <f t="shared" si="1"/>
        <v>0</v>
      </c>
      <c r="H553" s="246" t="b">
        <v>0</v>
      </c>
      <c r="I553" s="246" t="b">
        <v>0</v>
      </c>
      <c r="J553" s="288"/>
      <c r="K553" s="288"/>
      <c r="L553" s="288"/>
      <c r="M553" s="288"/>
    </row>
    <row r="554">
      <c r="A554" s="239"/>
      <c r="B554" s="293"/>
      <c r="C554" s="292">
        <v>0.0</v>
      </c>
      <c r="D554" s="242" t="s">
        <v>212</v>
      </c>
      <c r="E554" s="260" t="s">
        <v>27</v>
      </c>
      <c r="F554" s="244" t="s">
        <v>27</v>
      </c>
      <c r="G554" s="289" t="b">
        <f t="shared" si="1"/>
        <v>0</v>
      </c>
      <c r="H554" s="246" t="b">
        <v>0</v>
      </c>
      <c r="I554" s="246" t="b">
        <v>0</v>
      </c>
      <c r="J554" s="288"/>
      <c r="K554" s="288"/>
      <c r="L554" s="288"/>
      <c r="M554" s="288"/>
    </row>
    <row r="555">
      <c r="A555" s="239"/>
      <c r="B555" s="293"/>
      <c r="C555" s="292">
        <v>0.0</v>
      </c>
      <c r="D555" s="242" t="s">
        <v>212</v>
      </c>
      <c r="E555" s="260" t="s">
        <v>27</v>
      </c>
      <c r="F555" s="244" t="s">
        <v>27</v>
      </c>
      <c r="G555" s="289" t="b">
        <f t="shared" si="1"/>
        <v>0</v>
      </c>
      <c r="H555" s="246" t="b">
        <v>0</v>
      </c>
      <c r="I555" s="246" t="b">
        <v>0</v>
      </c>
      <c r="J555" s="288"/>
      <c r="K555" s="288"/>
      <c r="L555" s="288"/>
      <c r="M555" s="288"/>
    </row>
    <row r="556">
      <c r="A556" s="239"/>
      <c r="B556" s="293"/>
      <c r="C556" s="292">
        <v>0.0</v>
      </c>
      <c r="D556" s="242" t="s">
        <v>212</v>
      </c>
      <c r="E556" s="260" t="s">
        <v>27</v>
      </c>
      <c r="F556" s="244" t="s">
        <v>27</v>
      </c>
      <c r="G556" s="289" t="b">
        <f t="shared" si="1"/>
        <v>0</v>
      </c>
      <c r="H556" s="246" t="b">
        <v>0</v>
      </c>
      <c r="I556" s="246" t="b">
        <v>0</v>
      </c>
      <c r="J556" s="288"/>
      <c r="K556" s="288"/>
      <c r="L556" s="288"/>
      <c r="M556" s="288"/>
    </row>
    <row r="557">
      <c r="A557" s="239"/>
      <c r="B557" s="293"/>
      <c r="C557" s="292">
        <v>0.0</v>
      </c>
      <c r="D557" s="242" t="s">
        <v>212</v>
      </c>
      <c r="E557" s="260" t="s">
        <v>27</v>
      </c>
      <c r="F557" s="244" t="s">
        <v>27</v>
      </c>
      <c r="G557" s="289" t="b">
        <f t="shared" si="1"/>
        <v>0</v>
      </c>
      <c r="H557" s="246" t="b">
        <v>0</v>
      </c>
      <c r="I557" s="246" t="b">
        <v>0</v>
      </c>
      <c r="J557" s="288"/>
      <c r="K557" s="288"/>
      <c r="L557" s="288"/>
      <c r="M557" s="288"/>
    </row>
    <row r="558">
      <c r="A558" s="239"/>
      <c r="B558" s="293"/>
      <c r="C558" s="292">
        <v>0.0</v>
      </c>
      <c r="D558" s="242" t="s">
        <v>212</v>
      </c>
      <c r="E558" s="260" t="s">
        <v>27</v>
      </c>
      <c r="F558" s="244" t="s">
        <v>27</v>
      </c>
      <c r="G558" s="289" t="b">
        <f t="shared" si="1"/>
        <v>0</v>
      </c>
      <c r="H558" s="246" t="b">
        <v>0</v>
      </c>
      <c r="I558" s="246" t="b">
        <v>0</v>
      </c>
      <c r="J558" s="288"/>
      <c r="K558" s="288"/>
      <c r="L558" s="288"/>
      <c r="M558" s="288"/>
    </row>
    <row r="559">
      <c r="A559" s="239"/>
      <c r="B559" s="293"/>
      <c r="C559" s="292">
        <v>0.0</v>
      </c>
      <c r="D559" s="242" t="s">
        <v>212</v>
      </c>
      <c r="E559" s="260" t="s">
        <v>27</v>
      </c>
      <c r="F559" s="244" t="s">
        <v>27</v>
      </c>
      <c r="G559" s="289" t="b">
        <f t="shared" si="1"/>
        <v>0</v>
      </c>
      <c r="H559" s="246" t="b">
        <v>0</v>
      </c>
      <c r="I559" s="246" t="b">
        <v>0</v>
      </c>
      <c r="J559" s="288"/>
      <c r="K559" s="288"/>
      <c r="L559" s="288"/>
      <c r="M559" s="288"/>
    </row>
    <row r="560">
      <c r="A560" s="239"/>
      <c r="B560" s="293"/>
      <c r="C560" s="292">
        <v>0.0</v>
      </c>
      <c r="D560" s="242" t="s">
        <v>212</v>
      </c>
      <c r="E560" s="260" t="s">
        <v>27</v>
      </c>
      <c r="F560" s="244" t="s">
        <v>27</v>
      </c>
      <c r="G560" s="289" t="b">
        <f t="shared" si="1"/>
        <v>0</v>
      </c>
      <c r="H560" s="246" t="b">
        <v>0</v>
      </c>
      <c r="I560" s="246" t="b">
        <v>0</v>
      </c>
      <c r="J560" s="288"/>
      <c r="K560" s="288"/>
      <c r="L560" s="288"/>
      <c r="M560" s="288"/>
    </row>
    <row r="561">
      <c r="A561" s="239"/>
      <c r="B561" s="293"/>
      <c r="C561" s="292">
        <v>0.0</v>
      </c>
      <c r="D561" s="242" t="s">
        <v>212</v>
      </c>
      <c r="E561" s="260" t="s">
        <v>27</v>
      </c>
      <c r="F561" s="244" t="s">
        <v>27</v>
      </c>
      <c r="G561" s="289" t="b">
        <f t="shared" si="1"/>
        <v>0</v>
      </c>
      <c r="H561" s="246" t="b">
        <v>0</v>
      </c>
      <c r="I561" s="246" t="b">
        <v>0</v>
      </c>
      <c r="J561" s="288"/>
      <c r="K561" s="288"/>
      <c r="L561" s="288"/>
      <c r="M561" s="288"/>
    </row>
    <row r="562">
      <c r="A562" s="239"/>
      <c r="B562" s="293"/>
      <c r="C562" s="292">
        <v>0.0</v>
      </c>
      <c r="D562" s="242" t="s">
        <v>212</v>
      </c>
      <c r="E562" s="260" t="s">
        <v>27</v>
      </c>
      <c r="F562" s="244" t="s">
        <v>27</v>
      </c>
      <c r="G562" s="289" t="b">
        <f t="shared" si="1"/>
        <v>0</v>
      </c>
      <c r="H562" s="246" t="b">
        <v>0</v>
      </c>
      <c r="I562" s="246" t="b">
        <v>0</v>
      </c>
      <c r="J562" s="288"/>
      <c r="K562" s="288"/>
      <c r="L562" s="288"/>
      <c r="M562" s="288"/>
    </row>
    <row r="563">
      <c r="A563" s="239"/>
      <c r="B563" s="293"/>
      <c r="C563" s="292">
        <v>0.0</v>
      </c>
      <c r="D563" s="242" t="s">
        <v>212</v>
      </c>
      <c r="E563" s="260" t="s">
        <v>27</v>
      </c>
      <c r="F563" s="244" t="s">
        <v>27</v>
      </c>
      <c r="G563" s="289" t="b">
        <f t="shared" si="1"/>
        <v>0</v>
      </c>
      <c r="H563" s="246" t="b">
        <v>0</v>
      </c>
      <c r="I563" s="246" t="b">
        <v>0</v>
      </c>
      <c r="J563" s="288"/>
      <c r="K563" s="288"/>
      <c r="L563" s="288"/>
      <c r="M563" s="288"/>
    </row>
    <row r="564">
      <c r="A564" s="239"/>
      <c r="B564" s="293"/>
      <c r="C564" s="292">
        <v>0.0</v>
      </c>
      <c r="D564" s="242" t="s">
        <v>212</v>
      </c>
      <c r="E564" s="260" t="s">
        <v>27</v>
      </c>
      <c r="F564" s="244" t="s">
        <v>27</v>
      </c>
      <c r="G564" s="289" t="b">
        <f t="shared" si="1"/>
        <v>0</v>
      </c>
      <c r="H564" s="246" t="b">
        <v>0</v>
      </c>
      <c r="I564" s="246" t="b">
        <v>0</v>
      </c>
      <c r="J564" s="288"/>
      <c r="K564" s="288"/>
      <c r="L564" s="288"/>
      <c r="M564" s="288"/>
    </row>
    <row r="565">
      <c r="A565" s="239"/>
      <c r="B565" s="293"/>
      <c r="C565" s="292">
        <v>0.0</v>
      </c>
      <c r="D565" s="242" t="s">
        <v>212</v>
      </c>
      <c r="E565" s="260" t="s">
        <v>27</v>
      </c>
      <c r="F565" s="244" t="s">
        <v>27</v>
      </c>
      <c r="G565" s="289" t="b">
        <f t="shared" si="1"/>
        <v>0</v>
      </c>
      <c r="H565" s="246" t="b">
        <v>0</v>
      </c>
      <c r="I565" s="246" t="b">
        <v>0</v>
      </c>
      <c r="J565" s="288"/>
      <c r="K565" s="288"/>
      <c r="L565" s="288"/>
      <c r="M565" s="288"/>
    </row>
    <row r="566">
      <c r="A566" s="239"/>
      <c r="B566" s="293"/>
      <c r="C566" s="292">
        <v>0.0</v>
      </c>
      <c r="D566" s="242" t="s">
        <v>212</v>
      </c>
      <c r="E566" s="260" t="s">
        <v>27</v>
      </c>
      <c r="F566" s="244" t="s">
        <v>27</v>
      </c>
      <c r="G566" s="289" t="b">
        <f t="shared" si="1"/>
        <v>0</v>
      </c>
      <c r="H566" s="246" t="b">
        <v>0</v>
      </c>
      <c r="I566" s="246" t="b">
        <v>0</v>
      </c>
      <c r="J566" s="288"/>
      <c r="K566" s="288"/>
      <c r="L566" s="288"/>
      <c r="M566" s="288"/>
    </row>
    <row r="567">
      <c r="A567" s="239"/>
      <c r="B567" s="293"/>
      <c r="C567" s="292">
        <v>0.0</v>
      </c>
      <c r="D567" s="242" t="s">
        <v>212</v>
      </c>
      <c r="E567" s="260" t="s">
        <v>27</v>
      </c>
      <c r="F567" s="244" t="s">
        <v>27</v>
      </c>
      <c r="G567" s="289" t="b">
        <f t="shared" si="1"/>
        <v>0</v>
      </c>
      <c r="H567" s="246" t="b">
        <v>0</v>
      </c>
      <c r="I567" s="246" t="b">
        <v>0</v>
      </c>
      <c r="J567" s="288"/>
      <c r="K567" s="288"/>
      <c r="L567" s="288"/>
      <c r="M567" s="288"/>
    </row>
    <row r="568">
      <c r="A568" s="239"/>
      <c r="B568" s="293"/>
      <c r="C568" s="292">
        <v>0.0</v>
      </c>
      <c r="D568" s="242" t="s">
        <v>212</v>
      </c>
      <c r="E568" s="260" t="s">
        <v>27</v>
      </c>
      <c r="F568" s="244" t="s">
        <v>27</v>
      </c>
      <c r="G568" s="289" t="b">
        <f t="shared" si="1"/>
        <v>0</v>
      </c>
      <c r="H568" s="246" t="b">
        <v>0</v>
      </c>
      <c r="I568" s="246" t="b">
        <v>0</v>
      </c>
      <c r="J568" s="288"/>
      <c r="K568" s="288"/>
      <c r="L568" s="288"/>
      <c r="M568" s="288"/>
    </row>
    <row r="569">
      <c r="A569" s="239"/>
      <c r="B569" s="293"/>
      <c r="C569" s="292">
        <v>0.0</v>
      </c>
      <c r="D569" s="242" t="s">
        <v>212</v>
      </c>
      <c r="E569" s="260" t="s">
        <v>27</v>
      </c>
      <c r="F569" s="244" t="s">
        <v>27</v>
      </c>
      <c r="G569" s="289" t="b">
        <f t="shared" si="1"/>
        <v>0</v>
      </c>
      <c r="H569" s="246" t="b">
        <v>0</v>
      </c>
      <c r="I569" s="246" t="b">
        <v>0</v>
      </c>
      <c r="J569" s="288"/>
      <c r="K569" s="288"/>
      <c r="L569" s="288"/>
      <c r="M569" s="288"/>
    </row>
    <row r="570">
      <c r="A570" s="239"/>
      <c r="B570" s="293"/>
      <c r="C570" s="292">
        <v>0.0</v>
      </c>
      <c r="D570" s="242" t="s">
        <v>212</v>
      </c>
      <c r="E570" s="260" t="s">
        <v>27</v>
      </c>
      <c r="F570" s="244" t="s">
        <v>27</v>
      </c>
      <c r="G570" s="289" t="b">
        <f t="shared" si="1"/>
        <v>0</v>
      </c>
      <c r="H570" s="246" t="b">
        <v>0</v>
      </c>
      <c r="I570" s="246" t="b">
        <v>0</v>
      </c>
      <c r="J570" s="288"/>
      <c r="K570" s="288"/>
      <c r="L570" s="288"/>
      <c r="M570" s="288"/>
    </row>
    <row r="571">
      <c r="A571" s="239"/>
      <c r="B571" s="293"/>
      <c r="C571" s="292">
        <v>0.0</v>
      </c>
      <c r="D571" s="242" t="s">
        <v>212</v>
      </c>
      <c r="E571" s="260" t="s">
        <v>27</v>
      </c>
      <c r="F571" s="244" t="s">
        <v>27</v>
      </c>
      <c r="G571" s="289" t="b">
        <f t="shared" si="1"/>
        <v>0</v>
      </c>
      <c r="H571" s="246" t="b">
        <v>0</v>
      </c>
      <c r="I571" s="246" t="b">
        <v>0</v>
      </c>
      <c r="J571" s="288"/>
      <c r="K571" s="288"/>
      <c r="L571" s="288"/>
      <c r="M571" s="288"/>
    </row>
    <row r="572">
      <c r="A572" s="239"/>
      <c r="B572" s="293"/>
      <c r="C572" s="292">
        <v>0.0</v>
      </c>
      <c r="D572" s="242" t="s">
        <v>212</v>
      </c>
      <c r="E572" s="260" t="s">
        <v>27</v>
      </c>
      <c r="F572" s="244" t="s">
        <v>27</v>
      </c>
      <c r="G572" s="289" t="b">
        <f t="shared" si="1"/>
        <v>0</v>
      </c>
      <c r="H572" s="246" t="b">
        <v>0</v>
      </c>
      <c r="I572" s="246" t="b">
        <v>0</v>
      </c>
      <c r="J572" s="288"/>
      <c r="K572" s="288"/>
      <c r="L572" s="288"/>
      <c r="M572" s="288"/>
    </row>
    <row r="573">
      <c r="A573" s="239"/>
      <c r="B573" s="293"/>
      <c r="C573" s="292">
        <v>0.0</v>
      </c>
      <c r="D573" s="242" t="s">
        <v>212</v>
      </c>
      <c r="E573" s="260" t="s">
        <v>27</v>
      </c>
      <c r="F573" s="244" t="s">
        <v>27</v>
      </c>
      <c r="G573" s="289" t="b">
        <f t="shared" si="1"/>
        <v>0</v>
      </c>
      <c r="H573" s="246" t="b">
        <v>0</v>
      </c>
      <c r="I573" s="246" t="b">
        <v>0</v>
      </c>
      <c r="J573" s="288"/>
      <c r="K573" s="288"/>
      <c r="L573" s="288"/>
      <c r="M573" s="288"/>
    </row>
    <row r="574">
      <c r="A574" s="239"/>
      <c r="B574" s="293"/>
      <c r="C574" s="292">
        <v>0.0</v>
      </c>
      <c r="D574" s="242" t="s">
        <v>212</v>
      </c>
      <c r="E574" s="260" t="s">
        <v>27</v>
      </c>
      <c r="F574" s="244" t="s">
        <v>27</v>
      </c>
      <c r="G574" s="289" t="b">
        <f t="shared" si="1"/>
        <v>0</v>
      </c>
      <c r="H574" s="246" t="b">
        <v>0</v>
      </c>
      <c r="I574" s="246" t="b">
        <v>0</v>
      </c>
      <c r="J574" s="288"/>
      <c r="K574" s="288"/>
      <c r="L574" s="288"/>
      <c r="M574" s="288"/>
    </row>
    <row r="575">
      <c r="A575" s="239"/>
      <c r="B575" s="293"/>
      <c r="C575" s="292">
        <v>0.0</v>
      </c>
      <c r="D575" s="242" t="s">
        <v>212</v>
      </c>
      <c r="E575" s="260" t="s">
        <v>27</v>
      </c>
      <c r="F575" s="244" t="s">
        <v>27</v>
      </c>
      <c r="G575" s="289" t="b">
        <f t="shared" si="1"/>
        <v>0</v>
      </c>
      <c r="H575" s="246" t="b">
        <v>0</v>
      </c>
      <c r="I575" s="246" t="b">
        <v>0</v>
      </c>
      <c r="J575" s="288"/>
      <c r="K575" s="288"/>
      <c r="L575" s="288"/>
      <c r="M575" s="288"/>
    </row>
    <row r="576">
      <c r="A576" s="239"/>
      <c r="B576" s="293"/>
      <c r="C576" s="292">
        <v>0.0</v>
      </c>
      <c r="D576" s="242" t="s">
        <v>212</v>
      </c>
      <c r="E576" s="260" t="s">
        <v>27</v>
      </c>
      <c r="F576" s="244" t="s">
        <v>27</v>
      </c>
      <c r="G576" s="289" t="b">
        <f t="shared" si="1"/>
        <v>0</v>
      </c>
      <c r="H576" s="246" t="b">
        <v>0</v>
      </c>
      <c r="I576" s="246" t="b">
        <v>0</v>
      </c>
      <c r="J576" s="288"/>
      <c r="K576" s="288"/>
      <c r="L576" s="288"/>
      <c r="M576" s="288"/>
    </row>
    <row r="577">
      <c r="A577" s="239"/>
      <c r="B577" s="293"/>
      <c r="C577" s="292">
        <v>0.0</v>
      </c>
      <c r="D577" s="242" t="s">
        <v>212</v>
      </c>
      <c r="E577" s="260" t="s">
        <v>27</v>
      </c>
      <c r="F577" s="244" t="s">
        <v>27</v>
      </c>
      <c r="G577" s="289" t="b">
        <f t="shared" si="1"/>
        <v>0</v>
      </c>
      <c r="H577" s="246" t="b">
        <v>0</v>
      </c>
      <c r="I577" s="246" t="b">
        <v>0</v>
      </c>
      <c r="J577" s="288"/>
      <c r="K577" s="288"/>
      <c r="L577" s="288"/>
      <c r="M577" s="288"/>
    </row>
    <row r="578">
      <c r="A578" s="239"/>
      <c r="B578" s="293"/>
      <c r="C578" s="292">
        <v>0.0</v>
      </c>
      <c r="D578" s="242" t="s">
        <v>212</v>
      </c>
      <c r="E578" s="260" t="s">
        <v>27</v>
      </c>
      <c r="F578" s="244" t="s">
        <v>27</v>
      </c>
      <c r="G578" s="289" t="b">
        <f t="shared" si="1"/>
        <v>0</v>
      </c>
      <c r="H578" s="246" t="b">
        <v>0</v>
      </c>
      <c r="I578" s="246" t="b">
        <v>0</v>
      </c>
      <c r="J578" s="288"/>
      <c r="K578" s="288"/>
      <c r="L578" s="288"/>
      <c r="M578" s="288"/>
    </row>
    <row r="579">
      <c r="A579" s="239"/>
      <c r="B579" s="293"/>
      <c r="C579" s="292">
        <v>0.0</v>
      </c>
      <c r="D579" s="242" t="s">
        <v>212</v>
      </c>
      <c r="E579" s="260" t="s">
        <v>27</v>
      </c>
      <c r="F579" s="244" t="s">
        <v>27</v>
      </c>
      <c r="G579" s="289" t="b">
        <f t="shared" si="1"/>
        <v>0</v>
      </c>
      <c r="H579" s="246" t="b">
        <v>0</v>
      </c>
      <c r="I579" s="246" t="b">
        <v>0</v>
      </c>
      <c r="J579" s="288"/>
      <c r="K579" s="288"/>
      <c r="L579" s="288"/>
      <c r="M579" s="288"/>
    </row>
    <row r="580">
      <c r="A580" s="239"/>
      <c r="B580" s="293"/>
      <c r="C580" s="292">
        <v>0.0</v>
      </c>
      <c r="D580" s="242" t="s">
        <v>212</v>
      </c>
      <c r="E580" s="260" t="s">
        <v>27</v>
      </c>
      <c r="F580" s="244" t="s">
        <v>27</v>
      </c>
      <c r="G580" s="289" t="b">
        <f t="shared" si="1"/>
        <v>0</v>
      </c>
      <c r="H580" s="246" t="b">
        <v>0</v>
      </c>
      <c r="I580" s="246" t="b">
        <v>0</v>
      </c>
      <c r="J580" s="288"/>
      <c r="K580" s="288"/>
      <c r="L580" s="288"/>
      <c r="M580" s="288"/>
    </row>
    <row r="581">
      <c r="A581" s="239"/>
      <c r="B581" s="293"/>
      <c r="C581" s="292">
        <v>0.0</v>
      </c>
      <c r="D581" s="242" t="s">
        <v>212</v>
      </c>
      <c r="E581" s="260" t="s">
        <v>27</v>
      </c>
      <c r="F581" s="244" t="s">
        <v>27</v>
      </c>
      <c r="G581" s="289" t="b">
        <f t="shared" si="1"/>
        <v>0</v>
      </c>
      <c r="H581" s="246" t="b">
        <v>0</v>
      </c>
      <c r="I581" s="246" t="b">
        <v>0</v>
      </c>
      <c r="J581" s="288"/>
      <c r="K581" s="288"/>
      <c r="L581" s="288"/>
      <c r="M581" s="288"/>
    </row>
    <row r="582">
      <c r="A582" s="239"/>
      <c r="B582" s="293"/>
      <c r="C582" s="292">
        <v>0.0</v>
      </c>
      <c r="D582" s="242" t="s">
        <v>212</v>
      </c>
      <c r="E582" s="260" t="s">
        <v>27</v>
      </c>
      <c r="F582" s="244" t="s">
        <v>27</v>
      </c>
      <c r="G582" s="289" t="b">
        <f t="shared" si="1"/>
        <v>0</v>
      </c>
      <c r="H582" s="246" t="b">
        <v>0</v>
      </c>
      <c r="I582" s="246" t="b">
        <v>0</v>
      </c>
      <c r="J582" s="288"/>
      <c r="K582" s="288"/>
      <c r="L582" s="288"/>
      <c r="M582" s="288"/>
    </row>
    <row r="583">
      <c r="A583" s="239"/>
      <c r="B583" s="293"/>
      <c r="C583" s="292">
        <v>0.0</v>
      </c>
      <c r="D583" s="242" t="s">
        <v>212</v>
      </c>
      <c r="E583" s="260" t="s">
        <v>27</v>
      </c>
      <c r="F583" s="244" t="s">
        <v>27</v>
      </c>
      <c r="G583" s="289" t="b">
        <f t="shared" si="1"/>
        <v>0</v>
      </c>
      <c r="H583" s="246" t="b">
        <v>0</v>
      </c>
      <c r="I583" s="246" t="b">
        <v>0</v>
      </c>
      <c r="J583" s="288"/>
      <c r="K583" s="288"/>
      <c r="L583" s="288"/>
      <c r="M583" s="288"/>
    </row>
    <row r="584">
      <c r="A584" s="239"/>
      <c r="B584" s="293"/>
      <c r="C584" s="292">
        <v>0.0</v>
      </c>
      <c r="D584" s="242" t="s">
        <v>212</v>
      </c>
      <c r="E584" s="260" t="s">
        <v>27</v>
      </c>
      <c r="F584" s="244" t="s">
        <v>27</v>
      </c>
      <c r="G584" s="289" t="b">
        <f t="shared" si="1"/>
        <v>0</v>
      </c>
      <c r="H584" s="246" t="b">
        <v>0</v>
      </c>
      <c r="I584" s="246" t="b">
        <v>0</v>
      </c>
      <c r="J584" s="288"/>
      <c r="K584" s="288"/>
      <c r="L584" s="288"/>
      <c r="M584" s="288"/>
    </row>
    <row r="585">
      <c r="A585" s="239"/>
      <c r="B585" s="293"/>
      <c r="C585" s="292">
        <v>0.0</v>
      </c>
      <c r="D585" s="242" t="s">
        <v>212</v>
      </c>
      <c r="E585" s="260" t="s">
        <v>27</v>
      </c>
      <c r="F585" s="244" t="s">
        <v>27</v>
      </c>
      <c r="G585" s="289" t="b">
        <f t="shared" si="1"/>
        <v>0</v>
      </c>
      <c r="H585" s="246" t="b">
        <v>0</v>
      </c>
      <c r="I585" s="246" t="b">
        <v>0</v>
      </c>
      <c r="J585" s="288"/>
      <c r="K585" s="288"/>
      <c r="L585" s="288"/>
      <c r="M585" s="288"/>
    </row>
    <row r="586">
      <c r="A586" s="239"/>
      <c r="B586" s="293"/>
      <c r="C586" s="292">
        <v>0.0</v>
      </c>
      <c r="D586" s="242" t="s">
        <v>212</v>
      </c>
      <c r="E586" s="260" t="s">
        <v>27</v>
      </c>
      <c r="F586" s="244" t="s">
        <v>27</v>
      </c>
      <c r="G586" s="289" t="b">
        <f t="shared" si="1"/>
        <v>0</v>
      </c>
      <c r="H586" s="246" t="b">
        <v>0</v>
      </c>
      <c r="I586" s="246" t="b">
        <v>0</v>
      </c>
      <c r="J586" s="288"/>
      <c r="K586" s="288"/>
      <c r="L586" s="288"/>
      <c r="M586" s="288"/>
    </row>
    <row r="587">
      <c r="A587" s="239"/>
      <c r="B587" s="293"/>
      <c r="C587" s="292">
        <v>0.0</v>
      </c>
      <c r="D587" s="242" t="s">
        <v>212</v>
      </c>
      <c r="E587" s="260" t="s">
        <v>27</v>
      </c>
      <c r="F587" s="244" t="s">
        <v>27</v>
      </c>
      <c r="G587" s="289" t="b">
        <f t="shared" si="1"/>
        <v>0</v>
      </c>
      <c r="H587" s="246" t="b">
        <v>0</v>
      </c>
      <c r="I587" s="246" t="b">
        <v>0</v>
      </c>
      <c r="J587" s="288"/>
      <c r="K587" s="288"/>
      <c r="L587" s="288"/>
      <c r="M587" s="288"/>
    </row>
    <row r="588">
      <c r="A588" s="239"/>
      <c r="B588" s="293"/>
      <c r="C588" s="292">
        <v>0.0</v>
      </c>
      <c r="D588" s="242" t="s">
        <v>212</v>
      </c>
      <c r="E588" s="260" t="s">
        <v>27</v>
      </c>
      <c r="F588" s="244" t="s">
        <v>27</v>
      </c>
      <c r="G588" s="289" t="b">
        <f t="shared" si="1"/>
        <v>0</v>
      </c>
      <c r="H588" s="246" t="b">
        <v>0</v>
      </c>
      <c r="I588" s="246" t="b">
        <v>0</v>
      </c>
      <c r="J588" s="288"/>
      <c r="K588" s="288"/>
      <c r="L588" s="288"/>
      <c r="M588" s="288"/>
    </row>
    <row r="589">
      <c r="A589" s="239"/>
      <c r="B589" s="293"/>
      <c r="C589" s="292">
        <v>0.0</v>
      </c>
      <c r="D589" s="242" t="s">
        <v>212</v>
      </c>
      <c r="E589" s="260" t="s">
        <v>27</v>
      </c>
      <c r="F589" s="244" t="s">
        <v>27</v>
      </c>
      <c r="G589" s="289" t="b">
        <f t="shared" si="1"/>
        <v>0</v>
      </c>
      <c r="H589" s="246" t="b">
        <v>0</v>
      </c>
      <c r="I589" s="246" t="b">
        <v>0</v>
      </c>
      <c r="J589" s="288"/>
      <c r="K589" s="288"/>
      <c r="L589" s="288"/>
      <c r="M589" s="288"/>
    </row>
    <row r="590">
      <c r="A590" s="239"/>
      <c r="B590" s="293"/>
      <c r="C590" s="292">
        <v>0.0</v>
      </c>
      <c r="D590" s="242" t="s">
        <v>212</v>
      </c>
      <c r="E590" s="260" t="s">
        <v>27</v>
      </c>
      <c r="F590" s="244" t="s">
        <v>27</v>
      </c>
      <c r="G590" s="289" t="b">
        <f t="shared" si="1"/>
        <v>0</v>
      </c>
      <c r="H590" s="246" t="b">
        <v>0</v>
      </c>
      <c r="I590" s="246" t="b">
        <v>0</v>
      </c>
      <c r="J590" s="288"/>
      <c r="K590" s="288"/>
      <c r="L590" s="288"/>
      <c r="M590" s="288"/>
    </row>
    <row r="591">
      <c r="A591" s="239"/>
      <c r="B591" s="293"/>
      <c r="C591" s="292">
        <v>0.0</v>
      </c>
      <c r="D591" s="242" t="s">
        <v>212</v>
      </c>
      <c r="E591" s="260" t="s">
        <v>27</v>
      </c>
      <c r="F591" s="244" t="s">
        <v>27</v>
      </c>
      <c r="G591" s="289" t="b">
        <f t="shared" si="1"/>
        <v>0</v>
      </c>
      <c r="H591" s="246" t="b">
        <v>0</v>
      </c>
      <c r="I591" s="246" t="b">
        <v>0</v>
      </c>
      <c r="J591" s="288"/>
      <c r="K591" s="288"/>
      <c r="L591" s="288"/>
      <c r="M591" s="288"/>
    </row>
    <row r="592">
      <c r="A592" s="239"/>
      <c r="B592" s="293"/>
      <c r="C592" s="292">
        <v>0.0</v>
      </c>
      <c r="D592" s="242" t="s">
        <v>212</v>
      </c>
      <c r="E592" s="260" t="s">
        <v>27</v>
      </c>
      <c r="F592" s="244" t="s">
        <v>27</v>
      </c>
      <c r="G592" s="289" t="b">
        <f t="shared" si="1"/>
        <v>0</v>
      </c>
      <c r="H592" s="246" t="b">
        <v>0</v>
      </c>
      <c r="I592" s="246" t="b">
        <v>0</v>
      </c>
      <c r="J592" s="288"/>
      <c r="K592" s="288"/>
      <c r="L592" s="288"/>
      <c r="M592" s="288"/>
    </row>
    <row r="593">
      <c r="A593" s="239"/>
      <c r="B593" s="293"/>
      <c r="C593" s="292">
        <v>0.0</v>
      </c>
      <c r="D593" s="242" t="s">
        <v>212</v>
      </c>
      <c r="E593" s="260" t="s">
        <v>27</v>
      </c>
      <c r="F593" s="244" t="s">
        <v>27</v>
      </c>
      <c r="G593" s="289" t="b">
        <f t="shared" si="1"/>
        <v>0</v>
      </c>
      <c r="H593" s="246" t="b">
        <v>0</v>
      </c>
      <c r="I593" s="246" t="b">
        <v>0</v>
      </c>
      <c r="J593" s="288"/>
      <c r="K593" s="288"/>
      <c r="L593" s="288"/>
      <c r="M593" s="288"/>
    </row>
    <row r="594">
      <c r="A594" s="239"/>
      <c r="B594" s="293"/>
      <c r="C594" s="292">
        <v>0.0</v>
      </c>
      <c r="D594" s="242" t="s">
        <v>212</v>
      </c>
      <c r="E594" s="260" t="s">
        <v>27</v>
      </c>
      <c r="F594" s="244" t="s">
        <v>27</v>
      </c>
      <c r="G594" s="289" t="b">
        <f t="shared" si="1"/>
        <v>0</v>
      </c>
      <c r="H594" s="246" t="b">
        <v>0</v>
      </c>
      <c r="I594" s="246" t="b">
        <v>0</v>
      </c>
      <c r="J594" s="288"/>
      <c r="K594" s="288"/>
      <c r="L594" s="288"/>
      <c r="M594" s="288"/>
    </row>
    <row r="595">
      <c r="A595" s="239"/>
      <c r="B595" s="293"/>
      <c r="C595" s="292">
        <v>0.0</v>
      </c>
      <c r="D595" s="242" t="s">
        <v>212</v>
      </c>
      <c r="E595" s="260" t="s">
        <v>27</v>
      </c>
      <c r="F595" s="244" t="s">
        <v>27</v>
      </c>
      <c r="G595" s="289" t="b">
        <f t="shared" si="1"/>
        <v>0</v>
      </c>
      <c r="H595" s="246" t="b">
        <v>0</v>
      </c>
      <c r="I595" s="246" t="b">
        <v>0</v>
      </c>
      <c r="J595" s="288"/>
      <c r="K595" s="288"/>
      <c r="L595" s="288"/>
      <c r="M595" s="288"/>
    </row>
    <row r="596">
      <c r="A596" s="239"/>
      <c r="B596" s="293"/>
      <c r="C596" s="292">
        <v>0.0</v>
      </c>
      <c r="D596" s="242" t="s">
        <v>212</v>
      </c>
      <c r="E596" s="260" t="s">
        <v>27</v>
      </c>
      <c r="F596" s="244" t="s">
        <v>27</v>
      </c>
      <c r="G596" s="289" t="b">
        <f t="shared" si="1"/>
        <v>0</v>
      </c>
      <c r="H596" s="246" t="b">
        <v>0</v>
      </c>
      <c r="I596" s="246" t="b">
        <v>0</v>
      </c>
      <c r="J596" s="288"/>
      <c r="K596" s="288"/>
      <c r="L596" s="288"/>
      <c r="M596" s="288"/>
    </row>
    <row r="597">
      <c r="A597" s="239"/>
      <c r="B597" s="293"/>
      <c r="C597" s="292">
        <v>0.0</v>
      </c>
      <c r="D597" s="242" t="s">
        <v>212</v>
      </c>
      <c r="E597" s="260" t="s">
        <v>27</v>
      </c>
      <c r="F597" s="244" t="s">
        <v>27</v>
      </c>
      <c r="G597" s="289" t="b">
        <f t="shared" si="1"/>
        <v>0</v>
      </c>
      <c r="H597" s="246" t="b">
        <v>0</v>
      </c>
      <c r="I597" s="246" t="b">
        <v>0</v>
      </c>
      <c r="J597" s="288"/>
      <c r="K597" s="288"/>
      <c r="L597" s="288"/>
      <c r="M597" s="288"/>
    </row>
    <row r="598">
      <c r="A598" s="239"/>
      <c r="B598" s="293"/>
      <c r="C598" s="292">
        <v>0.0</v>
      </c>
      <c r="D598" s="242" t="s">
        <v>212</v>
      </c>
      <c r="E598" s="260" t="s">
        <v>27</v>
      </c>
      <c r="F598" s="244" t="s">
        <v>27</v>
      </c>
      <c r="G598" s="289" t="b">
        <f t="shared" si="1"/>
        <v>0</v>
      </c>
      <c r="H598" s="246" t="b">
        <v>0</v>
      </c>
      <c r="I598" s="246" t="b">
        <v>0</v>
      </c>
      <c r="J598" s="288"/>
      <c r="K598" s="288"/>
      <c r="L598" s="288"/>
      <c r="M598" s="288"/>
    </row>
    <row r="599">
      <c r="A599" s="239"/>
      <c r="B599" s="293"/>
      <c r="C599" s="292">
        <v>0.0</v>
      </c>
      <c r="D599" s="242" t="s">
        <v>212</v>
      </c>
      <c r="E599" s="260" t="s">
        <v>27</v>
      </c>
      <c r="F599" s="244" t="s">
        <v>27</v>
      </c>
      <c r="G599" s="289" t="b">
        <f t="shared" si="1"/>
        <v>0</v>
      </c>
      <c r="H599" s="246" t="b">
        <v>0</v>
      </c>
      <c r="I599" s="246" t="b">
        <v>0</v>
      </c>
      <c r="J599" s="288"/>
      <c r="K599" s="288"/>
      <c r="L599" s="288"/>
      <c r="M599" s="288"/>
    </row>
    <row r="600">
      <c r="A600" s="239"/>
      <c r="B600" s="293"/>
      <c r="C600" s="292">
        <v>0.0</v>
      </c>
      <c r="D600" s="242" t="s">
        <v>212</v>
      </c>
      <c r="E600" s="260" t="s">
        <v>27</v>
      </c>
      <c r="F600" s="244" t="s">
        <v>27</v>
      </c>
      <c r="G600" s="289" t="b">
        <f t="shared" si="1"/>
        <v>0</v>
      </c>
      <c r="H600" s="246" t="b">
        <v>0</v>
      </c>
      <c r="I600" s="246" t="b">
        <v>0</v>
      </c>
      <c r="J600" s="288"/>
      <c r="K600" s="288"/>
      <c r="L600" s="288"/>
      <c r="M600" s="288"/>
    </row>
    <row r="601">
      <c r="A601" s="239"/>
      <c r="B601" s="293"/>
      <c r="C601" s="292">
        <v>0.0</v>
      </c>
      <c r="D601" s="242" t="s">
        <v>212</v>
      </c>
      <c r="E601" s="260" t="s">
        <v>27</v>
      </c>
      <c r="F601" s="244" t="s">
        <v>27</v>
      </c>
      <c r="G601" s="289" t="b">
        <f t="shared" si="1"/>
        <v>0</v>
      </c>
      <c r="H601" s="246" t="b">
        <v>0</v>
      </c>
      <c r="I601" s="246" t="b">
        <v>0</v>
      </c>
      <c r="J601" s="288"/>
      <c r="K601" s="288"/>
      <c r="L601" s="288"/>
      <c r="M601" s="288"/>
    </row>
    <row r="602">
      <c r="A602" s="239"/>
      <c r="B602" s="293"/>
      <c r="C602" s="292">
        <v>0.0</v>
      </c>
      <c r="D602" s="242" t="s">
        <v>212</v>
      </c>
      <c r="E602" s="260" t="s">
        <v>27</v>
      </c>
      <c r="F602" s="244" t="s">
        <v>27</v>
      </c>
      <c r="G602" s="289" t="b">
        <f t="shared" si="1"/>
        <v>0</v>
      </c>
      <c r="H602" s="246" t="b">
        <v>0</v>
      </c>
      <c r="I602" s="246" t="b">
        <v>0</v>
      </c>
      <c r="J602" s="288"/>
      <c r="K602" s="288"/>
      <c r="L602" s="288"/>
      <c r="M602" s="288"/>
    </row>
    <row r="603">
      <c r="A603" s="239"/>
      <c r="B603" s="293"/>
      <c r="C603" s="292">
        <v>0.0</v>
      </c>
      <c r="D603" s="242" t="s">
        <v>212</v>
      </c>
      <c r="E603" s="260" t="s">
        <v>27</v>
      </c>
      <c r="F603" s="244" t="s">
        <v>27</v>
      </c>
      <c r="G603" s="289" t="b">
        <f t="shared" si="1"/>
        <v>0</v>
      </c>
      <c r="H603" s="246" t="b">
        <v>0</v>
      </c>
      <c r="I603" s="246" t="b">
        <v>0</v>
      </c>
      <c r="J603" s="288"/>
      <c r="K603" s="288"/>
      <c r="L603" s="288"/>
      <c r="M603" s="288"/>
    </row>
    <row r="604">
      <c r="A604" s="239"/>
      <c r="B604" s="293"/>
      <c r="C604" s="292">
        <v>0.0</v>
      </c>
      <c r="D604" s="242" t="s">
        <v>212</v>
      </c>
      <c r="E604" s="260" t="s">
        <v>27</v>
      </c>
      <c r="F604" s="244" t="s">
        <v>27</v>
      </c>
      <c r="G604" s="289" t="b">
        <f t="shared" si="1"/>
        <v>0</v>
      </c>
      <c r="H604" s="246" t="b">
        <v>0</v>
      </c>
      <c r="I604" s="246" t="b">
        <v>0</v>
      </c>
      <c r="J604" s="288"/>
      <c r="K604" s="288"/>
      <c r="L604" s="288"/>
      <c r="M604" s="288"/>
    </row>
    <row r="605">
      <c r="A605" s="239"/>
      <c r="B605" s="293"/>
      <c r="C605" s="292">
        <v>0.0</v>
      </c>
      <c r="D605" s="242" t="s">
        <v>212</v>
      </c>
      <c r="E605" s="260" t="s">
        <v>27</v>
      </c>
      <c r="F605" s="244" t="s">
        <v>27</v>
      </c>
      <c r="G605" s="289" t="b">
        <f t="shared" si="1"/>
        <v>0</v>
      </c>
      <c r="H605" s="246" t="b">
        <v>0</v>
      </c>
      <c r="I605" s="246" t="b">
        <v>0</v>
      </c>
      <c r="J605" s="288"/>
      <c r="K605" s="288"/>
      <c r="L605" s="288"/>
      <c r="M605" s="288"/>
    </row>
    <row r="606">
      <c r="A606" s="239"/>
      <c r="B606" s="293"/>
      <c r="C606" s="292">
        <v>0.0</v>
      </c>
      <c r="D606" s="242" t="s">
        <v>212</v>
      </c>
      <c r="E606" s="260" t="s">
        <v>27</v>
      </c>
      <c r="F606" s="244" t="s">
        <v>27</v>
      </c>
      <c r="G606" s="289" t="b">
        <f t="shared" si="1"/>
        <v>0</v>
      </c>
      <c r="H606" s="246" t="b">
        <v>0</v>
      </c>
      <c r="I606" s="246" t="b">
        <v>0</v>
      </c>
      <c r="J606" s="288"/>
      <c r="K606" s="288"/>
      <c r="L606" s="288"/>
      <c r="M606" s="288"/>
    </row>
    <row r="607">
      <c r="A607" s="239"/>
      <c r="B607" s="293"/>
      <c r="C607" s="292">
        <v>0.0</v>
      </c>
      <c r="D607" s="242" t="s">
        <v>212</v>
      </c>
      <c r="E607" s="260" t="s">
        <v>27</v>
      </c>
      <c r="F607" s="244" t="s">
        <v>27</v>
      </c>
      <c r="G607" s="289" t="b">
        <f t="shared" si="1"/>
        <v>0</v>
      </c>
      <c r="H607" s="246" t="b">
        <v>0</v>
      </c>
      <c r="I607" s="246" t="b">
        <v>0</v>
      </c>
      <c r="J607" s="288"/>
      <c r="K607" s="288"/>
      <c r="L607" s="288"/>
      <c r="M607" s="288"/>
    </row>
    <row r="608">
      <c r="A608" s="239"/>
      <c r="B608" s="293"/>
      <c r="C608" s="292">
        <v>0.0</v>
      </c>
      <c r="D608" s="242" t="s">
        <v>212</v>
      </c>
      <c r="E608" s="260" t="s">
        <v>27</v>
      </c>
      <c r="F608" s="244" t="s">
        <v>27</v>
      </c>
      <c r="G608" s="289" t="b">
        <f t="shared" si="1"/>
        <v>0</v>
      </c>
      <c r="H608" s="246" t="b">
        <v>0</v>
      </c>
      <c r="I608" s="246" t="b">
        <v>0</v>
      </c>
      <c r="J608" s="288"/>
      <c r="K608" s="288"/>
      <c r="L608" s="288"/>
      <c r="M608" s="288"/>
    </row>
    <row r="609">
      <c r="A609" s="239"/>
      <c r="B609" s="293"/>
      <c r="C609" s="292">
        <v>0.0</v>
      </c>
      <c r="D609" s="242" t="s">
        <v>212</v>
      </c>
      <c r="E609" s="260" t="s">
        <v>27</v>
      </c>
      <c r="F609" s="244" t="s">
        <v>27</v>
      </c>
      <c r="G609" s="289" t="b">
        <f t="shared" si="1"/>
        <v>0</v>
      </c>
      <c r="H609" s="246" t="b">
        <v>0</v>
      </c>
      <c r="I609" s="246" t="b">
        <v>0</v>
      </c>
      <c r="J609" s="288"/>
      <c r="K609" s="288"/>
      <c r="L609" s="288"/>
      <c r="M609" s="288"/>
    </row>
    <row r="610">
      <c r="A610" s="239"/>
      <c r="B610" s="293"/>
      <c r="C610" s="292">
        <v>0.0</v>
      </c>
      <c r="D610" s="242" t="s">
        <v>212</v>
      </c>
      <c r="E610" s="260" t="s">
        <v>27</v>
      </c>
      <c r="F610" s="244" t="s">
        <v>27</v>
      </c>
      <c r="G610" s="289" t="b">
        <f t="shared" si="1"/>
        <v>0</v>
      </c>
      <c r="H610" s="246" t="b">
        <v>0</v>
      </c>
      <c r="I610" s="246" t="b">
        <v>0</v>
      </c>
      <c r="J610" s="288"/>
      <c r="K610" s="288"/>
      <c r="L610" s="288"/>
      <c r="M610" s="288"/>
    </row>
    <row r="611">
      <c r="A611" s="239"/>
      <c r="B611" s="293"/>
      <c r="C611" s="292">
        <v>0.0</v>
      </c>
      <c r="D611" s="242" t="s">
        <v>212</v>
      </c>
      <c r="E611" s="260" t="s">
        <v>27</v>
      </c>
      <c r="F611" s="244" t="s">
        <v>27</v>
      </c>
      <c r="G611" s="289" t="b">
        <f t="shared" si="1"/>
        <v>0</v>
      </c>
      <c r="H611" s="246" t="b">
        <v>0</v>
      </c>
      <c r="I611" s="246" t="b">
        <v>0</v>
      </c>
      <c r="J611" s="288"/>
      <c r="K611" s="288"/>
      <c r="L611" s="288"/>
      <c r="M611" s="288"/>
    </row>
    <row r="612">
      <c r="A612" s="239"/>
      <c r="B612" s="293"/>
      <c r="C612" s="292">
        <v>0.0</v>
      </c>
      <c r="D612" s="242" t="s">
        <v>212</v>
      </c>
      <c r="E612" s="260" t="s">
        <v>27</v>
      </c>
      <c r="F612" s="244" t="s">
        <v>27</v>
      </c>
      <c r="G612" s="289" t="b">
        <f t="shared" si="1"/>
        <v>0</v>
      </c>
      <c r="H612" s="246" t="b">
        <v>0</v>
      </c>
      <c r="I612" s="246" t="b">
        <v>0</v>
      </c>
      <c r="J612" s="288"/>
      <c r="K612" s="288"/>
      <c r="L612" s="288"/>
      <c r="M612" s="288"/>
    </row>
    <row r="613">
      <c r="A613" s="239"/>
      <c r="B613" s="293"/>
      <c r="C613" s="292">
        <v>0.0</v>
      </c>
      <c r="D613" s="242" t="s">
        <v>212</v>
      </c>
      <c r="E613" s="260" t="s">
        <v>27</v>
      </c>
      <c r="F613" s="244" t="s">
        <v>27</v>
      </c>
      <c r="G613" s="289" t="b">
        <f t="shared" si="1"/>
        <v>0</v>
      </c>
      <c r="H613" s="246" t="b">
        <v>0</v>
      </c>
      <c r="I613" s="246" t="b">
        <v>0</v>
      </c>
      <c r="J613" s="288"/>
      <c r="K613" s="288"/>
      <c r="L613" s="288"/>
      <c r="M613" s="288"/>
    </row>
    <row r="614">
      <c r="A614" s="239"/>
      <c r="B614" s="293"/>
      <c r="C614" s="292">
        <v>0.0</v>
      </c>
      <c r="D614" s="242" t="s">
        <v>212</v>
      </c>
      <c r="E614" s="260" t="s">
        <v>27</v>
      </c>
      <c r="F614" s="244" t="s">
        <v>27</v>
      </c>
      <c r="G614" s="289" t="b">
        <f t="shared" si="1"/>
        <v>0</v>
      </c>
      <c r="H614" s="246" t="b">
        <v>0</v>
      </c>
      <c r="I614" s="246" t="b">
        <v>0</v>
      </c>
      <c r="J614" s="288"/>
      <c r="K614" s="288"/>
      <c r="L614" s="288"/>
      <c r="M614" s="288"/>
    </row>
    <row r="615">
      <c r="A615" s="239"/>
      <c r="B615" s="293"/>
      <c r="C615" s="292">
        <v>0.0</v>
      </c>
      <c r="D615" s="242" t="s">
        <v>212</v>
      </c>
      <c r="E615" s="260" t="s">
        <v>27</v>
      </c>
      <c r="F615" s="244" t="s">
        <v>27</v>
      </c>
      <c r="G615" s="289" t="b">
        <f t="shared" si="1"/>
        <v>0</v>
      </c>
      <c r="H615" s="246" t="b">
        <v>0</v>
      </c>
      <c r="I615" s="246" t="b">
        <v>0</v>
      </c>
      <c r="J615" s="288"/>
      <c r="K615" s="288"/>
      <c r="L615" s="288"/>
      <c r="M615" s="288"/>
    </row>
    <row r="616">
      <c r="A616" s="239"/>
      <c r="B616" s="293"/>
      <c r="C616" s="292">
        <v>0.0</v>
      </c>
      <c r="D616" s="242" t="s">
        <v>212</v>
      </c>
      <c r="E616" s="260" t="s">
        <v>27</v>
      </c>
      <c r="F616" s="244" t="s">
        <v>27</v>
      </c>
      <c r="G616" s="289" t="b">
        <f t="shared" si="1"/>
        <v>0</v>
      </c>
      <c r="H616" s="246" t="b">
        <v>0</v>
      </c>
      <c r="I616" s="246" t="b">
        <v>0</v>
      </c>
      <c r="J616" s="288"/>
      <c r="K616" s="288"/>
      <c r="L616" s="288"/>
      <c r="M616" s="288"/>
    </row>
    <row r="617">
      <c r="A617" s="239"/>
      <c r="B617" s="293"/>
      <c r="C617" s="292">
        <v>0.0</v>
      </c>
      <c r="D617" s="242" t="s">
        <v>212</v>
      </c>
      <c r="E617" s="260" t="s">
        <v>27</v>
      </c>
      <c r="F617" s="244" t="s">
        <v>27</v>
      </c>
      <c r="G617" s="289" t="b">
        <f t="shared" si="1"/>
        <v>0</v>
      </c>
      <c r="H617" s="246" t="b">
        <v>0</v>
      </c>
      <c r="I617" s="246" t="b">
        <v>0</v>
      </c>
      <c r="J617" s="288"/>
      <c r="K617" s="288"/>
      <c r="L617" s="288"/>
      <c r="M617" s="288"/>
    </row>
    <row r="618">
      <c r="A618" s="239"/>
      <c r="B618" s="293"/>
      <c r="C618" s="292">
        <v>0.0</v>
      </c>
      <c r="D618" s="242" t="s">
        <v>212</v>
      </c>
      <c r="E618" s="260" t="s">
        <v>27</v>
      </c>
      <c r="F618" s="244" t="s">
        <v>27</v>
      </c>
      <c r="G618" s="289" t="b">
        <f t="shared" si="1"/>
        <v>0</v>
      </c>
      <c r="H618" s="246" t="b">
        <v>0</v>
      </c>
      <c r="I618" s="246" t="b">
        <v>0</v>
      </c>
      <c r="J618" s="288"/>
      <c r="K618" s="288"/>
      <c r="L618" s="288"/>
      <c r="M618" s="288"/>
    </row>
    <row r="619">
      <c r="A619" s="239"/>
      <c r="B619" s="293"/>
      <c r="C619" s="292">
        <v>0.0</v>
      </c>
      <c r="D619" s="242" t="s">
        <v>212</v>
      </c>
      <c r="E619" s="260" t="s">
        <v>27</v>
      </c>
      <c r="F619" s="244" t="s">
        <v>27</v>
      </c>
      <c r="G619" s="289" t="b">
        <f t="shared" si="1"/>
        <v>0</v>
      </c>
      <c r="H619" s="246" t="b">
        <v>0</v>
      </c>
      <c r="I619" s="246" t="b">
        <v>0</v>
      </c>
      <c r="J619" s="288"/>
      <c r="K619" s="288"/>
      <c r="L619" s="288"/>
      <c r="M619" s="288"/>
    </row>
    <row r="620">
      <c r="A620" s="239"/>
      <c r="B620" s="293"/>
      <c r="C620" s="292">
        <v>0.0</v>
      </c>
      <c r="D620" s="242" t="s">
        <v>212</v>
      </c>
      <c r="E620" s="260" t="s">
        <v>27</v>
      </c>
      <c r="F620" s="244" t="s">
        <v>27</v>
      </c>
      <c r="G620" s="289" t="b">
        <f t="shared" si="1"/>
        <v>0</v>
      </c>
      <c r="H620" s="246" t="b">
        <v>0</v>
      </c>
      <c r="I620" s="246" t="b">
        <v>0</v>
      </c>
      <c r="J620" s="288"/>
      <c r="K620" s="288"/>
      <c r="L620" s="288"/>
      <c r="M620" s="288"/>
    </row>
    <row r="621">
      <c r="A621" s="239"/>
      <c r="B621" s="293"/>
      <c r="C621" s="292">
        <v>0.0</v>
      </c>
      <c r="D621" s="242" t="s">
        <v>212</v>
      </c>
      <c r="E621" s="260" t="s">
        <v>27</v>
      </c>
      <c r="F621" s="244" t="s">
        <v>27</v>
      </c>
      <c r="G621" s="289" t="b">
        <f t="shared" si="1"/>
        <v>0</v>
      </c>
      <c r="H621" s="246" t="b">
        <v>0</v>
      </c>
      <c r="I621" s="246" t="b">
        <v>0</v>
      </c>
      <c r="J621" s="288"/>
      <c r="K621" s="288"/>
      <c r="L621" s="288"/>
      <c r="M621" s="288"/>
    </row>
    <row r="622">
      <c r="A622" s="239"/>
      <c r="B622" s="293"/>
      <c r="C622" s="292">
        <v>0.0</v>
      </c>
      <c r="D622" s="242" t="s">
        <v>212</v>
      </c>
      <c r="E622" s="260" t="s">
        <v>27</v>
      </c>
      <c r="F622" s="244" t="s">
        <v>27</v>
      </c>
      <c r="G622" s="289" t="b">
        <f t="shared" si="1"/>
        <v>0</v>
      </c>
      <c r="H622" s="246" t="b">
        <v>0</v>
      </c>
      <c r="I622" s="246" t="b">
        <v>0</v>
      </c>
      <c r="J622" s="288"/>
      <c r="K622" s="288"/>
      <c r="L622" s="288"/>
      <c r="M622" s="288"/>
    </row>
    <row r="623">
      <c r="A623" s="239"/>
      <c r="B623" s="293"/>
      <c r="C623" s="292">
        <v>0.0</v>
      </c>
      <c r="D623" s="242" t="s">
        <v>212</v>
      </c>
      <c r="E623" s="260" t="s">
        <v>27</v>
      </c>
      <c r="F623" s="244" t="s">
        <v>27</v>
      </c>
      <c r="G623" s="289" t="b">
        <f t="shared" si="1"/>
        <v>0</v>
      </c>
      <c r="H623" s="246" t="b">
        <v>0</v>
      </c>
      <c r="I623" s="246" t="b">
        <v>0</v>
      </c>
      <c r="J623" s="288"/>
      <c r="K623" s="288"/>
      <c r="L623" s="288"/>
      <c r="M623" s="288"/>
    </row>
    <row r="624">
      <c r="A624" s="239"/>
      <c r="B624" s="293"/>
      <c r="C624" s="292">
        <v>0.0</v>
      </c>
      <c r="D624" s="242" t="s">
        <v>212</v>
      </c>
      <c r="E624" s="260" t="s">
        <v>27</v>
      </c>
      <c r="F624" s="244" t="s">
        <v>27</v>
      </c>
      <c r="G624" s="289" t="b">
        <f t="shared" si="1"/>
        <v>0</v>
      </c>
      <c r="H624" s="246" t="b">
        <v>0</v>
      </c>
      <c r="I624" s="246" t="b">
        <v>0</v>
      </c>
      <c r="J624" s="288"/>
      <c r="K624" s="288"/>
      <c r="L624" s="288"/>
      <c r="M624" s="288"/>
    </row>
    <row r="625">
      <c r="A625" s="239"/>
      <c r="B625" s="293"/>
      <c r="C625" s="292">
        <v>0.0</v>
      </c>
      <c r="D625" s="242" t="s">
        <v>212</v>
      </c>
      <c r="E625" s="260" t="s">
        <v>27</v>
      </c>
      <c r="F625" s="244" t="s">
        <v>27</v>
      </c>
      <c r="G625" s="289" t="b">
        <f t="shared" si="1"/>
        <v>0</v>
      </c>
      <c r="H625" s="246" t="b">
        <v>0</v>
      </c>
      <c r="I625" s="246" t="b">
        <v>0</v>
      </c>
      <c r="J625" s="288"/>
      <c r="K625" s="288"/>
      <c r="L625" s="288"/>
      <c r="M625" s="288"/>
    </row>
    <row r="626">
      <c r="A626" s="239"/>
      <c r="B626" s="293"/>
      <c r="C626" s="292">
        <v>0.0</v>
      </c>
      <c r="D626" s="242" t="s">
        <v>212</v>
      </c>
      <c r="E626" s="260" t="s">
        <v>27</v>
      </c>
      <c r="F626" s="244" t="s">
        <v>27</v>
      </c>
      <c r="G626" s="289" t="b">
        <f t="shared" si="1"/>
        <v>0</v>
      </c>
      <c r="H626" s="246" t="b">
        <v>0</v>
      </c>
      <c r="I626" s="246" t="b">
        <v>0</v>
      </c>
      <c r="J626" s="288"/>
      <c r="K626" s="288"/>
      <c r="L626" s="288"/>
      <c r="M626" s="288"/>
    </row>
    <row r="627">
      <c r="A627" s="239"/>
      <c r="B627" s="293"/>
      <c r="C627" s="292">
        <v>0.0</v>
      </c>
      <c r="D627" s="242" t="s">
        <v>212</v>
      </c>
      <c r="E627" s="260" t="s">
        <v>27</v>
      </c>
      <c r="F627" s="244" t="s">
        <v>27</v>
      </c>
      <c r="G627" s="289" t="b">
        <f t="shared" si="1"/>
        <v>0</v>
      </c>
      <c r="H627" s="246" t="b">
        <v>0</v>
      </c>
      <c r="I627" s="246" t="b">
        <v>0</v>
      </c>
      <c r="J627" s="288"/>
      <c r="K627" s="288"/>
      <c r="L627" s="288"/>
      <c r="M627" s="288"/>
    </row>
    <row r="628">
      <c r="A628" s="239"/>
      <c r="B628" s="293"/>
      <c r="C628" s="292">
        <v>0.0</v>
      </c>
      <c r="D628" s="242" t="s">
        <v>212</v>
      </c>
      <c r="E628" s="260" t="s">
        <v>27</v>
      </c>
      <c r="F628" s="244" t="s">
        <v>27</v>
      </c>
      <c r="G628" s="289" t="b">
        <f t="shared" si="1"/>
        <v>0</v>
      </c>
      <c r="H628" s="246" t="b">
        <v>0</v>
      </c>
      <c r="I628" s="246" t="b">
        <v>0</v>
      </c>
      <c r="J628" s="288"/>
      <c r="K628" s="288"/>
      <c r="L628" s="288"/>
      <c r="M628" s="288"/>
    </row>
    <row r="629">
      <c r="A629" s="239"/>
      <c r="B629" s="293"/>
      <c r="C629" s="292">
        <v>0.0</v>
      </c>
      <c r="D629" s="242" t="s">
        <v>212</v>
      </c>
      <c r="E629" s="260" t="s">
        <v>27</v>
      </c>
      <c r="F629" s="244" t="s">
        <v>27</v>
      </c>
      <c r="G629" s="289" t="b">
        <f t="shared" si="1"/>
        <v>0</v>
      </c>
      <c r="H629" s="246" t="b">
        <v>0</v>
      </c>
      <c r="I629" s="246" t="b">
        <v>0</v>
      </c>
      <c r="J629" s="288"/>
      <c r="K629" s="288"/>
      <c r="L629" s="288"/>
      <c r="M629" s="288"/>
    </row>
    <row r="630">
      <c r="A630" s="239"/>
      <c r="B630" s="293"/>
      <c r="C630" s="292">
        <v>0.0</v>
      </c>
      <c r="D630" s="242" t="s">
        <v>212</v>
      </c>
      <c r="E630" s="260" t="s">
        <v>27</v>
      </c>
      <c r="F630" s="244" t="s">
        <v>27</v>
      </c>
      <c r="G630" s="289" t="b">
        <f t="shared" si="1"/>
        <v>0</v>
      </c>
      <c r="H630" s="246" t="b">
        <v>0</v>
      </c>
      <c r="I630" s="246" t="b">
        <v>0</v>
      </c>
      <c r="J630" s="288"/>
      <c r="K630" s="288"/>
      <c r="L630" s="288"/>
      <c r="M630" s="288"/>
    </row>
    <row r="631">
      <c r="A631" s="239"/>
      <c r="B631" s="293"/>
      <c r="C631" s="292">
        <v>0.0</v>
      </c>
      <c r="D631" s="242" t="s">
        <v>212</v>
      </c>
      <c r="E631" s="260" t="s">
        <v>27</v>
      </c>
      <c r="F631" s="244" t="s">
        <v>27</v>
      </c>
      <c r="G631" s="289" t="b">
        <f t="shared" si="1"/>
        <v>0</v>
      </c>
      <c r="H631" s="246" t="b">
        <v>0</v>
      </c>
      <c r="I631" s="246" t="b">
        <v>0</v>
      </c>
      <c r="J631" s="288"/>
      <c r="K631" s="288"/>
      <c r="L631" s="288"/>
      <c r="M631" s="288"/>
    </row>
    <row r="632">
      <c r="A632" s="239"/>
      <c r="B632" s="293"/>
      <c r="C632" s="292">
        <v>0.0</v>
      </c>
      <c r="D632" s="242" t="s">
        <v>212</v>
      </c>
      <c r="E632" s="260" t="s">
        <v>27</v>
      </c>
      <c r="F632" s="244" t="s">
        <v>27</v>
      </c>
      <c r="G632" s="289" t="b">
        <f t="shared" si="1"/>
        <v>0</v>
      </c>
      <c r="H632" s="246" t="b">
        <v>0</v>
      </c>
      <c r="I632" s="246" t="b">
        <v>0</v>
      </c>
      <c r="J632" s="288"/>
      <c r="K632" s="288"/>
      <c r="L632" s="288"/>
      <c r="M632" s="288"/>
    </row>
    <row r="633">
      <c r="A633" s="239"/>
      <c r="B633" s="293"/>
      <c r="C633" s="292">
        <v>0.0</v>
      </c>
      <c r="D633" s="242" t="s">
        <v>212</v>
      </c>
      <c r="E633" s="260" t="s">
        <v>27</v>
      </c>
      <c r="F633" s="244" t="s">
        <v>27</v>
      </c>
      <c r="G633" s="289" t="b">
        <f t="shared" si="1"/>
        <v>0</v>
      </c>
      <c r="H633" s="246" t="b">
        <v>0</v>
      </c>
      <c r="I633" s="246" t="b">
        <v>0</v>
      </c>
      <c r="J633" s="288"/>
      <c r="K633" s="288"/>
      <c r="L633" s="288"/>
      <c r="M633" s="288"/>
    </row>
    <row r="634">
      <c r="A634" s="239"/>
      <c r="B634" s="293"/>
      <c r="C634" s="292">
        <v>0.0</v>
      </c>
      <c r="D634" s="242" t="s">
        <v>212</v>
      </c>
      <c r="E634" s="260" t="s">
        <v>27</v>
      </c>
      <c r="F634" s="244" t="s">
        <v>27</v>
      </c>
      <c r="G634" s="289" t="b">
        <f t="shared" si="1"/>
        <v>0</v>
      </c>
      <c r="H634" s="246" t="b">
        <v>0</v>
      </c>
      <c r="I634" s="246" t="b">
        <v>0</v>
      </c>
      <c r="J634" s="288"/>
      <c r="K634" s="288"/>
      <c r="L634" s="288"/>
      <c r="M634" s="288"/>
    </row>
    <row r="635">
      <c r="A635" s="239"/>
      <c r="B635" s="293"/>
      <c r="C635" s="292">
        <v>0.0</v>
      </c>
      <c r="D635" s="242" t="s">
        <v>212</v>
      </c>
      <c r="E635" s="260" t="s">
        <v>27</v>
      </c>
      <c r="F635" s="244" t="s">
        <v>27</v>
      </c>
      <c r="G635" s="289" t="b">
        <f t="shared" si="1"/>
        <v>0</v>
      </c>
      <c r="H635" s="246" t="b">
        <v>0</v>
      </c>
      <c r="I635" s="246" t="b">
        <v>0</v>
      </c>
      <c r="J635" s="288"/>
      <c r="K635" s="288"/>
      <c r="L635" s="288"/>
      <c r="M635" s="288"/>
    </row>
    <row r="636">
      <c r="A636" s="239"/>
      <c r="B636" s="293"/>
      <c r="C636" s="292">
        <v>0.0</v>
      </c>
      <c r="D636" s="242" t="s">
        <v>212</v>
      </c>
      <c r="E636" s="260" t="s">
        <v>27</v>
      </c>
      <c r="F636" s="244" t="s">
        <v>27</v>
      </c>
      <c r="G636" s="289" t="b">
        <f t="shared" si="1"/>
        <v>0</v>
      </c>
      <c r="H636" s="246" t="b">
        <v>0</v>
      </c>
      <c r="I636" s="246" t="b">
        <v>0</v>
      </c>
      <c r="J636" s="288"/>
      <c r="K636" s="288"/>
      <c r="L636" s="288"/>
      <c r="M636" s="288"/>
    </row>
    <row r="637">
      <c r="A637" s="239"/>
      <c r="B637" s="293"/>
      <c r="C637" s="292">
        <v>0.0</v>
      </c>
      <c r="D637" s="242" t="s">
        <v>212</v>
      </c>
      <c r="E637" s="260" t="s">
        <v>27</v>
      </c>
      <c r="F637" s="244" t="s">
        <v>27</v>
      </c>
      <c r="G637" s="289" t="b">
        <f t="shared" si="1"/>
        <v>0</v>
      </c>
      <c r="H637" s="246" t="b">
        <v>0</v>
      </c>
      <c r="I637" s="246" t="b">
        <v>0</v>
      </c>
      <c r="J637" s="288"/>
      <c r="K637" s="288"/>
      <c r="L637" s="288"/>
      <c r="M637" s="288"/>
    </row>
    <row r="638">
      <c r="A638" s="239"/>
      <c r="B638" s="293"/>
      <c r="C638" s="292">
        <v>0.0</v>
      </c>
      <c r="D638" s="242" t="s">
        <v>212</v>
      </c>
      <c r="E638" s="260" t="s">
        <v>27</v>
      </c>
      <c r="F638" s="244" t="s">
        <v>27</v>
      </c>
      <c r="G638" s="289" t="b">
        <f t="shared" si="1"/>
        <v>0</v>
      </c>
      <c r="H638" s="246" t="b">
        <v>0</v>
      </c>
      <c r="I638" s="246" t="b">
        <v>0</v>
      </c>
      <c r="J638" s="288"/>
      <c r="K638" s="288"/>
      <c r="L638" s="288"/>
      <c r="M638" s="288"/>
    </row>
    <row r="639">
      <c r="A639" s="239"/>
      <c r="B639" s="293"/>
      <c r="C639" s="292">
        <v>0.0</v>
      </c>
      <c r="D639" s="242" t="s">
        <v>212</v>
      </c>
      <c r="E639" s="260" t="s">
        <v>27</v>
      </c>
      <c r="F639" s="244" t="s">
        <v>27</v>
      </c>
      <c r="G639" s="289" t="b">
        <f t="shared" si="1"/>
        <v>0</v>
      </c>
      <c r="H639" s="246" t="b">
        <v>0</v>
      </c>
      <c r="I639" s="246" t="b">
        <v>0</v>
      </c>
      <c r="J639" s="288"/>
      <c r="K639" s="288"/>
      <c r="L639" s="288"/>
      <c r="M639" s="288"/>
    </row>
    <row r="640">
      <c r="A640" s="239"/>
      <c r="B640" s="293"/>
      <c r="C640" s="292">
        <v>0.0</v>
      </c>
      <c r="D640" s="242" t="s">
        <v>212</v>
      </c>
      <c r="E640" s="260" t="s">
        <v>27</v>
      </c>
      <c r="F640" s="244" t="s">
        <v>27</v>
      </c>
      <c r="G640" s="289" t="b">
        <f t="shared" si="1"/>
        <v>0</v>
      </c>
      <c r="H640" s="246" t="b">
        <v>0</v>
      </c>
      <c r="I640" s="246" t="b">
        <v>0</v>
      </c>
      <c r="J640" s="288"/>
      <c r="K640" s="288"/>
      <c r="L640" s="288"/>
      <c r="M640" s="288"/>
    </row>
    <row r="641">
      <c r="A641" s="239"/>
      <c r="B641" s="293"/>
      <c r="C641" s="292">
        <v>0.0</v>
      </c>
      <c r="D641" s="242" t="s">
        <v>212</v>
      </c>
      <c r="E641" s="260" t="s">
        <v>27</v>
      </c>
      <c r="F641" s="244" t="s">
        <v>27</v>
      </c>
      <c r="G641" s="289" t="b">
        <f t="shared" si="1"/>
        <v>0</v>
      </c>
      <c r="H641" s="246" t="b">
        <v>0</v>
      </c>
      <c r="I641" s="246" t="b">
        <v>0</v>
      </c>
      <c r="J641" s="288"/>
      <c r="K641" s="288"/>
      <c r="L641" s="288"/>
      <c r="M641" s="288"/>
    </row>
    <row r="642">
      <c r="A642" s="239"/>
      <c r="B642" s="293"/>
      <c r="C642" s="292">
        <v>0.0</v>
      </c>
      <c r="D642" s="242" t="s">
        <v>212</v>
      </c>
      <c r="E642" s="260" t="s">
        <v>27</v>
      </c>
      <c r="F642" s="244" t="s">
        <v>27</v>
      </c>
      <c r="G642" s="289" t="b">
        <f t="shared" si="1"/>
        <v>0</v>
      </c>
      <c r="H642" s="246" t="b">
        <v>0</v>
      </c>
      <c r="I642" s="246" t="b">
        <v>0</v>
      </c>
      <c r="J642" s="288"/>
      <c r="K642" s="288"/>
      <c r="L642" s="288"/>
      <c r="M642" s="288"/>
    </row>
    <row r="643">
      <c r="A643" s="239"/>
      <c r="B643" s="293"/>
      <c r="C643" s="292">
        <v>0.0</v>
      </c>
      <c r="D643" s="242" t="s">
        <v>212</v>
      </c>
      <c r="E643" s="260" t="s">
        <v>27</v>
      </c>
      <c r="F643" s="244" t="s">
        <v>27</v>
      </c>
      <c r="G643" s="289" t="b">
        <f t="shared" si="1"/>
        <v>0</v>
      </c>
      <c r="H643" s="246" t="b">
        <v>0</v>
      </c>
      <c r="I643" s="246" t="b">
        <v>0</v>
      </c>
      <c r="J643" s="288"/>
      <c r="K643" s="288"/>
      <c r="L643" s="288"/>
      <c r="M643" s="288"/>
    </row>
    <row r="644">
      <c r="A644" s="239"/>
      <c r="B644" s="293"/>
      <c r="C644" s="292">
        <v>0.0</v>
      </c>
      <c r="D644" s="242" t="s">
        <v>212</v>
      </c>
      <c r="E644" s="260" t="s">
        <v>27</v>
      </c>
      <c r="F644" s="244" t="s">
        <v>27</v>
      </c>
      <c r="G644" s="289" t="b">
        <f t="shared" si="1"/>
        <v>0</v>
      </c>
      <c r="H644" s="246" t="b">
        <v>0</v>
      </c>
      <c r="I644" s="246" t="b">
        <v>0</v>
      </c>
      <c r="J644" s="288"/>
      <c r="K644" s="288"/>
      <c r="L644" s="288"/>
      <c r="M644" s="288"/>
    </row>
    <row r="645">
      <c r="A645" s="239"/>
      <c r="B645" s="293"/>
      <c r="C645" s="292">
        <v>0.0</v>
      </c>
      <c r="D645" s="242" t="s">
        <v>212</v>
      </c>
      <c r="E645" s="260" t="s">
        <v>27</v>
      </c>
      <c r="F645" s="244" t="s">
        <v>27</v>
      </c>
      <c r="G645" s="289" t="b">
        <f t="shared" si="1"/>
        <v>0</v>
      </c>
      <c r="H645" s="246" t="b">
        <v>0</v>
      </c>
      <c r="I645" s="246" t="b">
        <v>0</v>
      </c>
      <c r="J645" s="288"/>
      <c r="K645" s="288"/>
      <c r="L645" s="288"/>
      <c r="M645" s="288"/>
    </row>
    <row r="646">
      <c r="A646" s="239"/>
      <c r="B646" s="293"/>
      <c r="C646" s="292">
        <v>0.0</v>
      </c>
      <c r="D646" s="242" t="s">
        <v>212</v>
      </c>
      <c r="E646" s="260" t="s">
        <v>27</v>
      </c>
      <c r="F646" s="244" t="s">
        <v>27</v>
      </c>
      <c r="G646" s="289" t="b">
        <f t="shared" si="1"/>
        <v>0</v>
      </c>
      <c r="H646" s="246" t="b">
        <v>0</v>
      </c>
      <c r="I646" s="246" t="b">
        <v>0</v>
      </c>
      <c r="J646" s="288"/>
      <c r="K646" s="288"/>
      <c r="L646" s="288"/>
      <c r="M646" s="288"/>
    </row>
    <row r="647">
      <c r="A647" s="239"/>
      <c r="B647" s="293"/>
      <c r="C647" s="292">
        <v>0.0</v>
      </c>
      <c r="D647" s="242" t="s">
        <v>212</v>
      </c>
      <c r="E647" s="260" t="s">
        <v>27</v>
      </c>
      <c r="F647" s="244" t="s">
        <v>27</v>
      </c>
      <c r="G647" s="289" t="b">
        <f t="shared" si="1"/>
        <v>0</v>
      </c>
      <c r="H647" s="246" t="b">
        <v>0</v>
      </c>
      <c r="I647" s="246" t="b">
        <v>0</v>
      </c>
      <c r="J647" s="288"/>
      <c r="K647" s="288"/>
      <c r="L647" s="288"/>
      <c r="M647" s="288"/>
    </row>
    <row r="648">
      <c r="A648" s="239"/>
      <c r="B648" s="293"/>
      <c r="C648" s="292">
        <v>0.0</v>
      </c>
      <c r="D648" s="242" t="s">
        <v>212</v>
      </c>
      <c r="E648" s="260" t="s">
        <v>27</v>
      </c>
      <c r="F648" s="244" t="s">
        <v>27</v>
      </c>
      <c r="G648" s="289" t="b">
        <f t="shared" si="1"/>
        <v>0</v>
      </c>
      <c r="H648" s="246" t="b">
        <v>0</v>
      </c>
      <c r="I648" s="246" t="b">
        <v>0</v>
      </c>
      <c r="J648" s="288"/>
      <c r="K648" s="288"/>
      <c r="L648" s="288"/>
      <c r="M648" s="288"/>
    </row>
    <row r="649">
      <c r="A649" s="239"/>
      <c r="B649" s="293"/>
      <c r="C649" s="292">
        <v>0.0</v>
      </c>
      <c r="D649" s="242" t="s">
        <v>212</v>
      </c>
      <c r="E649" s="260" t="s">
        <v>27</v>
      </c>
      <c r="F649" s="244" t="s">
        <v>27</v>
      </c>
      <c r="G649" s="289" t="b">
        <f t="shared" si="1"/>
        <v>0</v>
      </c>
      <c r="H649" s="246" t="b">
        <v>0</v>
      </c>
      <c r="I649" s="246" t="b">
        <v>0</v>
      </c>
      <c r="J649" s="288"/>
      <c r="K649" s="288"/>
      <c r="L649" s="288"/>
      <c r="M649" s="288"/>
    </row>
    <row r="650">
      <c r="A650" s="239"/>
      <c r="B650" s="293"/>
      <c r="C650" s="292">
        <v>0.0</v>
      </c>
      <c r="D650" s="242" t="s">
        <v>212</v>
      </c>
      <c r="E650" s="260" t="s">
        <v>27</v>
      </c>
      <c r="F650" s="244" t="s">
        <v>27</v>
      </c>
      <c r="G650" s="289" t="b">
        <f t="shared" si="1"/>
        <v>0</v>
      </c>
      <c r="H650" s="246" t="b">
        <v>0</v>
      </c>
      <c r="I650" s="246" t="b">
        <v>0</v>
      </c>
      <c r="J650" s="288"/>
      <c r="K650" s="288"/>
      <c r="L650" s="288"/>
      <c r="M650" s="288"/>
    </row>
    <row r="651">
      <c r="A651" s="239"/>
      <c r="B651" s="293"/>
      <c r="C651" s="292">
        <v>0.0</v>
      </c>
      <c r="D651" s="242" t="s">
        <v>212</v>
      </c>
      <c r="E651" s="260" t="s">
        <v>27</v>
      </c>
      <c r="F651" s="244" t="s">
        <v>27</v>
      </c>
      <c r="G651" s="289" t="b">
        <f t="shared" si="1"/>
        <v>0</v>
      </c>
      <c r="H651" s="246" t="b">
        <v>0</v>
      </c>
      <c r="I651" s="246" t="b">
        <v>0</v>
      </c>
      <c r="J651" s="288"/>
      <c r="K651" s="288"/>
      <c r="L651" s="288"/>
      <c r="M651" s="288"/>
    </row>
    <row r="652">
      <c r="A652" s="239"/>
      <c r="B652" s="293"/>
      <c r="C652" s="292">
        <v>0.0</v>
      </c>
      <c r="D652" s="242" t="s">
        <v>212</v>
      </c>
      <c r="E652" s="260" t="s">
        <v>27</v>
      </c>
      <c r="F652" s="244" t="s">
        <v>27</v>
      </c>
      <c r="G652" s="289" t="b">
        <f t="shared" si="1"/>
        <v>0</v>
      </c>
      <c r="H652" s="246" t="b">
        <v>0</v>
      </c>
      <c r="I652" s="246" t="b">
        <v>0</v>
      </c>
      <c r="J652" s="288"/>
      <c r="K652" s="288"/>
      <c r="L652" s="288"/>
      <c r="M652" s="288"/>
    </row>
    <row r="653">
      <c r="A653" s="239"/>
      <c r="B653" s="293"/>
      <c r="C653" s="292">
        <v>0.0</v>
      </c>
      <c r="D653" s="242" t="s">
        <v>212</v>
      </c>
      <c r="E653" s="260" t="s">
        <v>27</v>
      </c>
      <c r="F653" s="244" t="s">
        <v>27</v>
      </c>
      <c r="G653" s="289" t="b">
        <f t="shared" si="1"/>
        <v>0</v>
      </c>
      <c r="H653" s="246" t="b">
        <v>0</v>
      </c>
      <c r="I653" s="246" t="b">
        <v>0</v>
      </c>
      <c r="J653" s="288"/>
      <c r="K653" s="288"/>
      <c r="L653" s="288"/>
      <c r="M653" s="288"/>
    </row>
    <row r="654">
      <c r="A654" s="239"/>
      <c r="B654" s="293"/>
      <c r="C654" s="292">
        <v>0.0</v>
      </c>
      <c r="D654" s="242" t="s">
        <v>212</v>
      </c>
      <c r="E654" s="260" t="s">
        <v>27</v>
      </c>
      <c r="F654" s="244" t="s">
        <v>27</v>
      </c>
      <c r="G654" s="289" t="b">
        <f t="shared" si="1"/>
        <v>0</v>
      </c>
      <c r="H654" s="246" t="b">
        <v>0</v>
      </c>
      <c r="I654" s="246" t="b">
        <v>0</v>
      </c>
      <c r="J654" s="288"/>
      <c r="K654" s="288"/>
      <c r="L654" s="288"/>
      <c r="M654" s="288"/>
    </row>
    <row r="655">
      <c r="A655" s="239"/>
      <c r="B655" s="293"/>
      <c r="C655" s="292">
        <v>0.0</v>
      </c>
      <c r="D655" s="242" t="s">
        <v>212</v>
      </c>
      <c r="E655" s="260" t="s">
        <v>27</v>
      </c>
      <c r="F655" s="244" t="s">
        <v>27</v>
      </c>
      <c r="G655" s="289" t="b">
        <f t="shared" si="1"/>
        <v>0</v>
      </c>
      <c r="H655" s="246" t="b">
        <v>0</v>
      </c>
      <c r="I655" s="246" t="b">
        <v>0</v>
      </c>
      <c r="J655" s="288"/>
      <c r="K655" s="288"/>
      <c r="L655" s="288"/>
      <c r="M655" s="288"/>
    </row>
    <row r="656">
      <c r="A656" s="239"/>
      <c r="B656" s="293"/>
      <c r="C656" s="292">
        <v>0.0</v>
      </c>
      <c r="D656" s="242" t="s">
        <v>212</v>
      </c>
      <c r="E656" s="260" t="s">
        <v>27</v>
      </c>
      <c r="F656" s="244" t="s">
        <v>27</v>
      </c>
      <c r="G656" s="289" t="b">
        <f t="shared" si="1"/>
        <v>0</v>
      </c>
      <c r="H656" s="246" t="b">
        <v>0</v>
      </c>
      <c r="I656" s="246" t="b">
        <v>0</v>
      </c>
      <c r="J656" s="288"/>
      <c r="K656" s="288"/>
      <c r="L656" s="288"/>
      <c r="M656" s="288"/>
    </row>
    <row r="657">
      <c r="A657" s="239"/>
      <c r="B657" s="293"/>
      <c r="C657" s="292">
        <v>0.0</v>
      </c>
      <c r="D657" s="242" t="s">
        <v>212</v>
      </c>
      <c r="E657" s="260" t="s">
        <v>27</v>
      </c>
      <c r="F657" s="244" t="s">
        <v>27</v>
      </c>
      <c r="G657" s="289" t="b">
        <f t="shared" si="1"/>
        <v>0</v>
      </c>
      <c r="H657" s="246" t="b">
        <v>0</v>
      </c>
      <c r="I657" s="246" t="b">
        <v>0</v>
      </c>
      <c r="J657" s="288"/>
      <c r="K657" s="288"/>
      <c r="L657" s="288"/>
      <c r="M657" s="288"/>
    </row>
    <row r="658">
      <c r="A658" s="239"/>
      <c r="B658" s="293"/>
      <c r="C658" s="292">
        <v>0.0</v>
      </c>
      <c r="D658" s="242" t="s">
        <v>212</v>
      </c>
      <c r="E658" s="260" t="s">
        <v>27</v>
      </c>
      <c r="F658" s="244" t="s">
        <v>27</v>
      </c>
      <c r="G658" s="289" t="b">
        <f t="shared" si="1"/>
        <v>0</v>
      </c>
      <c r="H658" s="246" t="b">
        <v>0</v>
      </c>
      <c r="I658" s="246" t="b">
        <v>0</v>
      </c>
      <c r="J658" s="288"/>
      <c r="K658" s="288"/>
      <c r="L658" s="288"/>
      <c r="M658" s="288"/>
    </row>
    <row r="659">
      <c r="A659" s="239"/>
      <c r="B659" s="293"/>
      <c r="C659" s="292">
        <v>0.0</v>
      </c>
      <c r="D659" s="242" t="s">
        <v>212</v>
      </c>
      <c r="E659" s="260" t="s">
        <v>27</v>
      </c>
      <c r="F659" s="244" t="s">
        <v>27</v>
      </c>
      <c r="G659" s="289" t="b">
        <f t="shared" si="1"/>
        <v>0</v>
      </c>
      <c r="H659" s="246" t="b">
        <v>0</v>
      </c>
      <c r="I659" s="246" t="b">
        <v>0</v>
      </c>
      <c r="J659" s="288"/>
      <c r="K659" s="288"/>
      <c r="L659" s="288"/>
      <c r="M659" s="288"/>
    </row>
    <row r="660">
      <c r="A660" s="239"/>
      <c r="B660" s="293"/>
      <c r="C660" s="292">
        <v>0.0</v>
      </c>
      <c r="D660" s="242" t="s">
        <v>212</v>
      </c>
      <c r="E660" s="260" t="s">
        <v>27</v>
      </c>
      <c r="F660" s="244" t="s">
        <v>27</v>
      </c>
      <c r="G660" s="289" t="b">
        <f t="shared" si="1"/>
        <v>0</v>
      </c>
      <c r="H660" s="246" t="b">
        <v>0</v>
      </c>
      <c r="I660" s="246" t="b">
        <v>0</v>
      </c>
      <c r="J660" s="288"/>
      <c r="K660" s="288"/>
      <c r="L660" s="288"/>
      <c r="M660" s="288"/>
    </row>
    <row r="661">
      <c r="A661" s="239"/>
      <c r="B661" s="293"/>
      <c r="C661" s="292">
        <v>0.0</v>
      </c>
      <c r="D661" s="242" t="s">
        <v>212</v>
      </c>
      <c r="E661" s="260" t="s">
        <v>27</v>
      </c>
      <c r="F661" s="244" t="s">
        <v>27</v>
      </c>
      <c r="G661" s="289" t="b">
        <f t="shared" si="1"/>
        <v>0</v>
      </c>
      <c r="H661" s="246" t="b">
        <v>0</v>
      </c>
      <c r="I661" s="246" t="b">
        <v>0</v>
      </c>
      <c r="J661" s="288"/>
      <c r="K661" s="288"/>
      <c r="L661" s="288"/>
      <c r="M661" s="288"/>
    </row>
    <row r="662">
      <c r="A662" s="239"/>
      <c r="B662" s="293"/>
      <c r="C662" s="292">
        <v>0.0</v>
      </c>
      <c r="D662" s="242" t="s">
        <v>212</v>
      </c>
      <c r="E662" s="260" t="s">
        <v>27</v>
      </c>
      <c r="F662" s="244" t="s">
        <v>27</v>
      </c>
      <c r="G662" s="289" t="b">
        <f t="shared" si="1"/>
        <v>0</v>
      </c>
      <c r="H662" s="246" t="b">
        <v>0</v>
      </c>
      <c r="I662" s="246" t="b">
        <v>0</v>
      </c>
      <c r="J662" s="288"/>
      <c r="K662" s="288"/>
      <c r="L662" s="288"/>
      <c r="M662" s="288"/>
    </row>
    <row r="663">
      <c r="A663" s="239"/>
      <c r="B663" s="293"/>
      <c r="C663" s="292">
        <v>0.0</v>
      </c>
      <c r="D663" s="242" t="s">
        <v>212</v>
      </c>
      <c r="E663" s="260" t="s">
        <v>27</v>
      </c>
      <c r="F663" s="244" t="s">
        <v>27</v>
      </c>
      <c r="G663" s="289" t="b">
        <f t="shared" si="1"/>
        <v>0</v>
      </c>
      <c r="H663" s="246" t="b">
        <v>0</v>
      </c>
      <c r="I663" s="246" t="b">
        <v>0</v>
      </c>
      <c r="J663" s="288"/>
      <c r="K663" s="288"/>
      <c r="L663" s="288"/>
      <c r="M663" s="288"/>
    </row>
    <row r="664">
      <c r="A664" s="239"/>
      <c r="B664" s="293"/>
      <c r="C664" s="292">
        <v>0.0</v>
      </c>
      <c r="D664" s="242" t="s">
        <v>212</v>
      </c>
      <c r="E664" s="260" t="s">
        <v>27</v>
      </c>
      <c r="F664" s="244" t="s">
        <v>27</v>
      </c>
      <c r="G664" s="289" t="b">
        <f t="shared" si="1"/>
        <v>0</v>
      </c>
      <c r="H664" s="246" t="b">
        <v>0</v>
      </c>
      <c r="I664" s="246" t="b">
        <v>0</v>
      </c>
      <c r="J664" s="288"/>
      <c r="K664" s="288"/>
      <c r="L664" s="288"/>
      <c r="M664" s="288"/>
    </row>
    <row r="665">
      <c r="A665" s="239"/>
      <c r="B665" s="293"/>
      <c r="C665" s="292">
        <v>0.0</v>
      </c>
      <c r="D665" s="242" t="s">
        <v>212</v>
      </c>
      <c r="E665" s="260" t="s">
        <v>27</v>
      </c>
      <c r="F665" s="244" t="s">
        <v>27</v>
      </c>
      <c r="G665" s="289" t="b">
        <f t="shared" si="1"/>
        <v>0</v>
      </c>
      <c r="H665" s="246" t="b">
        <v>0</v>
      </c>
      <c r="I665" s="246" t="b">
        <v>0</v>
      </c>
      <c r="J665" s="288"/>
      <c r="K665" s="288"/>
      <c r="L665" s="288"/>
      <c r="M665" s="288"/>
    </row>
    <row r="666">
      <c r="A666" s="239"/>
      <c r="B666" s="293"/>
      <c r="C666" s="292">
        <v>0.0</v>
      </c>
      <c r="D666" s="242" t="s">
        <v>212</v>
      </c>
      <c r="E666" s="260" t="s">
        <v>27</v>
      </c>
      <c r="F666" s="244" t="s">
        <v>27</v>
      </c>
      <c r="G666" s="289" t="b">
        <f t="shared" si="1"/>
        <v>0</v>
      </c>
      <c r="H666" s="246" t="b">
        <v>0</v>
      </c>
      <c r="I666" s="246" t="b">
        <v>0</v>
      </c>
      <c r="J666" s="288"/>
      <c r="K666" s="288"/>
      <c r="L666" s="288"/>
      <c r="M666" s="288"/>
    </row>
    <row r="667">
      <c r="A667" s="239"/>
      <c r="B667" s="293"/>
      <c r="C667" s="292">
        <v>0.0</v>
      </c>
      <c r="D667" s="242" t="s">
        <v>212</v>
      </c>
      <c r="E667" s="260" t="s">
        <v>27</v>
      </c>
      <c r="F667" s="244" t="s">
        <v>27</v>
      </c>
      <c r="G667" s="289" t="b">
        <f t="shared" si="1"/>
        <v>0</v>
      </c>
      <c r="H667" s="246" t="b">
        <v>0</v>
      </c>
      <c r="I667" s="246" t="b">
        <v>0</v>
      </c>
      <c r="J667" s="288"/>
      <c r="K667" s="288"/>
      <c r="L667" s="288"/>
      <c r="M667" s="288"/>
    </row>
    <row r="668">
      <c r="A668" s="239"/>
      <c r="B668" s="293"/>
      <c r="C668" s="292">
        <v>0.0</v>
      </c>
      <c r="D668" s="242" t="s">
        <v>212</v>
      </c>
      <c r="E668" s="260" t="s">
        <v>27</v>
      </c>
      <c r="F668" s="244" t="s">
        <v>27</v>
      </c>
      <c r="G668" s="289" t="b">
        <f t="shared" si="1"/>
        <v>0</v>
      </c>
      <c r="H668" s="246" t="b">
        <v>0</v>
      </c>
      <c r="I668" s="246" t="b">
        <v>0</v>
      </c>
      <c r="J668" s="288"/>
      <c r="K668" s="288"/>
      <c r="L668" s="288"/>
      <c r="M668" s="288"/>
    </row>
    <row r="669">
      <c r="A669" s="239"/>
      <c r="B669" s="293"/>
      <c r="C669" s="292">
        <v>0.0</v>
      </c>
      <c r="D669" s="242" t="s">
        <v>212</v>
      </c>
      <c r="E669" s="260" t="s">
        <v>27</v>
      </c>
      <c r="F669" s="244" t="s">
        <v>27</v>
      </c>
      <c r="G669" s="289" t="b">
        <f t="shared" si="1"/>
        <v>0</v>
      </c>
      <c r="H669" s="246" t="b">
        <v>0</v>
      </c>
      <c r="I669" s="246" t="b">
        <v>0</v>
      </c>
      <c r="J669" s="288"/>
      <c r="K669" s="288"/>
      <c r="L669" s="288"/>
      <c r="M669" s="288"/>
    </row>
    <row r="670">
      <c r="A670" s="239"/>
      <c r="B670" s="293"/>
      <c r="C670" s="292">
        <v>0.0</v>
      </c>
      <c r="D670" s="242" t="s">
        <v>212</v>
      </c>
      <c r="E670" s="260" t="s">
        <v>27</v>
      </c>
      <c r="F670" s="244" t="s">
        <v>27</v>
      </c>
      <c r="G670" s="289" t="b">
        <f t="shared" si="1"/>
        <v>0</v>
      </c>
      <c r="H670" s="246" t="b">
        <v>0</v>
      </c>
      <c r="I670" s="246" t="b">
        <v>0</v>
      </c>
      <c r="J670" s="288"/>
      <c r="K670" s="288"/>
      <c r="L670" s="288"/>
      <c r="M670" s="288"/>
    </row>
    <row r="671">
      <c r="A671" s="239"/>
      <c r="B671" s="293"/>
      <c r="C671" s="292">
        <v>0.0</v>
      </c>
      <c r="D671" s="242" t="s">
        <v>212</v>
      </c>
      <c r="E671" s="260" t="s">
        <v>27</v>
      </c>
      <c r="F671" s="244" t="s">
        <v>27</v>
      </c>
      <c r="G671" s="289" t="b">
        <f t="shared" si="1"/>
        <v>0</v>
      </c>
      <c r="H671" s="246" t="b">
        <v>0</v>
      </c>
      <c r="I671" s="246" t="b">
        <v>0</v>
      </c>
      <c r="J671" s="288"/>
      <c r="K671" s="288"/>
      <c r="L671" s="288"/>
      <c r="M671" s="288"/>
    </row>
    <row r="672">
      <c r="A672" s="239"/>
      <c r="B672" s="293"/>
      <c r="C672" s="292">
        <v>0.0</v>
      </c>
      <c r="D672" s="242" t="s">
        <v>212</v>
      </c>
      <c r="E672" s="260" t="s">
        <v>27</v>
      </c>
      <c r="F672" s="244" t="s">
        <v>27</v>
      </c>
      <c r="G672" s="289" t="b">
        <f t="shared" si="1"/>
        <v>0</v>
      </c>
      <c r="H672" s="246" t="b">
        <v>0</v>
      </c>
      <c r="I672" s="246" t="b">
        <v>0</v>
      </c>
      <c r="J672" s="288"/>
      <c r="K672" s="288"/>
      <c r="L672" s="288"/>
      <c r="M672" s="288"/>
    </row>
    <row r="673">
      <c r="A673" s="239"/>
      <c r="B673" s="293"/>
      <c r="C673" s="292">
        <v>0.0</v>
      </c>
      <c r="D673" s="242" t="s">
        <v>212</v>
      </c>
      <c r="E673" s="260" t="s">
        <v>27</v>
      </c>
      <c r="F673" s="244" t="s">
        <v>27</v>
      </c>
      <c r="G673" s="289" t="b">
        <f t="shared" si="1"/>
        <v>0</v>
      </c>
      <c r="H673" s="246" t="b">
        <v>0</v>
      </c>
      <c r="I673" s="246" t="b">
        <v>0</v>
      </c>
      <c r="J673" s="288"/>
      <c r="K673" s="288"/>
      <c r="L673" s="288"/>
      <c r="M673" s="288"/>
    </row>
    <row r="674">
      <c r="A674" s="239"/>
      <c r="B674" s="293"/>
      <c r="C674" s="292">
        <v>0.0</v>
      </c>
      <c r="D674" s="242" t="s">
        <v>212</v>
      </c>
      <c r="E674" s="260" t="s">
        <v>27</v>
      </c>
      <c r="F674" s="244" t="s">
        <v>27</v>
      </c>
      <c r="G674" s="289" t="b">
        <f t="shared" si="1"/>
        <v>0</v>
      </c>
      <c r="H674" s="246" t="b">
        <v>0</v>
      </c>
      <c r="I674" s="246" t="b">
        <v>0</v>
      </c>
      <c r="J674" s="288"/>
      <c r="K674" s="288"/>
      <c r="L674" s="288"/>
      <c r="M674" s="288"/>
    </row>
    <row r="675">
      <c r="A675" s="239"/>
      <c r="B675" s="293"/>
      <c r="C675" s="292">
        <v>0.0</v>
      </c>
      <c r="D675" s="242" t="s">
        <v>212</v>
      </c>
      <c r="E675" s="260" t="s">
        <v>27</v>
      </c>
      <c r="F675" s="244" t="s">
        <v>27</v>
      </c>
      <c r="G675" s="289" t="b">
        <f t="shared" si="1"/>
        <v>0</v>
      </c>
      <c r="H675" s="246" t="b">
        <v>0</v>
      </c>
      <c r="I675" s="246" t="b">
        <v>0</v>
      </c>
      <c r="J675" s="288"/>
      <c r="K675" s="288"/>
      <c r="L675" s="288"/>
      <c r="M675" s="288"/>
    </row>
    <row r="676">
      <c r="A676" s="239"/>
      <c r="B676" s="293"/>
      <c r="C676" s="292">
        <v>0.0</v>
      </c>
      <c r="D676" s="242" t="s">
        <v>212</v>
      </c>
      <c r="E676" s="260" t="s">
        <v>27</v>
      </c>
      <c r="F676" s="244" t="s">
        <v>27</v>
      </c>
      <c r="G676" s="289" t="b">
        <f t="shared" si="1"/>
        <v>0</v>
      </c>
      <c r="H676" s="246" t="b">
        <v>0</v>
      </c>
      <c r="I676" s="246" t="b">
        <v>0</v>
      </c>
      <c r="J676" s="288"/>
      <c r="K676" s="288"/>
      <c r="L676" s="288"/>
      <c r="M676" s="288"/>
    </row>
    <row r="677">
      <c r="A677" s="239"/>
      <c r="B677" s="293"/>
      <c r="C677" s="292">
        <v>0.0</v>
      </c>
      <c r="D677" s="242" t="s">
        <v>212</v>
      </c>
      <c r="E677" s="260" t="s">
        <v>27</v>
      </c>
      <c r="F677" s="244" t="s">
        <v>27</v>
      </c>
      <c r="G677" s="289" t="b">
        <f t="shared" si="1"/>
        <v>0</v>
      </c>
      <c r="H677" s="246" t="b">
        <v>0</v>
      </c>
      <c r="I677" s="246" t="b">
        <v>0</v>
      </c>
      <c r="J677" s="288"/>
      <c r="K677" s="288"/>
      <c r="L677" s="288"/>
      <c r="M677" s="288"/>
    </row>
    <row r="678">
      <c r="A678" s="239"/>
      <c r="B678" s="293"/>
      <c r="C678" s="292">
        <v>0.0</v>
      </c>
      <c r="D678" s="242" t="s">
        <v>212</v>
      </c>
      <c r="E678" s="260" t="s">
        <v>27</v>
      </c>
      <c r="F678" s="244" t="s">
        <v>27</v>
      </c>
      <c r="G678" s="289" t="b">
        <f t="shared" si="1"/>
        <v>0</v>
      </c>
      <c r="H678" s="246" t="b">
        <v>0</v>
      </c>
      <c r="I678" s="246" t="b">
        <v>0</v>
      </c>
      <c r="J678" s="288"/>
      <c r="K678" s="288"/>
      <c r="L678" s="288"/>
      <c r="M678" s="288"/>
    </row>
    <row r="679">
      <c r="A679" s="239"/>
      <c r="B679" s="293"/>
      <c r="C679" s="292">
        <v>0.0</v>
      </c>
      <c r="D679" s="242" t="s">
        <v>212</v>
      </c>
      <c r="E679" s="260" t="s">
        <v>27</v>
      </c>
      <c r="F679" s="244" t="s">
        <v>27</v>
      </c>
      <c r="G679" s="289" t="b">
        <f t="shared" si="1"/>
        <v>0</v>
      </c>
      <c r="H679" s="246" t="b">
        <v>0</v>
      </c>
      <c r="I679" s="246" t="b">
        <v>0</v>
      </c>
      <c r="J679" s="288"/>
      <c r="K679" s="288"/>
      <c r="L679" s="288"/>
      <c r="M679" s="288"/>
    </row>
    <row r="680">
      <c r="A680" s="239"/>
      <c r="B680" s="293"/>
      <c r="C680" s="292">
        <v>0.0</v>
      </c>
      <c r="D680" s="242" t="s">
        <v>212</v>
      </c>
      <c r="E680" s="260" t="s">
        <v>27</v>
      </c>
      <c r="F680" s="244" t="s">
        <v>27</v>
      </c>
      <c r="G680" s="289" t="b">
        <f t="shared" si="1"/>
        <v>0</v>
      </c>
      <c r="H680" s="246" t="b">
        <v>0</v>
      </c>
      <c r="I680" s="246" t="b">
        <v>0</v>
      </c>
      <c r="J680" s="288"/>
      <c r="K680" s="288"/>
      <c r="L680" s="288"/>
      <c r="M680" s="288"/>
    </row>
    <row r="681">
      <c r="A681" s="239"/>
      <c r="B681" s="293"/>
      <c r="C681" s="292">
        <v>0.0</v>
      </c>
      <c r="D681" s="242" t="s">
        <v>212</v>
      </c>
      <c r="E681" s="260" t="s">
        <v>27</v>
      </c>
      <c r="F681" s="244" t="s">
        <v>27</v>
      </c>
      <c r="G681" s="289" t="b">
        <f t="shared" si="1"/>
        <v>0</v>
      </c>
      <c r="H681" s="246" t="b">
        <v>0</v>
      </c>
      <c r="I681" s="246" t="b">
        <v>0</v>
      </c>
      <c r="J681" s="288"/>
      <c r="K681" s="288"/>
      <c r="L681" s="288"/>
      <c r="M681" s="288"/>
    </row>
    <row r="682">
      <c r="A682" s="239"/>
      <c r="B682" s="293"/>
      <c r="C682" s="292">
        <v>0.0</v>
      </c>
      <c r="D682" s="242" t="s">
        <v>212</v>
      </c>
      <c r="E682" s="260" t="s">
        <v>27</v>
      </c>
      <c r="F682" s="244" t="s">
        <v>27</v>
      </c>
      <c r="G682" s="289" t="b">
        <f t="shared" si="1"/>
        <v>0</v>
      </c>
      <c r="H682" s="246" t="b">
        <v>0</v>
      </c>
      <c r="I682" s="246" t="b">
        <v>0</v>
      </c>
      <c r="J682" s="288"/>
      <c r="K682" s="288"/>
      <c r="L682" s="288"/>
      <c r="M682" s="288"/>
    </row>
    <row r="683">
      <c r="A683" s="239"/>
      <c r="B683" s="293"/>
      <c r="C683" s="292">
        <v>0.0</v>
      </c>
      <c r="D683" s="242" t="s">
        <v>212</v>
      </c>
      <c r="E683" s="260" t="s">
        <v>27</v>
      </c>
      <c r="F683" s="244" t="s">
        <v>27</v>
      </c>
      <c r="G683" s="289" t="b">
        <f t="shared" si="1"/>
        <v>0</v>
      </c>
      <c r="H683" s="246" t="b">
        <v>0</v>
      </c>
      <c r="I683" s="246" t="b">
        <v>0</v>
      </c>
      <c r="J683" s="288"/>
      <c r="K683" s="288"/>
      <c r="L683" s="288"/>
      <c r="M683" s="288"/>
    </row>
    <row r="684">
      <c r="A684" s="239"/>
      <c r="B684" s="293"/>
      <c r="C684" s="292">
        <v>0.0</v>
      </c>
      <c r="D684" s="242" t="s">
        <v>212</v>
      </c>
      <c r="E684" s="260" t="s">
        <v>27</v>
      </c>
      <c r="F684" s="244" t="s">
        <v>27</v>
      </c>
      <c r="G684" s="289" t="b">
        <f t="shared" si="1"/>
        <v>0</v>
      </c>
      <c r="H684" s="246" t="b">
        <v>0</v>
      </c>
      <c r="I684" s="246" t="b">
        <v>0</v>
      </c>
      <c r="J684" s="288"/>
      <c r="K684" s="288"/>
      <c r="L684" s="288"/>
      <c r="M684" s="288"/>
    </row>
    <row r="685">
      <c r="A685" s="239"/>
      <c r="B685" s="293"/>
      <c r="C685" s="292">
        <v>0.0</v>
      </c>
      <c r="D685" s="242" t="s">
        <v>212</v>
      </c>
      <c r="E685" s="260" t="s">
        <v>27</v>
      </c>
      <c r="F685" s="244" t="s">
        <v>27</v>
      </c>
      <c r="G685" s="289" t="b">
        <f t="shared" si="1"/>
        <v>0</v>
      </c>
      <c r="H685" s="246" t="b">
        <v>0</v>
      </c>
      <c r="I685" s="246" t="b">
        <v>0</v>
      </c>
      <c r="J685" s="288"/>
      <c r="K685" s="288"/>
      <c r="L685" s="288"/>
      <c r="M685" s="288"/>
    </row>
    <row r="686">
      <c r="A686" s="239"/>
      <c r="B686" s="293"/>
      <c r="C686" s="292">
        <v>0.0</v>
      </c>
      <c r="D686" s="242" t="s">
        <v>212</v>
      </c>
      <c r="E686" s="260" t="s">
        <v>27</v>
      </c>
      <c r="F686" s="244" t="s">
        <v>27</v>
      </c>
      <c r="G686" s="289" t="b">
        <f t="shared" si="1"/>
        <v>0</v>
      </c>
      <c r="H686" s="246" t="b">
        <v>0</v>
      </c>
      <c r="I686" s="246" t="b">
        <v>0</v>
      </c>
      <c r="J686" s="288"/>
      <c r="K686" s="288"/>
      <c r="L686" s="288"/>
      <c r="M686" s="288"/>
    </row>
    <row r="687">
      <c r="A687" s="239"/>
      <c r="B687" s="293"/>
      <c r="C687" s="292">
        <v>0.0</v>
      </c>
      <c r="D687" s="242" t="s">
        <v>212</v>
      </c>
      <c r="E687" s="260" t="s">
        <v>27</v>
      </c>
      <c r="F687" s="244" t="s">
        <v>27</v>
      </c>
      <c r="G687" s="289" t="b">
        <f t="shared" si="1"/>
        <v>0</v>
      </c>
      <c r="H687" s="246" t="b">
        <v>0</v>
      </c>
      <c r="I687" s="246" t="b">
        <v>0</v>
      </c>
      <c r="J687" s="288"/>
      <c r="K687" s="288"/>
      <c r="L687" s="288"/>
      <c r="M687" s="288"/>
    </row>
    <row r="688">
      <c r="A688" s="239"/>
      <c r="B688" s="293"/>
      <c r="C688" s="292">
        <v>0.0</v>
      </c>
      <c r="D688" s="242" t="s">
        <v>212</v>
      </c>
      <c r="E688" s="260" t="s">
        <v>27</v>
      </c>
      <c r="F688" s="244" t="s">
        <v>27</v>
      </c>
      <c r="G688" s="289" t="b">
        <f t="shared" si="1"/>
        <v>0</v>
      </c>
      <c r="H688" s="246" t="b">
        <v>0</v>
      </c>
      <c r="I688" s="246" t="b">
        <v>0</v>
      </c>
      <c r="J688" s="288"/>
      <c r="K688" s="288"/>
      <c r="L688" s="288"/>
      <c r="M688" s="288"/>
    </row>
    <row r="689">
      <c r="A689" s="239"/>
      <c r="B689" s="293"/>
      <c r="C689" s="292">
        <v>0.0</v>
      </c>
      <c r="D689" s="242" t="s">
        <v>212</v>
      </c>
      <c r="E689" s="260" t="s">
        <v>27</v>
      </c>
      <c r="F689" s="244" t="s">
        <v>27</v>
      </c>
      <c r="G689" s="289" t="b">
        <f t="shared" si="1"/>
        <v>0</v>
      </c>
      <c r="H689" s="246" t="b">
        <v>0</v>
      </c>
      <c r="I689" s="246" t="b">
        <v>0</v>
      </c>
      <c r="J689" s="288"/>
      <c r="K689" s="288"/>
      <c r="L689" s="288"/>
      <c r="M689" s="288"/>
    </row>
    <row r="690">
      <c r="A690" s="239"/>
      <c r="B690" s="293"/>
      <c r="C690" s="292">
        <v>0.0</v>
      </c>
      <c r="D690" s="242" t="s">
        <v>212</v>
      </c>
      <c r="E690" s="260" t="s">
        <v>27</v>
      </c>
      <c r="F690" s="244" t="s">
        <v>27</v>
      </c>
      <c r="G690" s="289" t="b">
        <f t="shared" si="1"/>
        <v>0</v>
      </c>
      <c r="H690" s="246" t="b">
        <v>0</v>
      </c>
      <c r="I690" s="246" t="b">
        <v>0</v>
      </c>
      <c r="J690" s="288"/>
      <c r="K690" s="288"/>
      <c r="L690" s="288"/>
      <c r="M690" s="288"/>
    </row>
    <row r="691">
      <c r="A691" s="239"/>
      <c r="B691" s="293"/>
      <c r="C691" s="292">
        <v>0.0</v>
      </c>
      <c r="D691" s="242" t="s">
        <v>212</v>
      </c>
      <c r="E691" s="260" t="s">
        <v>27</v>
      </c>
      <c r="F691" s="244" t="s">
        <v>27</v>
      </c>
      <c r="G691" s="289" t="b">
        <f t="shared" si="1"/>
        <v>0</v>
      </c>
      <c r="H691" s="246" t="b">
        <v>0</v>
      </c>
      <c r="I691" s="246" t="b">
        <v>0</v>
      </c>
      <c r="J691" s="288"/>
      <c r="K691" s="288"/>
      <c r="L691" s="288"/>
      <c r="M691" s="288"/>
    </row>
    <row r="692">
      <c r="A692" s="239"/>
      <c r="B692" s="293"/>
      <c r="C692" s="292">
        <v>0.0</v>
      </c>
      <c r="D692" s="242" t="s">
        <v>212</v>
      </c>
      <c r="E692" s="260" t="s">
        <v>27</v>
      </c>
      <c r="F692" s="244" t="s">
        <v>27</v>
      </c>
      <c r="G692" s="289" t="b">
        <f t="shared" si="1"/>
        <v>0</v>
      </c>
      <c r="H692" s="246" t="b">
        <v>0</v>
      </c>
      <c r="I692" s="246" t="b">
        <v>0</v>
      </c>
      <c r="J692" s="288"/>
      <c r="K692" s="288"/>
      <c r="L692" s="288"/>
      <c r="M692" s="288"/>
    </row>
    <row r="693">
      <c r="A693" s="239"/>
      <c r="B693" s="293"/>
      <c r="C693" s="292">
        <v>0.0</v>
      </c>
      <c r="D693" s="242" t="s">
        <v>212</v>
      </c>
      <c r="E693" s="260" t="s">
        <v>27</v>
      </c>
      <c r="F693" s="244" t="s">
        <v>27</v>
      </c>
      <c r="G693" s="289" t="b">
        <f t="shared" si="1"/>
        <v>0</v>
      </c>
      <c r="H693" s="246" t="b">
        <v>0</v>
      </c>
      <c r="I693" s="246" t="b">
        <v>0</v>
      </c>
      <c r="J693" s="288"/>
      <c r="K693" s="288"/>
      <c r="L693" s="288"/>
      <c r="M693" s="288"/>
    </row>
    <row r="694">
      <c r="A694" s="239"/>
      <c r="B694" s="293"/>
      <c r="C694" s="292">
        <v>0.0</v>
      </c>
      <c r="D694" s="242" t="s">
        <v>212</v>
      </c>
      <c r="E694" s="260" t="s">
        <v>27</v>
      </c>
      <c r="F694" s="244" t="s">
        <v>27</v>
      </c>
      <c r="G694" s="289" t="b">
        <f t="shared" si="1"/>
        <v>0</v>
      </c>
      <c r="H694" s="246" t="b">
        <v>0</v>
      </c>
      <c r="I694" s="246" t="b">
        <v>0</v>
      </c>
      <c r="J694" s="288"/>
      <c r="K694" s="288"/>
      <c r="L694" s="288"/>
      <c r="M694" s="288"/>
    </row>
    <row r="695">
      <c r="A695" s="239"/>
      <c r="B695" s="293"/>
      <c r="C695" s="292">
        <v>0.0</v>
      </c>
      <c r="D695" s="242" t="s">
        <v>212</v>
      </c>
      <c r="E695" s="260" t="s">
        <v>27</v>
      </c>
      <c r="F695" s="244" t="s">
        <v>27</v>
      </c>
      <c r="G695" s="289" t="b">
        <f t="shared" si="1"/>
        <v>0</v>
      </c>
      <c r="H695" s="246" t="b">
        <v>0</v>
      </c>
      <c r="I695" s="246" t="b">
        <v>0</v>
      </c>
      <c r="J695" s="288"/>
      <c r="K695" s="288"/>
      <c r="L695" s="288"/>
      <c r="M695" s="288"/>
    </row>
    <row r="696">
      <c r="A696" s="239"/>
      <c r="B696" s="293"/>
      <c r="C696" s="292">
        <v>0.0</v>
      </c>
      <c r="D696" s="242" t="s">
        <v>212</v>
      </c>
      <c r="E696" s="260" t="s">
        <v>27</v>
      </c>
      <c r="F696" s="244" t="s">
        <v>27</v>
      </c>
      <c r="G696" s="289" t="b">
        <f t="shared" si="1"/>
        <v>0</v>
      </c>
      <c r="H696" s="246" t="b">
        <v>0</v>
      </c>
      <c r="I696" s="246" t="b">
        <v>0</v>
      </c>
      <c r="J696" s="288"/>
      <c r="K696" s="288"/>
      <c r="L696" s="288"/>
      <c r="M696" s="288"/>
    </row>
    <row r="697">
      <c r="A697" s="239"/>
      <c r="B697" s="293"/>
      <c r="C697" s="292">
        <v>0.0</v>
      </c>
      <c r="D697" s="242" t="s">
        <v>212</v>
      </c>
      <c r="E697" s="260" t="s">
        <v>27</v>
      </c>
      <c r="F697" s="244" t="s">
        <v>27</v>
      </c>
      <c r="G697" s="289" t="b">
        <f t="shared" si="1"/>
        <v>0</v>
      </c>
      <c r="H697" s="246" t="b">
        <v>0</v>
      </c>
      <c r="I697" s="246" t="b">
        <v>0</v>
      </c>
      <c r="J697" s="288"/>
      <c r="K697" s="288"/>
      <c r="L697" s="288"/>
      <c r="M697" s="288"/>
    </row>
    <row r="698">
      <c r="A698" s="239"/>
      <c r="B698" s="293"/>
      <c r="C698" s="292">
        <v>0.0</v>
      </c>
      <c r="D698" s="242" t="s">
        <v>212</v>
      </c>
      <c r="E698" s="260" t="s">
        <v>27</v>
      </c>
      <c r="F698" s="244" t="s">
        <v>27</v>
      </c>
      <c r="G698" s="289" t="b">
        <f t="shared" si="1"/>
        <v>0</v>
      </c>
      <c r="H698" s="246" t="b">
        <v>0</v>
      </c>
      <c r="I698" s="246" t="b">
        <v>0</v>
      </c>
      <c r="J698" s="288"/>
      <c r="K698" s="288"/>
      <c r="L698" s="288"/>
      <c r="M698" s="288"/>
    </row>
    <row r="699">
      <c r="A699" s="239"/>
      <c r="B699" s="293"/>
      <c r="C699" s="292">
        <v>0.0</v>
      </c>
      <c r="D699" s="242" t="s">
        <v>212</v>
      </c>
      <c r="E699" s="260" t="s">
        <v>27</v>
      </c>
      <c r="F699" s="244" t="s">
        <v>27</v>
      </c>
      <c r="G699" s="289" t="b">
        <f t="shared" si="1"/>
        <v>0</v>
      </c>
      <c r="H699" s="246" t="b">
        <v>0</v>
      </c>
      <c r="I699" s="246" t="b">
        <v>0</v>
      </c>
      <c r="J699" s="288"/>
      <c r="K699" s="288"/>
      <c r="L699" s="288"/>
      <c r="M699" s="288"/>
    </row>
    <row r="700">
      <c r="A700" s="239"/>
      <c r="B700" s="293"/>
      <c r="C700" s="292">
        <v>0.0</v>
      </c>
      <c r="D700" s="242" t="s">
        <v>212</v>
      </c>
      <c r="E700" s="260" t="s">
        <v>27</v>
      </c>
      <c r="F700" s="244" t="s">
        <v>27</v>
      </c>
      <c r="G700" s="289" t="b">
        <f t="shared" si="1"/>
        <v>0</v>
      </c>
      <c r="H700" s="246" t="b">
        <v>0</v>
      </c>
      <c r="I700" s="246" t="b">
        <v>0</v>
      </c>
      <c r="J700" s="288"/>
      <c r="K700" s="288"/>
      <c r="L700" s="288"/>
      <c r="M700" s="288"/>
    </row>
    <row r="701">
      <c r="A701" s="239"/>
      <c r="B701" s="293"/>
      <c r="C701" s="292">
        <v>0.0</v>
      </c>
      <c r="D701" s="242" t="s">
        <v>212</v>
      </c>
      <c r="E701" s="260" t="s">
        <v>27</v>
      </c>
      <c r="F701" s="244" t="s">
        <v>27</v>
      </c>
      <c r="G701" s="289" t="b">
        <f t="shared" si="1"/>
        <v>0</v>
      </c>
      <c r="H701" s="246" t="b">
        <v>0</v>
      </c>
      <c r="I701" s="246" t="b">
        <v>0</v>
      </c>
      <c r="J701" s="288"/>
      <c r="K701" s="288"/>
      <c r="L701" s="288"/>
      <c r="M701" s="288"/>
    </row>
    <row r="702">
      <c r="A702" s="239"/>
      <c r="B702" s="293"/>
      <c r="C702" s="292">
        <v>0.0</v>
      </c>
      <c r="D702" s="242" t="s">
        <v>212</v>
      </c>
      <c r="E702" s="260" t="s">
        <v>27</v>
      </c>
      <c r="F702" s="244" t="s">
        <v>27</v>
      </c>
      <c r="G702" s="289" t="b">
        <f t="shared" si="1"/>
        <v>0</v>
      </c>
      <c r="H702" s="246" t="b">
        <v>0</v>
      </c>
      <c r="I702" s="246" t="b">
        <v>0</v>
      </c>
      <c r="J702" s="288"/>
      <c r="K702" s="288"/>
      <c r="L702" s="288"/>
      <c r="M702" s="288"/>
    </row>
    <row r="703">
      <c r="A703" s="239"/>
      <c r="B703" s="293"/>
      <c r="C703" s="292">
        <v>0.0</v>
      </c>
      <c r="D703" s="242" t="s">
        <v>212</v>
      </c>
      <c r="E703" s="260" t="s">
        <v>27</v>
      </c>
      <c r="F703" s="244" t="s">
        <v>27</v>
      </c>
      <c r="G703" s="289" t="b">
        <f t="shared" si="1"/>
        <v>0</v>
      </c>
      <c r="H703" s="246" t="b">
        <v>0</v>
      </c>
      <c r="I703" s="246" t="b">
        <v>0</v>
      </c>
      <c r="J703" s="288"/>
      <c r="K703" s="288"/>
      <c r="L703" s="288"/>
      <c r="M703" s="288"/>
    </row>
    <row r="704">
      <c r="A704" s="239"/>
      <c r="B704" s="293"/>
      <c r="C704" s="292">
        <v>0.0</v>
      </c>
      <c r="D704" s="242" t="s">
        <v>212</v>
      </c>
      <c r="E704" s="260" t="s">
        <v>27</v>
      </c>
      <c r="F704" s="244" t="s">
        <v>27</v>
      </c>
      <c r="G704" s="289" t="b">
        <f t="shared" si="1"/>
        <v>0</v>
      </c>
      <c r="H704" s="246" t="b">
        <v>0</v>
      </c>
      <c r="I704" s="246" t="b">
        <v>0</v>
      </c>
      <c r="J704" s="288"/>
      <c r="K704" s="288"/>
      <c r="L704" s="288"/>
      <c r="M704" s="288"/>
    </row>
    <row r="705">
      <c r="A705" s="239"/>
      <c r="B705" s="293"/>
      <c r="C705" s="292">
        <v>0.0</v>
      </c>
      <c r="D705" s="242" t="s">
        <v>212</v>
      </c>
      <c r="E705" s="260" t="s">
        <v>27</v>
      </c>
      <c r="F705" s="244" t="s">
        <v>27</v>
      </c>
      <c r="G705" s="289" t="b">
        <f t="shared" si="1"/>
        <v>0</v>
      </c>
      <c r="H705" s="246" t="b">
        <v>0</v>
      </c>
      <c r="I705" s="246" t="b">
        <v>0</v>
      </c>
      <c r="J705" s="288"/>
      <c r="K705" s="288"/>
      <c r="L705" s="288"/>
      <c r="M705" s="288"/>
    </row>
    <row r="706">
      <c r="A706" s="239"/>
      <c r="B706" s="293"/>
      <c r="C706" s="292">
        <v>0.0</v>
      </c>
      <c r="D706" s="242" t="s">
        <v>212</v>
      </c>
      <c r="E706" s="260" t="s">
        <v>27</v>
      </c>
      <c r="F706" s="244" t="s">
        <v>27</v>
      </c>
      <c r="G706" s="289" t="b">
        <f t="shared" si="1"/>
        <v>0</v>
      </c>
      <c r="H706" s="246" t="b">
        <v>0</v>
      </c>
      <c r="I706" s="246" t="b">
        <v>0</v>
      </c>
      <c r="J706" s="288"/>
      <c r="K706" s="288"/>
      <c r="L706" s="288"/>
      <c r="M706" s="288"/>
    </row>
    <row r="707">
      <c r="A707" s="239"/>
      <c r="B707" s="293"/>
      <c r="C707" s="292">
        <v>0.0</v>
      </c>
      <c r="D707" s="242" t="s">
        <v>212</v>
      </c>
      <c r="E707" s="260" t="s">
        <v>27</v>
      </c>
      <c r="F707" s="244" t="s">
        <v>27</v>
      </c>
      <c r="G707" s="289" t="b">
        <f t="shared" si="1"/>
        <v>0</v>
      </c>
      <c r="H707" s="246" t="b">
        <v>0</v>
      </c>
      <c r="I707" s="246" t="b">
        <v>0</v>
      </c>
      <c r="J707" s="288"/>
      <c r="K707" s="288"/>
      <c r="L707" s="288"/>
      <c r="M707" s="288"/>
    </row>
    <row r="708">
      <c r="A708" s="239"/>
      <c r="B708" s="293"/>
      <c r="C708" s="292">
        <v>0.0</v>
      </c>
      <c r="D708" s="242" t="s">
        <v>212</v>
      </c>
      <c r="E708" s="260" t="s">
        <v>27</v>
      </c>
      <c r="F708" s="244" t="s">
        <v>27</v>
      </c>
      <c r="G708" s="289" t="b">
        <f t="shared" si="1"/>
        <v>0</v>
      </c>
      <c r="H708" s="246" t="b">
        <v>0</v>
      </c>
      <c r="I708" s="246" t="b">
        <v>0</v>
      </c>
      <c r="J708" s="288"/>
      <c r="K708" s="288"/>
      <c r="L708" s="288"/>
      <c r="M708" s="288"/>
    </row>
    <row r="709">
      <c r="A709" s="239"/>
      <c r="B709" s="293"/>
      <c r="C709" s="292">
        <v>0.0</v>
      </c>
      <c r="D709" s="242" t="s">
        <v>212</v>
      </c>
      <c r="E709" s="260" t="s">
        <v>27</v>
      </c>
      <c r="F709" s="244" t="s">
        <v>27</v>
      </c>
      <c r="G709" s="289" t="b">
        <f t="shared" si="1"/>
        <v>0</v>
      </c>
      <c r="H709" s="246" t="b">
        <v>0</v>
      </c>
      <c r="I709" s="246" t="b">
        <v>0</v>
      </c>
      <c r="J709" s="288"/>
      <c r="K709" s="288"/>
      <c r="L709" s="288"/>
      <c r="M709" s="288"/>
    </row>
    <row r="710">
      <c r="A710" s="239"/>
      <c r="B710" s="293"/>
      <c r="C710" s="292">
        <v>0.0</v>
      </c>
      <c r="D710" s="242" t="s">
        <v>212</v>
      </c>
      <c r="E710" s="260" t="s">
        <v>27</v>
      </c>
      <c r="F710" s="244" t="s">
        <v>27</v>
      </c>
      <c r="G710" s="289" t="b">
        <f t="shared" si="1"/>
        <v>0</v>
      </c>
      <c r="H710" s="246" t="b">
        <v>0</v>
      </c>
      <c r="I710" s="246" t="b">
        <v>0</v>
      </c>
      <c r="J710" s="288"/>
      <c r="K710" s="288"/>
      <c r="L710" s="288"/>
      <c r="M710" s="288"/>
    </row>
    <row r="711">
      <c r="A711" s="239"/>
      <c r="B711" s="293"/>
      <c r="C711" s="292">
        <v>0.0</v>
      </c>
      <c r="D711" s="242" t="s">
        <v>212</v>
      </c>
      <c r="E711" s="260" t="s">
        <v>27</v>
      </c>
      <c r="F711" s="244" t="s">
        <v>27</v>
      </c>
      <c r="G711" s="289" t="b">
        <f t="shared" si="1"/>
        <v>0</v>
      </c>
      <c r="H711" s="246" t="b">
        <v>0</v>
      </c>
      <c r="I711" s="246" t="b">
        <v>0</v>
      </c>
      <c r="J711" s="288"/>
      <c r="K711" s="288"/>
      <c r="L711" s="288"/>
      <c r="M711" s="288"/>
    </row>
    <row r="712">
      <c r="A712" s="239"/>
      <c r="B712" s="293"/>
      <c r="C712" s="292">
        <v>0.0</v>
      </c>
      <c r="D712" s="242" t="s">
        <v>212</v>
      </c>
      <c r="E712" s="260" t="s">
        <v>27</v>
      </c>
      <c r="F712" s="244" t="s">
        <v>27</v>
      </c>
      <c r="G712" s="289" t="b">
        <f t="shared" si="1"/>
        <v>0</v>
      </c>
      <c r="H712" s="246" t="b">
        <v>0</v>
      </c>
      <c r="I712" s="246" t="b">
        <v>0</v>
      </c>
      <c r="J712" s="288"/>
      <c r="K712" s="288"/>
      <c r="L712" s="288"/>
      <c r="M712" s="288"/>
    </row>
    <row r="713">
      <c r="A713" s="239"/>
      <c r="B713" s="293"/>
      <c r="C713" s="292">
        <v>0.0</v>
      </c>
      <c r="D713" s="242" t="s">
        <v>212</v>
      </c>
      <c r="E713" s="260" t="s">
        <v>27</v>
      </c>
      <c r="F713" s="244" t="s">
        <v>27</v>
      </c>
      <c r="G713" s="289" t="b">
        <f t="shared" si="1"/>
        <v>0</v>
      </c>
      <c r="H713" s="246" t="b">
        <v>0</v>
      </c>
      <c r="I713" s="246" t="b">
        <v>0</v>
      </c>
      <c r="J713" s="288"/>
      <c r="K713" s="288"/>
      <c r="L713" s="288"/>
      <c r="M713" s="288"/>
    </row>
    <row r="714">
      <c r="A714" s="239"/>
      <c r="B714" s="293"/>
      <c r="C714" s="292">
        <v>0.0</v>
      </c>
      <c r="D714" s="242" t="s">
        <v>212</v>
      </c>
      <c r="E714" s="260" t="s">
        <v>27</v>
      </c>
      <c r="F714" s="244" t="s">
        <v>27</v>
      </c>
      <c r="G714" s="289" t="b">
        <f t="shared" si="1"/>
        <v>0</v>
      </c>
      <c r="H714" s="246" t="b">
        <v>0</v>
      </c>
      <c r="I714" s="246" t="b">
        <v>0</v>
      </c>
      <c r="J714" s="288"/>
      <c r="K714" s="288"/>
      <c r="L714" s="288"/>
      <c r="M714" s="288"/>
    </row>
    <row r="715">
      <c r="A715" s="239"/>
      <c r="B715" s="293"/>
      <c r="C715" s="292">
        <v>0.0</v>
      </c>
      <c r="D715" s="242" t="s">
        <v>212</v>
      </c>
      <c r="E715" s="260" t="s">
        <v>27</v>
      </c>
      <c r="F715" s="244" t="s">
        <v>27</v>
      </c>
      <c r="G715" s="289" t="b">
        <f t="shared" si="1"/>
        <v>0</v>
      </c>
      <c r="H715" s="246" t="b">
        <v>0</v>
      </c>
      <c r="I715" s="246" t="b">
        <v>0</v>
      </c>
      <c r="J715" s="288"/>
      <c r="K715" s="288"/>
      <c r="L715" s="288"/>
      <c r="M715" s="288"/>
    </row>
    <row r="716">
      <c r="A716" s="239"/>
      <c r="B716" s="293"/>
      <c r="C716" s="292">
        <v>0.0</v>
      </c>
      <c r="D716" s="242" t="s">
        <v>212</v>
      </c>
      <c r="E716" s="260" t="s">
        <v>27</v>
      </c>
      <c r="F716" s="244" t="s">
        <v>27</v>
      </c>
      <c r="G716" s="289" t="b">
        <f t="shared" si="1"/>
        <v>0</v>
      </c>
      <c r="H716" s="246" t="b">
        <v>0</v>
      </c>
      <c r="I716" s="246" t="b">
        <v>0</v>
      </c>
      <c r="J716" s="288"/>
      <c r="K716" s="288"/>
      <c r="L716" s="288"/>
      <c r="M716" s="288"/>
    </row>
    <row r="717">
      <c r="A717" s="239"/>
      <c r="B717" s="293"/>
      <c r="C717" s="292">
        <v>0.0</v>
      </c>
      <c r="D717" s="242" t="s">
        <v>212</v>
      </c>
      <c r="E717" s="260" t="s">
        <v>27</v>
      </c>
      <c r="F717" s="244" t="s">
        <v>27</v>
      </c>
      <c r="G717" s="289" t="b">
        <f t="shared" si="1"/>
        <v>0</v>
      </c>
      <c r="H717" s="246" t="b">
        <v>0</v>
      </c>
      <c r="I717" s="246" t="b">
        <v>0</v>
      </c>
      <c r="J717" s="288"/>
      <c r="K717" s="288"/>
      <c r="L717" s="288"/>
      <c r="M717" s="288"/>
    </row>
    <row r="718">
      <c r="A718" s="239"/>
      <c r="B718" s="293"/>
      <c r="C718" s="292">
        <v>0.0</v>
      </c>
      <c r="D718" s="242" t="s">
        <v>212</v>
      </c>
      <c r="E718" s="260" t="s">
        <v>27</v>
      </c>
      <c r="F718" s="244" t="s">
        <v>27</v>
      </c>
      <c r="G718" s="289" t="b">
        <f t="shared" si="1"/>
        <v>0</v>
      </c>
      <c r="H718" s="246" t="b">
        <v>0</v>
      </c>
      <c r="I718" s="246" t="b">
        <v>0</v>
      </c>
      <c r="J718" s="288"/>
      <c r="K718" s="288"/>
      <c r="L718" s="288"/>
      <c r="M718" s="288"/>
    </row>
    <row r="719">
      <c r="A719" s="239"/>
      <c r="B719" s="293"/>
      <c r="C719" s="292">
        <v>0.0</v>
      </c>
      <c r="D719" s="242" t="s">
        <v>212</v>
      </c>
      <c r="E719" s="260" t="s">
        <v>27</v>
      </c>
      <c r="F719" s="244" t="s">
        <v>27</v>
      </c>
      <c r="G719" s="289" t="b">
        <f t="shared" si="1"/>
        <v>0</v>
      </c>
      <c r="H719" s="246" t="b">
        <v>0</v>
      </c>
      <c r="I719" s="246" t="b">
        <v>0</v>
      </c>
      <c r="J719" s="288"/>
      <c r="K719" s="288"/>
      <c r="L719" s="288"/>
      <c r="M719" s="288"/>
    </row>
    <row r="720">
      <c r="A720" s="239"/>
      <c r="B720" s="293"/>
      <c r="C720" s="292">
        <v>0.0</v>
      </c>
      <c r="D720" s="242" t="s">
        <v>212</v>
      </c>
      <c r="E720" s="260" t="s">
        <v>27</v>
      </c>
      <c r="F720" s="244" t="s">
        <v>27</v>
      </c>
      <c r="G720" s="289" t="b">
        <f t="shared" si="1"/>
        <v>0</v>
      </c>
      <c r="H720" s="246" t="b">
        <v>0</v>
      </c>
      <c r="I720" s="246" t="b">
        <v>0</v>
      </c>
      <c r="J720" s="288"/>
      <c r="K720" s="288"/>
      <c r="L720" s="288"/>
      <c r="M720" s="288"/>
    </row>
    <row r="721">
      <c r="A721" s="239"/>
      <c r="B721" s="293"/>
      <c r="C721" s="292">
        <v>0.0</v>
      </c>
      <c r="D721" s="242" t="s">
        <v>212</v>
      </c>
      <c r="E721" s="260" t="s">
        <v>27</v>
      </c>
      <c r="F721" s="244" t="s">
        <v>27</v>
      </c>
      <c r="G721" s="289" t="b">
        <f t="shared" si="1"/>
        <v>0</v>
      </c>
      <c r="H721" s="246" t="b">
        <v>0</v>
      </c>
      <c r="I721" s="246" t="b">
        <v>0</v>
      </c>
      <c r="J721" s="288"/>
      <c r="K721" s="288"/>
      <c r="L721" s="288"/>
      <c r="M721" s="288"/>
    </row>
    <row r="722">
      <c r="A722" s="239"/>
      <c r="B722" s="293"/>
      <c r="C722" s="292">
        <v>0.0</v>
      </c>
      <c r="D722" s="242" t="s">
        <v>212</v>
      </c>
      <c r="E722" s="260" t="s">
        <v>27</v>
      </c>
      <c r="F722" s="244" t="s">
        <v>27</v>
      </c>
      <c r="G722" s="289" t="b">
        <f t="shared" si="1"/>
        <v>0</v>
      </c>
      <c r="H722" s="246" t="b">
        <v>0</v>
      </c>
      <c r="I722" s="246" t="b">
        <v>0</v>
      </c>
      <c r="J722" s="288"/>
      <c r="K722" s="288"/>
      <c r="L722" s="288"/>
      <c r="M722" s="288"/>
    </row>
    <row r="723">
      <c r="A723" s="239"/>
      <c r="B723" s="293"/>
      <c r="C723" s="292">
        <v>0.0</v>
      </c>
      <c r="D723" s="242" t="s">
        <v>212</v>
      </c>
      <c r="E723" s="260" t="s">
        <v>27</v>
      </c>
      <c r="F723" s="244" t="s">
        <v>27</v>
      </c>
      <c r="G723" s="289" t="b">
        <f t="shared" si="1"/>
        <v>0</v>
      </c>
      <c r="H723" s="246" t="b">
        <v>0</v>
      </c>
      <c r="I723" s="246" t="b">
        <v>0</v>
      </c>
      <c r="J723" s="288"/>
      <c r="K723" s="288"/>
      <c r="L723" s="288"/>
      <c r="M723" s="288"/>
    </row>
    <row r="724">
      <c r="A724" s="239"/>
      <c r="B724" s="293"/>
      <c r="C724" s="292">
        <v>0.0</v>
      </c>
      <c r="D724" s="242" t="s">
        <v>212</v>
      </c>
      <c r="E724" s="260" t="s">
        <v>27</v>
      </c>
      <c r="F724" s="244" t="s">
        <v>27</v>
      </c>
      <c r="G724" s="289" t="b">
        <f t="shared" si="1"/>
        <v>0</v>
      </c>
      <c r="H724" s="246" t="b">
        <v>0</v>
      </c>
      <c r="I724" s="246" t="b">
        <v>0</v>
      </c>
      <c r="J724" s="288"/>
      <c r="K724" s="288"/>
      <c r="L724" s="288"/>
      <c r="M724" s="288"/>
    </row>
    <row r="725">
      <c r="A725" s="239"/>
      <c r="B725" s="293"/>
      <c r="C725" s="292">
        <v>0.0</v>
      </c>
      <c r="D725" s="242" t="s">
        <v>212</v>
      </c>
      <c r="E725" s="260" t="s">
        <v>27</v>
      </c>
      <c r="F725" s="244" t="s">
        <v>27</v>
      </c>
      <c r="G725" s="289" t="b">
        <f t="shared" si="1"/>
        <v>0</v>
      </c>
      <c r="H725" s="246" t="b">
        <v>0</v>
      </c>
      <c r="I725" s="246" t="b">
        <v>0</v>
      </c>
      <c r="J725" s="288"/>
      <c r="K725" s="288"/>
      <c r="L725" s="288"/>
      <c r="M725" s="288"/>
    </row>
    <row r="726">
      <c r="A726" s="239"/>
      <c r="B726" s="293"/>
      <c r="C726" s="292">
        <v>0.0</v>
      </c>
      <c r="D726" s="242" t="s">
        <v>212</v>
      </c>
      <c r="E726" s="260" t="s">
        <v>27</v>
      </c>
      <c r="F726" s="244" t="s">
        <v>27</v>
      </c>
      <c r="G726" s="289" t="b">
        <f t="shared" si="1"/>
        <v>0</v>
      </c>
      <c r="H726" s="246" t="b">
        <v>0</v>
      </c>
      <c r="I726" s="246" t="b">
        <v>0</v>
      </c>
      <c r="J726" s="288"/>
      <c r="K726" s="288"/>
      <c r="L726" s="288"/>
      <c r="M726" s="288"/>
    </row>
    <row r="727">
      <c r="A727" s="239"/>
      <c r="B727" s="293"/>
      <c r="C727" s="292">
        <v>0.0</v>
      </c>
      <c r="D727" s="242" t="s">
        <v>212</v>
      </c>
      <c r="E727" s="260" t="s">
        <v>27</v>
      </c>
      <c r="F727" s="244" t="s">
        <v>27</v>
      </c>
      <c r="G727" s="289" t="b">
        <f t="shared" si="1"/>
        <v>0</v>
      </c>
      <c r="H727" s="246" t="b">
        <v>0</v>
      </c>
      <c r="I727" s="246" t="b">
        <v>0</v>
      </c>
      <c r="J727" s="288"/>
      <c r="K727" s="288"/>
      <c r="L727" s="288"/>
      <c r="M727" s="288"/>
    </row>
    <row r="728">
      <c r="A728" s="239"/>
      <c r="B728" s="293"/>
      <c r="C728" s="292">
        <v>0.0</v>
      </c>
      <c r="D728" s="242" t="s">
        <v>212</v>
      </c>
      <c r="E728" s="260" t="s">
        <v>27</v>
      </c>
      <c r="F728" s="244" t="s">
        <v>27</v>
      </c>
      <c r="G728" s="289" t="b">
        <f t="shared" si="1"/>
        <v>0</v>
      </c>
      <c r="H728" s="246" t="b">
        <v>0</v>
      </c>
      <c r="I728" s="246" t="b">
        <v>0</v>
      </c>
      <c r="J728" s="288"/>
      <c r="K728" s="288"/>
      <c r="L728" s="288"/>
      <c r="M728" s="288"/>
    </row>
    <row r="729">
      <c r="A729" s="239"/>
      <c r="B729" s="293"/>
      <c r="C729" s="292">
        <v>0.0</v>
      </c>
      <c r="D729" s="242" t="s">
        <v>212</v>
      </c>
      <c r="E729" s="260" t="s">
        <v>27</v>
      </c>
      <c r="F729" s="244" t="s">
        <v>27</v>
      </c>
      <c r="G729" s="289" t="b">
        <f t="shared" si="1"/>
        <v>0</v>
      </c>
      <c r="H729" s="246" t="b">
        <v>0</v>
      </c>
      <c r="I729" s="246" t="b">
        <v>0</v>
      </c>
      <c r="J729" s="288"/>
      <c r="K729" s="288"/>
      <c r="L729" s="288"/>
      <c r="M729" s="288"/>
    </row>
    <row r="730">
      <c r="A730" s="239"/>
      <c r="B730" s="293"/>
      <c r="C730" s="292">
        <v>0.0</v>
      </c>
      <c r="D730" s="242" t="s">
        <v>212</v>
      </c>
      <c r="E730" s="260" t="s">
        <v>27</v>
      </c>
      <c r="F730" s="244" t="s">
        <v>27</v>
      </c>
      <c r="G730" s="289" t="b">
        <f t="shared" si="1"/>
        <v>0</v>
      </c>
      <c r="H730" s="246" t="b">
        <v>0</v>
      </c>
      <c r="I730" s="246" t="b">
        <v>0</v>
      </c>
      <c r="J730" s="288"/>
      <c r="K730" s="288"/>
      <c r="L730" s="288"/>
      <c r="M730" s="288"/>
    </row>
    <row r="731">
      <c r="A731" s="239"/>
      <c r="B731" s="293"/>
      <c r="C731" s="292">
        <v>0.0</v>
      </c>
      <c r="D731" s="242" t="s">
        <v>212</v>
      </c>
      <c r="E731" s="260" t="s">
        <v>27</v>
      </c>
      <c r="F731" s="244" t="s">
        <v>27</v>
      </c>
      <c r="G731" s="289" t="b">
        <f t="shared" si="1"/>
        <v>0</v>
      </c>
      <c r="H731" s="246" t="b">
        <v>0</v>
      </c>
      <c r="I731" s="246" t="b">
        <v>0</v>
      </c>
      <c r="J731" s="288"/>
      <c r="K731" s="288"/>
      <c r="L731" s="288"/>
      <c r="M731" s="288"/>
    </row>
    <row r="732">
      <c r="A732" s="239"/>
      <c r="B732" s="293"/>
      <c r="C732" s="292">
        <v>0.0</v>
      </c>
      <c r="D732" s="242" t="s">
        <v>212</v>
      </c>
      <c r="E732" s="260" t="s">
        <v>27</v>
      </c>
      <c r="F732" s="244" t="s">
        <v>27</v>
      </c>
      <c r="G732" s="289" t="b">
        <f t="shared" si="1"/>
        <v>0</v>
      </c>
      <c r="H732" s="246" t="b">
        <v>0</v>
      </c>
      <c r="I732" s="246" t="b">
        <v>0</v>
      </c>
      <c r="J732" s="288"/>
      <c r="K732" s="288"/>
      <c r="L732" s="288"/>
      <c r="M732" s="288"/>
    </row>
    <row r="733">
      <c r="A733" s="239"/>
      <c r="B733" s="293"/>
      <c r="C733" s="292">
        <v>0.0</v>
      </c>
      <c r="D733" s="242" t="s">
        <v>212</v>
      </c>
      <c r="E733" s="260" t="s">
        <v>27</v>
      </c>
      <c r="F733" s="244" t="s">
        <v>27</v>
      </c>
      <c r="G733" s="289" t="b">
        <f t="shared" si="1"/>
        <v>0</v>
      </c>
      <c r="H733" s="246" t="b">
        <v>0</v>
      </c>
      <c r="I733" s="246" t="b">
        <v>0</v>
      </c>
      <c r="J733" s="288"/>
      <c r="K733" s="288"/>
      <c r="L733" s="288"/>
      <c r="M733" s="288"/>
    </row>
    <row r="734">
      <c r="A734" s="239"/>
      <c r="B734" s="293"/>
      <c r="C734" s="292">
        <v>0.0</v>
      </c>
      <c r="D734" s="242" t="s">
        <v>212</v>
      </c>
      <c r="E734" s="260" t="s">
        <v>27</v>
      </c>
      <c r="F734" s="244" t="s">
        <v>27</v>
      </c>
      <c r="G734" s="289" t="b">
        <f t="shared" si="1"/>
        <v>0</v>
      </c>
      <c r="H734" s="246" t="b">
        <v>0</v>
      </c>
      <c r="I734" s="246" t="b">
        <v>0</v>
      </c>
      <c r="J734" s="288"/>
      <c r="K734" s="288"/>
      <c r="L734" s="288"/>
      <c r="M734" s="288"/>
    </row>
    <row r="735">
      <c r="A735" s="239"/>
      <c r="B735" s="293"/>
      <c r="C735" s="292">
        <v>0.0</v>
      </c>
      <c r="D735" s="242" t="s">
        <v>212</v>
      </c>
      <c r="E735" s="260" t="s">
        <v>27</v>
      </c>
      <c r="F735" s="244" t="s">
        <v>27</v>
      </c>
      <c r="G735" s="289" t="b">
        <f t="shared" si="1"/>
        <v>0</v>
      </c>
      <c r="H735" s="246" t="b">
        <v>0</v>
      </c>
      <c r="I735" s="246" t="b">
        <v>0</v>
      </c>
      <c r="J735" s="288"/>
      <c r="K735" s="288"/>
      <c r="L735" s="288"/>
      <c r="M735" s="288"/>
    </row>
    <row r="736">
      <c r="A736" s="239"/>
      <c r="B736" s="293"/>
      <c r="C736" s="292">
        <v>0.0</v>
      </c>
      <c r="D736" s="242" t="s">
        <v>212</v>
      </c>
      <c r="E736" s="260" t="s">
        <v>27</v>
      </c>
      <c r="F736" s="244" t="s">
        <v>27</v>
      </c>
      <c r="G736" s="289" t="b">
        <f t="shared" si="1"/>
        <v>0</v>
      </c>
      <c r="H736" s="246" t="b">
        <v>0</v>
      </c>
      <c r="I736" s="246" t="b">
        <v>0</v>
      </c>
      <c r="J736" s="288"/>
      <c r="K736" s="288"/>
      <c r="L736" s="288"/>
      <c r="M736" s="288"/>
    </row>
    <row r="737">
      <c r="A737" s="239"/>
      <c r="B737" s="293"/>
      <c r="C737" s="292">
        <v>0.0</v>
      </c>
      <c r="D737" s="242" t="s">
        <v>212</v>
      </c>
      <c r="E737" s="260" t="s">
        <v>27</v>
      </c>
      <c r="F737" s="244" t="s">
        <v>27</v>
      </c>
      <c r="G737" s="289" t="b">
        <f t="shared" si="1"/>
        <v>0</v>
      </c>
      <c r="H737" s="246" t="b">
        <v>0</v>
      </c>
      <c r="I737" s="246" t="b">
        <v>0</v>
      </c>
      <c r="J737" s="288"/>
      <c r="K737" s="288"/>
      <c r="L737" s="288"/>
      <c r="M737" s="288"/>
    </row>
    <row r="738">
      <c r="A738" s="239"/>
      <c r="B738" s="293"/>
      <c r="C738" s="292">
        <v>0.0</v>
      </c>
      <c r="D738" s="242" t="s">
        <v>212</v>
      </c>
      <c r="E738" s="260" t="s">
        <v>27</v>
      </c>
      <c r="F738" s="244" t="s">
        <v>27</v>
      </c>
      <c r="G738" s="289" t="b">
        <f t="shared" si="1"/>
        <v>0</v>
      </c>
      <c r="H738" s="246" t="b">
        <v>0</v>
      </c>
      <c r="I738" s="246" t="b">
        <v>0</v>
      </c>
      <c r="J738" s="288"/>
      <c r="K738" s="288"/>
      <c r="L738" s="288"/>
      <c r="M738" s="288"/>
    </row>
    <row r="739">
      <c r="A739" s="239"/>
      <c r="B739" s="293"/>
      <c r="C739" s="292">
        <v>0.0</v>
      </c>
      <c r="D739" s="242" t="s">
        <v>212</v>
      </c>
      <c r="E739" s="260" t="s">
        <v>27</v>
      </c>
      <c r="F739" s="244" t="s">
        <v>27</v>
      </c>
      <c r="G739" s="289" t="b">
        <f t="shared" si="1"/>
        <v>0</v>
      </c>
      <c r="H739" s="246" t="b">
        <v>0</v>
      </c>
      <c r="I739" s="246" t="b">
        <v>0</v>
      </c>
      <c r="J739" s="288"/>
      <c r="K739" s="288"/>
      <c r="L739" s="288"/>
      <c r="M739" s="288"/>
    </row>
    <row r="740">
      <c r="A740" s="239"/>
      <c r="B740" s="293"/>
      <c r="C740" s="292">
        <v>0.0</v>
      </c>
      <c r="D740" s="242" t="s">
        <v>212</v>
      </c>
      <c r="E740" s="260" t="s">
        <v>27</v>
      </c>
      <c r="F740" s="244" t="s">
        <v>27</v>
      </c>
      <c r="G740" s="289" t="b">
        <f t="shared" si="1"/>
        <v>0</v>
      </c>
      <c r="H740" s="246" t="b">
        <v>0</v>
      </c>
      <c r="I740" s="246" t="b">
        <v>0</v>
      </c>
      <c r="J740" s="288"/>
      <c r="K740" s="288"/>
      <c r="L740" s="288"/>
      <c r="M740" s="288"/>
    </row>
    <row r="741">
      <c r="A741" s="239"/>
      <c r="B741" s="293"/>
      <c r="C741" s="292">
        <v>0.0</v>
      </c>
      <c r="D741" s="242" t="s">
        <v>212</v>
      </c>
      <c r="E741" s="260" t="s">
        <v>27</v>
      </c>
      <c r="F741" s="244" t="s">
        <v>27</v>
      </c>
      <c r="G741" s="289" t="b">
        <f t="shared" si="1"/>
        <v>0</v>
      </c>
      <c r="H741" s="246" t="b">
        <v>0</v>
      </c>
      <c r="I741" s="246" t="b">
        <v>0</v>
      </c>
      <c r="J741" s="288"/>
      <c r="K741" s="288"/>
      <c r="L741" s="288"/>
      <c r="M741" s="288"/>
    </row>
    <row r="742">
      <c r="A742" s="239"/>
      <c r="B742" s="293"/>
      <c r="C742" s="292">
        <v>0.0</v>
      </c>
      <c r="D742" s="242" t="s">
        <v>212</v>
      </c>
      <c r="E742" s="260" t="s">
        <v>27</v>
      </c>
      <c r="F742" s="244" t="s">
        <v>27</v>
      </c>
      <c r="G742" s="289" t="b">
        <f t="shared" si="1"/>
        <v>0</v>
      </c>
      <c r="H742" s="246" t="b">
        <v>0</v>
      </c>
      <c r="I742" s="246" t="b">
        <v>0</v>
      </c>
      <c r="J742" s="288"/>
      <c r="K742" s="288"/>
      <c r="L742" s="288"/>
      <c r="M742" s="288"/>
    </row>
    <row r="743">
      <c r="A743" s="239"/>
      <c r="B743" s="293"/>
      <c r="C743" s="292">
        <v>0.0</v>
      </c>
      <c r="D743" s="242" t="s">
        <v>212</v>
      </c>
      <c r="E743" s="260" t="s">
        <v>27</v>
      </c>
      <c r="F743" s="244" t="s">
        <v>27</v>
      </c>
      <c r="G743" s="289" t="b">
        <f t="shared" si="1"/>
        <v>0</v>
      </c>
      <c r="H743" s="246" t="b">
        <v>0</v>
      </c>
      <c r="I743" s="246" t="b">
        <v>0</v>
      </c>
      <c r="J743" s="288"/>
      <c r="K743" s="288"/>
      <c r="L743" s="288"/>
      <c r="M743" s="288"/>
    </row>
    <row r="744">
      <c r="A744" s="239"/>
      <c r="B744" s="293"/>
      <c r="C744" s="292">
        <v>0.0</v>
      </c>
      <c r="D744" s="242" t="s">
        <v>212</v>
      </c>
      <c r="E744" s="260" t="s">
        <v>27</v>
      </c>
      <c r="F744" s="244" t="s">
        <v>27</v>
      </c>
      <c r="G744" s="289" t="b">
        <f t="shared" si="1"/>
        <v>0</v>
      </c>
      <c r="H744" s="246" t="b">
        <v>0</v>
      </c>
      <c r="I744" s="246" t="b">
        <v>0</v>
      </c>
      <c r="J744" s="288"/>
      <c r="K744" s="288"/>
      <c r="L744" s="288"/>
      <c r="M744" s="288"/>
    </row>
    <row r="745">
      <c r="A745" s="239"/>
      <c r="B745" s="293"/>
      <c r="C745" s="292">
        <v>0.0</v>
      </c>
      <c r="D745" s="242" t="s">
        <v>212</v>
      </c>
      <c r="E745" s="260" t="s">
        <v>27</v>
      </c>
      <c r="F745" s="244" t="s">
        <v>27</v>
      </c>
      <c r="G745" s="289" t="b">
        <f t="shared" si="1"/>
        <v>0</v>
      </c>
      <c r="H745" s="246" t="b">
        <v>0</v>
      </c>
      <c r="I745" s="246" t="b">
        <v>0</v>
      </c>
      <c r="J745" s="288"/>
      <c r="K745" s="288"/>
      <c r="L745" s="288"/>
      <c r="M745" s="288"/>
    </row>
    <row r="746">
      <c r="A746" s="239"/>
      <c r="B746" s="293"/>
      <c r="C746" s="292">
        <v>0.0</v>
      </c>
      <c r="D746" s="242" t="s">
        <v>212</v>
      </c>
      <c r="E746" s="260" t="s">
        <v>27</v>
      </c>
      <c r="F746" s="244" t="s">
        <v>27</v>
      </c>
      <c r="G746" s="289" t="b">
        <f t="shared" si="1"/>
        <v>0</v>
      </c>
      <c r="H746" s="246" t="b">
        <v>0</v>
      </c>
      <c r="I746" s="246" t="b">
        <v>0</v>
      </c>
      <c r="J746" s="288"/>
      <c r="K746" s="288"/>
      <c r="L746" s="288"/>
      <c r="M746" s="288"/>
    </row>
    <row r="747">
      <c r="A747" s="239"/>
      <c r="B747" s="293"/>
      <c r="C747" s="292">
        <v>0.0</v>
      </c>
      <c r="D747" s="242" t="s">
        <v>212</v>
      </c>
      <c r="E747" s="260" t="s">
        <v>27</v>
      </c>
      <c r="F747" s="244" t="s">
        <v>27</v>
      </c>
      <c r="G747" s="289" t="b">
        <f t="shared" si="1"/>
        <v>0</v>
      </c>
      <c r="H747" s="246" t="b">
        <v>0</v>
      </c>
      <c r="I747" s="246" t="b">
        <v>0</v>
      </c>
      <c r="J747" s="288"/>
      <c r="K747" s="288"/>
      <c r="L747" s="288"/>
      <c r="M747" s="288"/>
    </row>
    <row r="748">
      <c r="A748" s="239"/>
      <c r="B748" s="293"/>
      <c r="C748" s="292">
        <v>0.0</v>
      </c>
      <c r="D748" s="242" t="s">
        <v>212</v>
      </c>
      <c r="E748" s="260" t="s">
        <v>27</v>
      </c>
      <c r="F748" s="244" t="s">
        <v>27</v>
      </c>
      <c r="G748" s="289" t="b">
        <f t="shared" si="1"/>
        <v>0</v>
      </c>
      <c r="H748" s="246" t="b">
        <v>0</v>
      </c>
      <c r="I748" s="246" t="b">
        <v>0</v>
      </c>
      <c r="J748" s="288"/>
      <c r="K748" s="288"/>
      <c r="L748" s="288"/>
      <c r="M748" s="288"/>
    </row>
    <row r="749">
      <c r="A749" s="239"/>
      <c r="B749" s="293"/>
      <c r="C749" s="292">
        <v>0.0</v>
      </c>
      <c r="D749" s="242" t="s">
        <v>212</v>
      </c>
      <c r="E749" s="260" t="s">
        <v>27</v>
      </c>
      <c r="F749" s="244" t="s">
        <v>27</v>
      </c>
      <c r="G749" s="289" t="b">
        <f t="shared" si="1"/>
        <v>0</v>
      </c>
      <c r="H749" s="246" t="b">
        <v>0</v>
      </c>
      <c r="I749" s="246" t="b">
        <v>0</v>
      </c>
      <c r="J749" s="288"/>
      <c r="K749" s="288"/>
      <c r="L749" s="288"/>
      <c r="M749" s="288"/>
    </row>
    <row r="750">
      <c r="A750" s="239"/>
      <c r="B750" s="293"/>
      <c r="C750" s="292">
        <v>0.0</v>
      </c>
      <c r="D750" s="242" t="s">
        <v>212</v>
      </c>
      <c r="E750" s="260" t="s">
        <v>27</v>
      </c>
      <c r="F750" s="244" t="s">
        <v>27</v>
      </c>
      <c r="G750" s="289" t="b">
        <f t="shared" si="1"/>
        <v>0</v>
      </c>
      <c r="H750" s="246" t="b">
        <v>0</v>
      </c>
      <c r="I750" s="246" t="b">
        <v>0</v>
      </c>
      <c r="J750" s="288"/>
      <c r="K750" s="288"/>
      <c r="L750" s="288"/>
      <c r="M750" s="288"/>
    </row>
    <row r="751">
      <c r="A751" s="239"/>
      <c r="B751" s="293"/>
      <c r="C751" s="292">
        <v>0.0</v>
      </c>
      <c r="D751" s="242" t="s">
        <v>212</v>
      </c>
      <c r="E751" s="260" t="s">
        <v>27</v>
      </c>
      <c r="F751" s="244" t="s">
        <v>27</v>
      </c>
      <c r="G751" s="289" t="b">
        <f t="shared" si="1"/>
        <v>0</v>
      </c>
      <c r="H751" s="246" t="b">
        <v>0</v>
      </c>
      <c r="I751" s="246" t="b">
        <v>0</v>
      </c>
      <c r="J751" s="288"/>
      <c r="K751" s="288"/>
      <c r="L751" s="288"/>
      <c r="M751" s="288"/>
    </row>
    <row r="752">
      <c r="A752" s="239"/>
      <c r="B752" s="293"/>
      <c r="C752" s="292">
        <v>0.0</v>
      </c>
      <c r="D752" s="242" t="s">
        <v>212</v>
      </c>
      <c r="E752" s="260" t="s">
        <v>27</v>
      </c>
      <c r="F752" s="244" t="s">
        <v>27</v>
      </c>
      <c r="G752" s="289" t="b">
        <f t="shared" si="1"/>
        <v>0</v>
      </c>
      <c r="H752" s="246" t="b">
        <v>0</v>
      </c>
      <c r="I752" s="246" t="b">
        <v>0</v>
      </c>
      <c r="J752" s="288"/>
      <c r="K752" s="288"/>
      <c r="L752" s="288"/>
      <c r="M752" s="288"/>
    </row>
    <row r="753">
      <c r="A753" s="239"/>
      <c r="B753" s="293"/>
      <c r="C753" s="292">
        <v>0.0</v>
      </c>
      <c r="D753" s="242" t="s">
        <v>212</v>
      </c>
      <c r="E753" s="260" t="s">
        <v>27</v>
      </c>
      <c r="F753" s="244" t="s">
        <v>27</v>
      </c>
      <c r="G753" s="289" t="b">
        <f t="shared" si="1"/>
        <v>0</v>
      </c>
      <c r="H753" s="246" t="b">
        <v>0</v>
      </c>
      <c r="I753" s="246" t="b">
        <v>0</v>
      </c>
      <c r="J753" s="288"/>
      <c r="K753" s="288"/>
      <c r="L753" s="288"/>
      <c r="M753" s="288"/>
    </row>
    <row r="754">
      <c r="A754" s="239"/>
      <c r="B754" s="293"/>
      <c r="C754" s="292">
        <v>0.0</v>
      </c>
      <c r="D754" s="242" t="s">
        <v>212</v>
      </c>
      <c r="E754" s="260" t="s">
        <v>27</v>
      </c>
      <c r="F754" s="244" t="s">
        <v>27</v>
      </c>
      <c r="G754" s="289" t="b">
        <f t="shared" si="1"/>
        <v>0</v>
      </c>
      <c r="H754" s="246" t="b">
        <v>0</v>
      </c>
      <c r="I754" s="246" t="b">
        <v>0</v>
      </c>
      <c r="J754" s="288"/>
      <c r="K754" s="288"/>
      <c r="L754" s="288"/>
      <c r="M754" s="288"/>
    </row>
    <row r="755">
      <c r="A755" s="239"/>
      <c r="B755" s="293"/>
      <c r="C755" s="292">
        <v>0.0</v>
      </c>
      <c r="D755" s="242" t="s">
        <v>212</v>
      </c>
      <c r="E755" s="260" t="s">
        <v>27</v>
      </c>
      <c r="F755" s="244" t="s">
        <v>27</v>
      </c>
      <c r="G755" s="289" t="b">
        <f t="shared" si="1"/>
        <v>0</v>
      </c>
      <c r="H755" s="246" t="b">
        <v>0</v>
      </c>
      <c r="I755" s="246" t="b">
        <v>0</v>
      </c>
      <c r="J755" s="288"/>
      <c r="K755" s="288"/>
      <c r="L755" s="288"/>
      <c r="M755" s="288"/>
    </row>
    <row r="756">
      <c r="A756" s="239"/>
      <c r="B756" s="293"/>
      <c r="C756" s="292">
        <v>0.0</v>
      </c>
      <c r="D756" s="242" t="s">
        <v>212</v>
      </c>
      <c r="E756" s="260" t="s">
        <v>27</v>
      </c>
      <c r="F756" s="244" t="s">
        <v>27</v>
      </c>
      <c r="G756" s="289" t="b">
        <f t="shared" si="1"/>
        <v>0</v>
      </c>
      <c r="H756" s="246" t="b">
        <v>0</v>
      </c>
      <c r="I756" s="246" t="b">
        <v>0</v>
      </c>
      <c r="J756" s="288"/>
      <c r="K756" s="288"/>
      <c r="L756" s="288"/>
      <c r="M756" s="288"/>
    </row>
    <row r="757">
      <c r="A757" s="239"/>
      <c r="B757" s="293"/>
      <c r="C757" s="292">
        <v>0.0</v>
      </c>
      <c r="D757" s="242" t="s">
        <v>212</v>
      </c>
      <c r="E757" s="260" t="s">
        <v>27</v>
      </c>
      <c r="F757" s="244" t="s">
        <v>27</v>
      </c>
      <c r="G757" s="289" t="b">
        <f t="shared" si="1"/>
        <v>0</v>
      </c>
      <c r="H757" s="246" t="b">
        <v>0</v>
      </c>
      <c r="I757" s="246" t="b">
        <v>0</v>
      </c>
      <c r="J757" s="288"/>
      <c r="K757" s="288"/>
      <c r="L757" s="288"/>
      <c r="M757" s="288"/>
    </row>
    <row r="758">
      <c r="A758" s="239"/>
      <c r="B758" s="293"/>
      <c r="C758" s="292">
        <v>0.0</v>
      </c>
      <c r="D758" s="242" t="s">
        <v>212</v>
      </c>
      <c r="E758" s="260" t="s">
        <v>27</v>
      </c>
      <c r="F758" s="244" t="s">
        <v>27</v>
      </c>
      <c r="G758" s="289" t="b">
        <f t="shared" si="1"/>
        <v>0</v>
      </c>
      <c r="H758" s="246" t="b">
        <v>0</v>
      </c>
      <c r="I758" s="246" t="b">
        <v>0</v>
      </c>
      <c r="J758" s="288"/>
      <c r="K758" s="288"/>
      <c r="L758" s="288"/>
      <c r="M758" s="288"/>
    </row>
    <row r="759">
      <c r="A759" s="239"/>
      <c r="B759" s="293"/>
      <c r="C759" s="292">
        <v>0.0</v>
      </c>
      <c r="D759" s="242" t="s">
        <v>212</v>
      </c>
      <c r="E759" s="260" t="s">
        <v>27</v>
      </c>
      <c r="F759" s="244" t="s">
        <v>27</v>
      </c>
      <c r="G759" s="289" t="b">
        <f t="shared" si="1"/>
        <v>0</v>
      </c>
      <c r="H759" s="246" t="b">
        <v>0</v>
      </c>
      <c r="I759" s="246" t="b">
        <v>0</v>
      </c>
      <c r="J759" s="288"/>
      <c r="K759" s="288"/>
      <c r="L759" s="288"/>
      <c r="M759" s="288"/>
    </row>
    <row r="760">
      <c r="A760" s="239"/>
      <c r="B760" s="293"/>
      <c r="C760" s="292">
        <v>0.0</v>
      </c>
      <c r="D760" s="242" t="s">
        <v>212</v>
      </c>
      <c r="E760" s="260" t="s">
        <v>27</v>
      </c>
      <c r="F760" s="244" t="s">
        <v>27</v>
      </c>
      <c r="G760" s="289" t="b">
        <f t="shared" si="1"/>
        <v>0</v>
      </c>
      <c r="H760" s="246" t="b">
        <v>0</v>
      </c>
      <c r="I760" s="246" t="b">
        <v>0</v>
      </c>
      <c r="J760" s="288"/>
      <c r="K760" s="288"/>
      <c r="L760" s="288"/>
      <c r="M760" s="288"/>
    </row>
    <row r="761">
      <c r="A761" s="239"/>
      <c r="B761" s="293"/>
      <c r="C761" s="292">
        <v>0.0</v>
      </c>
      <c r="D761" s="242" t="s">
        <v>212</v>
      </c>
      <c r="E761" s="260" t="s">
        <v>27</v>
      </c>
      <c r="F761" s="244" t="s">
        <v>27</v>
      </c>
      <c r="G761" s="289" t="b">
        <f t="shared" si="1"/>
        <v>0</v>
      </c>
      <c r="H761" s="246" t="b">
        <v>0</v>
      </c>
      <c r="I761" s="246" t="b">
        <v>0</v>
      </c>
      <c r="J761" s="288"/>
      <c r="K761" s="288"/>
      <c r="L761" s="288"/>
      <c r="M761" s="288"/>
    </row>
    <row r="762">
      <c r="A762" s="239"/>
      <c r="B762" s="293"/>
      <c r="C762" s="292">
        <v>0.0</v>
      </c>
      <c r="D762" s="242" t="s">
        <v>212</v>
      </c>
      <c r="E762" s="260" t="s">
        <v>27</v>
      </c>
      <c r="F762" s="244" t="s">
        <v>27</v>
      </c>
      <c r="G762" s="289" t="b">
        <f t="shared" si="1"/>
        <v>0</v>
      </c>
      <c r="H762" s="246" t="b">
        <v>0</v>
      </c>
      <c r="I762" s="246" t="b">
        <v>0</v>
      </c>
      <c r="J762" s="288"/>
      <c r="K762" s="288"/>
      <c r="L762" s="288"/>
      <c r="M762" s="288"/>
    </row>
    <row r="763">
      <c r="A763" s="239"/>
      <c r="B763" s="293"/>
      <c r="C763" s="292">
        <v>0.0</v>
      </c>
      <c r="D763" s="242" t="s">
        <v>212</v>
      </c>
      <c r="E763" s="260" t="s">
        <v>27</v>
      </c>
      <c r="F763" s="244" t="s">
        <v>27</v>
      </c>
      <c r="G763" s="289" t="b">
        <f t="shared" si="1"/>
        <v>0</v>
      </c>
      <c r="H763" s="246" t="b">
        <v>0</v>
      </c>
      <c r="I763" s="246" t="b">
        <v>0</v>
      </c>
      <c r="J763" s="288"/>
      <c r="K763" s="288"/>
      <c r="L763" s="288"/>
      <c r="M763" s="288"/>
    </row>
    <row r="764">
      <c r="A764" s="239"/>
      <c r="B764" s="293"/>
      <c r="C764" s="292">
        <v>0.0</v>
      </c>
      <c r="D764" s="242" t="s">
        <v>212</v>
      </c>
      <c r="E764" s="260" t="s">
        <v>27</v>
      </c>
      <c r="F764" s="244" t="s">
        <v>27</v>
      </c>
      <c r="G764" s="289" t="b">
        <f t="shared" si="1"/>
        <v>0</v>
      </c>
      <c r="H764" s="246" t="b">
        <v>0</v>
      </c>
      <c r="I764" s="246" t="b">
        <v>0</v>
      </c>
      <c r="J764" s="288"/>
      <c r="K764" s="288"/>
      <c r="L764" s="288"/>
      <c r="M764" s="288"/>
    </row>
    <row r="765">
      <c r="A765" s="239"/>
      <c r="B765" s="293"/>
      <c r="C765" s="292">
        <v>0.0</v>
      </c>
      <c r="D765" s="242" t="s">
        <v>212</v>
      </c>
      <c r="E765" s="260" t="s">
        <v>27</v>
      </c>
      <c r="F765" s="244" t="s">
        <v>27</v>
      </c>
      <c r="G765" s="289" t="b">
        <f t="shared" si="1"/>
        <v>0</v>
      </c>
      <c r="H765" s="246" t="b">
        <v>0</v>
      </c>
      <c r="I765" s="246" t="b">
        <v>0</v>
      </c>
      <c r="J765" s="288"/>
      <c r="K765" s="288"/>
      <c r="L765" s="288"/>
      <c r="M765" s="288"/>
    </row>
    <row r="766">
      <c r="A766" s="239"/>
      <c r="B766" s="293"/>
      <c r="C766" s="292">
        <v>0.0</v>
      </c>
      <c r="D766" s="242" t="s">
        <v>212</v>
      </c>
      <c r="E766" s="260" t="s">
        <v>27</v>
      </c>
      <c r="F766" s="244" t="s">
        <v>27</v>
      </c>
      <c r="G766" s="289" t="b">
        <f t="shared" si="1"/>
        <v>0</v>
      </c>
      <c r="H766" s="246" t="b">
        <v>0</v>
      </c>
      <c r="I766" s="246" t="b">
        <v>0</v>
      </c>
      <c r="J766" s="288"/>
      <c r="K766" s="288"/>
      <c r="L766" s="288"/>
      <c r="M766" s="288"/>
    </row>
    <row r="767">
      <c r="A767" s="239"/>
      <c r="B767" s="293"/>
      <c r="C767" s="292">
        <v>0.0</v>
      </c>
      <c r="D767" s="242" t="s">
        <v>212</v>
      </c>
      <c r="E767" s="260" t="s">
        <v>27</v>
      </c>
      <c r="F767" s="244" t="s">
        <v>27</v>
      </c>
      <c r="G767" s="289" t="b">
        <f t="shared" si="1"/>
        <v>0</v>
      </c>
      <c r="H767" s="246" t="b">
        <v>0</v>
      </c>
      <c r="I767" s="246" t="b">
        <v>0</v>
      </c>
      <c r="J767" s="288"/>
      <c r="K767" s="288"/>
      <c r="L767" s="288"/>
      <c r="M767" s="288"/>
    </row>
    <row r="768">
      <c r="A768" s="239"/>
      <c r="B768" s="293"/>
      <c r="C768" s="292">
        <v>0.0</v>
      </c>
      <c r="D768" s="242" t="s">
        <v>212</v>
      </c>
      <c r="E768" s="260" t="s">
        <v>27</v>
      </c>
      <c r="F768" s="244" t="s">
        <v>27</v>
      </c>
      <c r="G768" s="289" t="b">
        <f t="shared" si="1"/>
        <v>0</v>
      </c>
      <c r="H768" s="246" t="b">
        <v>0</v>
      </c>
      <c r="I768" s="246" t="b">
        <v>0</v>
      </c>
      <c r="J768" s="288"/>
      <c r="K768" s="288"/>
      <c r="L768" s="288"/>
      <c r="M768" s="288"/>
    </row>
    <row r="769">
      <c r="A769" s="239"/>
      <c r="B769" s="293"/>
      <c r="C769" s="292">
        <v>0.0</v>
      </c>
      <c r="D769" s="242" t="s">
        <v>212</v>
      </c>
      <c r="E769" s="260" t="s">
        <v>27</v>
      </c>
      <c r="F769" s="244" t="s">
        <v>27</v>
      </c>
      <c r="G769" s="289" t="b">
        <f t="shared" si="1"/>
        <v>0</v>
      </c>
      <c r="H769" s="246" t="b">
        <v>0</v>
      </c>
      <c r="I769" s="246" t="b">
        <v>0</v>
      </c>
      <c r="J769" s="288"/>
      <c r="K769" s="288"/>
      <c r="L769" s="288"/>
      <c r="M769" s="288"/>
    </row>
    <row r="770">
      <c r="A770" s="239"/>
      <c r="B770" s="293"/>
      <c r="C770" s="292">
        <v>0.0</v>
      </c>
      <c r="D770" s="242" t="s">
        <v>212</v>
      </c>
      <c r="E770" s="260" t="s">
        <v>27</v>
      </c>
      <c r="F770" s="244" t="s">
        <v>27</v>
      </c>
      <c r="G770" s="289" t="b">
        <f t="shared" si="1"/>
        <v>0</v>
      </c>
      <c r="H770" s="246" t="b">
        <v>0</v>
      </c>
      <c r="I770" s="246" t="b">
        <v>0</v>
      </c>
      <c r="J770" s="288"/>
      <c r="K770" s="288"/>
      <c r="L770" s="288"/>
      <c r="M770" s="288"/>
    </row>
    <row r="771">
      <c r="A771" s="239"/>
      <c r="B771" s="293"/>
      <c r="C771" s="292">
        <v>0.0</v>
      </c>
      <c r="D771" s="242" t="s">
        <v>212</v>
      </c>
      <c r="E771" s="260" t="s">
        <v>27</v>
      </c>
      <c r="F771" s="244" t="s">
        <v>27</v>
      </c>
      <c r="G771" s="289" t="b">
        <f t="shared" si="1"/>
        <v>0</v>
      </c>
      <c r="H771" s="246" t="b">
        <v>0</v>
      </c>
      <c r="I771" s="246" t="b">
        <v>0</v>
      </c>
      <c r="J771" s="288"/>
      <c r="K771" s="288"/>
      <c r="L771" s="288"/>
      <c r="M771" s="288"/>
    </row>
    <row r="772">
      <c r="A772" s="239"/>
      <c r="B772" s="293"/>
      <c r="C772" s="292">
        <v>0.0</v>
      </c>
      <c r="D772" s="242" t="s">
        <v>212</v>
      </c>
      <c r="E772" s="260" t="s">
        <v>27</v>
      </c>
      <c r="F772" s="244" t="s">
        <v>27</v>
      </c>
      <c r="G772" s="289" t="b">
        <f t="shared" si="1"/>
        <v>0</v>
      </c>
      <c r="H772" s="246" t="b">
        <v>0</v>
      </c>
      <c r="I772" s="246" t="b">
        <v>0</v>
      </c>
      <c r="J772" s="288"/>
      <c r="K772" s="288"/>
      <c r="L772" s="288"/>
      <c r="M772" s="288"/>
    </row>
    <row r="773">
      <c r="A773" s="239"/>
      <c r="B773" s="293"/>
      <c r="C773" s="292">
        <v>0.0</v>
      </c>
      <c r="D773" s="242" t="s">
        <v>212</v>
      </c>
      <c r="E773" s="260" t="s">
        <v>27</v>
      </c>
      <c r="F773" s="244" t="s">
        <v>27</v>
      </c>
      <c r="G773" s="289" t="b">
        <f t="shared" si="1"/>
        <v>0</v>
      </c>
      <c r="H773" s="246" t="b">
        <v>0</v>
      </c>
      <c r="I773" s="246" t="b">
        <v>0</v>
      </c>
      <c r="J773" s="288"/>
      <c r="K773" s="288"/>
      <c r="L773" s="288"/>
      <c r="M773" s="288"/>
    </row>
    <row r="774">
      <c r="A774" s="239"/>
      <c r="B774" s="293"/>
      <c r="C774" s="292">
        <v>0.0</v>
      </c>
      <c r="D774" s="242" t="s">
        <v>212</v>
      </c>
      <c r="E774" s="260" t="s">
        <v>27</v>
      </c>
      <c r="F774" s="244" t="s">
        <v>27</v>
      </c>
      <c r="G774" s="289" t="b">
        <f t="shared" si="1"/>
        <v>0</v>
      </c>
      <c r="H774" s="246" t="b">
        <v>0</v>
      </c>
      <c r="I774" s="246" t="b">
        <v>0</v>
      </c>
      <c r="J774" s="288"/>
      <c r="K774" s="288"/>
      <c r="L774" s="288"/>
      <c r="M774" s="288"/>
    </row>
    <row r="775">
      <c r="A775" s="239"/>
      <c r="B775" s="293"/>
      <c r="C775" s="292">
        <v>0.0</v>
      </c>
      <c r="D775" s="242" t="s">
        <v>212</v>
      </c>
      <c r="E775" s="260" t="s">
        <v>27</v>
      </c>
      <c r="F775" s="244" t="s">
        <v>27</v>
      </c>
      <c r="G775" s="289" t="b">
        <f t="shared" si="1"/>
        <v>0</v>
      </c>
      <c r="H775" s="246" t="b">
        <v>0</v>
      </c>
      <c r="I775" s="246" t="b">
        <v>0</v>
      </c>
      <c r="J775" s="288"/>
      <c r="K775" s="288"/>
      <c r="L775" s="288"/>
      <c r="M775" s="288"/>
    </row>
    <row r="776">
      <c r="A776" s="239"/>
      <c r="B776" s="293"/>
      <c r="C776" s="292">
        <v>0.0</v>
      </c>
      <c r="D776" s="242" t="s">
        <v>212</v>
      </c>
      <c r="E776" s="260" t="s">
        <v>27</v>
      </c>
      <c r="F776" s="244" t="s">
        <v>27</v>
      </c>
      <c r="G776" s="289" t="b">
        <f t="shared" si="1"/>
        <v>0</v>
      </c>
      <c r="H776" s="246" t="b">
        <v>0</v>
      </c>
      <c r="I776" s="246" t="b">
        <v>0</v>
      </c>
      <c r="J776" s="288"/>
      <c r="K776" s="288"/>
      <c r="L776" s="288"/>
      <c r="M776" s="288"/>
    </row>
    <row r="777">
      <c r="A777" s="239"/>
      <c r="B777" s="293"/>
      <c r="C777" s="292">
        <v>0.0</v>
      </c>
      <c r="D777" s="242" t="s">
        <v>212</v>
      </c>
      <c r="E777" s="260" t="s">
        <v>27</v>
      </c>
      <c r="F777" s="244" t="s">
        <v>27</v>
      </c>
      <c r="G777" s="289" t="b">
        <f t="shared" si="1"/>
        <v>0</v>
      </c>
      <c r="H777" s="246" t="b">
        <v>0</v>
      </c>
      <c r="I777" s="246" t="b">
        <v>0</v>
      </c>
      <c r="J777" s="288"/>
      <c r="K777" s="288"/>
      <c r="L777" s="288"/>
      <c r="M777" s="288"/>
    </row>
    <row r="778">
      <c r="A778" s="239"/>
      <c r="B778" s="293"/>
      <c r="C778" s="292">
        <v>0.0</v>
      </c>
      <c r="D778" s="242" t="s">
        <v>212</v>
      </c>
      <c r="E778" s="260" t="s">
        <v>27</v>
      </c>
      <c r="F778" s="244" t="s">
        <v>27</v>
      </c>
      <c r="G778" s="289" t="b">
        <f t="shared" si="1"/>
        <v>0</v>
      </c>
      <c r="H778" s="246" t="b">
        <v>0</v>
      </c>
      <c r="I778" s="246" t="b">
        <v>0</v>
      </c>
      <c r="J778" s="288"/>
      <c r="K778" s="288"/>
      <c r="L778" s="288"/>
      <c r="M778" s="288"/>
    </row>
    <row r="779">
      <c r="A779" s="239"/>
      <c r="B779" s="293"/>
      <c r="C779" s="292">
        <v>0.0</v>
      </c>
      <c r="D779" s="242" t="s">
        <v>212</v>
      </c>
      <c r="E779" s="260" t="s">
        <v>27</v>
      </c>
      <c r="F779" s="244" t="s">
        <v>27</v>
      </c>
      <c r="G779" s="289" t="b">
        <f t="shared" si="1"/>
        <v>0</v>
      </c>
      <c r="H779" s="246" t="b">
        <v>0</v>
      </c>
      <c r="I779" s="246" t="b">
        <v>0</v>
      </c>
      <c r="J779" s="288"/>
      <c r="K779" s="288"/>
      <c r="L779" s="288"/>
      <c r="M779" s="288"/>
    </row>
    <row r="780">
      <c r="A780" s="239"/>
      <c r="B780" s="293"/>
      <c r="C780" s="292">
        <v>0.0</v>
      </c>
      <c r="D780" s="242" t="s">
        <v>212</v>
      </c>
      <c r="E780" s="260" t="s">
        <v>27</v>
      </c>
      <c r="F780" s="244" t="s">
        <v>27</v>
      </c>
      <c r="G780" s="289" t="b">
        <f t="shared" si="1"/>
        <v>0</v>
      </c>
      <c r="H780" s="246" t="b">
        <v>0</v>
      </c>
      <c r="I780" s="246" t="b">
        <v>0</v>
      </c>
      <c r="J780" s="288"/>
      <c r="K780" s="288"/>
      <c r="L780" s="288"/>
      <c r="M780" s="288"/>
    </row>
    <row r="781">
      <c r="A781" s="239"/>
      <c r="B781" s="293"/>
      <c r="C781" s="292">
        <v>0.0</v>
      </c>
      <c r="D781" s="242" t="s">
        <v>212</v>
      </c>
      <c r="E781" s="260" t="s">
        <v>27</v>
      </c>
      <c r="F781" s="244" t="s">
        <v>27</v>
      </c>
      <c r="G781" s="289" t="b">
        <f t="shared" si="1"/>
        <v>0</v>
      </c>
      <c r="H781" s="246" t="b">
        <v>0</v>
      </c>
      <c r="I781" s="246" t="b">
        <v>0</v>
      </c>
      <c r="J781" s="288"/>
      <c r="K781" s="288"/>
      <c r="L781" s="288"/>
      <c r="M781" s="288"/>
    </row>
    <row r="782">
      <c r="A782" s="239"/>
      <c r="B782" s="293"/>
      <c r="C782" s="292">
        <v>0.0</v>
      </c>
      <c r="D782" s="242" t="s">
        <v>212</v>
      </c>
      <c r="E782" s="260" t="s">
        <v>27</v>
      </c>
      <c r="F782" s="244" t="s">
        <v>27</v>
      </c>
      <c r="G782" s="289" t="b">
        <f t="shared" si="1"/>
        <v>0</v>
      </c>
      <c r="H782" s="246" t="b">
        <v>0</v>
      </c>
      <c r="I782" s="246" t="b">
        <v>0</v>
      </c>
      <c r="J782" s="288"/>
      <c r="K782" s="288"/>
      <c r="L782" s="288"/>
      <c r="M782" s="288"/>
    </row>
    <row r="783">
      <c r="A783" s="239"/>
      <c r="B783" s="293"/>
      <c r="C783" s="292">
        <v>0.0</v>
      </c>
      <c r="D783" s="242" t="s">
        <v>212</v>
      </c>
      <c r="E783" s="260" t="s">
        <v>27</v>
      </c>
      <c r="F783" s="244" t="s">
        <v>27</v>
      </c>
      <c r="G783" s="289" t="b">
        <f t="shared" si="1"/>
        <v>0</v>
      </c>
      <c r="H783" s="246" t="b">
        <v>0</v>
      </c>
      <c r="I783" s="246" t="b">
        <v>0</v>
      </c>
      <c r="J783" s="288"/>
      <c r="K783" s="288"/>
      <c r="L783" s="288"/>
      <c r="M783" s="288"/>
    </row>
    <row r="784">
      <c r="A784" s="239"/>
      <c r="B784" s="293"/>
      <c r="C784" s="292">
        <v>0.0</v>
      </c>
      <c r="D784" s="242" t="s">
        <v>212</v>
      </c>
      <c r="E784" s="260" t="s">
        <v>27</v>
      </c>
      <c r="F784" s="244" t="s">
        <v>27</v>
      </c>
      <c r="G784" s="289" t="b">
        <f t="shared" si="1"/>
        <v>0</v>
      </c>
      <c r="H784" s="246" t="b">
        <v>0</v>
      </c>
      <c r="I784" s="246" t="b">
        <v>0</v>
      </c>
      <c r="J784" s="288"/>
      <c r="K784" s="288"/>
      <c r="L784" s="288"/>
      <c r="M784" s="288"/>
    </row>
    <row r="785">
      <c r="A785" s="239"/>
      <c r="B785" s="293"/>
      <c r="C785" s="292">
        <v>0.0</v>
      </c>
      <c r="D785" s="242" t="s">
        <v>212</v>
      </c>
      <c r="E785" s="260" t="s">
        <v>27</v>
      </c>
      <c r="F785" s="244" t="s">
        <v>27</v>
      </c>
      <c r="G785" s="289" t="b">
        <f t="shared" si="1"/>
        <v>0</v>
      </c>
      <c r="H785" s="246" t="b">
        <v>0</v>
      </c>
      <c r="I785" s="246" t="b">
        <v>0</v>
      </c>
      <c r="J785" s="288"/>
      <c r="K785" s="288"/>
      <c r="L785" s="288"/>
      <c r="M785" s="288"/>
    </row>
    <row r="786">
      <c r="A786" s="239"/>
      <c r="B786" s="293"/>
      <c r="C786" s="292">
        <v>0.0</v>
      </c>
      <c r="D786" s="242" t="s">
        <v>212</v>
      </c>
      <c r="E786" s="260" t="s">
        <v>27</v>
      </c>
      <c r="F786" s="244" t="s">
        <v>27</v>
      </c>
      <c r="G786" s="289" t="b">
        <f t="shared" si="1"/>
        <v>0</v>
      </c>
      <c r="H786" s="246" t="b">
        <v>0</v>
      </c>
      <c r="I786" s="246" t="b">
        <v>0</v>
      </c>
      <c r="J786" s="288"/>
      <c r="K786" s="288"/>
      <c r="L786" s="288"/>
      <c r="M786" s="288"/>
    </row>
    <row r="787">
      <c r="A787" s="239"/>
      <c r="B787" s="293"/>
      <c r="C787" s="292">
        <v>0.0</v>
      </c>
      <c r="D787" s="242" t="s">
        <v>212</v>
      </c>
      <c r="E787" s="260" t="s">
        <v>27</v>
      </c>
      <c r="F787" s="244" t="s">
        <v>27</v>
      </c>
      <c r="G787" s="289" t="b">
        <f t="shared" si="1"/>
        <v>0</v>
      </c>
      <c r="H787" s="246" t="b">
        <v>0</v>
      </c>
      <c r="I787" s="246" t="b">
        <v>0</v>
      </c>
      <c r="J787" s="288"/>
      <c r="K787" s="288"/>
      <c r="L787" s="288"/>
      <c r="M787" s="288"/>
    </row>
    <row r="788">
      <c r="A788" s="239"/>
      <c r="B788" s="293"/>
      <c r="C788" s="292">
        <v>0.0</v>
      </c>
      <c r="D788" s="242" t="s">
        <v>212</v>
      </c>
      <c r="E788" s="260" t="s">
        <v>27</v>
      </c>
      <c r="F788" s="244" t="s">
        <v>27</v>
      </c>
      <c r="G788" s="289" t="b">
        <f t="shared" si="1"/>
        <v>0</v>
      </c>
      <c r="H788" s="246" t="b">
        <v>0</v>
      </c>
      <c r="I788" s="246" t="b">
        <v>0</v>
      </c>
      <c r="J788" s="288"/>
      <c r="K788" s="288"/>
      <c r="L788" s="288"/>
      <c r="M788" s="288"/>
    </row>
    <row r="789">
      <c r="A789" s="239"/>
      <c r="B789" s="293"/>
      <c r="C789" s="292">
        <v>0.0</v>
      </c>
      <c r="D789" s="242" t="s">
        <v>212</v>
      </c>
      <c r="E789" s="260" t="s">
        <v>27</v>
      </c>
      <c r="F789" s="244" t="s">
        <v>27</v>
      </c>
      <c r="G789" s="289" t="b">
        <f t="shared" si="1"/>
        <v>0</v>
      </c>
      <c r="H789" s="246" t="b">
        <v>0</v>
      </c>
      <c r="I789" s="246" t="b">
        <v>0</v>
      </c>
      <c r="J789" s="288"/>
      <c r="K789" s="288"/>
      <c r="L789" s="288"/>
      <c r="M789" s="288"/>
    </row>
    <row r="790">
      <c r="A790" s="239"/>
      <c r="B790" s="293"/>
      <c r="C790" s="292">
        <v>0.0</v>
      </c>
      <c r="D790" s="242" t="s">
        <v>212</v>
      </c>
      <c r="E790" s="260" t="s">
        <v>27</v>
      </c>
      <c r="F790" s="244" t="s">
        <v>27</v>
      </c>
      <c r="G790" s="289" t="b">
        <f t="shared" si="1"/>
        <v>0</v>
      </c>
      <c r="H790" s="246" t="b">
        <v>0</v>
      </c>
      <c r="I790" s="246" t="b">
        <v>0</v>
      </c>
      <c r="J790" s="288"/>
      <c r="K790" s="288"/>
      <c r="L790" s="288"/>
      <c r="M790" s="288"/>
    </row>
    <row r="791">
      <c r="A791" s="239"/>
      <c r="B791" s="293"/>
      <c r="C791" s="292">
        <v>0.0</v>
      </c>
      <c r="D791" s="242" t="s">
        <v>212</v>
      </c>
      <c r="E791" s="260" t="s">
        <v>27</v>
      </c>
      <c r="F791" s="244" t="s">
        <v>27</v>
      </c>
      <c r="G791" s="289" t="b">
        <f t="shared" si="1"/>
        <v>0</v>
      </c>
      <c r="H791" s="246" t="b">
        <v>0</v>
      </c>
      <c r="I791" s="246" t="b">
        <v>0</v>
      </c>
      <c r="J791" s="288"/>
      <c r="K791" s="288"/>
      <c r="L791" s="288"/>
      <c r="M791" s="288"/>
    </row>
    <row r="792">
      <c r="A792" s="239"/>
      <c r="B792" s="293"/>
      <c r="C792" s="292">
        <v>0.0</v>
      </c>
      <c r="D792" s="242" t="s">
        <v>212</v>
      </c>
      <c r="E792" s="260" t="s">
        <v>27</v>
      </c>
      <c r="F792" s="244" t="s">
        <v>27</v>
      </c>
      <c r="G792" s="289" t="b">
        <f t="shared" si="1"/>
        <v>0</v>
      </c>
      <c r="H792" s="246" t="b">
        <v>0</v>
      </c>
      <c r="I792" s="246" t="b">
        <v>0</v>
      </c>
      <c r="J792" s="288"/>
      <c r="K792" s="288"/>
      <c r="L792" s="288"/>
      <c r="M792" s="288"/>
    </row>
    <row r="793">
      <c r="A793" s="239"/>
      <c r="B793" s="293"/>
      <c r="C793" s="292">
        <v>0.0</v>
      </c>
      <c r="D793" s="242" t="s">
        <v>212</v>
      </c>
      <c r="E793" s="260" t="s">
        <v>27</v>
      </c>
      <c r="F793" s="244" t="s">
        <v>27</v>
      </c>
      <c r="G793" s="289" t="b">
        <f t="shared" si="1"/>
        <v>0</v>
      </c>
      <c r="H793" s="246" t="b">
        <v>0</v>
      </c>
      <c r="I793" s="246" t="b">
        <v>0</v>
      </c>
      <c r="J793" s="288"/>
      <c r="K793" s="288"/>
      <c r="L793" s="288"/>
      <c r="M793" s="288"/>
    </row>
    <row r="794">
      <c r="A794" s="239"/>
      <c r="B794" s="293"/>
      <c r="C794" s="292">
        <v>0.0</v>
      </c>
      <c r="D794" s="242" t="s">
        <v>212</v>
      </c>
      <c r="E794" s="260" t="s">
        <v>27</v>
      </c>
      <c r="F794" s="244" t="s">
        <v>27</v>
      </c>
      <c r="G794" s="289" t="b">
        <f t="shared" si="1"/>
        <v>0</v>
      </c>
      <c r="H794" s="246" t="b">
        <v>0</v>
      </c>
      <c r="I794" s="246" t="b">
        <v>0</v>
      </c>
      <c r="J794" s="288"/>
      <c r="K794" s="288"/>
      <c r="L794" s="288"/>
      <c r="M794" s="288"/>
    </row>
    <row r="795">
      <c r="A795" s="239"/>
      <c r="B795" s="293"/>
      <c r="C795" s="292">
        <v>0.0</v>
      </c>
      <c r="D795" s="242" t="s">
        <v>212</v>
      </c>
      <c r="E795" s="260" t="s">
        <v>27</v>
      </c>
      <c r="F795" s="244" t="s">
        <v>27</v>
      </c>
      <c r="G795" s="289" t="b">
        <f t="shared" si="1"/>
        <v>0</v>
      </c>
      <c r="H795" s="246" t="b">
        <v>0</v>
      </c>
      <c r="I795" s="246" t="b">
        <v>0</v>
      </c>
      <c r="J795" s="288"/>
      <c r="K795" s="288"/>
      <c r="L795" s="288"/>
      <c r="M795" s="288"/>
    </row>
    <row r="796">
      <c r="A796" s="239"/>
      <c r="B796" s="293"/>
      <c r="C796" s="292">
        <v>0.0</v>
      </c>
      <c r="D796" s="242" t="s">
        <v>212</v>
      </c>
      <c r="E796" s="260" t="s">
        <v>27</v>
      </c>
      <c r="F796" s="244" t="s">
        <v>27</v>
      </c>
      <c r="G796" s="289" t="b">
        <f t="shared" si="1"/>
        <v>0</v>
      </c>
      <c r="H796" s="246" t="b">
        <v>0</v>
      </c>
      <c r="I796" s="246" t="b">
        <v>0</v>
      </c>
      <c r="J796" s="288"/>
      <c r="K796" s="288"/>
      <c r="L796" s="288"/>
      <c r="M796" s="288"/>
    </row>
    <row r="797">
      <c r="A797" s="239"/>
      <c r="B797" s="293"/>
      <c r="C797" s="292">
        <v>0.0</v>
      </c>
      <c r="D797" s="242" t="s">
        <v>212</v>
      </c>
      <c r="E797" s="260" t="s">
        <v>27</v>
      </c>
      <c r="F797" s="244" t="s">
        <v>27</v>
      </c>
      <c r="G797" s="289" t="b">
        <f t="shared" si="1"/>
        <v>0</v>
      </c>
      <c r="H797" s="246" t="b">
        <v>0</v>
      </c>
      <c r="I797" s="246" t="b">
        <v>0</v>
      </c>
      <c r="J797" s="288"/>
      <c r="K797" s="288"/>
      <c r="L797" s="288"/>
      <c r="M797" s="288"/>
    </row>
    <row r="798">
      <c r="A798" s="239"/>
      <c r="B798" s="293"/>
      <c r="C798" s="292">
        <v>0.0</v>
      </c>
      <c r="D798" s="242" t="s">
        <v>212</v>
      </c>
      <c r="E798" s="260" t="s">
        <v>27</v>
      </c>
      <c r="F798" s="244" t="s">
        <v>27</v>
      </c>
      <c r="G798" s="289" t="b">
        <f t="shared" si="1"/>
        <v>0</v>
      </c>
      <c r="H798" s="246" t="b">
        <v>0</v>
      </c>
      <c r="I798" s="246" t="b">
        <v>0</v>
      </c>
      <c r="J798" s="288"/>
      <c r="K798" s="288"/>
      <c r="L798" s="288"/>
      <c r="M798" s="288"/>
    </row>
    <row r="799">
      <c r="A799" s="239"/>
      <c r="B799" s="293"/>
      <c r="C799" s="292">
        <v>0.0</v>
      </c>
      <c r="D799" s="242" t="s">
        <v>212</v>
      </c>
      <c r="E799" s="260" t="s">
        <v>27</v>
      </c>
      <c r="F799" s="244" t="s">
        <v>27</v>
      </c>
      <c r="G799" s="289" t="b">
        <f t="shared" si="1"/>
        <v>0</v>
      </c>
      <c r="H799" s="246" t="b">
        <v>0</v>
      </c>
      <c r="I799" s="246" t="b">
        <v>0</v>
      </c>
      <c r="J799" s="288"/>
      <c r="K799" s="288"/>
      <c r="L799" s="288"/>
      <c r="M799" s="288"/>
    </row>
    <row r="800">
      <c r="A800" s="239"/>
      <c r="B800" s="293"/>
      <c r="C800" s="292">
        <v>0.0</v>
      </c>
      <c r="D800" s="242" t="s">
        <v>212</v>
      </c>
      <c r="E800" s="260" t="s">
        <v>27</v>
      </c>
      <c r="F800" s="244" t="s">
        <v>27</v>
      </c>
      <c r="G800" s="289" t="b">
        <f t="shared" si="1"/>
        <v>0</v>
      </c>
      <c r="H800" s="246" t="b">
        <v>0</v>
      </c>
      <c r="I800" s="246" t="b">
        <v>0</v>
      </c>
      <c r="J800" s="288"/>
      <c r="K800" s="288"/>
      <c r="L800" s="288"/>
      <c r="M800" s="288"/>
    </row>
    <row r="801">
      <c r="A801" s="239"/>
      <c r="B801" s="293"/>
      <c r="C801" s="292">
        <v>0.0</v>
      </c>
      <c r="D801" s="242" t="s">
        <v>212</v>
      </c>
      <c r="E801" s="260" t="s">
        <v>27</v>
      </c>
      <c r="F801" s="244" t="s">
        <v>27</v>
      </c>
      <c r="G801" s="289" t="b">
        <f t="shared" si="1"/>
        <v>0</v>
      </c>
      <c r="H801" s="246" t="b">
        <v>0</v>
      </c>
      <c r="I801" s="246" t="b">
        <v>0</v>
      </c>
      <c r="J801" s="288"/>
      <c r="K801" s="288"/>
      <c r="L801" s="288"/>
      <c r="M801" s="288"/>
    </row>
    <row r="802">
      <c r="A802" s="239"/>
      <c r="B802" s="293"/>
      <c r="C802" s="292">
        <v>0.0</v>
      </c>
      <c r="D802" s="242" t="s">
        <v>212</v>
      </c>
      <c r="E802" s="260" t="s">
        <v>27</v>
      </c>
      <c r="F802" s="244" t="s">
        <v>27</v>
      </c>
      <c r="G802" s="289" t="b">
        <f t="shared" si="1"/>
        <v>0</v>
      </c>
      <c r="H802" s="246" t="b">
        <v>0</v>
      </c>
      <c r="I802" s="246" t="b">
        <v>0</v>
      </c>
      <c r="J802" s="288"/>
      <c r="K802" s="288"/>
      <c r="L802" s="288"/>
      <c r="M802" s="288"/>
    </row>
    <row r="803">
      <c r="A803" s="239"/>
      <c r="B803" s="293"/>
      <c r="C803" s="292">
        <v>0.0</v>
      </c>
      <c r="D803" s="242" t="s">
        <v>212</v>
      </c>
      <c r="E803" s="260" t="s">
        <v>27</v>
      </c>
      <c r="F803" s="244" t="s">
        <v>27</v>
      </c>
      <c r="G803" s="289" t="b">
        <f t="shared" si="1"/>
        <v>0</v>
      </c>
      <c r="H803" s="246" t="b">
        <v>0</v>
      </c>
      <c r="I803" s="246" t="b">
        <v>0</v>
      </c>
      <c r="J803" s="288"/>
      <c r="K803" s="288"/>
      <c r="L803" s="288"/>
      <c r="M803" s="288"/>
    </row>
    <row r="804">
      <c r="A804" s="239"/>
      <c r="B804" s="293"/>
      <c r="C804" s="292">
        <v>0.0</v>
      </c>
      <c r="D804" s="242" t="s">
        <v>212</v>
      </c>
      <c r="E804" s="260" t="s">
        <v>27</v>
      </c>
      <c r="F804" s="244" t="s">
        <v>27</v>
      </c>
      <c r="G804" s="289" t="b">
        <f t="shared" si="1"/>
        <v>0</v>
      </c>
      <c r="H804" s="246" t="b">
        <v>0</v>
      </c>
      <c r="I804" s="246" t="b">
        <v>0</v>
      </c>
      <c r="J804" s="288"/>
      <c r="K804" s="288"/>
      <c r="L804" s="288"/>
      <c r="M804" s="288"/>
    </row>
    <row r="805">
      <c r="A805" s="239"/>
      <c r="B805" s="293"/>
      <c r="C805" s="292">
        <v>0.0</v>
      </c>
      <c r="D805" s="242" t="s">
        <v>212</v>
      </c>
      <c r="E805" s="260" t="s">
        <v>27</v>
      </c>
      <c r="F805" s="244" t="s">
        <v>27</v>
      </c>
      <c r="G805" s="289" t="b">
        <f t="shared" si="1"/>
        <v>0</v>
      </c>
      <c r="H805" s="246" t="b">
        <v>0</v>
      </c>
      <c r="I805" s="246" t="b">
        <v>0</v>
      </c>
      <c r="J805" s="288"/>
      <c r="K805" s="288"/>
      <c r="L805" s="288"/>
      <c r="M805" s="288"/>
    </row>
    <row r="806">
      <c r="A806" s="239"/>
      <c r="B806" s="293"/>
      <c r="C806" s="292">
        <v>0.0</v>
      </c>
      <c r="D806" s="242" t="s">
        <v>212</v>
      </c>
      <c r="E806" s="260" t="s">
        <v>27</v>
      </c>
      <c r="F806" s="244" t="s">
        <v>27</v>
      </c>
      <c r="G806" s="289" t="b">
        <f t="shared" si="1"/>
        <v>0</v>
      </c>
      <c r="H806" s="246" t="b">
        <v>0</v>
      </c>
      <c r="I806" s="246" t="b">
        <v>0</v>
      </c>
      <c r="J806" s="288"/>
      <c r="K806" s="288"/>
      <c r="L806" s="288"/>
      <c r="M806" s="288"/>
    </row>
    <row r="807">
      <c r="A807" s="239"/>
      <c r="B807" s="293"/>
      <c r="C807" s="292">
        <v>0.0</v>
      </c>
      <c r="D807" s="242" t="s">
        <v>212</v>
      </c>
      <c r="E807" s="260" t="s">
        <v>27</v>
      </c>
      <c r="F807" s="244" t="s">
        <v>27</v>
      </c>
      <c r="G807" s="289" t="b">
        <f t="shared" si="1"/>
        <v>0</v>
      </c>
      <c r="H807" s="246" t="b">
        <v>0</v>
      </c>
      <c r="I807" s="246" t="b">
        <v>0</v>
      </c>
      <c r="J807" s="288"/>
      <c r="K807" s="288"/>
      <c r="L807" s="288"/>
      <c r="M807" s="288"/>
    </row>
    <row r="808">
      <c r="A808" s="239"/>
      <c r="B808" s="293"/>
      <c r="C808" s="292">
        <v>0.0</v>
      </c>
      <c r="D808" s="242" t="s">
        <v>212</v>
      </c>
      <c r="E808" s="260" t="s">
        <v>27</v>
      </c>
      <c r="F808" s="244" t="s">
        <v>27</v>
      </c>
      <c r="G808" s="289" t="b">
        <f t="shared" si="1"/>
        <v>0</v>
      </c>
      <c r="H808" s="246" t="b">
        <v>0</v>
      </c>
      <c r="I808" s="246" t="b">
        <v>0</v>
      </c>
      <c r="J808" s="288"/>
      <c r="K808" s="288"/>
      <c r="L808" s="288"/>
      <c r="M808" s="288"/>
    </row>
    <row r="809">
      <c r="A809" s="239"/>
      <c r="B809" s="293"/>
      <c r="C809" s="292">
        <v>0.0</v>
      </c>
      <c r="D809" s="242" t="s">
        <v>212</v>
      </c>
      <c r="E809" s="260" t="s">
        <v>27</v>
      </c>
      <c r="F809" s="244" t="s">
        <v>27</v>
      </c>
      <c r="G809" s="289" t="b">
        <f t="shared" si="1"/>
        <v>0</v>
      </c>
      <c r="H809" s="246" t="b">
        <v>0</v>
      </c>
      <c r="I809" s="246" t="b">
        <v>0</v>
      </c>
      <c r="J809" s="288"/>
      <c r="K809" s="288"/>
      <c r="L809" s="288"/>
      <c r="M809" s="288"/>
    </row>
    <row r="810">
      <c r="A810" s="239"/>
      <c r="B810" s="293"/>
      <c r="C810" s="292">
        <v>0.0</v>
      </c>
      <c r="D810" s="242" t="s">
        <v>212</v>
      </c>
      <c r="E810" s="260" t="s">
        <v>27</v>
      </c>
      <c r="F810" s="244" t="s">
        <v>27</v>
      </c>
      <c r="G810" s="289" t="b">
        <f t="shared" si="1"/>
        <v>0</v>
      </c>
      <c r="H810" s="246" t="b">
        <v>0</v>
      </c>
      <c r="I810" s="246" t="b">
        <v>0</v>
      </c>
      <c r="J810" s="288"/>
      <c r="K810" s="288"/>
      <c r="L810" s="288"/>
      <c r="M810" s="288"/>
    </row>
    <row r="811">
      <c r="A811" s="239"/>
      <c r="B811" s="293"/>
      <c r="C811" s="292">
        <v>0.0</v>
      </c>
      <c r="D811" s="242" t="s">
        <v>212</v>
      </c>
      <c r="E811" s="260" t="s">
        <v>27</v>
      </c>
      <c r="F811" s="244" t="s">
        <v>27</v>
      </c>
      <c r="G811" s="289" t="b">
        <f t="shared" si="1"/>
        <v>0</v>
      </c>
      <c r="H811" s="246" t="b">
        <v>0</v>
      </c>
      <c r="I811" s="246" t="b">
        <v>0</v>
      </c>
      <c r="J811" s="288"/>
      <c r="K811" s="288"/>
      <c r="L811" s="288"/>
      <c r="M811" s="288"/>
    </row>
    <row r="812">
      <c r="A812" s="239"/>
      <c r="B812" s="293"/>
      <c r="C812" s="292">
        <v>0.0</v>
      </c>
      <c r="D812" s="242" t="s">
        <v>212</v>
      </c>
      <c r="E812" s="260" t="s">
        <v>27</v>
      </c>
      <c r="F812" s="244" t="s">
        <v>27</v>
      </c>
      <c r="G812" s="289" t="b">
        <f t="shared" si="1"/>
        <v>0</v>
      </c>
      <c r="H812" s="246" t="b">
        <v>0</v>
      </c>
      <c r="I812" s="246" t="b">
        <v>0</v>
      </c>
      <c r="J812" s="288"/>
      <c r="K812" s="288"/>
      <c r="L812" s="288"/>
      <c r="M812" s="288"/>
    </row>
    <row r="813">
      <c r="A813" s="239"/>
      <c r="B813" s="293"/>
      <c r="C813" s="292">
        <v>0.0</v>
      </c>
      <c r="D813" s="242" t="s">
        <v>212</v>
      </c>
      <c r="E813" s="260" t="s">
        <v>27</v>
      </c>
      <c r="F813" s="244" t="s">
        <v>27</v>
      </c>
      <c r="G813" s="289" t="b">
        <f t="shared" si="1"/>
        <v>0</v>
      </c>
      <c r="H813" s="246" t="b">
        <v>0</v>
      </c>
      <c r="I813" s="246" t="b">
        <v>0</v>
      </c>
      <c r="J813" s="288"/>
      <c r="K813" s="288"/>
      <c r="L813" s="288"/>
      <c r="M813" s="288"/>
    </row>
    <row r="814">
      <c r="A814" s="239"/>
      <c r="B814" s="293"/>
      <c r="C814" s="292">
        <v>0.0</v>
      </c>
      <c r="D814" s="242" t="s">
        <v>212</v>
      </c>
      <c r="E814" s="260" t="s">
        <v>27</v>
      </c>
      <c r="F814" s="244" t="s">
        <v>27</v>
      </c>
      <c r="G814" s="289" t="b">
        <f t="shared" si="1"/>
        <v>0</v>
      </c>
      <c r="H814" s="246" t="b">
        <v>0</v>
      </c>
      <c r="I814" s="246" t="b">
        <v>0</v>
      </c>
      <c r="J814" s="288"/>
      <c r="K814" s="288"/>
      <c r="L814" s="288"/>
      <c r="M814" s="288"/>
    </row>
    <row r="815">
      <c r="A815" s="239"/>
      <c r="B815" s="293"/>
      <c r="C815" s="292">
        <v>0.0</v>
      </c>
      <c r="D815" s="242" t="s">
        <v>212</v>
      </c>
      <c r="E815" s="260" t="s">
        <v>27</v>
      </c>
      <c r="F815" s="244" t="s">
        <v>27</v>
      </c>
      <c r="G815" s="289" t="b">
        <f t="shared" si="1"/>
        <v>0</v>
      </c>
      <c r="H815" s="246" t="b">
        <v>0</v>
      </c>
      <c r="I815" s="246" t="b">
        <v>0</v>
      </c>
      <c r="J815" s="288"/>
      <c r="K815" s="288"/>
      <c r="L815" s="288"/>
      <c r="M815" s="288"/>
    </row>
    <row r="816">
      <c r="A816" s="239"/>
      <c r="B816" s="293"/>
      <c r="C816" s="292">
        <v>0.0</v>
      </c>
      <c r="D816" s="242" t="s">
        <v>212</v>
      </c>
      <c r="E816" s="260" t="s">
        <v>27</v>
      </c>
      <c r="F816" s="244" t="s">
        <v>27</v>
      </c>
      <c r="G816" s="289" t="b">
        <f t="shared" si="1"/>
        <v>0</v>
      </c>
      <c r="H816" s="246" t="b">
        <v>0</v>
      </c>
      <c r="I816" s="246" t="b">
        <v>0</v>
      </c>
      <c r="J816" s="288"/>
      <c r="K816" s="288"/>
      <c r="L816" s="288"/>
      <c r="M816" s="288"/>
    </row>
    <row r="817">
      <c r="A817" s="239"/>
      <c r="B817" s="293"/>
      <c r="C817" s="292">
        <v>0.0</v>
      </c>
      <c r="D817" s="242" t="s">
        <v>212</v>
      </c>
      <c r="E817" s="260" t="s">
        <v>27</v>
      </c>
      <c r="F817" s="244" t="s">
        <v>27</v>
      </c>
      <c r="G817" s="289" t="b">
        <f t="shared" si="1"/>
        <v>0</v>
      </c>
      <c r="H817" s="246" t="b">
        <v>0</v>
      </c>
      <c r="I817" s="246" t="b">
        <v>0</v>
      </c>
      <c r="J817" s="288"/>
      <c r="K817" s="288"/>
      <c r="L817" s="288"/>
      <c r="M817" s="288"/>
    </row>
    <row r="818">
      <c r="A818" s="239"/>
      <c r="B818" s="293"/>
      <c r="C818" s="292">
        <v>0.0</v>
      </c>
      <c r="D818" s="242" t="s">
        <v>212</v>
      </c>
      <c r="E818" s="260" t="s">
        <v>27</v>
      </c>
      <c r="F818" s="244" t="s">
        <v>27</v>
      </c>
      <c r="G818" s="289" t="b">
        <f t="shared" si="1"/>
        <v>0</v>
      </c>
      <c r="H818" s="246" t="b">
        <v>0</v>
      </c>
      <c r="I818" s="246" t="b">
        <v>0</v>
      </c>
      <c r="J818" s="288"/>
      <c r="K818" s="288"/>
      <c r="L818" s="288"/>
      <c r="M818" s="288"/>
    </row>
    <row r="819">
      <c r="A819" s="239"/>
      <c r="B819" s="293"/>
      <c r="C819" s="292">
        <v>0.0</v>
      </c>
      <c r="D819" s="242" t="s">
        <v>212</v>
      </c>
      <c r="E819" s="260" t="s">
        <v>27</v>
      </c>
      <c r="F819" s="244" t="s">
        <v>27</v>
      </c>
      <c r="G819" s="289" t="b">
        <f t="shared" si="1"/>
        <v>0</v>
      </c>
      <c r="H819" s="246" t="b">
        <v>0</v>
      </c>
      <c r="I819" s="246" t="b">
        <v>0</v>
      </c>
      <c r="J819" s="288"/>
      <c r="K819" s="288"/>
      <c r="L819" s="288"/>
      <c r="M819" s="288"/>
    </row>
    <row r="820">
      <c r="A820" s="239"/>
      <c r="B820" s="293"/>
      <c r="C820" s="292">
        <v>0.0</v>
      </c>
      <c r="D820" s="242" t="s">
        <v>212</v>
      </c>
      <c r="E820" s="260" t="s">
        <v>27</v>
      </c>
      <c r="F820" s="244" t="s">
        <v>27</v>
      </c>
      <c r="G820" s="289" t="b">
        <f t="shared" si="1"/>
        <v>0</v>
      </c>
      <c r="H820" s="246" t="b">
        <v>0</v>
      </c>
      <c r="I820" s="246" t="b">
        <v>0</v>
      </c>
      <c r="J820" s="288"/>
      <c r="K820" s="288"/>
      <c r="L820" s="288"/>
      <c r="M820" s="288"/>
    </row>
    <row r="821">
      <c r="A821" s="239"/>
      <c r="B821" s="293"/>
      <c r="C821" s="292">
        <v>0.0</v>
      </c>
      <c r="D821" s="242" t="s">
        <v>212</v>
      </c>
      <c r="E821" s="260" t="s">
        <v>27</v>
      </c>
      <c r="F821" s="244" t="s">
        <v>27</v>
      </c>
      <c r="G821" s="289" t="b">
        <f t="shared" si="1"/>
        <v>0</v>
      </c>
      <c r="H821" s="246" t="b">
        <v>0</v>
      </c>
      <c r="I821" s="246" t="b">
        <v>0</v>
      </c>
      <c r="J821" s="288"/>
      <c r="K821" s="288"/>
      <c r="L821" s="288"/>
      <c r="M821" s="288"/>
    </row>
    <row r="822">
      <c r="A822" s="239"/>
      <c r="B822" s="293"/>
      <c r="C822" s="292">
        <v>0.0</v>
      </c>
      <c r="D822" s="242" t="s">
        <v>212</v>
      </c>
      <c r="E822" s="260" t="s">
        <v>27</v>
      </c>
      <c r="F822" s="244" t="s">
        <v>27</v>
      </c>
      <c r="G822" s="289" t="b">
        <f t="shared" si="1"/>
        <v>0</v>
      </c>
      <c r="H822" s="246" t="b">
        <v>0</v>
      </c>
      <c r="I822" s="246" t="b">
        <v>0</v>
      </c>
      <c r="J822" s="288"/>
      <c r="K822" s="288"/>
      <c r="L822" s="288"/>
      <c r="M822" s="288"/>
    </row>
    <row r="823">
      <c r="A823" s="239"/>
      <c r="B823" s="293"/>
      <c r="C823" s="292">
        <v>0.0</v>
      </c>
      <c r="D823" s="242" t="s">
        <v>212</v>
      </c>
      <c r="E823" s="260" t="s">
        <v>27</v>
      </c>
      <c r="F823" s="244" t="s">
        <v>27</v>
      </c>
      <c r="G823" s="289" t="b">
        <f t="shared" si="1"/>
        <v>0</v>
      </c>
      <c r="H823" s="246" t="b">
        <v>0</v>
      </c>
      <c r="I823" s="246" t="b">
        <v>0</v>
      </c>
      <c r="J823" s="288"/>
      <c r="K823" s="288"/>
      <c r="L823" s="288"/>
      <c r="M823" s="288"/>
    </row>
    <row r="824">
      <c r="A824" s="239"/>
      <c r="B824" s="293"/>
      <c r="C824" s="292">
        <v>0.0</v>
      </c>
      <c r="D824" s="242" t="s">
        <v>212</v>
      </c>
      <c r="E824" s="260" t="s">
        <v>27</v>
      </c>
      <c r="F824" s="244" t="s">
        <v>27</v>
      </c>
      <c r="G824" s="289" t="b">
        <f t="shared" si="1"/>
        <v>0</v>
      </c>
      <c r="H824" s="246" t="b">
        <v>0</v>
      </c>
      <c r="I824" s="246" t="b">
        <v>0</v>
      </c>
      <c r="J824" s="288"/>
      <c r="K824" s="288"/>
      <c r="L824" s="288"/>
      <c r="M824" s="288"/>
    </row>
    <row r="825">
      <c r="A825" s="239"/>
      <c r="B825" s="293"/>
      <c r="C825" s="292">
        <v>0.0</v>
      </c>
      <c r="D825" s="242" t="s">
        <v>212</v>
      </c>
      <c r="E825" s="260" t="s">
        <v>27</v>
      </c>
      <c r="F825" s="244" t="s">
        <v>27</v>
      </c>
      <c r="G825" s="289" t="b">
        <f t="shared" si="1"/>
        <v>0</v>
      </c>
      <c r="H825" s="246" t="b">
        <v>0</v>
      </c>
      <c r="I825" s="246" t="b">
        <v>0</v>
      </c>
      <c r="J825" s="288"/>
      <c r="K825" s="288"/>
      <c r="L825" s="288"/>
      <c r="M825" s="288"/>
    </row>
    <row r="826">
      <c r="A826" s="239"/>
      <c r="B826" s="293"/>
      <c r="C826" s="292">
        <v>0.0</v>
      </c>
      <c r="D826" s="242" t="s">
        <v>212</v>
      </c>
      <c r="E826" s="260" t="s">
        <v>27</v>
      </c>
      <c r="F826" s="244" t="s">
        <v>27</v>
      </c>
      <c r="G826" s="289" t="b">
        <f t="shared" si="1"/>
        <v>0</v>
      </c>
      <c r="H826" s="246" t="b">
        <v>0</v>
      </c>
      <c r="I826" s="246" t="b">
        <v>0</v>
      </c>
      <c r="J826" s="288"/>
      <c r="K826" s="288"/>
      <c r="L826" s="288"/>
      <c r="M826" s="288"/>
    </row>
    <row r="827">
      <c r="A827" s="239"/>
      <c r="B827" s="293"/>
      <c r="C827" s="292">
        <v>0.0</v>
      </c>
      <c r="D827" s="242" t="s">
        <v>212</v>
      </c>
      <c r="E827" s="260" t="s">
        <v>27</v>
      </c>
      <c r="F827" s="244" t="s">
        <v>27</v>
      </c>
      <c r="G827" s="289" t="b">
        <f t="shared" si="1"/>
        <v>0</v>
      </c>
      <c r="H827" s="246" t="b">
        <v>0</v>
      </c>
      <c r="I827" s="246" t="b">
        <v>0</v>
      </c>
      <c r="J827" s="288"/>
      <c r="K827" s="288"/>
      <c r="L827" s="288"/>
      <c r="M827" s="288"/>
    </row>
    <row r="828">
      <c r="A828" s="239"/>
      <c r="B828" s="293"/>
      <c r="C828" s="292">
        <v>0.0</v>
      </c>
      <c r="D828" s="242" t="s">
        <v>212</v>
      </c>
      <c r="E828" s="260" t="s">
        <v>27</v>
      </c>
      <c r="F828" s="244" t="s">
        <v>27</v>
      </c>
      <c r="G828" s="289" t="b">
        <f t="shared" si="1"/>
        <v>0</v>
      </c>
      <c r="H828" s="246" t="b">
        <v>0</v>
      </c>
      <c r="I828" s="246" t="b">
        <v>0</v>
      </c>
      <c r="J828" s="288"/>
      <c r="K828" s="288"/>
      <c r="L828" s="288"/>
      <c r="M828" s="288"/>
    </row>
    <row r="829">
      <c r="A829" s="239"/>
      <c r="B829" s="293"/>
      <c r="C829" s="292">
        <v>0.0</v>
      </c>
      <c r="D829" s="242" t="s">
        <v>212</v>
      </c>
      <c r="E829" s="260" t="s">
        <v>27</v>
      </c>
      <c r="F829" s="244" t="s">
        <v>27</v>
      </c>
      <c r="G829" s="289" t="b">
        <f t="shared" si="1"/>
        <v>0</v>
      </c>
      <c r="H829" s="246" t="b">
        <v>0</v>
      </c>
      <c r="I829" s="246" t="b">
        <v>0</v>
      </c>
      <c r="J829" s="288"/>
      <c r="K829" s="288"/>
      <c r="L829" s="288"/>
      <c r="M829" s="288"/>
    </row>
    <row r="830">
      <c r="A830" s="239"/>
      <c r="B830" s="293"/>
      <c r="C830" s="292">
        <v>0.0</v>
      </c>
      <c r="D830" s="242" t="s">
        <v>212</v>
      </c>
      <c r="E830" s="260" t="s">
        <v>27</v>
      </c>
      <c r="F830" s="244" t="s">
        <v>27</v>
      </c>
      <c r="G830" s="289" t="b">
        <f t="shared" si="1"/>
        <v>0</v>
      </c>
      <c r="H830" s="246" t="b">
        <v>0</v>
      </c>
      <c r="I830" s="246" t="b">
        <v>0</v>
      </c>
      <c r="J830" s="288"/>
      <c r="K830" s="288"/>
      <c r="L830" s="288"/>
      <c r="M830" s="288"/>
    </row>
    <row r="831">
      <c r="A831" s="239"/>
      <c r="B831" s="293"/>
      <c r="C831" s="292">
        <v>0.0</v>
      </c>
      <c r="D831" s="242" t="s">
        <v>212</v>
      </c>
      <c r="E831" s="260" t="s">
        <v>27</v>
      </c>
      <c r="F831" s="244" t="s">
        <v>27</v>
      </c>
      <c r="G831" s="289" t="b">
        <f t="shared" si="1"/>
        <v>0</v>
      </c>
      <c r="H831" s="246" t="b">
        <v>0</v>
      </c>
      <c r="I831" s="246" t="b">
        <v>0</v>
      </c>
      <c r="J831" s="288"/>
      <c r="K831" s="288"/>
      <c r="L831" s="288"/>
      <c r="M831" s="288"/>
    </row>
    <row r="832">
      <c r="A832" s="239"/>
      <c r="B832" s="293"/>
      <c r="C832" s="292">
        <v>0.0</v>
      </c>
      <c r="D832" s="242" t="s">
        <v>212</v>
      </c>
      <c r="E832" s="260" t="s">
        <v>27</v>
      </c>
      <c r="F832" s="244" t="s">
        <v>27</v>
      </c>
      <c r="G832" s="289" t="b">
        <f t="shared" si="1"/>
        <v>0</v>
      </c>
      <c r="H832" s="246" t="b">
        <v>0</v>
      </c>
      <c r="I832" s="246" t="b">
        <v>0</v>
      </c>
      <c r="J832" s="288"/>
      <c r="K832" s="288"/>
      <c r="L832" s="288"/>
      <c r="M832" s="288"/>
    </row>
    <row r="833">
      <c r="A833" s="239"/>
      <c r="B833" s="293"/>
      <c r="C833" s="292">
        <v>0.0</v>
      </c>
      <c r="D833" s="242" t="s">
        <v>212</v>
      </c>
      <c r="E833" s="260" t="s">
        <v>27</v>
      </c>
      <c r="F833" s="244" t="s">
        <v>27</v>
      </c>
      <c r="G833" s="289" t="b">
        <f t="shared" si="1"/>
        <v>0</v>
      </c>
      <c r="H833" s="246" t="b">
        <v>0</v>
      </c>
      <c r="I833" s="246" t="b">
        <v>0</v>
      </c>
      <c r="J833" s="288"/>
      <c r="K833" s="288"/>
      <c r="L833" s="288"/>
      <c r="M833" s="288"/>
    </row>
    <row r="834">
      <c r="A834" s="239"/>
      <c r="B834" s="293"/>
      <c r="C834" s="292">
        <v>0.0</v>
      </c>
      <c r="D834" s="242" t="s">
        <v>212</v>
      </c>
      <c r="E834" s="260" t="s">
        <v>27</v>
      </c>
      <c r="F834" s="244" t="s">
        <v>27</v>
      </c>
      <c r="G834" s="289" t="b">
        <f t="shared" si="1"/>
        <v>0</v>
      </c>
      <c r="H834" s="246" t="b">
        <v>0</v>
      </c>
      <c r="I834" s="246" t="b">
        <v>0</v>
      </c>
      <c r="J834" s="288"/>
      <c r="K834" s="288"/>
      <c r="L834" s="288"/>
      <c r="M834" s="288"/>
    </row>
    <row r="835">
      <c r="A835" s="239"/>
      <c r="B835" s="293"/>
      <c r="C835" s="292">
        <v>0.0</v>
      </c>
      <c r="D835" s="242" t="s">
        <v>212</v>
      </c>
      <c r="E835" s="260" t="s">
        <v>27</v>
      </c>
      <c r="F835" s="244" t="s">
        <v>27</v>
      </c>
      <c r="G835" s="289" t="b">
        <f t="shared" si="1"/>
        <v>0</v>
      </c>
      <c r="H835" s="246" t="b">
        <v>0</v>
      </c>
      <c r="I835" s="246" t="b">
        <v>0</v>
      </c>
      <c r="J835" s="288"/>
      <c r="K835" s="288"/>
      <c r="L835" s="288"/>
      <c r="M835" s="288"/>
    </row>
    <row r="836">
      <c r="A836" s="239"/>
      <c r="B836" s="293"/>
      <c r="C836" s="292">
        <v>0.0</v>
      </c>
      <c r="D836" s="242" t="s">
        <v>212</v>
      </c>
      <c r="E836" s="260" t="s">
        <v>27</v>
      </c>
      <c r="F836" s="244" t="s">
        <v>27</v>
      </c>
      <c r="G836" s="289" t="b">
        <f t="shared" si="1"/>
        <v>0</v>
      </c>
      <c r="H836" s="246" t="b">
        <v>0</v>
      </c>
      <c r="I836" s="246" t="b">
        <v>0</v>
      </c>
      <c r="J836" s="288"/>
      <c r="K836" s="288"/>
      <c r="L836" s="288"/>
      <c r="M836" s="288"/>
    </row>
    <row r="837">
      <c r="A837" s="239"/>
      <c r="B837" s="293"/>
      <c r="C837" s="292">
        <v>0.0</v>
      </c>
      <c r="D837" s="242" t="s">
        <v>212</v>
      </c>
      <c r="E837" s="260" t="s">
        <v>27</v>
      </c>
      <c r="F837" s="244" t="s">
        <v>27</v>
      </c>
      <c r="G837" s="289" t="b">
        <f t="shared" si="1"/>
        <v>0</v>
      </c>
      <c r="H837" s="246" t="b">
        <v>0</v>
      </c>
      <c r="I837" s="246" t="b">
        <v>0</v>
      </c>
      <c r="J837" s="288"/>
      <c r="K837" s="288"/>
      <c r="L837" s="288"/>
      <c r="M837" s="288"/>
    </row>
    <row r="838">
      <c r="A838" s="239"/>
      <c r="B838" s="293"/>
      <c r="C838" s="292">
        <v>0.0</v>
      </c>
      <c r="D838" s="242" t="s">
        <v>212</v>
      </c>
      <c r="E838" s="260" t="s">
        <v>27</v>
      </c>
      <c r="F838" s="244" t="s">
        <v>27</v>
      </c>
      <c r="G838" s="289" t="b">
        <f t="shared" si="1"/>
        <v>0</v>
      </c>
      <c r="H838" s="246" t="b">
        <v>0</v>
      </c>
      <c r="I838" s="246" t="b">
        <v>0</v>
      </c>
      <c r="J838" s="288"/>
      <c r="K838" s="288"/>
      <c r="L838" s="288"/>
      <c r="M838" s="288"/>
    </row>
    <row r="839">
      <c r="A839" s="239"/>
      <c r="B839" s="293"/>
      <c r="C839" s="292">
        <v>0.0</v>
      </c>
      <c r="D839" s="242" t="s">
        <v>212</v>
      </c>
      <c r="E839" s="260" t="s">
        <v>27</v>
      </c>
      <c r="F839" s="244" t="s">
        <v>27</v>
      </c>
      <c r="G839" s="289" t="b">
        <f t="shared" si="1"/>
        <v>0</v>
      </c>
      <c r="H839" s="246" t="b">
        <v>0</v>
      </c>
      <c r="I839" s="246" t="b">
        <v>0</v>
      </c>
      <c r="J839" s="288"/>
      <c r="K839" s="288"/>
      <c r="L839" s="288"/>
      <c r="M839" s="288"/>
    </row>
    <row r="840">
      <c r="A840" s="239"/>
      <c r="B840" s="293"/>
      <c r="C840" s="292">
        <v>0.0</v>
      </c>
      <c r="D840" s="242" t="s">
        <v>212</v>
      </c>
      <c r="E840" s="260" t="s">
        <v>27</v>
      </c>
      <c r="F840" s="244" t="s">
        <v>27</v>
      </c>
      <c r="G840" s="289" t="b">
        <f t="shared" si="1"/>
        <v>0</v>
      </c>
      <c r="H840" s="246" t="b">
        <v>0</v>
      </c>
      <c r="I840" s="246" t="b">
        <v>0</v>
      </c>
      <c r="J840" s="288"/>
      <c r="K840" s="288"/>
      <c r="L840" s="288"/>
      <c r="M840" s="288"/>
    </row>
    <row r="841">
      <c r="A841" s="239"/>
      <c r="B841" s="293"/>
      <c r="C841" s="292">
        <v>0.0</v>
      </c>
      <c r="D841" s="242" t="s">
        <v>212</v>
      </c>
      <c r="E841" s="260" t="s">
        <v>27</v>
      </c>
      <c r="F841" s="244" t="s">
        <v>27</v>
      </c>
      <c r="G841" s="289" t="b">
        <f t="shared" si="1"/>
        <v>0</v>
      </c>
      <c r="H841" s="246" t="b">
        <v>0</v>
      </c>
      <c r="I841" s="246" t="b">
        <v>0</v>
      </c>
      <c r="J841" s="288"/>
      <c r="K841" s="288"/>
      <c r="L841" s="288"/>
      <c r="M841" s="288"/>
    </row>
    <row r="842">
      <c r="A842" s="239"/>
      <c r="B842" s="293"/>
      <c r="C842" s="292">
        <v>0.0</v>
      </c>
      <c r="D842" s="242" t="s">
        <v>212</v>
      </c>
      <c r="E842" s="260" t="s">
        <v>27</v>
      </c>
      <c r="F842" s="244" t="s">
        <v>27</v>
      </c>
      <c r="G842" s="289" t="b">
        <f t="shared" si="1"/>
        <v>0</v>
      </c>
      <c r="H842" s="246" t="b">
        <v>0</v>
      </c>
      <c r="I842" s="246" t="b">
        <v>0</v>
      </c>
      <c r="J842" s="288"/>
      <c r="K842" s="288"/>
      <c r="L842" s="288"/>
      <c r="M842" s="288"/>
    </row>
    <row r="843">
      <c r="A843" s="239"/>
      <c r="B843" s="293"/>
      <c r="C843" s="292">
        <v>0.0</v>
      </c>
      <c r="D843" s="242" t="s">
        <v>212</v>
      </c>
      <c r="E843" s="260" t="s">
        <v>27</v>
      </c>
      <c r="F843" s="244" t="s">
        <v>27</v>
      </c>
      <c r="G843" s="289" t="b">
        <f t="shared" si="1"/>
        <v>0</v>
      </c>
      <c r="H843" s="246" t="b">
        <v>0</v>
      </c>
      <c r="I843" s="246" t="b">
        <v>0</v>
      </c>
      <c r="J843" s="288"/>
      <c r="K843" s="288"/>
      <c r="L843" s="288"/>
      <c r="M843" s="288"/>
    </row>
    <row r="844">
      <c r="A844" s="239"/>
      <c r="B844" s="293"/>
      <c r="C844" s="292">
        <v>0.0</v>
      </c>
      <c r="D844" s="242" t="s">
        <v>212</v>
      </c>
      <c r="E844" s="260" t="s">
        <v>27</v>
      </c>
      <c r="F844" s="244" t="s">
        <v>27</v>
      </c>
      <c r="G844" s="289" t="b">
        <f t="shared" si="1"/>
        <v>0</v>
      </c>
      <c r="H844" s="246" t="b">
        <v>0</v>
      </c>
      <c r="I844" s="246" t="b">
        <v>0</v>
      </c>
      <c r="J844" s="288"/>
      <c r="K844" s="288"/>
      <c r="L844" s="288"/>
      <c r="M844" s="288"/>
    </row>
    <row r="845">
      <c r="A845" s="239"/>
      <c r="B845" s="293"/>
      <c r="C845" s="292">
        <v>0.0</v>
      </c>
      <c r="D845" s="242" t="s">
        <v>212</v>
      </c>
      <c r="E845" s="260" t="s">
        <v>27</v>
      </c>
      <c r="F845" s="244" t="s">
        <v>27</v>
      </c>
      <c r="G845" s="289" t="b">
        <f t="shared" si="1"/>
        <v>0</v>
      </c>
      <c r="H845" s="246" t="b">
        <v>0</v>
      </c>
      <c r="I845" s="246" t="b">
        <v>0</v>
      </c>
      <c r="J845" s="288"/>
      <c r="K845" s="288"/>
      <c r="L845" s="288"/>
      <c r="M845" s="288"/>
    </row>
    <row r="846">
      <c r="A846" s="239"/>
      <c r="B846" s="293"/>
      <c r="C846" s="292">
        <v>0.0</v>
      </c>
      <c r="D846" s="242" t="s">
        <v>212</v>
      </c>
      <c r="E846" s="260" t="s">
        <v>27</v>
      </c>
      <c r="F846" s="244" t="s">
        <v>27</v>
      </c>
      <c r="G846" s="289" t="b">
        <f t="shared" si="1"/>
        <v>0</v>
      </c>
      <c r="H846" s="246" t="b">
        <v>0</v>
      </c>
      <c r="I846" s="246" t="b">
        <v>0</v>
      </c>
      <c r="J846" s="288"/>
      <c r="K846" s="288"/>
      <c r="L846" s="288"/>
      <c r="M846" s="288"/>
    </row>
    <row r="847">
      <c r="A847" s="239"/>
      <c r="B847" s="293"/>
      <c r="C847" s="292">
        <v>0.0</v>
      </c>
      <c r="D847" s="242" t="s">
        <v>212</v>
      </c>
      <c r="E847" s="260" t="s">
        <v>27</v>
      </c>
      <c r="F847" s="244" t="s">
        <v>27</v>
      </c>
      <c r="G847" s="289" t="b">
        <f t="shared" si="1"/>
        <v>0</v>
      </c>
      <c r="H847" s="246" t="b">
        <v>0</v>
      </c>
      <c r="I847" s="246" t="b">
        <v>0</v>
      </c>
      <c r="J847" s="288"/>
      <c r="K847" s="288"/>
      <c r="L847" s="288"/>
      <c r="M847" s="288"/>
    </row>
    <row r="848">
      <c r="A848" s="239"/>
      <c r="B848" s="293"/>
      <c r="C848" s="292">
        <v>0.0</v>
      </c>
      <c r="D848" s="242" t="s">
        <v>212</v>
      </c>
      <c r="E848" s="260" t="s">
        <v>27</v>
      </c>
      <c r="F848" s="244" t="s">
        <v>27</v>
      </c>
      <c r="G848" s="289" t="b">
        <f t="shared" si="1"/>
        <v>0</v>
      </c>
      <c r="H848" s="246" t="b">
        <v>0</v>
      </c>
      <c r="I848" s="246" t="b">
        <v>0</v>
      </c>
      <c r="J848" s="288"/>
      <c r="K848" s="288"/>
      <c r="L848" s="288"/>
      <c r="M848" s="288"/>
    </row>
    <row r="849">
      <c r="A849" s="239"/>
      <c r="B849" s="293"/>
      <c r="C849" s="292">
        <v>0.0</v>
      </c>
      <c r="D849" s="242" t="s">
        <v>212</v>
      </c>
      <c r="E849" s="260" t="s">
        <v>27</v>
      </c>
      <c r="F849" s="244" t="s">
        <v>27</v>
      </c>
      <c r="G849" s="289" t="b">
        <f t="shared" si="1"/>
        <v>0</v>
      </c>
      <c r="H849" s="246" t="b">
        <v>0</v>
      </c>
      <c r="I849" s="246" t="b">
        <v>0</v>
      </c>
      <c r="J849" s="288"/>
      <c r="K849" s="288"/>
      <c r="L849" s="288"/>
      <c r="M849" s="288"/>
    </row>
    <row r="850">
      <c r="A850" s="239"/>
      <c r="B850" s="293"/>
      <c r="C850" s="292">
        <v>0.0</v>
      </c>
      <c r="D850" s="242" t="s">
        <v>212</v>
      </c>
      <c r="E850" s="260" t="s">
        <v>27</v>
      </c>
      <c r="F850" s="244" t="s">
        <v>27</v>
      </c>
      <c r="G850" s="289" t="b">
        <f t="shared" si="1"/>
        <v>0</v>
      </c>
      <c r="H850" s="246" t="b">
        <v>0</v>
      </c>
      <c r="I850" s="246" t="b">
        <v>0</v>
      </c>
      <c r="J850" s="288"/>
      <c r="K850" s="288"/>
      <c r="L850" s="288"/>
      <c r="M850" s="288"/>
    </row>
    <row r="851">
      <c r="A851" s="239"/>
      <c r="B851" s="293"/>
      <c r="C851" s="292">
        <v>0.0</v>
      </c>
      <c r="D851" s="242" t="s">
        <v>212</v>
      </c>
      <c r="E851" s="260" t="s">
        <v>27</v>
      </c>
      <c r="F851" s="244" t="s">
        <v>27</v>
      </c>
      <c r="G851" s="289" t="b">
        <f t="shared" si="1"/>
        <v>0</v>
      </c>
      <c r="H851" s="246" t="b">
        <v>0</v>
      </c>
      <c r="I851" s="246" t="b">
        <v>0</v>
      </c>
      <c r="J851" s="288"/>
      <c r="K851" s="288"/>
      <c r="L851" s="288"/>
      <c r="M851" s="288"/>
    </row>
    <row r="852">
      <c r="A852" s="239"/>
      <c r="B852" s="293"/>
      <c r="C852" s="292">
        <v>0.0</v>
      </c>
      <c r="D852" s="242" t="s">
        <v>212</v>
      </c>
      <c r="E852" s="260" t="s">
        <v>27</v>
      </c>
      <c r="F852" s="244" t="s">
        <v>27</v>
      </c>
      <c r="G852" s="289" t="b">
        <f t="shared" si="1"/>
        <v>0</v>
      </c>
      <c r="H852" s="246" t="b">
        <v>0</v>
      </c>
      <c r="I852" s="246" t="b">
        <v>0</v>
      </c>
      <c r="J852" s="288"/>
      <c r="K852" s="288"/>
      <c r="L852" s="288"/>
      <c r="M852" s="288"/>
    </row>
    <row r="853">
      <c r="A853" s="239"/>
      <c r="B853" s="293"/>
      <c r="C853" s="292">
        <v>0.0</v>
      </c>
      <c r="D853" s="242" t="s">
        <v>212</v>
      </c>
      <c r="E853" s="260" t="s">
        <v>27</v>
      </c>
      <c r="F853" s="244" t="s">
        <v>27</v>
      </c>
      <c r="G853" s="289" t="b">
        <f t="shared" si="1"/>
        <v>0</v>
      </c>
      <c r="H853" s="246" t="b">
        <v>0</v>
      </c>
      <c r="I853" s="246" t="b">
        <v>0</v>
      </c>
      <c r="J853" s="288"/>
      <c r="K853" s="288"/>
      <c r="L853" s="288"/>
      <c r="M853" s="288"/>
    </row>
    <row r="854">
      <c r="A854" s="239"/>
      <c r="B854" s="293"/>
      <c r="C854" s="292">
        <v>0.0</v>
      </c>
      <c r="D854" s="242" t="s">
        <v>212</v>
      </c>
      <c r="E854" s="260" t="s">
        <v>27</v>
      </c>
      <c r="F854" s="244" t="s">
        <v>27</v>
      </c>
      <c r="G854" s="289" t="b">
        <f t="shared" si="1"/>
        <v>0</v>
      </c>
      <c r="H854" s="246" t="b">
        <v>0</v>
      </c>
      <c r="I854" s="246" t="b">
        <v>0</v>
      </c>
      <c r="J854" s="288"/>
      <c r="K854" s="288"/>
      <c r="L854" s="288"/>
      <c r="M854" s="288"/>
    </row>
    <row r="855">
      <c r="A855" s="239"/>
      <c r="B855" s="293"/>
      <c r="C855" s="292">
        <v>0.0</v>
      </c>
      <c r="D855" s="242" t="s">
        <v>212</v>
      </c>
      <c r="E855" s="260" t="s">
        <v>27</v>
      </c>
      <c r="F855" s="244" t="s">
        <v>27</v>
      </c>
      <c r="G855" s="289" t="b">
        <f t="shared" si="1"/>
        <v>0</v>
      </c>
      <c r="H855" s="246" t="b">
        <v>0</v>
      </c>
      <c r="I855" s="246" t="b">
        <v>0</v>
      </c>
      <c r="J855" s="288"/>
      <c r="K855" s="288"/>
      <c r="L855" s="288"/>
      <c r="M855" s="288"/>
    </row>
    <row r="856">
      <c r="A856" s="239"/>
      <c r="B856" s="293"/>
      <c r="C856" s="292">
        <v>0.0</v>
      </c>
      <c r="D856" s="242" t="s">
        <v>212</v>
      </c>
      <c r="E856" s="260" t="s">
        <v>27</v>
      </c>
      <c r="F856" s="244" t="s">
        <v>27</v>
      </c>
      <c r="G856" s="289" t="b">
        <f t="shared" si="1"/>
        <v>0</v>
      </c>
      <c r="H856" s="246" t="b">
        <v>0</v>
      </c>
      <c r="I856" s="246" t="b">
        <v>0</v>
      </c>
      <c r="J856" s="288"/>
      <c r="K856" s="288"/>
      <c r="L856" s="288"/>
      <c r="M856" s="288"/>
    </row>
    <row r="857">
      <c r="A857" s="239"/>
      <c r="B857" s="293"/>
      <c r="C857" s="292">
        <v>0.0</v>
      </c>
      <c r="D857" s="242" t="s">
        <v>212</v>
      </c>
      <c r="E857" s="260" t="s">
        <v>27</v>
      </c>
      <c r="F857" s="244" t="s">
        <v>27</v>
      </c>
      <c r="G857" s="289" t="b">
        <f t="shared" si="1"/>
        <v>0</v>
      </c>
      <c r="H857" s="246" t="b">
        <v>0</v>
      </c>
      <c r="I857" s="246" t="b">
        <v>0</v>
      </c>
      <c r="J857" s="288"/>
      <c r="K857" s="288"/>
      <c r="L857" s="288"/>
      <c r="M857" s="288"/>
    </row>
    <row r="858">
      <c r="A858" s="239"/>
      <c r="B858" s="293"/>
      <c r="C858" s="292">
        <v>0.0</v>
      </c>
      <c r="D858" s="242" t="s">
        <v>212</v>
      </c>
      <c r="E858" s="260" t="s">
        <v>27</v>
      </c>
      <c r="F858" s="244" t="s">
        <v>27</v>
      </c>
      <c r="G858" s="289" t="b">
        <f t="shared" si="1"/>
        <v>0</v>
      </c>
      <c r="H858" s="246" t="b">
        <v>0</v>
      </c>
      <c r="I858" s="246" t="b">
        <v>0</v>
      </c>
      <c r="J858" s="288"/>
      <c r="K858" s="288"/>
      <c r="L858" s="288"/>
      <c r="M858" s="288"/>
    </row>
    <row r="859">
      <c r="A859" s="239"/>
      <c r="B859" s="293"/>
      <c r="C859" s="292">
        <v>0.0</v>
      </c>
      <c r="D859" s="242" t="s">
        <v>212</v>
      </c>
      <c r="E859" s="260" t="s">
        <v>27</v>
      </c>
      <c r="F859" s="244" t="s">
        <v>27</v>
      </c>
      <c r="G859" s="289" t="b">
        <f t="shared" si="1"/>
        <v>0</v>
      </c>
      <c r="H859" s="246" t="b">
        <v>0</v>
      </c>
      <c r="I859" s="246" t="b">
        <v>0</v>
      </c>
      <c r="J859" s="288"/>
      <c r="K859" s="288"/>
      <c r="L859" s="288"/>
      <c r="M859" s="288"/>
    </row>
    <row r="860">
      <c r="A860" s="239"/>
      <c r="B860" s="293"/>
      <c r="C860" s="292">
        <v>0.0</v>
      </c>
      <c r="D860" s="242" t="s">
        <v>212</v>
      </c>
      <c r="E860" s="260" t="s">
        <v>27</v>
      </c>
      <c r="F860" s="244" t="s">
        <v>27</v>
      </c>
      <c r="G860" s="289" t="b">
        <f t="shared" si="1"/>
        <v>0</v>
      </c>
      <c r="H860" s="246" t="b">
        <v>0</v>
      </c>
      <c r="I860" s="246" t="b">
        <v>0</v>
      </c>
      <c r="J860" s="288"/>
      <c r="K860" s="288"/>
      <c r="L860" s="288"/>
      <c r="M860" s="288"/>
    </row>
    <row r="861">
      <c r="A861" s="239"/>
      <c r="B861" s="293"/>
      <c r="C861" s="292">
        <v>0.0</v>
      </c>
      <c r="D861" s="242" t="s">
        <v>212</v>
      </c>
      <c r="E861" s="260" t="s">
        <v>27</v>
      </c>
      <c r="F861" s="244" t="s">
        <v>27</v>
      </c>
      <c r="G861" s="289" t="b">
        <f t="shared" si="1"/>
        <v>0</v>
      </c>
      <c r="H861" s="246" t="b">
        <v>0</v>
      </c>
      <c r="I861" s="246" t="b">
        <v>0</v>
      </c>
      <c r="J861" s="288"/>
      <c r="K861" s="288"/>
      <c r="L861" s="288"/>
      <c r="M861" s="288"/>
    </row>
    <row r="862">
      <c r="A862" s="239"/>
      <c r="B862" s="293"/>
      <c r="C862" s="292">
        <v>0.0</v>
      </c>
      <c r="D862" s="242" t="s">
        <v>212</v>
      </c>
      <c r="E862" s="260" t="s">
        <v>27</v>
      </c>
      <c r="F862" s="244" t="s">
        <v>27</v>
      </c>
      <c r="G862" s="289" t="b">
        <f t="shared" si="1"/>
        <v>0</v>
      </c>
      <c r="H862" s="246" t="b">
        <v>0</v>
      </c>
      <c r="I862" s="246" t="b">
        <v>0</v>
      </c>
      <c r="J862" s="288"/>
      <c r="K862" s="288"/>
      <c r="L862" s="288"/>
      <c r="M862" s="288"/>
    </row>
    <row r="863">
      <c r="A863" s="239"/>
      <c r="B863" s="293"/>
      <c r="C863" s="292">
        <v>0.0</v>
      </c>
      <c r="D863" s="242" t="s">
        <v>212</v>
      </c>
      <c r="E863" s="260" t="s">
        <v>27</v>
      </c>
      <c r="F863" s="244" t="s">
        <v>27</v>
      </c>
      <c r="G863" s="289" t="b">
        <f t="shared" si="1"/>
        <v>0</v>
      </c>
      <c r="H863" s="246" t="b">
        <v>0</v>
      </c>
      <c r="I863" s="246" t="b">
        <v>0</v>
      </c>
      <c r="J863" s="288"/>
      <c r="K863" s="288"/>
      <c r="L863" s="288"/>
      <c r="M863" s="288"/>
    </row>
    <row r="864">
      <c r="A864" s="239"/>
      <c r="B864" s="293"/>
      <c r="C864" s="292">
        <v>0.0</v>
      </c>
      <c r="D864" s="242" t="s">
        <v>212</v>
      </c>
      <c r="E864" s="260" t="s">
        <v>27</v>
      </c>
      <c r="F864" s="244" t="s">
        <v>27</v>
      </c>
      <c r="G864" s="289" t="b">
        <f t="shared" si="1"/>
        <v>0</v>
      </c>
      <c r="H864" s="246" t="b">
        <v>0</v>
      </c>
      <c r="I864" s="246" t="b">
        <v>0</v>
      </c>
      <c r="J864" s="288"/>
      <c r="K864" s="288"/>
      <c r="L864" s="288"/>
      <c r="M864" s="288"/>
    </row>
    <row r="865">
      <c r="A865" s="239"/>
      <c r="B865" s="293"/>
      <c r="C865" s="292">
        <v>0.0</v>
      </c>
      <c r="D865" s="242" t="s">
        <v>212</v>
      </c>
      <c r="E865" s="260" t="s">
        <v>27</v>
      </c>
      <c r="F865" s="244" t="s">
        <v>27</v>
      </c>
      <c r="G865" s="289" t="b">
        <f t="shared" si="1"/>
        <v>0</v>
      </c>
      <c r="H865" s="246" t="b">
        <v>0</v>
      </c>
      <c r="I865" s="246" t="b">
        <v>0</v>
      </c>
      <c r="J865" s="288"/>
      <c r="K865" s="288"/>
      <c r="L865" s="288"/>
      <c r="M865" s="288"/>
    </row>
    <row r="866">
      <c r="A866" s="239"/>
      <c r="B866" s="293"/>
      <c r="C866" s="292">
        <v>0.0</v>
      </c>
      <c r="D866" s="242" t="s">
        <v>212</v>
      </c>
      <c r="E866" s="260" t="s">
        <v>27</v>
      </c>
      <c r="F866" s="244" t="s">
        <v>27</v>
      </c>
      <c r="G866" s="289" t="b">
        <f t="shared" si="1"/>
        <v>0</v>
      </c>
      <c r="H866" s="246" t="b">
        <v>0</v>
      </c>
      <c r="I866" s="246" t="b">
        <v>0</v>
      </c>
      <c r="J866" s="288"/>
      <c r="K866" s="288"/>
      <c r="L866" s="288"/>
      <c r="M866" s="288"/>
    </row>
    <row r="867">
      <c r="A867" s="239"/>
      <c r="B867" s="293"/>
      <c r="C867" s="292">
        <v>0.0</v>
      </c>
      <c r="D867" s="242" t="s">
        <v>212</v>
      </c>
      <c r="E867" s="260" t="s">
        <v>27</v>
      </c>
      <c r="F867" s="244" t="s">
        <v>27</v>
      </c>
      <c r="G867" s="289" t="b">
        <f t="shared" si="1"/>
        <v>0</v>
      </c>
      <c r="H867" s="246" t="b">
        <v>0</v>
      </c>
      <c r="I867" s="246" t="b">
        <v>0</v>
      </c>
      <c r="J867" s="288"/>
      <c r="K867" s="288"/>
      <c r="L867" s="288"/>
      <c r="M867" s="288"/>
    </row>
    <row r="868">
      <c r="A868" s="239"/>
      <c r="B868" s="293"/>
      <c r="C868" s="292">
        <v>0.0</v>
      </c>
      <c r="D868" s="242" t="s">
        <v>212</v>
      </c>
      <c r="E868" s="260" t="s">
        <v>27</v>
      </c>
      <c r="F868" s="244" t="s">
        <v>27</v>
      </c>
      <c r="G868" s="289" t="b">
        <f t="shared" si="1"/>
        <v>0</v>
      </c>
      <c r="H868" s="246" t="b">
        <v>0</v>
      </c>
      <c r="I868" s="246" t="b">
        <v>0</v>
      </c>
      <c r="J868" s="288"/>
      <c r="K868" s="288"/>
      <c r="L868" s="288"/>
      <c r="M868" s="288"/>
    </row>
    <row r="869">
      <c r="A869" s="239"/>
      <c r="B869" s="293"/>
      <c r="C869" s="292">
        <v>0.0</v>
      </c>
      <c r="D869" s="242" t="s">
        <v>212</v>
      </c>
      <c r="E869" s="260" t="s">
        <v>27</v>
      </c>
      <c r="F869" s="244" t="s">
        <v>27</v>
      </c>
      <c r="G869" s="289" t="b">
        <f t="shared" si="1"/>
        <v>0</v>
      </c>
      <c r="H869" s="246" t="b">
        <v>0</v>
      </c>
      <c r="I869" s="246" t="b">
        <v>0</v>
      </c>
      <c r="J869" s="288"/>
      <c r="K869" s="288"/>
      <c r="L869" s="288"/>
      <c r="M869" s="288"/>
    </row>
    <row r="870">
      <c r="A870" s="239"/>
      <c r="B870" s="293"/>
      <c r="C870" s="292">
        <v>0.0</v>
      </c>
      <c r="D870" s="242" t="s">
        <v>212</v>
      </c>
      <c r="E870" s="260" t="s">
        <v>27</v>
      </c>
      <c r="F870" s="244" t="s">
        <v>27</v>
      </c>
      <c r="G870" s="289" t="b">
        <f t="shared" si="1"/>
        <v>0</v>
      </c>
      <c r="H870" s="246" t="b">
        <v>0</v>
      </c>
      <c r="I870" s="246" t="b">
        <v>0</v>
      </c>
      <c r="J870" s="288"/>
      <c r="K870" s="288"/>
      <c r="L870" s="288"/>
      <c r="M870" s="288"/>
    </row>
    <row r="871">
      <c r="A871" s="239"/>
      <c r="B871" s="293"/>
      <c r="C871" s="292">
        <v>0.0</v>
      </c>
      <c r="D871" s="242" t="s">
        <v>212</v>
      </c>
      <c r="E871" s="260" t="s">
        <v>27</v>
      </c>
      <c r="F871" s="244" t="s">
        <v>27</v>
      </c>
      <c r="G871" s="289" t="b">
        <f t="shared" si="1"/>
        <v>0</v>
      </c>
      <c r="H871" s="246" t="b">
        <v>0</v>
      </c>
      <c r="I871" s="246" t="b">
        <v>0</v>
      </c>
      <c r="J871" s="288"/>
      <c r="K871" s="288"/>
      <c r="L871" s="288"/>
      <c r="M871" s="288"/>
    </row>
    <row r="872">
      <c r="A872" s="239"/>
      <c r="B872" s="293"/>
      <c r="C872" s="292">
        <v>0.0</v>
      </c>
      <c r="D872" s="242" t="s">
        <v>212</v>
      </c>
      <c r="E872" s="260" t="s">
        <v>27</v>
      </c>
      <c r="F872" s="244" t="s">
        <v>27</v>
      </c>
      <c r="G872" s="289" t="b">
        <f t="shared" si="1"/>
        <v>0</v>
      </c>
      <c r="H872" s="246" t="b">
        <v>0</v>
      </c>
      <c r="I872" s="246" t="b">
        <v>0</v>
      </c>
      <c r="J872" s="288"/>
      <c r="K872" s="288"/>
      <c r="L872" s="288"/>
      <c r="M872" s="288"/>
    </row>
    <row r="873">
      <c r="A873" s="239"/>
      <c r="B873" s="293"/>
      <c r="C873" s="292">
        <v>0.0</v>
      </c>
      <c r="D873" s="242" t="s">
        <v>212</v>
      </c>
      <c r="E873" s="260" t="s">
        <v>27</v>
      </c>
      <c r="F873" s="244" t="s">
        <v>27</v>
      </c>
      <c r="G873" s="289" t="b">
        <f t="shared" si="1"/>
        <v>0</v>
      </c>
      <c r="H873" s="246" t="b">
        <v>0</v>
      </c>
      <c r="I873" s="246" t="b">
        <v>0</v>
      </c>
      <c r="J873" s="288"/>
      <c r="K873" s="288"/>
      <c r="L873" s="288"/>
      <c r="M873" s="288"/>
    </row>
    <row r="874">
      <c r="A874" s="239"/>
      <c r="B874" s="293"/>
      <c r="C874" s="292">
        <v>0.0</v>
      </c>
      <c r="D874" s="242" t="s">
        <v>212</v>
      </c>
      <c r="E874" s="260" t="s">
        <v>27</v>
      </c>
      <c r="F874" s="244" t="s">
        <v>27</v>
      </c>
      <c r="G874" s="289" t="b">
        <f t="shared" si="1"/>
        <v>0</v>
      </c>
      <c r="H874" s="246" t="b">
        <v>0</v>
      </c>
      <c r="I874" s="246" t="b">
        <v>0</v>
      </c>
      <c r="J874" s="288"/>
      <c r="K874" s="288"/>
      <c r="L874" s="288"/>
      <c r="M874" s="288"/>
    </row>
    <row r="875">
      <c r="A875" s="239"/>
      <c r="B875" s="293"/>
      <c r="C875" s="292">
        <v>0.0</v>
      </c>
      <c r="D875" s="242" t="s">
        <v>212</v>
      </c>
      <c r="E875" s="260" t="s">
        <v>27</v>
      </c>
      <c r="F875" s="244" t="s">
        <v>27</v>
      </c>
      <c r="G875" s="289" t="b">
        <f t="shared" si="1"/>
        <v>0</v>
      </c>
      <c r="H875" s="246" t="b">
        <v>0</v>
      </c>
      <c r="I875" s="246" t="b">
        <v>0</v>
      </c>
      <c r="J875" s="288"/>
      <c r="K875" s="288"/>
      <c r="L875" s="288"/>
      <c r="M875" s="288"/>
    </row>
    <row r="876">
      <c r="A876" s="239"/>
      <c r="B876" s="293"/>
      <c r="C876" s="292">
        <v>0.0</v>
      </c>
      <c r="D876" s="242" t="s">
        <v>212</v>
      </c>
      <c r="E876" s="260" t="s">
        <v>27</v>
      </c>
      <c r="F876" s="244" t="s">
        <v>27</v>
      </c>
      <c r="G876" s="289" t="b">
        <f t="shared" si="1"/>
        <v>0</v>
      </c>
      <c r="H876" s="246" t="b">
        <v>0</v>
      </c>
      <c r="I876" s="246" t="b">
        <v>0</v>
      </c>
      <c r="J876" s="288"/>
      <c r="K876" s="288"/>
      <c r="L876" s="288"/>
      <c r="M876" s="288"/>
    </row>
    <row r="877">
      <c r="A877" s="239"/>
      <c r="B877" s="293"/>
      <c r="C877" s="292">
        <v>0.0</v>
      </c>
      <c r="D877" s="242" t="s">
        <v>212</v>
      </c>
      <c r="E877" s="260" t="s">
        <v>27</v>
      </c>
      <c r="F877" s="244" t="s">
        <v>27</v>
      </c>
      <c r="G877" s="289" t="b">
        <f t="shared" si="1"/>
        <v>0</v>
      </c>
      <c r="H877" s="246" t="b">
        <v>0</v>
      </c>
      <c r="I877" s="246" t="b">
        <v>0</v>
      </c>
      <c r="J877" s="288"/>
      <c r="K877" s="288"/>
      <c r="L877" s="288"/>
      <c r="M877" s="288"/>
    </row>
    <row r="878">
      <c r="A878" s="239"/>
      <c r="B878" s="293"/>
      <c r="C878" s="292">
        <v>0.0</v>
      </c>
      <c r="D878" s="242" t="s">
        <v>212</v>
      </c>
      <c r="E878" s="260" t="s">
        <v>27</v>
      </c>
      <c r="F878" s="244" t="s">
        <v>27</v>
      </c>
      <c r="G878" s="289" t="b">
        <f t="shared" si="1"/>
        <v>0</v>
      </c>
      <c r="H878" s="246" t="b">
        <v>0</v>
      </c>
      <c r="I878" s="246" t="b">
        <v>0</v>
      </c>
      <c r="J878" s="288"/>
      <c r="K878" s="288"/>
      <c r="L878" s="288"/>
      <c r="M878" s="288"/>
    </row>
    <row r="879">
      <c r="A879" s="239"/>
      <c r="B879" s="293"/>
      <c r="C879" s="292">
        <v>0.0</v>
      </c>
      <c r="D879" s="242" t="s">
        <v>212</v>
      </c>
      <c r="E879" s="260" t="s">
        <v>27</v>
      </c>
      <c r="F879" s="244" t="s">
        <v>27</v>
      </c>
      <c r="G879" s="289" t="b">
        <f t="shared" si="1"/>
        <v>0</v>
      </c>
      <c r="H879" s="246" t="b">
        <v>0</v>
      </c>
      <c r="I879" s="246" t="b">
        <v>0</v>
      </c>
      <c r="J879" s="288"/>
      <c r="K879" s="288"/>
      <c r="L879" s="288"/>
      <c r="M879" s="288"/>
    </row>
    <row r="880">
      <c r="A880" s="239"/>
      <c r="B880" s="293"/>
      <c r="C880" s="292">
        <v>0.0</v>
      </c>
      <c r="D880" s="242" t="s">
        <v>212</v>
      </c>
      <c r="E880" s="260" t="s">
        <v>27</v>
      </c>
      <c r="F880" s="244" t="s">
        <v>27</v>
      </c>
      <c r="G880" s="289" t="b">
        <f t="shared" si="1"/>
        <v>0</v>
      </c>
      <c r="H880" s="246" t="b">
        <v>0</v>
      </c>
      <c r="I880" s="246" t="b">
        <v>0</v>
      </c>
      <c r="J880" s="288"/>
      <c r="K880" s="288"/>
      <c r="L880" s="288"/>
      <c r="M880" s="288"/>
    </row>
    <row r="881">
      <c r="A881" s="239"/>
      <c r="B881" s="293"/>
      <c r="C881" s="292">
        <v>0.0</v>
      </c>
      <c r="D881" s="242" t="s">
        <v>212</v>
      </c>
      <c r="E881" s="260" t="s">
        <v>27</v>
      </c>
      <c r="F881" s="244" t="s">
        <v>27</v>
      </c>
      <c r="G881" s="289" t="b">
        <f t="shared" si="1"/>
        <v>0</v>
      </c>
      <c r="H881" s="246" t="b">
        <v>0</v>
      </c>
      <c r="I881" s="246" t="b">
        <v>0</v>
      </c>
      <c r="J881" s="288"/>
      <c r="K881" s="288"/>
      <c r="L881" s="288"/>
      <c r="M881" s="288"/>
    </row>
    <row r="882">
      <c r="A882" s="239"/>
      <c r="B882" s="293"/>
      <c r="C882" s="292">
        <v>0.0</v>
      </c>
      <c r="D882" s="242" t="s">
        <v>212</v>
      </c>
      <c r="E882" s="260" t="s">
        <v>27</v>
      </c>
      <c r="F882" s="244" t="s">
        <v>27</v>
      </c>
      <c r="G882" s="289" t="b">
        <f t="shared" si="1"/>
        <v>0</v>
      </c>
      <c r="H882" s="246" t="b">
        <v>0</v>
      </c>
      <c r="I882" s="246" t="b">
        <v>0</v>
      </c>
      <c r="J882" s="288"/>
      <c r="K882" s="288"/>
      <c r="L882" s="288"/>
      <c r="M882" s="288"/>
    </row>
    <row r="883">
      <c r="A883" s="239"/>
      <c r="B883" s="293"/>
      <c r="C883" s="292">
        <v>0.0</v>
      </c>
      <c r="D883" s="242" t="s">
        <v>212</v>
      </c>
      <c r="E883" s="260" t="s">
        <v>27</v>
      </c>
      <c r="F883" s="244" t="s">
        <v>27</v>
      </c>
      <c r="G883" s="289" t="b">
        <f t="shared" si="1"/>
        <v>0</v>
      </c>
      <c r="H883" s="246" t="b">
        <v>0</v>
      </c>
      <c r="I883" s="246" t="b">
        <v>0</v>
      </c>
      <c r="J883" s="288"/>
      <c r="K883" s="288"/>
      <c r="L883" s="288"/>
      <c r="M883" s="288"/>
    </row>
    <row r="884">
      <c r="A884" s="239"/>
      <c r="B884" s="293"/>
      <c r="C884" s="292">
        <v>0.0</v>
      </c>
      <c r="D884" s="242" t="s">
        <v>212</v>
      </c>
      <c r="E884" s="260" t="s">
        <v>27</v>
      </c>
      <c r="F884" s="244" t="s">
        <v>27</v>
      </c>
      <c r="G884" s="289" t="b">
        <f t="shared" si="1"/>
        <v>0</v>
      </c>
      <c r="H884" s="246" t="b">
        <v>0</v>
      </c>
      <c r="I884" s="246" t="b">
        <v>0</v>
      </c>
      <c r="J884" s="288"/>
      <c r="K884" s="288"/>
      <c r="L884" s="288"/>
      <c r="M884" s="288"/>
    </row>
    <row r="885">
      <c r="A885" s="239"/>
      <c r="B885" s="293"/>
      <c r="C885" s="292">
        <v>0.0</v>
      </c>
      <c r="D885" s="242" t="s">
        <v>212</v>
      </c>
      <c r="E885" s="260" t="s">
        <v>27</v>
      </c>
      <c r="F885" s="244" t="s">
        <v>27</v>
      </c>
      <c r="G885" s="289" t="b">
        <f t="shared" si="1"/>
        <v>0</v>
      </c>
      <c r="H885" s="246" t="b">
        <v>0</v>
      </c>
      <c r="I885" s="246" t="b">
        <v>0</v>
      </c>
      <c r="J885" s="288"/>
      <c r="K885" s="288"/>
      <c r="L885" s="288"/>
      <c r="M885" s="288"/>
    </row>
    <row r="886">
      <c r="A886" s="239"/>
      <c r="B886" s="293"/>
      <c r="C886" s="292">
        <v>0.0</v>
      </c>
      <c r="D886" s="242" t="s">
        <v>212</v>
      </c>
      <c r="E886" s="260" t="s">
        <v>27</v>
      </c>
      <c r="F886" s="244" t="s">
        <v>27</v>
      </c>
      <c r="G886" s="289" t="b">
        <f t="shared" si="1"/>
        <v>0</v>
      </c>
      <c r="H886" s="246" t="b">
        <v>0</v>
      </c>
      <c r="I886" s="246" t="b">
        <v>0</v>
      </c>
      <c r="J886" s="288"/>
      <c r="K886" s="288"/>
      <c r="L886" s="288"/>
      <c r="M886" s="288"/>
    </row>
    <row r="887">
      <c r="A887" s="239"/>
      <c r="B887" s="293"/>
      <c r="C887" s="292">
        <v>0.0</v>
      </c>
      <c r="D887" s="242" t="s">
        <v>212</v>
      </c>
      <c r="E887" s="260" t="s">
        <v>27</v>
      </c>
      <c r="F887" s="244" t="s">
        <v>27</v>
      </c>
      <c r="G887" s="289" t="b">
        <f t="shared" si="1"/>
        <v>0</v>
      </c>
      <c r="H887" s="246" t="b">
        <v>0</v>
      </c>
      <c r="I887" s="246" t="b">
        <v>0</v>
      </c>
      <c r="J887" s="288"/>
      <c r="K887" s="288"/>
      <c r="L887" s="288"/>
      <c r="M887" s="288"/>
    </row>
    <row r="888">
      <c r="A888" s="239"/>
      <c r="B888" s="293"/>
      <c r="C888" s="292">
        <v>0.0</v>
      </c>
      <c r="D888" s="242" t="s">
        <v>212</v>
      </c>
      <c r="E888" s="260" t="s">
        <v>27</v>
      </c>
      <c r="F888" s="244" t="s">
        <v>27</v>
      </c>
      <c r="G888" s="289" t="b">
        <f t="shared" si="1"/>
        <v>0</v>
      </c>
      <c r="H888" s="246" t="b">
        <v>0</v>
      </c>
      <c r="I888" s="246" t="b">
        <v>0</v>
      </c>
      <c r="J888" s="288"/>
      <c r="K888" s="288"/>
      <c r="L888" s="288"/>
      <c r="M888" s="288"/>
    </row>
    <row r="889">
      <c r="A889" s="239"/>
      <c r="B889" s="293"/>
      <c r="C889" s="292">
        <v>0.0</v>
      </c>
      <c r="D889" s="242" t="s">
        <v>212</v>
      </c>
      <c r="E889" s="260" t="s">
        <v>27</v>
      </c>
      <c r="F889" s="244" t="s">
        <v>27</v>
      </c>
      <c r="G889" s="289" t="b">
        <f t="shared" si="1"/>
        <v>0</v>
      </c>
      <c r="H889" s="246" t="b">
        <v>0</v>
      </c>
      <c r="I889" s="246" t="b">
        <v>0</v>
      </c>
      <c r="J889" s="288"/>
      <c r="K889" s="288"/>
      <c r="L889" s="288"/>
      <c r="M889" s="288"/>
    </row>
    <row r="890">
      <c r="A890" s="239"/>
      <c r="B890" s="293"/>
      <c r="C890" s="292">
        <v>0.0</v>
      </c>
      <c r="D890" s="242" t="s">
        <v>212</v>
      </c>
      <c r="E890" s="260" t="s">
        <v>27</v>
      </c>
      <c r="F890" s="244" t="s">
        <v>27</v>
      </c>
      <c r="G890" s="289" t="b">
        <f t="shared" si="1"/>
        <v>0</v>
      </c>
      <c r="H890" s="246" t="b">
        <v>0</v>
      </c>
      <c r="I890" s="246" t="b">
        <v>0</v>
      </c>
      <c r="J890" s="288"/>
      <c r="K890" s="288"/>
      <c r="L890" s="288"/>
      <c r="M890" s="288"/>
    </row>
    <row r="891">
      <c r="A891" s="239"/>
      <c r="B891" s="293"/>
      <c r="C891" s="292">
        <v>0.0</v>
      </c>
      <c r="D891" s="242" t="s">
        <v>212</v>
      </c>
      <c r="E891" s="260" t="s">
        <v>27</v>
      </c>
      <c r="F891" s="244" t="s">
        <v>27</v>
      </c>
      <c r="G891" s="289" t="b">
        <f t="shared" si="1"/>
        <v>0</v>
      </c>
      <c r="H891" s="246" t="b">
        <v>0</v>
      </c>
      <c r="I891" s="246" t="b">
        <v>0</v>
      </c>
      <c r="J891" s="288"/>
      <c r="K891" s="288"/>
      <c r="L891" s="288"/>
      <c r="M891" s="288"/>
    </row>
    <row r="892">
      <c r="A892" s="239"/>
      <c r="B892" s="293"/>
      <c r="C892" s="292">
        <v>0.0</v>
      </c>
      <c r="D892" s="242" t="s">
        <v>212</v>
      </c>
      <c r="E892" s="260" t="s">
        <v>27</v>
      </c>
      <c r="F892" s="244" t="s">
        <v>27</v>
      </c>
      <c r="G892" s="289" t="b">
        <f t="shared" si="1"/>
        <v>0</v>
      </c>
      <c r="H892" s="246" t="b">
        <v>0</v>
      </c>
      <c r="I892" s="246" t="b">
        <v>0</v>
      </c>
      <c r="J892" s="288"/>
      <c r="K892" s="288"/>
      <c r="L892" s="288"/>
      <c r="M892" s="288"/>
    </row>
    <row r="893">
      <c r="A893" s="239"/>
      <c r="B893" s="293"/>
      <c r="C893" s="292">
        <v>0.0</v>
      </c>
      <c r="D893" s="242" t="s">
        <v>212</v>
      </c>
      <c r="E893" s="260" t="s">
        <v>27</v>
      </c>
      <c r="F893" s="244" t="s">
        <v>27</v>
      </c>
      <c r="G893" s="289" t="b">
        <f t="shared" si="1"/>
        <v>0</v>
      </c>
      <c r="H893" s="246" t="b">
        <v>0</v>
      </c>
      <c r="I893" s="246" t="b">
        <v>0</v>
      </c>
      <c r="J893" s="288"/>
      <c r="K893" s="288"/>
      <c r="L893" s="288"/>
      <c r="M893" s="288"/>
    </row>
    <row r="894">
      <c r="A894" s="239"/>
      <c r="B894" s="293"/>
      <c r="C894" s="292">
        <v>0.0</v>
      </c>
      <c r="D894" s="242" t="s">
        <v>212</v>
      </c>
      <c r="E894" s="260" t="s">
        <v>27</v>
      </c>
      <c r="F894" s="244" t="s">
        <v>27</v>
      </c>
      <c r="G894" s="289" t="b">
        <f t="shared" si="1"/>
        <v>0</v>
      </c>
      <c r="H894" s="246" t="b">
        <v>0</v>
      </c>
      <c r="I894" s="246" t="b">
        <v>0</v>
      </c>
      <c r="J894" s="288"/>
      <c r="K894" s="288"/>
      <c r="L894" s="288"/>
      <c r="M894" s="288"/>
    </row>
    <row r="895">
      <c r="A895" s="239"/>
      <c r="B895" s="293"/>
      <c r="C895" s="292">
        <v>0.0</v>
      </c>
      <c r="D895" s="242" t="s">
        <v>212</v>
      </c>
      <c r="E895" s="260" t="s">
        <v>27</v>
      </c>
      <c r="F895" s="244" t="s">
        <v>27</v>
      </c>
      <c r="G895" s="289" t="b">
        <f t="shared" si="1"/>
        <v>0</v>
      </c>
      <c r="H895" s="246" t="b">
        <v>0</v>
      </c>
      <c r="I895" s="246" t="b">
        <v>0</v>
      </c>
      <c r="J895" s="288"/>
      <c r="K895" s="288"/>
      <c r="L895" s="288"/>
      <c r="M895" s="288"/>
    </row>
    <row r="896">
      <c r="A896" s="239"/>
      <c r="B896" s="293"/>
      <c r="C896" s="292">
        <v>0.0</v>
      </c>
      <c r="D896" s="242" t="s">
        <v>212</v>
      </c>
      <c r="E896" s="260" t="s">
        <v>27</v>
      </c>
      <c r="F896" s="244" t="s">
        <v>27</v>
      </c>
      <c r="G896" s="289" t="b">
        <f t="shared" si="1"/>
        <v>0</v>
      </c>
      <c r="H896" s="246" t="b">
        <v>0</v>
      </c>
      <c r="I896" s="246" t="b">
        <v>0</v>
      </c>
      <c r="J896" s="288"/>
      <c r="K896" s="288"/>
      <c r="L896" s="288"/>
      <c r="M896" s="288"/>
    </row>
    <row r="897">
      <c r="A897" s="239"/>
      <c r="B897" s="293"/>
      <c r="C897" s="292">
        <v>0.0</v>
      </c>
      <c r="D897" s="242" t="s">
        <v>212</v>
      </c>
      <c r="E897" s="260" t="s">
        <v>27</v>
      </c>
      <c r="F897" s="244" t="s">
        <v>27</v>
      </c>
      <c r="G897" s="289" t="b">
        <f t="shared" si="1"/>
        <v>0</v>
      </c>
      <c r="H897" s="246" t="b">
        <v>0</v>
      </c>
      <c r="I897" s="246" t="b">
        <v>0</v>
      </c>
      <c r="J897" s="288"/>
      <c r="K897" s="288"/>
      <c r="L897" s="288"/>
      <c r="M897" s="288"/>
    </row>
    <row r="898">
      <c r="A898" s="239"/>
      <c r="B898" s="293"/>
      <c r="C898" s="292">
        <v>0.0</v>
      </c>
      <c r="D898" s="242" t="s">
        <v>212</v>
      </c>
      <c r="E898" s="260" t="s">
        <v>27</v>
      </c>
      <c r="F898" s="244" t="s">
        <v>27</v>
      </c>
      <c r="G898" s="289" t="b">
        <f t="shared" si="1"/>
        <v>0</v>
      </c>
      <c r="H898" s="246" t="b">
        <v>0</v>
      </c>
      <c r="I898" s="246" t="b">
        <v>0</v>
      </c>
      <c r="J898" s="288"/>
      <c r="K898" s="288"/>
      <c r="L898" s="288"/>
      <c r="M898" s="288"/>
    </row>
    <row r="899">
      <c r="A899" s="239"/>
      <c r="B899" s="293"/>
      <c r="C899" s="292">
        <v>0.0</v>
      </c>
      <c r="D899" s="242" t="s">
        <v>212</v>
      </c>
      <c r="E899" s="260" t="s">
        <v>27</v>
      </c>
      <c r="F899" s="244" t="s">
        <v>27</v>
      </c>
      <c r="G899" s="289" t="b">
        <f t="shared" si="1"/>
        <v>0</v>
      </c>
      <c r="H899" s="246" t="b">
        <v>0</v>
      </c>
      <c r="I899" s="246" t="b">
        <v>0</v>
      </c>
      <c r="J899" s="288"/>
      <c r="K899" s="288"/>
      <c r="L899" s="288"/>
      <c r="M899" s="288"/>
    </row>
    <row r="900">
      <c r="A900" s="239"/>
      <c r="B900" s="293"/>
      <c r="C900" s="292">
        <v>0.0</v>
      </c>
      <c r="D900" s="242" t="s">
        <v>212</v>
      </c>
      <c r="E900" s="260" t="s">
        <v>27</v>
      </c>
      <c r="F900" s="244" t="s">
        <v>27</v>
      </c>
      <c r="G900" s="289" t="b">
        <f t="shared" si="1"/>
        <v>0</v>
      </c>
      <c r="H900" s="246" t="b">
        <v>0</v>
      </c>
      <c r="I900" s="246" t="b">
        <v>0</v>
      </c>
      <c r="J900" s="288"/>
      <c r="K900" s="288"/>
      <c r="L900" s="288"/>
      <c r="M900" s="288"/>
    </row>
    <row r="901">
      <c r="A901" s="239"/>
      <c r="B901" s="293"/>
      <c r="C901" s="292">
        <v>0.0</v>
      </c>
      <c r="D901" s="242" t="s">
        <v>212</v>
      </c>
      <c r="E901" s="260" t="s">
        <v>27</v>
      </c>
      <c r="F901" s="244" t="s">
        <v>27</v>
      </c>
      <c r="G901" s="289" t="b">
        <f t="shared" si="1"/>
        <v>0</v>
      </c>
      <c r="H901" s="246" t="b">
        <v>0</v>
      </c>
      <c r="I901" s="246" t="b">
        <v>0</v>
      </c>
      <c r="J901" s="288"/>
      <c r="K901" s="288"/>
      <c r="L901" s="288"/>
      <c r="M901" s="288"/>
    </row>
    <row r="902">
      <c r="A902" s="239"/>
      <c r="B902" s="293"/>
      <c r="C902" s="292">
        <v>0.0</v>
      </c>
      <c r="D902" s="242" t="s">
        <v>212</v>
      </c>
      <c r="E902" s="260" t="s">
        <v>27</v>
      </c>
      <c r="F902" s="244" t="s">
        <v>27</v>
      </c>
      <c r="G902" s="289" t="b">
        <f t="shared" si="1"/>
        <v>0</v>
      </c>
      <c r="H902" s="246" t="b">
        <v>0</v>
      </c>
      <c r="I902" s="246" t="b">
        <v>0</v>
      </c>
      <c r="J902" s="288"/>
      <c r="K902" s="288"/>
      <c r="L902" s="288"/>
      <c r="M902" s="288"/>
    </row>
    <row r="903">
      <c r="A903" s="239"/>
      <c r="B903" s="293"/>
      <c r="C903" s="292">
        <v>0.0</v>
      </c>
      <c r="D903" s="242" t="s">
        <v>212</v>
      </c>
      <c r="E903" s="260" t="s">
        <v>27</v>
      </c>
      <c r="F903" s="244" t="s">
        <v>27</v>
      </c>
      <c r="G903" s="289" t="b">
        <f t="shared" si="1"/>
        <v>0</v>
      </c>
      <c r="H903" s="246" t="b">
        <v>0</v>
      </c>
      <c r="I903" s="246" t="b">
        <v>0</v>
      </c>
      <c r="J903" s="288"/>
      <c r="K903" s="288"/>
      <c r="L903" s="288"/>
      <c r="M903" s="288"/>
    </row>
    <row r="904">
      <c r="A904" s="239"/>
      <c r="B904" s="293"/>
      <c r="C904" s="292">
        <v>0.0</v>
      </c>
      <c r="D904" s="242" t="s">
        <v>212</v>
      </c>
      <c r="E904" s="260" t="s">
        <v>27</v>
      </c>
      <c r="F904" s="244" t="s">
        <v>27</v>
      </c>
      <c r="G904" s="289" t="b">
        <f t="shared" si="1"/>
        <v>0</v>
      </c>
      <c r="H904" s="246" t="b">
        <v>0</v>
      </c>
      <c r="I904" s="246" t="b">
        <v>0</v>
      </c>
      <c r="J904" s="288"/>
      <c r="K904" s="288"/>
      <c r="L904" s="288"/>
      <c r="M904" s="288"/>
    </row>
    <row r="905">
      <c r="A905" s="239"/>
      <c r="B905" s="293"/>
      <c r="C905" s="292">
        <v>0.0</v>
      </c>
      <c r="D905" s="242" t="s">
        <v>212</v>
      </c>
      <c r="E905" s="260" t="s">
        <v>27</v>
      </c>
      <c r="F905" s="244" t="s">
        <v>27</v>
      </c>
      <c r="G905" s="289" t="b">
        <f t="shared" si="1"/>
        <v>0</v>
      </c>
      <c r="H905" s="246" t="b">
        <v>0</v>
      </c>
      <c r="I905" s="246" t="b">
        <v>0</v>
      </c>
      <c r="J905" s="288"/>
      <c r="K905" s="288"/>
      <c r="L905" s="288"/>
      <c r="M905" s="288"/>
    </row>
    <row r="906">
      <c r="A906" s="239"/>
      <c r="B906" s="293"/>
      <c r="C906" s="292">
        <v>0.0</v>
      </c>
      <c r="D906" s="242" t="s">
        <v>212</v>
      </c>
      <c r="E906" s="260" t="s">
        <v>27</v>
      </c>
      <c r="F906" s="244" t="s">
        <v>27</v>
      </c>
      <c r="G906" s="289" t="b">
        <f t="shared" si="1"/>
        <v>0</v>
      </c>
      <c r="H906" s="246" t="b">
        <v>0</v>
      </c>
      <c r="I906" s="246" t="b">
        <v>0</v>
      </c>
      <c r="J906" s="288"/>
      <c r="K906" s="288"/>
      <c r="L906" s="288"/>
      <c r="M906" s="288"/>
    </row>
    <row r="907">
      <c r="A907" s="239"/>
      <c r="B907" s="293"/>
      <c r="C907" s="292">
        <v>0.0</v>
      </c>
      <c r="D907" s="242" t="s">
        <v>212</v>
      </c>
      <c r="E907" s="260" t="s">
        <v>27</v>
      </c>
      <c r="F907" s="244" t="s">
        <v>27</v>
      </c>
      <c r="G907" s="289" t="b">
        <f t="shared" si="1"/>
        <v>0</v>
      </c>
      <c r="H907" s="246" t="b">
        <v>0</v>
      </c>
      <c r="I907" s="246" t="b">
        <v>0</v>
      </c>
      <c r="J907" s="288"/>
      <c r="K907" s="288"/>
      <c r="L907" s="288"/>
      <c r="M907" s="288"/>
    </row>
    <row r="908">
      <c r="A908" s="239"/>
      <c r="B908" s="293"/>
      <c r="C908" s="292">
        <v>0.0</v>
      </c>
      <c r="D908" s="242" t="s">
        <v>212</v>
      </c>
      <c r="E908" s="260" t="s">
        <v>27</v>
      </c>
      <c r="F908" s="244" t="s">
        <v>27</v>
      </c>
      <c r="G908" s="289" t="b">
        <f t="shared" si="1"/>
        <v>0</v>
      </c>
      <c r="H908" s="246" t="b">
        <v>0</v>
      </c>
      <c r="I908" s="246" t="b">
        <v>0</v>
      </c>
      <c r="J908" s="288"/>
      <c r="K908" s="288"/>
      <c r="L908" s="288"/>
      <c r="M908" s="288"/>
    </row>
    <row r="909">
      <c r="A909" s="239"/>
      <c r="B909" s="293"/>
      <c r="C909" s="292">
        <v>0.0</v>
      </c>
      <c r="D909" s="242" t="s">
        <v>212</v>
      </c>
      <c r="E909" s="260" t="s">
        <v>27</v>
      </c>
      <c r="F909" s="244" t="s">
        <v>27</v>
      </c>
      <c r="G909" s="289" t="b">
        <f t="shared" si="1"/>
        <v>0</v>
      </c>
      <c r="H909" s="246" t="b">
        <v>0</v>
      </c>
      <c r="I909" s="246" t="b">
        <v>0</v>
      </c>
      <c r="J909" s="288"/>
      <c r="K909" s="288"/>
      <c r="L909" s="288"/>
      <c r="M909" s="288"/>
    </row>
    <row r="910">
      <c r="A910" s="239"/>
      <c r="B910" s="293"/>
      <c r="C910" s="292">
        <v>0.0</v>
      </c>
      <c r="D910" s="242" t="s">
        <v>212</v>
      </c>
      <c r="E910" s="260" t="s">
        <v>27</v>
      </c>
      <c r="F910" s="244" t="s">
        <v>27</v>
      </c>
      <c r="G910" s="289" t="b">
        <f t="shared" si="1"/>
        <v>0</v>
      </c>
      <c r="H910" s="246" t="b">
        <v>0</v>
      </c>
      <c r="I910" s="246" t="b">
        <v>0</v>
      </c>
      <c r="J910" s="288"/>
      <c r="K910" s="288"/>
      <c r="L910" s="288"/>
      <c r="M910" s="288"/>
    </row>
    <row r="911">
      <c r="A911" s="239"/>
      <c r="B911" s="293"/>
      <c r="C911" s="292">
        <v>0.0</v>
      </c>
      <c r="D911" s="242" t="s">
        <v>212</v>
      </c>
      <c r="E911" s="260" t="s">
        <v>27</v>
      </c>
      <c r="F911" s="244" t="s">
        <v>27</v>
      </c>
      <c r="G911" s="289" t="b">
        <f t="shared" si="1"/>
        <v>0</v>
      </c>
      <c r="H911" s="246" t="b">
        <v>0</v>
      </c>
      <c r="I911" s="246" t="b">
        <v>0</v>
      </c>
      <c r="J911" s="288"/>
      <c r="K911" s="288"/>
      <c r="L911" s="288"/>
      <c r="M911" s="288"/>
    </row>
    <row r="912">
      <c r="A912" s="239"/>
      <c r="B912" s="293"/>
      <c r="C912" s="292">
        <v>0.0</v>
      </c>
      <c r="D912" s="242" t="s">
        <v>212</v>
      </c>
      <c r="E912" s="260" t="s">
        <v>27</v>
      </c>
      <c r="F912" s="244" t="s">
        <v>27</v>
      </c>
      <c r="G912" s="289" t="b">
        <f t="shared" si="1"/>
        <v>0</v>
      </c>
      <c r="H912" s="246" t="b">
        <v>0</v>
      </c>
      <c r="I912" s="246" t="b">
        <v>0</v>
      </c>
      <c r="J912" s="288"/>
      <c r="K912" s="288"/>
      <c r="L912" s="288"/>
      <c r="M912" s="288"/>
    </row>
    <row r="913">
      <c r="A913" s="239"/>
      <c r="B913" s="293"/>
      <c r="C913" s="292">
        <v>0.0</v>
      </c>
      <c r="D913" s="242" t="s">
        <v>212</v>
      </c>
      <c r="E913" s="260" t="s">
        <v>27</v>
      </c>
      <c r="F913" s="244" t="s">
        <v>27</v>
      </c>
      <c r="G913" s="289" t="b">
        <f t="shared" si="1"/>
        <v>0</v>
      </c>
      <c r="H913" s="246" t="b">
        <v>0</v>
      </c>
      <c r="I913" s="246" t="b">
        <v>0</v>
      </c>
      <c r="J913" s="288"/>
      <c r="K913" s="288"/>
      <c r="L913" s="288"/>
      <c r="M913" s="288"/>
    </row>
    <row r="914">
      <c r="A914" s="239"/>
      <c r="B914" s="293"/>
      <c r="C914" s="292">
        <v>0.0</v>
      </c>
      <c r="D914" s="242" t="s">
        <v>212</v>
      </c>
      <c r="E914" s="260" t="s">
        <v>27</v>
      </c>
      <c r="F914" s="244" t="s">
        <v>27</v>
      </c>
      <c r="G914" s="289" t="b">
        <f t="shared" si="1"/>
        <v>0</v>
      </c>
      <c r="H914" s="246" t="b">
        <v>0</v>
      </c>
      <c r="I914" s="246" t="b">
        <v>0</v>
      </c>
      <c r="J914" s="288"/>
      <c r="K914" s="288"/>
      <c r="L914" s="288"/>
      <c r="M914" s="288"/>
    </row>
    <row r="915">
      <c r="A915" s="239"/>
      <c r="B915" s="293"/>
      <c r="C915" s="292">
        <v>0.0</v>
      </c>
      <c r="D915" s="242" t="s">
        <v>212</v>
      </c>
      <c r="E915" s="260" t="s">
        <v>27</v>
      </c>
      <c r="F915" s="244" t="s">
        <v>27</v>
      </c>
      <c r="G915" s="289" t="b">
        <f t="shared" si="1"/>
        <v>0</v>
      </c>
      <c r="H915" s="246" t="b">
        <v>0</v>
      </c>
      <c r="I915" s="246" t="b">
        <v>0</v>
      </c>
      <c r="J915" s="288"/>
      <c r="K915" s="288"/>
      <c r="L915" s="288"/>
      <c r="M915" s="288"/>
    </row>
    <row r="916">
      <c r="A916" s="239"/>
      <c r="B916" s="293"/>
      <c r="C916" s="292">
        <v>0.0</v>
      </c>
      <c r="D916" s="242" t="s">
        <v>212</v>
      </c>
      <c r="E916" s="260" t="s">
        <v>27</v>
      </c>
      <c r="F916" s="244" t="s">
        <v>27</v>
      </c>
      <c r="G916" s="289" t="b">
        <f t="shared" si="1"/>
        <v>0</v>
      </c>
      <c r="H916" s="246" t="b">
        <v>0</v>
      </c>
      <c r="I916" s="246" t="b">
        <v>0</v>
      </c>
      <c r="J916" s="288"/>
      <c r="K916" s="288"/>
      <c r="L916" s="288"/>
      <c r="M916" s="288"/>
    </row>
    <row r="917">
      <c r="A917" s="239"/>
      <c r="B917" s="293"/>
      <c r="C917" s="292">
        <v>0.0</v>
      </c>
      <c r="D917" s="242" t="s">
        <v>212</v>
      </c>
      <c r="E917" s="260" t="s">
        <v>27</v>
      </c>
      <c r="F917" s="244" t="s">
        <v>27</v>
      </c>
      <c r="G917" s="289" t="b">
        <f t="shared" si="1"/>
        <v>0</v>
      </c>
      <c r="H917" s="246" t="b">
        <v>0</v>
      </c>
      <c r="I917" s="246" t="b">
        <v>0</v>
      </c>
      <c r="J917" s="288"/>
      <c r="K917" s="288"/>
      <c r="L917" s="288"/>
      <c r="M917" s="288"/>
    </row>
    <row r="918">
      <c r="A918" s="239"/>
      <c r="B918" s="293"/>
      <c r="C918" s="292">
        <v>0.0</v>
      </c>
      <c r="D918" s="242" t="s">
        <v>212</v>
      </c>
      <c r="E918" s="260" t="s">
        <v>27</v>
      </c>
      <c r="F918" s="244" t="s">
        <v>27</v>
      </c>
      <c r="G918" s="289" t="b">
        <f t="shared" si="1"/>
        <v>0</v>
      </c>
      <c r="H918" s="246" t="b">
        <v>0</v>
      </c>
      <c r="I918" s="246" t="b">
        <v>0</v>
      </c>
      <c r="J918" s="288"/>
      <c r="K918" s="288"/>
      <c r="L918" s="288"/>
      <c r="M918" s="288"/>
    </row>
    <row r="919">
      <c r="A919" s="239"/>
      <c r="B919" s="293"/>
      <c r="C919" s="292">
        <v>0.0</v>
      </c>
      <c r="D919" s="242" t="s">
        <v>212</v>
      </c>
      <c r="E919" s="260" t="s">
        <v>27</v>
      </c>
      <c r="F919" s="244" t="s">
        <v>27</v>
      </c>
      <c r="G919" s="289" t="b">
        <f t="shared" si="1"/>
        <v>0</v>
      </c>
      <c r="H919" s="246" t="b">
        <v>0</v>
      </c>
      <c r="I919" s="246" t="b">
        <v>0</v>
      </c>
      <c r="J919" s="288"/>
      <c r="K919" s="288"/>
      <c r="L919" s="288"/>
      <c r="M919" s="288"/>
    </row>
    <row r="920">
      <c r="A920" s="239"/>
      <c r="B920" s="293"/>
      <c r="C920" s="292">
        <v>0.0</v>
      </c>
      <c r="D920" s="242" t="s">
        <v>212</v>
      </c>
      <c r="E920" s="260" t="s">
        <v>27</v>
      </c>
      <c r="F920" s="244" t="s">
        <v>27</v>
      </c>
      <c r="G920" s="289" t="b">
        <f t="shared" si="1"/>
        <v>0</v>
      </c>
      <c r="H920" s="246" t="b">
        <v>0</v>
      </c>
      <c r="I920" s="246" t="b">
        <v>0</v>
      </c>
      <c r="J920" s="288"/>
      <c r="K920" s="288"/>
      <c r="L920" s="288"/>
      <c r="M920" s="288"/>
    </row>
    <row r="921">
      <c r="A921" s="239"/>
      <c r="B921" s="293"/>
      <c r="C921" s="292">
        <v>0.0</v>
      </c>
      <c r="D921" s="242" t="s">
        <v>212</v>
      </c>
      <c r="E921" s="260" t="s">
        <v>27</v>
      </c>
      <c r="F921" s="244" t="s">
        <v>27</v>
      </c>
      <c r="G921" s="289" t="b">
        <f t="shared" si="1"/>
        <v>0</v>
      </c>
      <c r="H921" s="246" t="b">
        <v>0</v>
      </c>
      <c r="I921" s="246" t="b">
        <v>0</v>
      </c>
      <c r="J921" s="288"/>
      <c r="K921" s="288"/>
      <c r="L921" s="288"/>
      <c r="M921" s="288"/>
    </row>
    <row r="922">
      <c r="A922" s="239"/>
      <c r="B922" s="293"/>
      <c r="C922" s="292">
        <v>0.0</v>
      </c>
      <c r="D922" s="242" t="s">
        <v>212</v>
      </c>
      <c r="E922" s="260" t="s">
        <v>27</v>
      </c>
      <c r="F922" s="244" t="s">
        <v>27</v>
      </c>
      <c r="G922" s="289" t="b">
        <f t="shared" si="1"/>
        <v>0</v>
      </c>
      <c r="H922" s="246" t="b">
        <v>0</v>
      </c>
      <c r="I922" s="246" t="b">
        <v>0</v>
      </c>
      <c r="J922" s="288"/>
      <c r="K922" s="288"/>
      <c r="L922" s="288"/>
      <c r="M922" s="288"/>
    </row>
    <row r="923">
      <c r="A923" s="239"/>
      <c r="B923" s="293"/>
      <c r="C923" s="292">
        <v>0.0</v>
      </c>
      <c r="D923" s="242" t="s">
        <v>212</v>
      </c>
      <c r="E923" s="260" t="s">
        <v>27</v>
      </c>
      <c r="F923" s="244" t="s">
        <v>27</v>
      </c>
      <c r="G923" s="289" t="b">
        <f t="shared" si="1"/>
        <v>0</v>
      </c>
      <c r="H923" s="246" t="b">
        <v>0</v>
      </c>
      <c r="I923" s="246" t="b">
        <v>0</v>
      </c>
      <c r="J923" s="288"/>
      <c r="K923" s="288"/>
      <c r="L923" s="288"/>
      <c r="M923" s="288"/>
    </row>
    <row r="924">
      <c r="A924" s="239"/>
      <c r="B924" s="293"/>
      <c r="C924" s="292">
        <v>0.0</v>
      </c>
      <c r="D924" s="242" t="s">
        <v>212</v>
      </c>
      <c r="E924" s="260" t="s">
        <v>27</v>
      </c>
      <c r="F924" s="244" t="s">
        <v>27</v>
      </c>
      <c r="G924" s="289" t="b">
        <f t="shared" si="1"/>
        <v>0</v>
      </c>
      <c r="H924" s="246" t="b">
        <v>0</v>
      </c>
      <c r="I924" s="246" t="b">
        <v>0</v>
      </c>
      <c r="J924" s="288"/>
      <c r="K924" s="288"/>
      <c r="L924" s="288"/>
      <c r="M924" s="288"/>
    </row>
    <row r="925">
      <c r="A925" s="239"/>
      <c r="B925" s="293"/>
      <c r="C925" s="292">
        <v>0.0</v>
      </c>
      <c r="D925" s="242" t="s">
        <v>212</v>
      </c>
      <c r="E925" s="260" t="s">
        <v>27</v>
      </c>
      <c r="F925" s="244" t="s">
        <v>27</v>
      </c>
      <c r="G925" s="289" t="b">
        <f t="shared" si="1"/>
        <v>0</v>
      </c>
      <c r="H925" s="246" t="b">
        <v>0</v>
      </c>
      <c r="I925" s="246" t="b">
        <v>0</v>
      </c>
      <c r="J925" s="288"/>
      <c r="K925" s="288"/>
      <c r="L925" s="288"/>
      <c r="M925" s="288"/>
    </row>
    <row r="926">
      <c r="A926" s="239"/>
      <c r="B926" s="293"/>
      <c r="C926" s="292">
        <v>0.0</v>
      </c>
      <c r="D926" s="242" t="s">
        <v>212</v>
      </c>
      <c r="E926" s="260" t="s">
        <v>27</v>
      </c>
      <c r="F926" s="244" t="s">
        <v>27</v>
      </c>
      <c r="G926" s="289" t="b">
        <f t="shared" si="1"/>
        <v>0</v>
      </c>
      <c r="H926" s="246" t="b">
        <v>0</v>
      </c>
      <c r="I926" s="246" t="b">
        <v>0</v>
      </c>
      <c r="J926" s="288"/>
      <c r="K926" s="288"/>
      <c r="L926" s="288"/>
      <c r="M926" s="288"/>
    </row>
    <row r="927">
      <c r="A927" s="239"/>
      <c r="B927" s="293"/>
      <c r="C927" s="292">
        <v>0.0</v>
      </c>
      <c r="D927" s="242" t="s">
        <v>212</v>
      </c>
      <c r="E927" s="260" t="s">
        <v>27</v>
      </c>
      <c r="F927" s="244" t="s">
        <v>27</v>
      </c>
      <c r="G927" s="289" t="b">
        <f t="shared" si="1"/>
        <v>0</v>
      </c>
      <c r="H927" s="246" t="b">
        <v>0</v>
      </c>
      <c r="I927" s="246" t="b">
        <v>0</v>
      </c>
      <c r="J927" s="288"/>
      <c r="K927" s="288"/>
      <c r="L927" s="288"/>
      <c r="M927" s="288"/>
    </row>
    <row r="928">
      <c r="A928" s="239"/>
      <c r="B928" s="293"/>
      <c r="C928" s="292">
        <v>0.0</v>
      </c>
      <c r="D928" s="242" t="s">
        <v>212</v>
      </c>
      <c r="E928" s="260" t="s">
        <v>27</v>
      </c>
      <c r="F928" s="244" t="s">
        <v>27</v>
      </c>
      <c r="G928" s="289" t="b">
        <f t="shared" si="1"/>
        <v>0</v>
      </c>
      <c r="H928" s="246" t="b">
        <v>0</v>
      </c>
      <c r="I928" s="246" t="b">
        <v>0</v>
      </c>
      <c r="J928" s="288"/>
      <c r="K928" s="288"/>
      <c r="L928" s="288"/>
      <c r="M928" s="288"/>
    </row>
    <row r="929">
      <c r="A929" s="239"/>
      <c r="B929" s="293"/>
      <c r="C929" s="292">
        <v>0.0</v>
      </c>
      <c r="D929" s="242" t="s">
        <v>212</v>
      </c>
      <c r="E929" s="260" t="s">
        <v>27</v>
      </c>
      <c r="F929" s="244" t="s">
        <v>27</v>
      </c>
      <c r="G929" s="289" t="b">
        <f t="shared" si="1"/>
        <v>0</v>
      </c>
      <c r="H929" s="246" t="b">
        <v>0</v>
      </c>
      <c r="I929" s="246" t="b">
        <v>0</v>
      </c>
      <c r="J929" s="288"/>
      <c r="K929" s="288"/>
      <c r="L929" s="288"/>
      <c r="M929" s="288"/>
    </row>
    <row r="930">
      <c r="A930" s="239"/>
      <c r="B930" s="293"/>
      <c r="C930" s="292">
        <v>0.0</v>
      </c>
      <c r="D930" s="242" t="s">
        <v>212</v>
      </c>
      <c r="E930" s="260" t="s">
        <v>27</v>
      </c>
      <c r="F930" s="244" t="s">
        <v>27</v>
      </c>
      <c r="G930" s="289" t="b">
        <f t="shared" si="1"/>
        <v>0</v>
      </c>
      <c r="H930" s="246" t="b">
        <v>0</v>
      </c>
      <c r="I930" s="246" t="b">
        <v>0</v>
      </c>
      <c r="J930" s="288"/>
      <c r="K930" s="288"/>
      <c r="L930" s="288"/>
      <c r="M930" s="288"/>
    </row>
    <row r="931">
      <c r="A931" s="239"/>
      <c r="B931" s="293"/>
      <c r="C931" s="292">
        <v>0.0</v>
      </c>
      <c r="D931" s="242" t="s">
        <v>212</v>
      </c>
      <c r="E931" s="260" t="s">
        <v>27</v>
      </c>
      <c r="F931" s="244" t="s">
        <v>27</v>
      </c>
      <c r="G931" s="289" t="b">
        <f t="shared" si="1"/>
        <v>0</v>
      </c>
      <c r="H931" s="246" t="b">
        <v>0</v>
      </c>
      <c r="I931" s="246" t="b">
        <v>0</v>
      </c>
      <c r="J931" s="288"/>
      <c r="K931" s="288"/>
      <c r="L931" s="288"/>
      <c r="M931" s="288"/>
    </row>
    <row r="932">
      <c r="A932" s="239"/>
      <c r="B932" s="293"/>
      <c r="C932" s="292">
        <v>0.0</v>
      </c>
      <c r="D932" s="242" t="s">
        <v>212</v>
      </c>
      <c r="E932" s="260" t="s">
        <v>27</v>
      </c>
      <c r="F932" s="244" t="s">
        <v>27</v>
      </c>
      <c r="G932" s="289" t="b">
        <f t="shared" si="1"/>
        <v>0</v>
      </c>
      <c r="H932" s="246" t="b">
        <v>0</v>
      </c>
      <c r="I932" s="246" t="b">
        <v>0</v>
      </c>
      <c r="J932" s="288"/>
      <c r="K932" s="288"/>
      <c r="L932" s="288"/>
      <c r="M932" s="288"/>
    </row>
    <row r="933">
      <c r="A933" s="239"/>
      <c r="B933" s="293"/>
      <c r="C933" s="292">
        <v>0.0</v>
      </c>
      <c r="D933" s="242" t="s">
        <v>212</v>
      </c>
      <c r="E933" s="260" t="s">
        <v>27</v>
      </c>
      <c r="F933" s="244" t="s">
        <v>27</v>
      </c>
      <c r="G933" s="289" t="b">
        <f t="shared" si="1"/>
        <v>0</v>
      </c>
      <c r="H933" s="246" t="b">
        <v>0</v>
      </c>
      <c r="I933" s="246" t="b">
        <v>0</v>
      </c>
      <c r="J933" s="288"/>
      <c r="K933" s="288"/>
      <c r="L933" s="288"/>
      <c r="M933" s="288"/>
    </row>
    <row r="934">
      <c r="A934" s="239"/>
      <c r="B934" s="293"/>
      <c r="C934" s="292">
        <v>0.0</v>
      </c>
      <c r="D934" s="242" t="s">
        <v>212</v>
      </c>
      <c r="E934" s="260" t="s">
        <v>27</v>
      </c>
      <c r="F934" s="244" t="s">
        <v>27</v>
      </c>
      <c r="G934" s="289" t="b">
        <f t="shared" si="1"/>
        <v>0</v>
      </c>
      <c r="H934" s="246" t="b">
        <v>0</v>
      </c>
      <c r="I934" s="246" t="b">
        <v>0</v>
      </c>
      <c r="J934" s="288"/>
      <c r="K934" s="288"/>
      <c r="L934" s="288"/>
      <c r="M934" s="288"/>
    </row>
    <row r="935">
      <c r="A935" s="239"/>
      <c r="B935" s="293"/>
      <c r="C935" s="292">
        <v>0.0</v>
      </c>
      <c r="D935" s="242" t="s">
        <v>212</v>
      </c>
      <c r="E935" s="260" t="s">
        <v>27</v>
      </c>
      <c r="F935" s="244" t="s">
        <v>27</v>
      </c>
      <c r="G935" s="289" t="b">
        <f t="shared" si="1"/>
        <v>0</v>
      </c>
      <c r="H935" s="246" t="b">
        <v>0</v>
      </c>
      <c r="I935" s="246" t="b">
        <v>0</v>
      </c>
      <c r="J935" s="288"/>
      <c r="K935" s="288"/>
      <c r="L935" s="288"/>
      <c r="M935" s="288"/>
    </row>
    <row r="936">
      <c r="A936" s="239"/>
      <c r="B936" s="293"/>
      <c r="C936" s="292">
        <v>0.0</v>
      </c>
      <c r="D936" s="242" t="s">
        <v>212</v>
      </c>
      <c r="E936" s="260" t="s">
        <v>27</v>
      </c>
      <c r="F936" s="244" t="s">
        <v>27</v>
      </c>
      <c r="G936" s="289" t="b">
        <f t="shared" si="1"/>
        <v>0</v>
      </c>
      <c r="H936" s="246" t="b">
        <v>0</v>
      </c>
      <c r="I936" s="246" t="b">
        <v>0</v>
      </c>
      <c r="J936" s="288"/>
      <c r="K936" s="288"/>
      <c r="L936" s="288"/>
      <c r="M936" s="288"/>
    </row>
    <row r="937">
      <c r="A937" s="239"/>
      <c r="B937" s="293"/>
      <c r="C937" s="292">
        <v>0.0</v>
      </c>
      <c r="D937" s="242" t="s">
        <v>212</v>
      </c>
      <c r="E937" s="260" t="s">
        <v>27</v>
      </c>
      <c r="F937" s="244" t="s">
        <v>27</v>
      </c>
      <c r="G937" s="289" t="b">
        <f t="shared" si="1"/>
        <v>0</v>
      </c>
      <c r="H937" s="246" t="b">
        <v>0</v>
      </c>
      <c r="I937" s="246" t="b">
        <v>0</v>
      </c>
      <c r="J937" s="288"/>
      <c r="K937" s="288"/>
      <c r="L937" s="288"/>
      <c r="M937" s="288"/>
    </row>
    <row r="938">
      <c r="A938" s="239"/>
      <c r="B938" s="293"/>
      <c r="C938" s="292">
        <v>0.0</v>
      </c>
      <c r="D938" s="242" t="s">
        <v>212</v>
      </c>
      <c r="E938" s="260" t="s">
        <v>27</v>
      </c>
      <c r="F938" s="244" t="s">
        <v>27</v>
      </c>
      <c r="G938" s="289" t="b">
        <f t="shared" si="1"/>
        <v>0</v>
      </c>
      <c r="H938" s="246" t="b">
        <v>0</v>
      </c>
      <c r="I938" s="246" t="b">
        <v>0</v>
      </c>
      <c r="J938" s="288"/>
      <c r="K938" s="288"/>
      <c r="L938" s="288"/>
      <c r="M938" s="288"/>
    </row>
    <row r="939">
      <c r="A939" s="239"/>
      <c r="B939" s="293"/>
      <c r="C939" s="292">
        <v>0.0</v>
      </c>
      <c r="D939" s="242" t="s">
        <v>212</v>
      </c>
      <c r="E939" s="260" t="s">
        <v>27</v>
      </c>
      <c r="F939" s="244" t="s">
        <v>27</v>
      </c>
      <c r="G939" s="289" t="b">
        <f t="shared" si="1"/>
        <v>0</v>
      </c>
      <c r="H939" s="246" t="b">
        <v>0</v>
      </c>
      <c r="I939" s="246" t="b">
        <v>0</v>
      </c>
      <c r="J939" s="288"/>
      <c r="K939" s="288"/>
      <c r="L939" s="288"/>
      <c r="M939" s="288"/>
    </row>
    <row r="940">
      <c r="A940" s="239"/>
      <c r="B940" s="293"/>
      <c r="C940" s="292">
        <v>0.0</v>
      </c>
      <c r="D940" s="242" t="s">
        <v>212</v>
      </c>
      <c r="E940" s="260" t="s">
        <v>27</v>
      </c>
      <c r="F940" s="244" t="s">
        <v>27</v>
      </c>
      <c r="G940" s="289" t="b">
        <f t="shared" si="1"/>
        <v>0</v>
      </c>
      <c r="H940" s="246" t="b">
        <v>0</v>
      </c>
      <c r="I940" s="246" t="b">
        <v>0</v>
      </c>
      <c r="J940" s="288"/>
      <c r="K940" s="288"/>
      <c r="L940" s="288"/>
      <c r="M940" s="288"/>
    </row>
    <row r="941">
      <c r="A941" s="239"/>
      <c r="B941" s="293"/>
      <c r="C941" s="292">
        <v>0.0</v>
      </c>
      <c r="D941" s="242" t="s">
        <v>212</v>
      </c>
      <c r="E941" s="260" t="s">
        <v>27</v>
      </c>
      <c r="F941" s="244" t="s">
        <v>27</v>
      </c>
      <c r="G941" s="289" t="b">
        <f t="shared" si="1"/>
        <v>0</v>
      </c>
      <c r="H941" s="246" t="b">
        <v>0</v>
      </c>
      <c r="I941" s="246" t="b">
        <v>0</v>
      </c>
      <c r="J941" s="288"/>
      <c r="K941" s="288"/>
      <c r="L941" s="288"/>
      <c r="M941" s="288"/>
    </row>
    <row r="942">
      <c r="A942" s="239"/>
      <c r="B942" s="293"/>
      <c r="C942" s="292">
        <v>0.0</v>
      </c>
      <c r="D942" s="242" t="s">
        <v>212</v>
      </c>
      <c r="E942" s="260" t="s">
        <v>27</v>
      </c>
      <c r="F942" s="244" t="s">
        <v>27</v>
      </c>
      <c r="G942" s="289" t="b">
        <f t="shared" si="1"/>
        <v>0</v>
      </c>
      <c r="H942" s="246" t="b">
        <v>0</v>
      </c>
      <c r="I942" s="246" t="b">
        <v>0</v>
      </c>
      <c r="J942" s="288"/>
      <c r="K942" s="288"/>
      <c r="L942" s="288"/>
      <c r="M942" s="288"/>
    </row>
    <row r="943">
      <c r="A943" s="239"/>
      <c r="B943" s="293"/>
      <c r="C943" s="292">
        <v>0.0</v>
      </c>
      <c r="D943" s="242" t="s">
        <v>212</v>
      </c>
      <c r="E943" s="260" t="s">
        <v>27</v>
      </c>
      <c r="F943" s="244" t="s">
        <v>27</v>
      </c>
      <c r="G943" s="289" t="b">
        <f t="shared" si="1"/>
        <v>0</v>
      </c>
      <c r="H943" s="246" t="b">
        <v>0</v>
      </c>
      <c r="I943" s="246" t="b">
        <v>0</v>
      </c>
      <c r="J943" s="288"/>
      <c r="K943" s="288"/>
      <c r="L943" s="288"/>
      <c r="M943" s="288"/>
    </row>
    <row r="944">
      <c r="A944" s="239"/>
      <c r="B944" s="293"/>
      <c r="C944" s="292">
        <v>0.0</v>
      </c>
      <c r="D944" s="242" t="s">
        <v>212</v>
      </c>
      <c r="E944" s="260" t="s">
        <v>27</v>
      </c>
      <c r="F944" s="244" t="s">
        <v>27</v>
      </c>
      <c r="G944" s="289" t="b">
        <f t="shared" si="1"/>
        <v>0</v>
      </c>
      <c r="H944" s="246" t="b">
        <v>0</v>
      </c>
      <c r="I944" s="246" t="b">
        <v>0</v>
      </c>
      <c r="J944" s="288"/>
      <c r="K944" s="288"/>
      <c r="L944" s="288"/>
      <c r="M944" s="288"/>
    </row>
    <row r="945">
      <c r="A945" s="239"/>
      <c r="B945" s="293"/>
      <c r="C945" s="292">
        <v>0.0</v>
      </c>
      <c r="D945" s="242" t="s">
        <v>212</v>
      </c>
      <c r="E945" s="260" t="s">
        <v>27</v>
      </c>
      <c r="F945" s="244" t="s">
        <v>27</v>
      </c>
      <c r="G945" s="289" t="b">
        <f t="shared" si="1"/>
        <v>0</v>
      </c>
      <c r="H945" s="246" t="b">
        <v>0</v>
      </c>
      <c r="I945" s="246" t="b">
        <v>0</v>
      </c>
      <c r="J945" s="288"/>
      <c r="K945" s="288"/>
      <c r="L945" s="288"/>
      <c r="M945" s="288"/>
    </row>
    <row r="946">
      <c r="A946" s="239"/>
      <c r="B946" s="293"/>
      <c r="C946" s="292">
        <v>0.0</v>
      </c>
      <c r="D946" s="242" t="s">
        <v>212</v>
      </c>
      <c r="E946" s="260" t="s">
        <v>27</v>
      </c>
      <c r="F946" s="244" t="s">
        <v>27</v>
      </c>
      <c r="G946" s="289" t="b">
        <f t="shared" si="1"/>
        <v>0</v>
      </c>
      <c r="H946" s="246" t="b">
        <v>0</v>
      </c>
      <c r="I946" s="246" t="b">
        <v>0</v>
      </c>
      <c r="J946" s="288"/>
      <c r="K946" s="288"/>
      <c r="L946" s="288"/>
      <c r="M946" s="288"/>
    </row>
    <row r="947">
      <c r="A947" s="239"/>
      <c r="B947" s="293"/>
      <c r="C947" s="292">
        <v>0.0</v>
      </c>
      <c r="D947" s="242" t="s">
        <v>212</v>
      </c>
      <c r="E947" s="260" t="s">
        <v>27</v>
      </c>
      <c r="F947" s="244" t="s">
        <v>27</v>
      </c>
      <c r="G947" s="289" t="b">
        <f t="shared" si="1"/>
        <v>0</v>
      </c>
      <c r="H947" s="246" t="b">
        <v>0</v>
      </c>
      <c r="I947" s="246" t="b">
        <v>0</v>
      </c>
      <c r="J947" s="288"/>
      <c r="K947" s="288"/>
      <c r="L947" s="288"/>
      <c r="M947" s="288"/>
    </row>
    <row r="948">
      <c r="A948" s="239"/>
      <c r="B948" s="293"/>
      <c r="C948" s="292">
        <v>0.0</v>
      </c>
      <c r="D948" s="242" t="s">
        <v>212</v>
      </c>
      <c r="E948" s="260" t="s">
        <v>27</v>
      </c>
      <c r="F948" s="244" t="s">
        <v>27</v>
      </c>
      <c r="G948" s="289" t="b">
        <f t="shared" si="1"/>
        <v>0</v>
      </c>
      <c r="H948" s="246" t="b">
        <v>0</v>
      </c>
      <c r="I948" s="246" t="b">
        <v>0</v>
      </c>
      <c r="J948" s="288"/>
      <c r="K948" s="288"/>
      <c r="L948" s="288"/>
      <c r="M948" s="288"/>
    </row>
    <row r="949">
      <c r="A949" s="239"/>
      <c r="B949" s="293"/>
      <c r="C949" s="292">
        <v>0.0</v>
      </c>
      <c r="D949" s="242" t="s">
        <v>212</v>
      </c>
      <c r="E949" s="260" t="s">
        <v>27</v>
      </c>
      <c r="F949" s="244" t="s">
        <v>27</v>
      </c>
      <c r="G949" s="289" t="b">
        <f t="shared" si="1"/>
        <v>0</v>
      </c>
      <c r="H949" s="246" t="b">
        <v>0</v>
      </c>
      <c r="I949" s="246" t="b">
        <v>0</v>
      </c>
      <c r="J949" s="288"/>
      <c r="K949" s="288"/>
      <c r="L949" s="288"/>
      <c r="M949" s="288"/>
    </row>
    <row r="950">
      <c r="A950" s="239"/>
      <c r="B950" s="293"/>
      <c r="C950" s="292">
        <v>0.0</v>
      </c>
      <c r="D950" s="242" t="s">
        <v>212</v>
      </c>
      <c r="E950" s="260" t="s">
        <v>27</v>
      </c>
      <c r="F950" s="244" t="s">
        <v>27</v>
      </c>
      <c r="G950" s="289" t="b">
        <f t="shared" si="1"/>
        <v>0</v>
      </c>
      <c r="H950" s="246" t="b">
        <v>0</v>
      </c>
      <c r="I950" s="246" t="b">
        <v>0</v>
      </c>
      <c r="J950" s="288"/>
      <c r="K950" s="288"/>
      <c r="L950" s="288"/>
      <c r="M950" s="288"/>
    </row>
    <row r="951">
      <c r="A951" s="239"/>
      <c r="B951" s="293"/>
      <c r="C951" s="292">
        <v>0.0</v>
      </c>
      <c r="D951" s="242" t="s">
        <v>212</v>
      </c>
      <c r="E951" s="260" t="s">
        <v>27</v>
      </c>
      <c r="F951" s="244" t="s">
        <v>27</v>
      </c>
      <c r="G951" s="289" t="b">
        <f t="shared" si="1"/>
        <v>0</v>
      </c>
      <c r="H951" s="246" t="b">
        <v>0</v>
      </c>
      <c r="I951" s="246" t="b">
        <v>0</v>
      </c>
      <c r="J951" s="288"/>
      <c r="K951" s="288"/>
      <c r="L951" s="288"/>
      <c r="M951" s="288"/>
    </row>
    <row r="952">
      <c r="A952" s="239"/>
      <c r="B952" s="293"/>
      <c r="C952" s="292">
        <v>0.0</v>
      </c>
      <c r="D952" s="242" t="s">
        <v>212</v>
      </c>
      <c r="E952" s="260" t="s">
        <v>27</v>
      </c>
      <c r="F952" s="244" t="s">
        <v>27</v>
      </c>
      <c r="G952" s="289" t="b">
        <f t="shared" si="1"/>
        <v>0</v>
      </c>
      <c r="H952" s="246" t="b">
        <v>0</v>
      </c>
      <c r="I952" s="246" t="b">
        <v>0</v>
      </c>
      <c r="J952" s="288"/>
      <c r="K952" s="288"/>
      <c r="L952" s="288"/>
      <c r="M952" s="288"/>
    </row>
    <row r="953">
      <c r="A953" s="239"/>
      <c r="B953" s="293"/>
      <c r="C953" s="292">
        <v>0.0</v>
      </c>
      <c r="D953" s="242" t="s">
        <v>212</v>
      </c>
      <c r="E953" s="260" t="s">
        <v>27</v>
      </c>
      <c r="F953" s="244" t="s">
        <v>27</v>
      </c>
      <c r="G953" s="289" t="b">
        <f t="shared" si="1"/>
        <v>0</v>
      </c>
      <c r="H953" s="246" t="b">
        <v>0</v>
      </c>
      <c r="I953" s="246" t="b">
        <v>0</v>
      </c>
      <c r="J953" s="288"/>
      <c r="K953" s="288"/>
      <c r="L953" s="288"/>
      <c r="M953" s="288"/>
    </row>
    <row r="954">
      <c r="A954" s="239"/>
      <c r="B954" s="293"/>
      <c r="C954" s="292">
        <v>0.0</v>
      </c>
      <c r="D954" s="242" t="s">
        <v>212</v>
      </c>
      <c r="E954" s="260" t="s">
        <v>27</v>
      </c>
      <c r="F954" s="244" t="s">
        <v>27</v>
      </c>
      <c r="G954" s="289" t="b">
        <f t="shared" si="1"/>
        <v>0</v>
      </c>
      <c r="H954" s="246" t="b">
        <v>0</v>
      </c>
      <c r="I954" s="246" t="b">
        <v>0</v>
      </c>
      <c r="J954" s="288"/>
      <c r="K954" s="288"/>
      <c r="L954" s="288"/>
      <c r="M954" s="288"/>
    </row>
    <row r="955">
      <c r="A955" s="239"/>
      <c r="B955" s="293"/>
      <c r="C955" s="292">
        <v>0.0</v>
      </c>
      <c r="D955" s="242" t="s">
        <v>212</v>
      </c>
      <c r="E955" s="260" t="s">
        <v>27</v>
      </c>
      <c r="F955" s="244" t="s">
        <v>27</v>
      </c>
      <c r="G955" s="289" t="b">
        <f t="shared" si="1"/>
        <v>0</v>
      </c>
      <c r="H955" s="246" t="b">
        <v>0</v>
      </c>
      <c r="I955" s="246" t="b">
        <v>0</v>
      </c>
      <c r="J955" s="288"/>
      <c r="K955" s="288"/>
      <c r="L955" s="288"/>
      <c r="M955" s="288"/>
    </row>
    <row r="956">
      <c r="A956" s="239"/>
      <c r="B956" s="293"/>
      <c r="C956" s="292">
        <v>0.0</v>
      </c>
      <c r="D956" s="242" t="s">
        <v>212</v>
      </c>
      <c r="E956" s="260" t="s">
        <v>27</v>
      </c>
      <c r="F956" s="244" t="s">
        <v>27</v>
      </c>
      <c r="G956" s="289" t="b">
        <f t="shared" si="1"/>
        <v>0</v>
      </c>
      <c r="H956" s="246" t="b">
        <v>0</v>
      </c>
      <c r="I956" s="246" t="b">
        <v>0</v>
      </c>
      <c r="J956" s="288"/>
      <c r="K956" s="288"/>
      <c r="L956" s="288"/>
      <c r="M956" s="288"/>
    </row>
    <row r="957">
      <c r="A957" s="239"/>
      <c r="B957" s="293"/>
      <c r="C957" s="292">
        <v>0.0</v>
      </c>
      <c r="D957" s="242" t="s">
        <v>212</v>
      </c>
      <c r="E957" s="260" t="s">
        <v>27</v>
      </c>
      <c r="F957" s="244" t="s">
        <v>27</v>
      </c>
      <c r="G957" s="289" t="b">
        <f t="shared" si="1"/>
        <v>0</v>
      </c>
      <c r="H957" s="246" t="b">
        <v>0</v>
      </c>
      <c r="I957" s="246" t="b">
        <v>0</v>
      </c>
      <c r="J957" s="288"/>
      <c r="K957" s="288"/>
      <c r="L957" s="288"/>
      <c r="M957" s="288"/>
    </row>
    <row r="958">
      <c r="A958" s="239"/>
      <c r="B958" s="293"/>
      <c r="C958" s="292">
        <v>0.0</v>
      </c>
      <c r="D958" s="242" t="s">
        <v>212</v>
      </c>
      <c r="E958" s="260" t="s">
        <v>27</v>
      </c>
      <c r="F958" s="244" t="s">
        <v>27</v>
      </c>
      <c r="G958" s="289" t="b">
        <f t="shared" si="1"/>
        <v>0</v>
      </c>
      <c r="H958" s="246" t="b">
        <v>0</v>
      </c>
      <c r="I958" s="246" t="b">
        <v>0</v>
      </c>
      <c r="J958" s="288"/>
      <c r="K958" s="288"/>
      <c r="L958" s="288"/>
      <c r="M958" s="288"/>
    </row>
    <row r="959">
      <c r="A959" s="239"/>
      <c r="B959" s="293"/>
      <c r="C959" s="292">
        <v>0.0</v>
      </c>
      <c r="D959" s="242" t="s">
        <v>212</v>
      </c>
      <c r="E959" s="260" t="s">
        <v>27</v>
      </c>
      <c r="F959" s="244" t="s">
        <v>27</v>
      </c>
      <c r="G959" s="289" t="b">
        <f t="shared" si="1"/>
        <v>0</v>
      </c>
      <c r="H959" s="246" t="b">
        <v>0</v>
      </c>
      <c r="I959" s="246" t="b">
        <v>0</v>
      </c>
      <c r="J959" s="288"/>
      <c r="K959" s="288"/>
      <c r="L959" s="288"/>
      <c r="M959" s="288"/>
    </row>
    <row r="960">
      <c r="A960" s="239"/>
      <c r="B960" s="293"/>
      <c r="C960" s="292">
        <v>0.0</v>
      </c>
      <c r="D960" s="242" t="s">
        <v>212</v>
      </c>
      <c r="E960" s="260" t="s">
        <v>27</v>
      </c>
      <c r="F960" s="244" t="s">
        <v>27</v>
      </c>
      <c r="G960" s="289" t="b">
        <f t="shared" si="1"/>
        <v>0</v>
      </c>
      <c r="H960" s="246" t="b">
        <v>0</v>
      </c>
      <c r="I960" s="246" t="b">
        <v>0</v>
      </c>
      <c r="J960" s="288"/>
      <c r="K960" s="288"/>
      <c r="L960" s="288"/>
      <c r="M960" s="288"/>
    </row>
    <row r="961">
      <c r="A961" s="239"/>
      <c r="B961" s="293"/>
      <c r="C961" s="292">
        <v>0.0</v>
      </c>
      <c r="D961" s="242" t="s">
        <v>212</v>
      </c>
      <c r="E961" s="260" t="s">
        <v>27</v>
      </c>
      <c r="F961" s="244" t="s">
        <v>27</v>
      </c>
      <c r="G961" s="289" t="b">
        <f t="shared" si="1"/>
        <v>0</v>
      </c>
      <c r="H961" s="246" t="b">
        <v>0</v>
      </c>
      <c r="I961" s="246" t="b">
        <v>0</v>
      </c>
      <c r="J961" s="288"/>
      <c r="K961" s="288"/>
      <c r="L961" s="288"/>
      <c r="M961" s="288"/>
    </row>
    <row r="962">
      <c r="A962" s="239"/>
      <c r="B962" s="293"/>
      <c r="C962" s="292">
        <v>0.0</v>
      </c>
      <c r="D962" s="242" t="s">
        <v>212</v>
      </c>
      <c r="E962" s="260" t="s">
        <v>27</v>
      </c>
      <c r="F962" s="244" t="s">
        <v>27</v>
      </c>
      <c r="G962" s="289" t="b">
        <f t="shared" si="1"/>
        <v>0</v>
      </c>
      <c r="H962" s="246" t="b">
        <v>0</v>
      </c>
      <c r="I962" s="246" t="b">
        <v>0</v>
      </c>
      <c r="J962" s="288"/>
      <c r="K962" s="288"/>
      <c r="L962" s="288"/>
      <c r="M962" s="288"/>
    </row>
    <row r="963">
      <c r="A963" s="239"/>
      <c r="B963" s="293"/>
      <c r="C963" s="292">
        <v>0.0</v>
      </c>
      <c r="D963" s="242" t="s">
        <v>212</v>
      </c>
      <c r="E963" s="260" t="s">
        <v>27</v>
      </c>
      <c r="F963" s="244" t="s">
        <v>27</v>
      </c>
      <c r="G963" s="289" t="b">
        <f t="shared" si="1"/>
        <v>0</v>
      </c>
      <c r="H963" s="246" t="b">
        <v>0</v>
      </c>
      <c r="I963" s="246" t="b">
        <v>0</v>
      </c>
      <c r="J963" s="288"/>
      <c r="K963" s="288"/>
      <c r="L963" s="288"/>
      <c r="M963" s="288"/>
    </row>
    <row r="964">
      <c r="A964" s="239"/>
      <c r="B964" s="293"/>
      <c r="C964" s="292">
        <v>0.0</v>
      </c>
      <c r="D964" s="242" t="s">
        <v>212</v>
      </c>
      <c r="E964" s="260" t="s">
        <v>27</v>
      </c>
      <c r="F964" s="244" t="s">
        <v>27</v>
      </c>
      <c r="G964" s="289" t="b">
        <f t="shared" si="1"/>
        <v>0</v>
      </c>
      <c r="H964" s="246" t="b">
        <v>0</v>
      </c>
      <c r="I964" s="246" t="b">
        <v>0</v>
      </c>
      <c r="J964" s="288"/>
      <c r="K964" s="288"/>
      <c r="L964" s="288"/>
      <c r="M964" s="288"/>
    </row>
    <row r="965">
      <c r="A965" s="239"/>
      <c r="B965" s="293"/>
      <c r="C965" s="292">
        <v>0.0</v>
      </c>
      <c r="D965" s="242" t="s">
        <v>212</v>
      </c>
      <c r="E965" s="260" t="s">
        <v>27</v>
      </c>
      <c r="F965" s="244" t="s">
        <v>27</v>
      </c>
      <c r="G965" s="289" t="b">
        <f t="shared" si="1"/>
        <v>0</v>
      </c>
      <c r="H965" s="246" t="b">
        <v>0</v>
      </c>
      <c r="I965" s="246" t="b">
        <v>0</v>
      </c>
      <c r="J965" s="288"/>
      <c r="K965" s="288"/>
      <c r="L965" s="288"/>
      <c r="M965" s="288"/>
    </row>
    <row r="966">
      <c r="A966" s="239"/>
      <c r="B966" s="293"/>
      <c r="C966" s="292">
        <v>0.0</v>
      </c>
      <c r="D966" s="242" t="s">
        <v>212</v>
      </c>
      <c r="E966" s="260" t="s">
        <v>27</v>
      </c>
      <c r="F966" s="244" t="s">
        <v>27</v>
      </c>
      <c r="G966" s="289" t="b">
        <f t="shared" si="1"/>
        <v>0</v>
      </c>
      <c r="H966" s="246" t="b">
        <v>0</v>
      </c>
      <c r="I966" s="246" t="b">
        <v>0</v>
      </c>
      <c r="J966" s="288"/>
      <c r="K966" s="288"/>
      <c r="L966" s="288"/>
      <c r="M966" s="288"/>
    </row>
    <row r="967">
      <c r="A967" s="239"/>
      <c r="B967" s="293"/>
      <c r="C967" s="292">
        <v>0.0</v>
      </c>
      <c r="D967" s="242" t="s">
        <v>212</v>
      </c>
      <c r="E967" s="260" t="s">
        <v>27</v>
      </c>
      <c r="F967" s="244" t="s">
        <v>27</v>
      </c>
      <c r="G967" s="289" t="b">
        <f t="shared" si="1"/>
        <v>0</v>
      </c>
      <c r="H967" s="246" t="b">
        <v>0</v>
      </c>
      <c r="I967" s="246" t="b">
        <v>0</v>
      </c>
      <c r="J967" s="288"/>
      <c r="K967" s="288"/>
      <c r="L967" s="288"/>
      <c r="M967" s="288"/>
    </row>
    <row r="968">
      <c r="A968" s="239"/>
      <c r="B968" s="293"/>
      <c r="C968" s="292">
        <v>0.0</v>
      </c>
      <c r="D968" s="242" t="s">
        <v>212</v>
      </c>
      <c r="E968" s="260" t="s">
        <v>27</v>
      </c>
      <c r="F968" s="244" t="s">
        <v>27</v>
      </c>
      <c r="G968" s="289" t="b">
        <f t="shared" si="1"/>
        <v>0</v>
      </c>
      <c r="H968" s="246" t="b">
        <v>0</v>
      </c>
      <c r="I968" s="246" t="b">
        <v>0</v>
      </c>
      <c r="J968" s="288"/>
      <c r="K968" s="288"/>
      <c r="L968" s="288"/>
      <c r="M968" s="288"/>
    </row>
    <row r="969">
      <c r="A969" s="239"/>
      <c r="B969" s="293"/>
      <c r="C969" s="292">
        <v>0.0</v>
      </c>
      <c r="D969" s="242" t="s">
        <v>212</v>
      </c>
      <c r="E969" s="260" t="s">
        <v>27</v>
      </c>
      <c r="F969" s="244" t="s">
        <v>27</v>
      </c>
      <c r="G969" s="289" t="b">
        <f t="shared" si="1"/>
        <v>0</v>
      </c>
      <c r="H969" s="246" t="b">
        <v>0</v>
      </c>
      <c r="I969" s="246" t="b">
        <v>0</v>
      </c>
      <c r="J969" s="288"/>
      <c r="K969" s="288"/>
      <c r="L969" s="288"/>
      <c r="M969" s="288"/>
    </row>
    <row r="970">
      <c r="A970" s="239"/>
      <c r="B970" s="293"/>
      <c r="C970" s="292">
        <v>0.0</v>
      </c>
      <c r="D970" s="242" t="s">
        <v>212</v>
      </c>
      <c r="E970" s="260" t="s">
        <v>27</v>
      </c>
      <c r="F970" s="244" t="s">
        <v>27</v>
      </c>
      <c r="G970" s="289" t="b">
        <f t="shared" si="1"/>
        <v>0</v>
      </c>
      <c r="H970" s="246" t="b">
        <v>0</v>
      </c>
      <c r="I970" s="246" t="b">
        <v>0</v>
      </c>
      <c r="J970" s="288"/>
      <c r="K970" s="288"/>
      <c r="L970" s="288"/>
      <c r="M970" s="288"/>
    </row>
    <row r="971">
      <c r="A971" s="239"/>
      <c r="B971" s="293"/>
      <c r="C971" s="292">
        <v>0.0</v>
      </c>
      <c r="D971" s="242" t="s">
        <v>212</v>
      </c>
      <c r="E971" s="260" t="s">
        <v>27</v>
      </c>
      <c r="F971" s="244" t="s">
        <v>27</v>
      </c>
      <c r="G971" s="289" t="b">
        <f t="shared" si="1"/>
        <v>0</v>
      </c>
      <c r="H971" s="246" t="b">
        <v>0</v>
      </c>
      <c r="I971" s="246" t="b">
        <v>0</v>
      </c>
      <c r="J971" s="288"/>
      <c r="K971" s="288"/>
      <c r="L971" s="288"/>
      <c r="M971" s="288"/>
    </row>
    <row r="972">
      <c r="A972" s="239"/>
      <c r="B972" s="293"/>
      <c r="C972" s="292">
        <v>0.0</v>
      </c>
      <c r="D972" s="242" t="s">
        <v>212</v>
      </c>
      <c r="E972" s="260" t="s">
        <v>27</v>
      </c>
      <c r="F972" s="244" t="s">
        <v>27</v>
      </c>
      <c r="G972" s="289" t="b">
        <f t="shared" si="1"/>
        <v>0</v>
      </c>
      <c r="H972" s="246" t="b">
        <v>0</v>
      </c>
      <c r="I972" s="246" t="b">
        <v>0</v>
      </c>
      <c r="J972" s="288"/>
      <c r="K972" s="288"/>
      <c r="L972" s="288"/>
      <c r="M972" s="288"/>
    </row>
    <row r="973">
      <c r="A973" s="239"/>
      <c r="B973" s="293"/>
      <c r="C973" s="292">
        <v>0.0</v>
      </c>
      <c r="D973" s="242" t="s">
        <v>212</v>
      </c>
      <c r="E973" s="260" t="s">
        <v>27</v>
      </c>
      <c r="F973" s="244" t="s">
        <v>27</v>
      </c>
      <c r="G973" s="289" t="b">
        <f t="shared" si="1"/>
        <v>0</v>
      </c>
      <c r="H973" s="246" t="b">
        <v>0</v>
      </c>
      <c r="I973" s="246" t="b">
        <v>0</v>
      </c>
      <c r="J973" s="288"/>
      <c r="K973" s="288"/>
      <c r="L973" s="288"/>
      <c r="M973" s="288"/>
    </row>
    <row r="974">
      <c r="A974" s="239"/>
      <c r="B974" s="293"/>
      <c r="C974" s="292">
        <v>0.0</v>
      </c>
      <c r="D974" s="242" t="s">
        <v>212</v>
      </c>
      <c r="E974" s="260" t="s">
        <v>27</v>
      </c>
      <c r="F974" s="244" t="s">
        <v>27</v>
      </c>
      <c r="G974" s="289" t="b">
        <f t="shared" si="1"/>
        <v>0</v>
      </c>
      <c r="H974" s="246" t="b">
        <v>0</v>
      </c>
      <c r="I974" s="246" t="b">
        <v>0</v>
      </c>
      <c r="J974" s="288"/>
      <c r="K974" s="288"/>
      <c r="L974" s="288"/>
      <c r="M974" s="288"/>
    </row>
    <row r="975">
      <c r="A975" s="239"/>
      <c r="B975" s="293"/>
      <c r="C975" s="292">
        <v>0.0</v>
      </c>
      <c r="D975" s="242" t="s">
        <v>212</v>
      </c>
      <c r="E975" s="260" t="s">
        <v>27</v>
      </c>
      <c r="F975" s="244" t="s">
        <v>27</v>
      </c>
      <c r="G975" s="289" t="b">
        <f t="shared" si="1"/>
        <v>0</v>
      </c>
      <c r="H975" s="246" t="b">
        <v>0</v>
      </c>
      <c r="I975" s="246" t="b">
        <v>0</v>
      </c>
      <c r="J975" s="288"/>
      <c r="K975" s="288"/>
      <c r="L975" s="288"/>
      <c r="M975" s="288"/>
    </row>
    <row r="976">
      <c r="A976" s="239"/>
      <c r="B976" s="293"/>
      <c r="C976" s="292">
        <v>0.0</v>
      </c>
      <c r="D976" s="242" t="s">
        <v>212</v>
      </c>
      <c r="E976" s="260" t="s">
        <v>27</v>
      </c>
      <c r="F976" s="244" t="s">
        <v>27</v>
      </c>
      <c r="G976" s="289" t="b">
        <f t="shared" si="1"/>
        <v>0</v>
      </c>
      <c r="H976" s="246" t="b">
        <v>0</v>
      </c>
      <c r="I976" s="246" t="b">
        <v>0</v>
      </c>
      <c r="J976" s="288"/>
      <c r="K976" s="288"/>
      <c r="L976" s="288"/>
      <c r="M976" s="288"/>
    </row>
    <row r="977">
      <c r="A977" s="239"/>
      <c r="B977" s="293"/>
      <c r="C977" s="292">
        <v>0.0</v>
      </c>
      <c r="D977" s="242" t="s">
        <v>212</v>
      </c>
      <c r="E977" s="260" t="s">
        <v>27</v>
      </c>
      <c r="F977" s="244" t="s">
        <v>27</v>
      </c>
      <c r="G977" s="289" t="b">
        <f t="shared" si="1"/>
        <v>0</v>
      </c>
      <c r="H977" s="246" t="b">
        <v>0</v>
      </c>
      <c r="I977" s="246" t="b">
        <v>0</v>
      </c>
      <c r="J977" s="288"/>
      <c r="K977" s="288"/>
      <c r="L977" s="288"/>
      <c r="M977" s="288"/>
    </row>
    <row r="978">
      <c r="A978" s="239"/>
      <c r="B978" s="293"/>
      <c r="C978" s="292">
        <v>0.0</v>
      </c>
      <c r="D978" s="242" t="s">
        <v>212</v>
      </c>
      <c r="E978" s="260" t="s">
        <v>27</v>
      </c>
      <c r="F978" s="244" t="s">
        <v>27</v>
      </c>
      <c r="G978" s="289" t="b">
        <f t="shared" si="1"/>
        <v>0</v>
      </c>
      <c r="H978" s="246" t="b">
        <v>0</v>
      </c>
      <c r="I978" s="246" t="b">
        <v>0</v>
      </c>
      <c r="J978" s="288"/>
      <c r="K978" s="288"/>
      <c r="L978" s="288"/>
      <c r="M978" s="288"/>
    </row>
    <row r="979">
      <c r="A979" s="239"/>
      <c r="B979" s="293"/>
      <c r="C979" s="292">
        <v>0.0</v>
      </c>
      <c r="D979" s="242" t="s">
        <v>212</v>
      </c>
      <c r="E979" s="260" t="s">
        <v>27</v>
      </c>
      <c r="F979" s="244" t="s">
        <v>27</v>
      </c>
      <c r="G979" s="289" t="b">
        <f t="shared" si="1"/>
        <v>0</v>
      </c>
      <c r="H979" s="246" t="b">
        <v>0</v>
      </c>
      <c r="I979" s="246" t="b">
        <v>0</v>
      </c>
      <c r="J979" s="288"/>
      <c r="K979" s="288"/>
      <c r="L979" s="288"/>
      <c r="M979" s="288"/>
    </row>
    <row r="980">
      <c r="A980" s="239"/>
      <c r="B980" s="293"/>
      <c r="C980" s="292">
        <v>0.0</v>
      </c>
      <c r="D980" s="242" t="s">
        <v>212</v>
      </c>
      <c r="E980" s="260" t="s">
        <v>27</v>
      </c>
      <c r="F980" s="244" t="s">
        <v>27</v>
      </c>
      <c r="G980" s="289" t="b">
        <f t="shared" si="1"/>
        <v>0</v>
      </c>
      <c r="H980" s="246" t="b">
        <v>0</v>
      </c>
      <c r="I980" s="246" t="b">
        <v>0</v>
      </c>
      <c r="J980" s="288"/>
      <c r="K980" s="288"/>
      <c r="L980" s="288"/>
      <c r="M980" s="288"/>
    </row>
    <row r="981">
      <c r="A981" s="239"/>
      <c r="B981" s="293"/>
      <c r="C981" s="292">
        <v>0.0</v>
      </c>
      <c r="D981" s="242" t="s">
        <v>212</v>
      </c>
      <c r="E981" s="260" t="s">
        <v>27</v>
      </c>
      <c r="F981" s="244" t="s">
        <v>27</v>
      </c>
      <c r="G981" s="289" t="b">
        <f t="shared" si="1"/>
        <v>0</v>
      </c>
      <c r="H981" s="246" t="b">
        <v>0</v>
      </c>
      <c r="I981" s="246" t="b">
        <v>0</v>
      </c>
      <c r="J981" s="288"/>
      <c r="K981" s="288"/>
      <c r="L981" s="288"/>
      <c r="M981" s="288"/>
    </row>
    <row r="982">
      <c r="A982" s="239"/>
      <c r="B982" s="293"/>
      <c r="C982" s="292">
        <v>0.0</v>
      </c>
      <c r="D982" s="242" t="s">
        <v>212</v>
      </c>
      <c r="E982" s="260" t="s">
        <v>27</v>
      </c>
      <c r="F982" s="244" t="s">
        <v>27</v>
      </c>
      <c r="G982" s="289" t="b">
        <f t="shared" si="1"/>
        <v>0</v>
      </c>
      <c r="H982" s="246" t="b">
        <v>0</v>
      </c>
      <c r="I982" s="246" t="b">
        <v>0</v>
      </c>
      <c r="J982" s="288"/>
      <c r="K982" s="288"/>
      <c r="L982" s="288"/>
      <c r="M982" s="288"/>
    </row>
    <row r="983">
      <c r="A983" s="239"/>
      <c r="B983" s="293"/>
      <c r="C983" s="292">
        <v>0.0</v>
      </c>
      <c r="D983" s="242" t="s">
        <v>212</v>
      </c>
      <c r="E983" s="260" t="s">
        <v>27</v>
      </c>
      <c r="F983" s="244" t="s">
        <v>27</v>
      </c>
      <c r="G983" s="289" t="b">
        <f t="shared" si="1"/>
        <v>0</v>
      </c>
      <c r="H983" s="246" t="b">
        <v>0</v>
      </c>
      <c r="I983" s="246" t="b">
        <v>0</v>
      </c>
      <c r="J983" s="288"/>
      <c r="K983" s="288"/>
      <c r="L983" s="288"/>
      <c r="M983" s="288"/>
    </row>
    <row r="984">
      <c r="A984" s="239"/>
      <c r="B984" s="293"/>
      <c r="C984" s="292">
        <v>0.0</v>
      </c>
      <c r="D984" s="242" t="s">
        <v>212</v>
      </c>
      <c r="E984" s="260" t="s">
        <v>27</v>
      </c>
      <c r="F984" s="244" t="s">
        <v>27</v>
      </c>
      <c r="G984" s="289" t="b">
        <f t="shared" si="1"/>
        <v>0</v>
      </c>
      <c r="H984" s="246" t="b">
        <v>0</v>
      </c>
      <c r="I984" s="246" t="b">
        <v>0</v>
      </c>
      <c r="J984" s="288"/>
      <c r="K984" s="288"/>
      <c r="L984" s="288"/>
      <c r="M984" s="288"/>
    </row>
    <row r="985">
      <c r="A985" s="239"/>
      <c r="B985" s="293"/>
      <c r="C985" s="292">
        <v>0.0</v>
      </c>
      <c r="D985" s="242" t="s">
        <v>212</v>
      </c>
      <c r="E985" s="260" t="s">
        <v>27</v>
      </c>
      <c r="F985" s="244" t="s">
        <v>27</v>
      </c>
      <c r="G985" s="289" t="b">
        <f t="shared" si="1"/>
        <v>0</v>
      </c>
      <c r="H985" s="246" t="b">
        <v>0</v>
      </c>
      <c r="I985" s="246" t="b">
        <v>0</v>
      </c>
      <c r="J985" s="288"/>
      <c r="K985" s="288"/>
      <c r="L985" s="288"/>
      <c r="M985" s="288"/>
    </row>
    <row r="986">
      <c r="A986" s="239"/>
      <c r="B986" s="293"/>
      <c r="C986" s="292">
        <v>0.0</v>
      </c>
      <c r="D986" s="242" t="s">
        <v>212</v>
      </c>
      <c r="E986" s="260" t="s">
        <v>27</v>
      </c>
      <c r="F986" s="244" t="s">
        <v>27</v>
      </c>
      <c r="G986" s="289" t="b">
        <f t="shared" si="1"/>
        <v>0</v>
      </c>
      <c r="H986" s="246" t="b">
        <v>0</v>
      </c>
      <c r="I986" s="246" t="b">
        <v>0</v>
      </c>
      <c r="J986" s="288"/>
      <c r="K986" s="288"/>
      <c r="L986" s="288"/>
      <c r="M986" s="288"/>
    </row>
    <row r="987">
      <c r="A987" s="239"/>
      <c r="B987" s="293"/>
      <c r="C987" s="292">
        <v>0.0</v>
      </c>
      <c r="D987" s="242" t="s">
        <v>212</v>
      </c>
      <c r="E987" s="260" t="s">
        <v>27</v>
      </c>
      <c r="F987" s="244" t="s">
        <v>27</v>
      </c>
      <c r="G987" s="289" t="b">
        <f t="shared" si="1"/>
        <v>0</v>
      </c>
      <c r="H987" s="246" t="b">
        <v>0</v>
      </c>
      <c r="I987" s="246" t="b">
        <v>0</v>
      </c>
      <c r="J987" s="288"/>
      <c r="K987" s="288"/>
      <c r="L987" s="288"/>
      <c r="M987" s="288"/>
    </row>
    <row r="988">
      <c r="A988" s="239"/>
      <c r="B988" s="293"/>
      <c r="C988" s="292">
        <v>0.0</v>
      </c>
      <c r="D988" s="242" t="s">
        <v>212</v>
      </c>
      <c r="E988" s="260" t="s">
        <v>27</v>
      </c>
      <c r="F988" s="244" t="s">
        <v>27</v>
      </c>
      <c r="G988" s="289" t="b">
        <f t="shared" si="1"/>
        <v>0</v>
      </c>
      <c r="H988" s="246" t="b">
        <v>0</v>
      </c>
      <c r="I988" s="246" t="b">
        <v>0</v>
      </c>
      <c r="J988" s="288"/>
      <c r="K988" s="288"/>
      <c r="L988" s="288"/>
      <c r="M988" s="288"/>
    </row>
    <row r="989">
      <c r="A989" s="239"/>
      <c r="B989" s="293"/>
      <c r="C989" s="292">
        <v>0.0</v>
      </c>
      <c r="D989" s="242" t="s">
        <v>212</v>
      </c>
      <c r="E989" s="260" t="s">
        <v>27</v>
      </c>
      <c r="F989" s="244" t="s">
        <v>27</v>
      </c>
      <c r="G989" s="289" t="b">
        <f t="shared" si="1"/>
        <v>0</v>
      </c>
      <c r="H989" s="246" t="b">
        <v>0</v>
      </c>
      <c r="I989" s="246" t="b">
        <v>0</v>
      </c>
      <c r="J989" s="288"/>
      <c r="K989" s="288"/>
      <c r="L989" s="288"/>
      <c r="M989" s="288"/>
    </row>
    <row r="990">
      <c r="A990" s="239"/>
      <c r="B990" s="293"/>
      <c r="C990" s="292">
        <v>0.0</v>
      </c>
      <c r="D990" s="242" t="s">
        <v>212</v>
      </c>
      <c r="E990" s="260" t="s">
        <v>27</v>
      </c>
      <c r="F990" s="244" t="s">
        <v>27</v>
      </c>
      <c r="G990" s="289" t="b">
        <f t="shared" si="1"/>
        <v>0</v>
      </c>
      <c r="H990" s="246" t="b">
        <v>0</v>
      </c>
      <c r="I990" s="246" t="b">
        <v>0</v>
      </c>
      <c r="J990" s="288"/>
      <c r="K990" s="288"/>
      <c r="L990" s="288"/>
      <c r="M990" s="288"/>
    </row>
    <row r="991">
      <c r="A991" s="239"/>
      <c r="B991" s="293"/>
      <c r="C991" s="292">
        <v>0.0</v>
      </c>
      <c r="D991" s="242" t="s">
        <v>212</v>
      </c>
      <c r="E991" s="260" t="s">
        <v>27</v>
      </c>
      <c r="F991" s="244" t="s">
        <v>27</v>
      </c>
      <c r="G991" s="289" t="b">
        <f t="shared" si="1"/>
        <v>0</v>
      </c>
      <c r="H991" s="246" t="b">
        <v>0</v>
      </c>
      <c r="I991" s="246" t="b">
        <v>0</v>
      </c>
      <c r="J991" s="288"/>
      <c r="K991" s="288"/>
      <c r="L991" s="288"/>
      <c r="M991" s="288"/>
    </row>
    <row r="992">
      <c r="A992" s="239"/>
      <c r="B992" s="293"/>
      <c r="C992" s="292">
        <v>0.0</v>
      </c>
      <c r="D992" s="242" t="s">
        <v>212</v>
      </c>
      <c r="E992" s="260" t="s">
        <v>27</v>
      </c>
      <c r="F992" s="244" t="s">
        <v>27</v>
      </c>
      <c r="G992" s="289" t="b">
        <f t="shared" si="1"/>
        <v>0</v>
      </c>
      <c r="H992" s="246" t="b">
        <v>0</v>
      </c>
      <c r="I992" s="246" t="b">
        <v>0</v>
      </c>
      <c r="J992" s="288"/>
      <c r="K992" s="288"/>
      <c r="L992" s="288"/>
      <c r="M992" s="288"/>
    </row>
    <row r="993">
      <c r="A993" s="239"/>
      <c r="B993" s="293"/>
      <c r="C993" s="292">
        <v>0.0</v>
      </c>
      <c r="D993" s="242" t="s">
        <v>212</v>
      </c>
      <c r="E993" s="260" t="s">
        <v>27</v>
      </c>
      <c r="F993" s="244" t="s">
        <v>27</v>
      </c>
      <c r="G993" s="289" t="b">
        <f t="shared" si="1"/>
        <v>0</v>
      </c>
      <c r="H993" s="246" t="b">
        <v>0</v>
      </c>
      <c r="I993" s="246" t="b">
        <v>0</v>
      </c>
      <c r="J993" s="288"/>
      <c r="K993" s="288"/>
      <c r="L993" s="288"/>
      <c r="M993" s="288"/>
    </row>
    <row r="994">
      <c r="A994" s="239"/>
      <c r="B994" s="293"/>
      <c r="C994" s="292">
        <v>0.0</v>
      </c>
      <c r="D994" s="242" t="s">
        <v>212</v>
      </c>
      <c r="E994" s="260" t="s">
        <v>27</v>
      </c>
      <c r="F994" s="244" t="s">
        <v>27</v>
      </c>
      <c r="G994" s="289" t="b">
        <f t="shared" si="1"/>
        <v>0</v>
      </c>
      <c r="H994" s="246" t="b">
        <v>0</v>
      </c>
      <c r="I994" s="246" t="b">
        <v>0</v>
      </c>
      <c r="J994" s="288"/>
      <c r="K994" s="288"/>
      <c r="L994" s="288"/>
      <c r="M994" s="288"/>
    </row>
    <row r="995">
      <c r="A995" s="239"/>
      <c r="B995" s="293"/>
      <c r="C995" s="292">
        <v>0.0</v>
      </c>
      <c r="D995" s="242" t="s">
        <v>212</v>
      </c>
      <c r="E995" s="260" t="s">
        <v>27</v>
      </c>
      <c r="F995" s="244" t="s">
        <v>27</v>
      </c>
      <c r="G995" s="289" t="b">
        <f t="shared" si="1"/>
        <v>0</v>
      </c>
      <c r="H995" s="246" t="b">
        <v>0</v>
      </c>
      <c r="I995" s="246" t="b">
        <v>0</v>
      </c>
      <c r="J995" s="288"/>
      <c r="K995" s="288"/>
      <c r="L995" s="288"/>
      <c r="M995" s="288"/>
    </row>
    <row r="996">
      <c r="A996" s="239"/>
      <c r="B996" s="293"/>
      <c r="C996" s="292">
        <v>0.0</v>
      </c>
      <c r="D996" s="242" t="s">
        <v>212</v>
      </c>
      <c r="E996" s="260" t="s">
        <v>27</v>
      </c>
      <c r="F996" s="244" t="s">
        <v>27</v>
      </c>
      <c r="G996" s="289" t="b">
        <f t="shared" si="1"/>
        <v>0</v>
      </c>
      <c r="H996" s="246" t="b">
        <v>0</v>
      </c>
      <c r="I996" s="246" t="b">
        <v>0</v>
      </c>
      <c r="J996" s="288"/>
      <c r="K996" s="288"/>
      <c r="L996" s="288"/>
      <c r="M996" s="288"/>
    </row>
    <row r="997">
      <c r="A997" s="239"/>
      <c r="B997" s="293"/>
      <c r="C997" s="292">
        <v>0.0</v>
      </c>
      <c r="D997" s="242" t="s">
        <v>212</v>
      </c>
      <c r="E997" s="260" t="s">
        <v>27</v>
      </c>
      <c r="F997" s="244" t="s">
        <v>27</v>
      </c>
      <c r="G997" s="289" t="b">
        <f t="shared" si="1"/>
        <v>0</v>
      </c>
      <c r="H997" s="246" t="b">
        <v>0</v>
      </c>
      <c r="I997" s="246" t="b">
        <v>0</v>
      </c>
      <c r="J997" s="288"/>
      <c r="K997" s="288"/>
      <c r="L997" s="288"/>
      <c r="M997" s="288"/>
    </row>
    <row r="998">
      <c r="A998" s="239"/>
      <c r="B998" s="293"/>
      <c r="C998" s="292">
        <v>0.0</v>
      </c>
      <c r="D998" s="242" t="s">
        <v>212</v>
      </c>
      <c r="E998" s="260" t="s">
        <v>27</v>
      </c>
      <c r="F998" s="244" t="s">
        <v>27</v>
      </c>
      <c r="G998" s="289" t="b">
        <f t="shared" si="1"/>
        <v>0</v>
      </c>
      <c r="H998" s="246" t="b">
        <v>0</v>
      </c>
      <c r="I998" s="246" t="b">
        <v>0</v>
      </c>
      <c r="J998" s="288"/>
      <c r="K998" s="288"/>
      <c r="L998" s="288"/>
      <c r="M998" s="288"/>
    </row>
    <row r="999">
      <c r="A999" s="239"/>
      <c r="B999" s="293"/>
      <c r="C999" s="292">
        <v>0.0</v>
      </c>
      <c r="D999" s="242" t="s">
        <v>212</v>
      </c>
      <c r="E999" s="260" t="s">
        <v>27</v>
      </c>
      <c r="F999" s="244" t="s">
        <v>27</v>
      </c>
      <c r="G999" s="289" t="b">
        <f t="shared" si="1"/>
        <v>0</v>
      </c>
      <c r="H999" s="246" t="b">
        <v>0</v>
      </c>
      <c r="I999" s="246" t="b">
        <v>0</v>
      </c>
      <c r="J999" s="288"/>
      <c r="K999" s="288"/>
      <c r="L999" s="288"/>
      <c r="M999" s="288"/>
    </row>
    <row r="1000">
      <c r="A1000" s="239"/>
      <c r="B1000" s="293"/>
      <c r="C1000" s="292">
        <v>0.0</v>
      </c>
      <c r="D1000" s="242" t="s">
        <v>212</v>
      </c>
      <c r="E1000" s="260" t="s">
        <v>27</v>
      </c>
      <c r="F1000" s="244" t="s">
        <v>27</v>
      </c>
      <c r="G1000" s="289" t="b">
        <f t="shared" si="1"/>
        <v>0</v>
      </c>
      <c r="H1000" s="246" t="b">
        <v>0</v>
      </c>
      <c r="I1000" s="246" t="b">
        <v>0</v>
      </c>
      <c r="J1000" s="288"/>
      <c r="K1000" s="288"/>
      <c r="L1000" s="288"/>
      <c r="M1000" s="288"/>
    </row>
    <row r="1001">
      <c r="A1001" s="239"/>
      <c r="B1001" s="293"/>
      <c r="C1001" s="292">
        <v>0.0</v>
      </c>
      <c r="D1001" s="242" t="s">
        <v>212</v>
      </c>
      <c r="E1001" s="260" t="s">
        <v>27</v>
      </c>
      <c r="F1001" s="244" t="s">
        <v>27</v>
      </c>
      <c r="G1001" s="289" t="b">
        <f t="shared" si="1"/>
        <v>0</v>
      </c>
      <c r="H1001" s="246" t="b">
        <v>0</v>
      </c>
      <c r="I1001" s="246" t="b">
        <v>0</v>
      </c>
      <c r="J1001" s="288"/>
      <c r="K1001" s="288"/>
      <c r="L1001" s="288"/>
      <c r="M1001" s="288"/>
    </row>
    <row r="1002">
      <c r="A1002" s="239"/>
      <c r="B1002" s="293"/>
      <c r="C1002" s="292">
        <v>0.0</v>
      </c>
      <c r="D1002" s="242" t="s">
        <v>212</v>
      </c>
      <c r="E1002" s="260" t="s">
        <v>27</v>
      </c>
      <c r="F1002" s="244" t="s">
        <v>27</v>
      </c>
      <c r="G1002" s="289" t="b">
        <f t="shared" si="1"/>
        <v>0</v>
      </c>
      <c r="H1002" s="246" t="b">
        <v>0</v>
      </c>
      <c r="I1002" s="246" t="b">
        <v>0</v>
      </c>
      <c r="J1002" s="288"/>
      <c r="K1002" s="288"/>
      <c r="L1002" s="288"/>
      <c r="M1002" s="288"/>
    </row>
    <row r="1003">
      <c r="A1003" s="239"/>
      <c r="B1003" s="293"/>
      <c r="C1003" s="292">
        <v>0.0</v>
      </c>
      <c r="D1003" s="242" t="s">
        <v>212</v>
      </c>
      <c r="E1003" s="260" t="s">
        <v>27</v>
      </c>
      <c r="F1003" s="244" t="s">
        <v>27</v>
      </c>
      <c r="G1003" s="289" t="b">
        <f t="shared" si="1"/>
        <v>0</v>
      </c>
      <c r="H1003" s="246" t="b">
        <v>0</v>
      </c>
      <c r="I1003" s="246" t="b">
        <v>0</v>
      </c>
      <c r="J1003" s="288"/>
      <c r="K1003" s="288"/>
      <c r="L1003" s="288"/>
      <c r="M1003" s="288"/>
    </row>
    <row r="1004">
      <c r="A1004" s="239"/>
      <c r="B1004" s="293"/>
      <c r="C1004" s="292">
        <v>0.0</v>
      </c>
      <c r="D1004" s="242" t="s">
        <v>212</v>
      </c>
      <c r="E1004" s="260" t="s">
        <v>27</v>
      </c>
      <c r="F1004" s="244" t="s">
        <v>27</v>
      </c>
      <c r="G1004" s="289" t="b">
        <f t="shared" si="1"/>
        <v>0</v>
      </c>
      <c r="H1004" s="246" t="b">
        <v>0</v>
      </c>
      <c r="I1004" s="246" t="b">
        <v>0</v>
      </c>
      <c r="J1004" s="288"/>
      <c r="K1004" s="288"/>
      <c r="L1004" s="288"/>
      <c r="M1004" s="288"/>
    </row>
    <row r="1005">
      <c r="A1005" s="239"/>
      <c r="B1005" s="293"/>
      <c r="C1005" s="292">
        <v>0.0</v>
      </c>
      <c r="D1005" s="242" t="s">
        <v>212</v>
      </c>
      <c r="E1005" s="260" t="s">
        <v>27</v>
      </c>
      <c r="F1005" s="244" t="s">
        <v>27</v>
      </c>
      <c r="G1005" s="289" t="b">
        <f t="shared" si="1"/>
        <v>0</v>
      </c>
      <c r="H1005" s="246" t="b">
        <v>0</v>
      </c>
      <c r="I1005" s="246" t="b">
        <v>0</v>
      </c>
      <c r="J1005" s="288"/>
      <c r="K1005" s="288"/>
      <c r="L1005" s="288"/>
      <c r="M1005" s="288"/>
    </row>
    <row r="1006">
      <c r="A1006" s="239"/>
      <c r="B1006" s="293"/>
      <c r="C1006" s="292">
        <v>0.0</v>
      </c>
      <c r="D1006" s="242" t="s">
        <v>212</v>
      </c>
      <c r="E1006" s="260" t="s">
        <v>27</v>
      </c>
      <c r="F1006" s="244" t="s">
        <v>27</v>
      </c>
      <c r="G1006" s="289" t="b">
        <f t="shared" si="1"/>
        <v>0</v>
      </c>
      <c r="H1006" s="246" t="b">
        <v>0</v>
      </c>
      <c r="I1006" s="246" t="b">
        <v>0</v>
      </c>
      <c r="J1006" s="288"/>
      <c r="K1006" s="288"/>
      <c r="L1006" s="288"/>
      <c r="M1006" s="288"/>
    </row>
    <row r="1007">
      <c r="A1007" s="239"/>
      <c r="B1007" s="293"/>
      <c r="C1007" s="292">
        <v>0.0</v>
      </c>
      <c r="D1007" s="242" t="s">
        <v>212</v>
      </c>
      <c r="E1007" s="260" t="s">
        <v>27</v>
      </c>
      <c r="F1007" s="244" t="s">
        <v>27</v>
      </c>
      <c r="G1007" s="289" t="b">
        <f t="shared" si="1"/>
        <v>0</v>
      </c>
      <c r="H1007" s="246" t="b">
        <v>0</v>
      </c>
      <c r="I1007" s="246" t="b">
        <v>0</v>
      </c>
      <c r="J1007" s="288"/>
      <c r="K1007" s="288"/>
      <c r="L1007" s="288"/>
      <c r="M1007" s="288"/>
    </row>
    <row r="1008">
      <c r="A1008" s="239"/>
      <c r="B1008" s="293"/>
      <c r="C1008" s="292">
        <v>0.0</v>
      </c>
      <c r="D1008" s="242" t="s">
        <v>212</v>
      </c>
      <c r="E1008" s="260" t="s">
        <v>27</v>
      </c>
      <c r="F1008" s="244" t="s">
        <v>27</v>
      </c>
      <c r="G1008" s="289" t="b">
        <f t="shared" si="1"/>
        <v>0</v>
      </c>
      <c r="H1008" s="246" t="b">
        <v>0</v>
      </c>
      <c r="I1008" s="246" t="b">
        <v>0</v>
      </c>
      <c r="J1008" s="288"/>
      <c r="K1008" s="288"/>
      <c r="L1008" s="288"/>
      <c r="M1008" s="288"/>
    </row>
    <row r="1009">
      <c r="A1009" s="239"/>
      <c r="B1009" s="293"/>
      <c r="C1009" s="292">
        <v>0.0</v>
      </c>
      <c r="D1009" s="242" t="s">
        <v>212</v>
      </c>
      <c r="E1009" s="260" t="s">
        <v>27</v>
      </c>
      <c r="F1009" s="244" t="s">
        <v>27</v>
      </c>
      <c r="G1009" s="289" t="b">
        <f t="shared" si="1"/>
        <v>0</v>
      </c>
      <c r="H1009" s="246" t="b">
        <v>0</v>
      </c>
      <c r="I1009" s="246" t="b">
        <v>0</v>
      </c>
      <c r="J1009" s="288"/>
      <c r="K1009" s="288"/>
      <c r="L1009" s="288"/>
      <c r="M1009" s="288"/>
    </row>
    <row r="1010">
      <c r="A1010" s="239"/>
      <c r="B1010" s="293"/>
      <c r="C1010" s="292">
        <v>0.0</v>
      </c>
      <c r="D1010" s="242" t="s">
        <v>212</v>
      </c>
      <c r="E1010" s="260" t="s">
        <v>27</v>
      </c>
      <c r="F1010" s="244" t="s">
        <v>27</v>
      </c>
      <c r="G1010" s="289" t="b">
        <f t="shared" si="1"/>
        <v>0</v>
      </c>
      <c r="H1010" s="246" t="b">
        <v>0</v>
      </c>
      <c r="I1010" s="246" t="b">
        <v>0</v>
      </c>
      <c r="J1010" s="288"/>
      <c r="K1010" s="288"/>
      <c r="L1010" s="288"/>
      <c r="M1010" s="288"/>
    </row>
    <row r="1011">
      <c r="A1011" s="239"/>
      <c r="B1011" s="293"/>
      <c r="C1011" s="292">
        <v>0.0</v>
      </c>
      <c r="D1011" s="242" t="s">
        <v>212</v>
      </c>
      <c r="E1011" s="260" t="s">
        <v>27</v>
      </c>
      <c r="F1011" s="244" t="s">
        <v>27</v>
      </c>
      <c r="G1011" s="289" t="b">
        <f t="shared" si="1"/>
        <v>0</v>
      </c>
      <c r="H1011" s="246" t="b">
        <v>0</v>
      </c>
      <c r="I1011" s="246" t="b">
        <v>0</v>
      </c>
      <c r="J1011" s="288"/>
      <c r="K1011" s="288"/>
      <c r="L1011" s="288"/>
      <c r="M1011" s="288"/>
    </row>
    <row r="1012">
      <c r="A1012" s="239"/>
      <c r="B1012" s="293"/>
      <c r="C1012" s="292">
        <v>0.0</v>
      </c>
      <c r="D1012" s="242" t="s">
        <v>212</v>
      </c>
      <c r="E1012" s="260" t="s">
        <v>27</v>
      </c>
      <c r="F1012" s="244" t="s">
        <v>27</v>
      </c>
      <c r="G1012" s="289" t="b">
        <f t="shared" si="1"/>
        <v>0</v>
      </c>
      <c r="H1012" s="246" t="b">
        <v>0</v>
      </c>
      <c r="I1012" s="246" t="b">
        <v>0</v>
      </c>
      <c r="J1012" s="288"/>
      <c r="K1012" s="288"/>
      <c r="L1012" s="288"/>
      <c r="M1012" s="288"/>
    </row>
    <row r="1013">
      <c r="A1013" s="239"/>
      <c r="B1013" s="293"/>
      <c r="C1013" s="292">
        <v>0.0</v>
      </c>
      <c r="D1013" s="242" t="s">
        <v>212</v>
      </c>
      <c r="E1013" s="260" t="s">
        <v>27</v>
      </c>
      <c r="F1013" s="244" t="s">
        <v>27</v>
      </c>
      <c r="G1013" s="289" t="b">
        <f t="shared" si="1"/>
        <v>0</v>
      </c>
      <c r="H1013" s="246" t="b">
        <v>0</v>
      </c>
      <c r="I1013" s="246" t="b">
        <v>0</v>
      </c>
      <c r="J1013" s="288"/>
      <c r="K1013" s="288"/>
      <c r="L1013" s="288"/>
      <c r="M1013" s="288"/>
    </row>
    <row r="1014">
      <c r="A1014" s="239"/>
      <c r="B1014" s="293"/>
      <c r="C1014" s="292">
        <v>0.0</v>
      </c>
      <c r="D1014" s="242" t="s">
        <v>212</v>
      </c>
      <c r="E1014" s="260" t="s">
        <v>27</v>
      </c>
      <c r="F1014" s="244" t="s">
        <v>27</v>
      </c>
      <c r="G1014" s="289" t="b">
        <f t="shared" si="1"/>
        <v>0</v>
      </c>
      <c r="H1014" s="246" t="b">
        <v>0</v>
      </c>
      <c r="I1014" s="246" t="b">
        <v>0</v>
      </c>
      <c r="J1014" s="288"/>
      <c r="K1014" s="288"/>
      <c r="L1014" s="288"/>
      <c r="M1014" s="288"/>
    </row>
    <row r="1015">
      <c r="A1015" s="239"/>
      <c r="B1015" s="293"/>
      <c r="C1015" s="292">
        <v>0.0</v>
      </c>
      <c r="D1015" s="242" t="s">
        <v>212</v>
      </c>
      <c r="E1015" s="260" t="s">
        <v>27</v>
      </c>
      <c r="F1015" s="244" t="s">
        <v>27</v>
      </c>
      <c r="G1015" s="289" t="b">
        <f t="shared" si="1"/>
        <v>0</v>
      </c>
      <c r="H1015" s="246" t="b">
        <v>0</v>
      </c>
      <c r="I1015" s="246" t="b">
        <v>0</v>
      </c>
      <c r="J1015" s="288"/>
      <c r="K1015" s="288"/>
      <c r="L1015" s="288"/>
      <c r="M1015" s="288"/>
    </row>
    <row r="1016">
      <c r="A1016" s="239"/>
      <c r="B1016" s="293"/>
      <c r="C1016" s="292">
        <v>0.0</v>
      </c>
      <c r="D1016" s="242" t="s">
        <v>212</v>
      </c>
      <c r="E1016" s="260" t="s">
        <v>27</v>
      </c>
      <c r="F1016" s="244" t="s">
        <v>27</v>
      </c>
      <c r="G1016" s="289" t="b">
        <f t="shared" si="1"/>
        <v>0</v>
      </c>
      <c r="H1016" s="246" t="b">
        <v>0</v>
      </c>
      <c r="I1016" s="246" t="b">
        <v>0</v>
      </c>
      <c r="J1016" s="288"/>
      <c r="K1016" s="288"/>
      <c r="L1016" s="288"/>
      <c r="M1016" s="288"/>
    </row>
    <row r="1017">
      <c r="A1017" s="239"/>
      <c r="B1017" s="293"/>
      <c r="C1017" s="292">
        <v>0.0</v>
      </c>
      <c r="D1017" s="242" t="s">
        <v>212</v>
      </c>
      <c r="E1017" s="260" t="s">
        <v>27</v>
      </c>
      <c r="F1017" s="244" t="s">
        <v>27</v>
      </c>
      <c r="G1017" s="289" t="b">
        <f t="shared" si="1"/>
        <v>0</v>
      </c>
      <c r="H1017" s="246" t="b">
        <v>0</v>
      </c>
      <c r="I1017" s="246" t="b">
        <v>0</v>
      </c>
      <c r="J1017" s="288"/>
      <c r="K1017" s="288"/>
      <c r="L1017" s="288"/>
      <c r="M1017" s="288"/>
    </row>
    <row r="1018">
      <c r="A1018" s="239"/>
      <c r="B1018" s="293"/>
      <c r="C1018" s="292">
        <v>0.0</v>
      </c>
      <c r="D1018" s="242" t="s">
        <v>212</v>
      </c>
      <c r="E1018" s="260" t="s">
        <v>27</v>
      </c>
      <c r="F1018" s="244" t="s">
        <v>27</v>
      </c>
      <c r="G1018" s="289" t="b">
        <f t="shared" si="1"/>
        <v>0</v>
      </c>
      <c r="H1018" s="246" t="b">
        <v>0</v>
      </c>
      <c r="I1018" s="246" t="b">
        <v>0</v>
      </c>
      <c r="J1018" s="288"/>
      <c r="K1018" s="288"/>
      <c r="L1018" s="288"/>
      <c r="M1018" s="288"/>
    </row>
    <row r="1019">
      <c r="A1019" s="239"/>
      <c r="B1019" s="293"/>
      <c r="C1019" s="292">
        <v>0.0</v>
      </c>
      <c r="D1019" s="242" t="s">
        <v>212</v>
      </c>
      <c r="E1019" s="260" t="s">
        <v>27</v>
      </c>
      <c r="F1019" s="244" t="s">
        <v>27</v>
      </c>
      <c r="G1019" s="289" t="b">
        <f t="shared" si="1"/>
        <v>0</v>
      </c>
      <c r="H1019" s="246" t="b">
        <v>0</v>
      </c>
      <c r="I1019" s="246" t="b">
        <v>0</v>
      </c>
      <c r="J1019" s="288"/>
      <c r="K1019" s="288"/>
      <c r="L1019" s="288"/>
      <c r="M1019" s="288"/>
    </row>
    <row r="1020">
      <c r="A1020" s="239"/>
      <c r="B1020" s="293"/>
      <c r="C1020" s="292">
        <v>0.0</v>
      </c>
      <c r="D1020" s="242" t="s">
        <v>212</v>
      </c>
      <c r="E1020" s="260" t="s">
        <v>27</v>
      </c>
      <c r="F1020" s="244" t="s">
        <v>27</v>
      </c>
      <c r="G1020" s="289" t="b">
        <f t="shared" si="1"/>
        <v>0</v>
      </c>
      <c r="H1020" s="246" t="b">
        <v>0</v>
      </c>
      <c r="I1020" s="246" t="b">
        <v>0</v>
      </c>
      <c r="J1020" s="288"/>
      <c r="K1020" s="288"/>
      <c r="L1020" s="288"/>
      <c r="M1020" s="288"/>
    </row>
    <row r="1021">
      <c r="A1021" s="239"/>
      <c r="B1021" s="293"/>
      <c r="C1021" s="292">
        <v>0.0</v>
      </c>
      <c r="D1021" s="242" t="s">
        <v>212</v>
      </c>
      <c r="E1021" s="260" t="s">
        <v>27</v>
      </c>
      <c r="F1021" s="244" t="s">
        <v>27</v>
      </c>
      <c r="G1021" s="289" t="b">
        <f t="shared" si="1"/>
        <v>0</v>
      </c>
      <c r="H1021" s="246" t="b">
        <v>0</v>
      </c>
      <c r="I1021" s="246" t="b">
        <v>0</v>
      </c>
      <c r="J1021" s="288"/>
      <c r="K1021" s="288"/>
      <c r="L1021" s="288"/>
      <c r="M1021" s="288"/>
    </row>
    <row r="1022">
      <c r="A1022" s="239"/>
      <c r="B1022" s="293"/>
      <c r="C1022" s="292">
        <v>0.0</v>
      </c>
      <c r="D1022" s="242" t="s">
        <v>212</v>
      </c>
      <c r="E1022" s="260" t="s">
        <v>27</v>
      </c>
      <c r="F1022" s="244" t="s">
        <v>27</v>
      </c>
      <c r="G1022" s="289" t="b">
        <f t="shared" si="1"/>
        <v>0</v>
      </c>
      <c r="H1022" s="246" t="b">
        <v>0</v>
      </c>
      <c r="I1022" s="246" t="b">
        <v>0</v>
      </c>
      <c r="J1022" s="288"/>
      <c r="K1022" s="288"/>
      <c r="L1022" s="288"/>
      <c r="M1022" s="288"/>
    </row>
    <row r="1023">
      <c r="A1023" s="239"/>
      <c r="B1023" s="293"/>
      <c r="C1023" s="292">
        <v>0.0</v>
      </c>
      <c r="D1023" s="242" t="s">
        <v>212</v>
      </c>
      <c r="E1023" s="260" t="s">
        <v>27</v>
      </c>
      <c r="F1023" s="244" t="s">
        <v>27</v>
      </c>
      <c r="G1023" s="289" t="b">
        <f t="shared" si="1"/>
        <v>0</v>
      </c>
      <c r="H1023" s="246" t="b">
        <v>0</v>
      </c>
      <c r="I1023" s="246" t="b">
        <v>0</v>
      </c>
      <c r="J1023" s="288"/>
      <c r="K1023" s="288"/>
      <c r="L1023" s="288"/>
      <c r="M1023" s="288"/>
    </row>
    <row r="1024">
      <c r="A1024" s="239"/>
      <c r="B1024" s="293"/>
      <c r="C1024" s="292">
        <v>0.0</v>
      </c>
      <c r="D1024" s="242" t="s">
        <v>212</v>
      </c>
      <c r="E1024" s="260" t="s">
        <v>27</v>
      </c>
      <c r="F1024" s="244" t="s">
        <v>27</v>
      </c>
      <c r="G1024" s="289" t="b">
        <f t="shared" si="1"/>
        <v>0</v>
      </c>
      <c r="H1024" s="246" t="b">
        <v>0</v>
      </c>
      <c r="I1024" s="246" t="b">
        <v>0</v>
      </c>
      <c r="J1024" s="288"/>
      <c r="K1024" s="288"/>
      <c r="L1024" s="288"/>
      <c r="M1024" s="288"/>
    </row>
    <row r="1025">
      <c r="A1025" s="239"/>
      <c r="B1025" s="293"/>
      <c r="C1025" s="292">
        <v>0.0</v>
      </c>
      <c r="D1025" s="242" t="s">
        <v>212</v>
      </c>
      <c r="E1025" s="260" t="s">
        <v>27</v>
      </c>
      <c r="F1025" s="244" t="s">
        <v>27</v>
      </c>
      <c r="G1025" s="289" t="b">
        <f t="shared" si="1"/>
        <v>0</v>
      </c>
      <c r="H1025" s="246" t="b">
        <v>0</v>
      </c>
      <c r="I1025" s="246" t="b">
        <v>0</v>
      </c>
      <c r="J1025" s="288"/>
      <c r="K1025" s="288"/>
      <c r="L1025" s="288"/>
      <c r="M1025" s="288"/>
    </row>
    <row r="1026">
      <c r="A1026" s="239"/>
      <c r="B1026" s="293"/>
      <c r="C1026" s="292">
        <v>0.0</v>
      </c>
      <c r="D1026" s="242" t="s">
        <v>212</v>
      </c>
      <c r="E1026" s="260" t="s">
        <v>27</v>
      </c>
      <c r="F1026" s="244" t="s">
        <v>27</v>
      </c>
      <c r="G1026" s="289" t="b">
        <f t="shared" si="1"/>
        <v>0</v>
      </c>
      <c r="H1026" s="246" t="b">
        <v>0</v>
      </c>
      <c r="I1026" s="246" t="b">
        <v>0</v>
      </c>
      <c r="J1026" s="288"/>
      <c r="K1026" s="288"/>
      <c r="L1026" s="288"/>
      <c r="M1026" s="288"/>
    </row>
    <row r="1027">
      <c r="A1027" s="239"/>
      <c r="B1027" s="293"/>
      <c r="C1027" s="292">
        <v>0.0</v>
      </c>
      <c r="D1027" s="242" t="s">
        <v>212</v>
      </c>
      <c r="E1027" s="260" t="s">
        <v>27</v>
      </c>
      <c r="F1027" s="244" t="s">
        <v>27</v>
      </c>
      <c r="G1027" s="289" t="b">
        <f t="shared" si="1"/>
        <v>0</v>
      </c>
      <c r="H1027" s="246" t="b">
        <v>0</v>
      </c>
      <c r="I1027" s="246" t="b">
        <v>0</v>
      </c>
      <c r="J1027" s="288"/>
      <c r="K1027" s="288"/>
      <c r="L1027" s="288"/>
      <c r="M1027" s="288"/>
    </row>
  </sheetData>
  <mergeCells count="2">
    <mergeCell ref="J1:M1"/>
    <mergeCell ref="K2:M29"/>
  </mergeCells>
  <conditionalFormatting sqref="A31:A1027">
    <cfRule type="notContainsBlanks" dxfId="15" priority="1">
      <formula>LEN(TRIM(A31))&gt;0</formula>
    </cfRule>
  </conditionalFormatting>
  <conditionalFormatting sqref="G1:I1027 J1:M30">
    <cfRule type="cellIs" dxfId="16" priority="2" operator="equal">
      <formula>"TRUE"</formula>
    </cfRule>
  </conditionalFormatting>
  <conditionalFormatting sqref="A1:I1027">
    <cfRule type="containsBlanks" dxfId="17" priority="3">
      <formula>LEN(TRIM(A1))=0</formula>
    </cfRule>
  </conditionalFormatting>
  <conditionalFormatting sqref="E1:F1027 G30:I30">
    <cfRule type="cellIs" dxfId="18" priority="4" operator="equal">
      <formula>"None"</formula>
    </cfRule>
  </conditionalFormatting>
  <conditionalFormatting sqref="C1:C1027">
    <cfRule type="cellIs" dxfId="18" priority="5" operator="equal">
      <formula>0</formula>
    </cfRule>
  </conditionalFormatting>
  <conditionalFormatting sqref="G1:I1027 J1:M30">
    <cfRule type="cellIs" dxfId="18" priority="6" operator="equal">
      <formula>"FALSE"</formula>
    </cfRule>
  </conditionalFormatting>
  <conditionalFormatting sqref="E1:E1027">
    <cfRule type="containsText" dxfId="19" priority="7" operator="containsText" text="http">
      <formula>NOT(ISERROR(SEARCH(("http"),(E1))))</formula>
    </cfRule>
  </conditionalFormatting>
  <conditionalFormatting sqref="D1:D1027">
    <cfRule type="cellIs" dxfId="20" priority="8" operator="equal">
      <formula>"azure_openai"</formula>
    </cfRule>
  </conditionalFormatting>
  <conditionalFormatting sqref="D1:D1027">
    <cfRule type="cellIs" dxfId="21" priority="9" operator="equal">
      <formula>"openai"</formula>
    </cfRule>
  </conditionalFormatting>
  <conditionalFormatting sqref="D1:D1027">
    <cfRule type="cellIs" dxfId="22" priority="10" operator="equal">
      <formula>"ollama"</formula>
    </cfRule>
  </conditionalFormatting>
  <conditionalFormatting sqref="D1:D1027">
    <cfRule type="cellIs" dxfId="23" priority="11" operator="equal">
      <formula>"groq"</formula>
    </cfRule>
  </conditionalFormatting>
  <conditionalFormatting sqref="D1:D1027">
    <cfRule type="cellIs" dxfId="24" priority="12" operator="equal">
      <formula>"anthropic"</formula>
    </cfRule>
  </conditionalFormatting>
  <conditionalFormatting sqref="D1:D1027">
    <cfRule type="cellIs" dxfId="25" priority="13" operator="equal">
      <formula>"huggingface"</formula>
    </cfRule>
  </conditionalFormatting>
  <conditionalFormatting sqref="D1:D1027">
    <cfRule type="cellIs" dxfId="26" priority="14" operator="equal">
      <formula>"openai_compatible"</formula>
    </cfRule>
  </conditionalFormatting>
  <dataValidations>
    <dataValidation type="list" allowBlank="1" sqref="D1:D1027">
      <formula1>Dropdowns!$A$2:$A1027</formula1>
    </dataValidation>
  </dataValidations>
  <hyperlinks>
    <hyperlink r:id="rId1" ref="E5"/>
    <hyperlink r:id="rId2" ref="E6"/>
    <hyperlink r:id="rId3" ref="E7"/>
    <hyperlink r:id="rId4" ref="E29"/>
    <hyperlink r:id="rId5" ref="B30"/>
    <hyperlink r:id="rId6" ref="L32"/>
    <hyperlink r:id="rId7" ref="L33"/>
    <hyperlink r:id="rId8" ref="L34"/>
    <hyperlink r:id="rId9" ref="L35"/>
    <hyperlink r:id="rId10" ref="L36"/>
    <hyperlink r:id="rId11" ref="L37"/>
    <hyperlink r:id="rId12" ref="L38"/>
    <hyperlink r:id="rId13" ref="L39"/>
    <hyperlink r:id="rId14" ref="L40"/>
    <hyperlink r:id="rId15" ref="L41"/>
    <hyperlink r:id="rId16" ref="L42"/>
    <hyperlink r:id="rId17" ref="L43"/>
    <hyperlink r:id="rId18" ref="L44"/>
    <hyperlink r:id="rId19" ref="L45"/>
    <hyperlink r:id="rId20" ref="L46"/>
    <hyperlink r:id="rId21" ref="L47"/>
    <hyperlink r:id="rId22" ref="L48"/>
    <hyperlink r:id="rId23" ref="L49"/>
    <hyperlink r:id="rId24" ref="L50"/>
    <hyperlink r:id="rId25" ref="L51"/>
    <hyperlink r:id="rId26" ref="L52"/>
    <hyperlink r:id="rId27" ref="L53"/>
    <hyperlink r:id="rId28" ref="L54"/>
    <hyperlink r:id="rId29" ref="L55"/>
    <hyperlink r:id="rId30" ref="L56"/>
    <hyperlink r:id="rId31" ref="L57"/>
    <hyperlink r:id="rId32" ref="L58"/>
    <hyperlink r:id="rId33" ref="L59"/>
    <hyperlink r:id="rId34" ref="L60"/>
    <hyperlink r:id="rId35" ref="L61"/>
    <hyperlink r:id="rId36" ref="L62"/>
    <hyperlink r:id="rId37" ref="L63"/>
    <hyperlink r:id="rId38" ref="L64"/>
    <hyperlink r:id="rId39" ref="L65"/>
    <hyperlink r:id="rId40" ref="L66"/>
    <hyperlink r:id="rId41" ref="L67"/>
    <hyperlink r:id="rId42" ref="L68"/>
    <hyperlink r:id="rId43" ref="L69"/>
    <hyperlink r:id="rId44" ref="L70"/>
    <hyperlink r:id="rId45" ref="L71"/>
    <hyperlink r:id="rId46" ref="L72"/>
    <hyperlink r:id="rId47" ref="L73"/>
    <hyperlink r:id="rId48" ref="L74"/>
    <hyperlink r:id="rId49" ref="L75"/>
    <hyperlink r:id="rId50" ref="L76"/>
    <hyperlink r:id="rId51" ref="L77"/>
    <hyperlink r:id="rId52" ref="L78"/>
    <hyperlink r:id="rId53" ref="L79"/>
    <hyperlink r:id="rId54" ref="L80"/>
    <hyperlink r:id="rId55" ref="L81"/>
    <hyperlink r:id="rId56" ref="L82"/>
    <hyperlink r:id="rId57" ref="L83"/>
    <hyperlink r:id="rId58" ref="L84"/>
    <hyperlink r:id="rId59" ref="L85"/>
    <hyperlink r:id="rId60" ref="L86"/>
    <hyperlink r:id="rId61" ref="L87"/>
    <hyperlink r:id="rId62" ref="L88"/>
    <hyperlink r:id="rId63" ref="L89"/>
    <hyperlink r:id="rId64" ref="L90"/>
    <hyperlink r:id="rId65" ref="L91"/>
    <hyperlink r:id="rId66" ref="L92"/>
    <hyperlink r:id="rId67" ref="L93"/>
    <hyperlink r:id="rId68" ref="L94"/>
    <hyperlink r:id="rId69" ref="L95"/>
    <hyperlink r:id="rId70" ref="L96"/>
    <hyperlink r:id="rId71" ref="L97"/>
    <hyperlink r:id="rId72" ref="L98"/>
    <hyperlink r:id="rId73" ref="L99"/>
    <hyperlink r:id="rId74" ref="L100"/>
    <hyperlink r:id="rId75" ref="L101"/>
    <hyperlink r:id="rId76" ref="L102"/>
    <hyperlink r:id="rId77" ref="L103"/>
    <hyperlink r:id="rId78" ref="L104"/>
    <hyperlink r:id="rId79" ref="L105"/>
    <hyperlink r:id="rId80" ref="L106"/>
    <hyperlink r:id="rId81" ref="L107"/>
    <hyperlink r:id="rId82" ref="L108"/>
    <hyperlink r:id="rId83" ref="L109"/>
    <hyperlink r:id="rId84" ref="L110"/>
    <hyperlink r:id="rId85" ref="L111"/>
    <hyperlink r:id="rId86" ref="L112"/>
    <hyperlink r:id="rId87" ref="L113"/>
    <hyperlink r:id="rId88" ref="L114"/>
    <hyperlink r:id="rId89" ref="L115"/>
    <hyperlink r:id="rId90" ref="L116"/>
    <hyperlink r:id="rId91" ref="L117"/>
    <hyperlink r:id="rId92" ref="L118"/>
    <hyperlink r:id="rId93" ref="L119"/>
    <hyperlink r:id="rId94" ref="L120"/>
    <hyperlink r:id="rId95" ref="L121"/>
    <hyperlink r:id="rId96" ref="L122"/>
    <hyperlink r:id="rId97" ref="L123"/>
    <hyperlink r:id="rId98" ref="L124"/>
    <hyperlink r:id="rId99" ref="L125"/>
    <hyperlink r:id="rId100" ref="L126"/>
    <hyperlink r:id="rId101" ref="L127"/>
    <hyperlink r:id="rId102" ref="L128"/>
    <hyperlink r:id="rId103" ref="L129"/>
    <hyperlink r:id="rId104" ref="L130"/>
    <hyperlink r:id="rId105" ref="L131"/>
    <hyperlink r:id="rId106" ref="L132"/>
    <hyperlink r:id="rId107" ref="L133"/>
    <hyperlink r:id="rId108" ref="L134"/>
    <hyperlink r:id="rId109" ref="L135"/>
    <hyperlink r:id="rId110" ref="L136"/>
    <hyperlink r:id="rId111" ref="L137"/>
    <hyperlink r:id="rId112" ref="L138"/>
    <hyperlink r:id="rId113" ref="L139"/>
    <hyperlink r:id="rId114" ref="L140"/>
    <hyperlink r:id="rId115" ref="L141"/>
    <hyperlink r:id="rId116" ref="L142"/>
    <hyperlink r:id="rId117" ref="L143"/>
    <hyperlink r:id="rId118" ref="L144"/>
    <hyperlink r:id="rId119" ref="L145"/>
    <hyperlink r:id="rId120" ref="L146"/>
    <hyperlink r:id="rId121" ref="L147"/>
    <hyperlink r:id="rId122" ref="L148"/>
    <hyperlink r:id="rId123" ref="L149"/>
    <hyperlink r:id="rId124" ref="L150"/>
    <hyperlink r:id="rId125" ref="L151"/>
    <hyperlink r:id="rId126" ref="L152"/>
    <hyperlink r:id="rId127" ref="L153"/>
    <hyperlink r:id="rId128" ref="L154"/>
    <hyperlink r:id="rId129" ref="L155"/>
    <hyperlink r:id="rId130" ref="L156"/>
    <hyperlink r:id="rId131" ref="L157"/>
    <hyperlink r:id="rId132" ref="L158"/>
    <hyperlink r:id="rId133" ref="L159"/>
    <hyperlink r:id="rId134" ref="L160"/>
    <hyperlink r:id="rId135" ref="L161"/>
    <hyperlink r:id="rId136" ref="L162"/>
    <hyperlink r:id="rId137" ref="L163"/>
    <hyperlink r:id="rId138" ref="L164"/>
    <hyperlink r:id="rId139" ref="L165"/>
    <hyperlink r:id="rId140" ref="L166"/>
    <hyperlink r:id="rId141" ref="L167"/>
    <hyperlink r:id="rId142" ref="L168"/>
    <hyperlink r:id="rId143" ref="L169"/>
    <hyperlink r:id="rId144" ref="L170"/>
    <hyperlink r:id="rId145" ref="L171"/>
    <hyperlink r:id="rId146" ref="L172"/>
    <hyperlink r:id="rId147" ref="L173"/>
    <hyperlink r:id="rId148" ref="L174"/>
    <hyperlink r:id="rId149" ref="L175"/>
    <hyperlink r:id="rId150" ref="L176"/>
    <hyperlink r:id="rId151" ref="L177"/>
    <hyperlink r:id="rId152" ref="L178"/>
    <hyperlink r:id="rId153" ref="L179"/>
    <hyperlink r:id="rId154" ref="L180"/>
    <hyperlink r:id="rId155" ref="L181"/>
    <hyperlink r:id="rId156" ref="L182"/>
    <hyperlink r:id="rId157" ref="L183"/>
    <hyperlink r:id="rId158" ref="L184"/>
    <hyperlink r:id="rId159" ref="L185"/>
    <hyperlink r:id="rId160" ref="L186"/>
    <hyperlink r:id="rId161" ref="L187"/>
    <hyperlink r:id="rId162" ref="L188"/>
    <hyperlink r:id="rId163" ref="L189"/>
  </hyperlinks>
  <drawing r:id="rId164"/>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4.13"/>
    <col customWidth="1" min="2" max="2" width="4.0"/>
    <col customWidth="1" min="3" max="3" width="62.75"/>
    <col customWidth="1" min="4" max="4" width="7.38"/>
    <col customWidth="1" min="5" max="5" width="29.75"/>
    <col customWidth="1" min="6" max="6" width="21.88"/>
    <col customWidth="1" min="7" max="7" width="3.88"/>
    <col customWidth="1" min="8" max="8" width="22.13"/>
    <col customWidth="1" min="9" max="9" width="8.63"/>
    <col customWidth="1" min="10" max="10" width="27.88"/>
    <col customWidth="1" min="11" max="11" width="8.5"/>
  </cols>
  <sheetData>
    <row r="1" ht="54.0" customHeight="1">
      <c r="A1" s="294" t="s">
        <v>244</v>
      </c>
      <c r="B1" s="294" t="s">
        <v>245</v>
      </c>
      <c r="C1" s="295" t="s">
        <v>246</v>
      </c>
      <c r="D1" s="294" t="s">
        <v>247</v>
      </c>
      <c r="E1" s="294" t="s">
        <v>248</v>
      </c>
      <c r="F1" s="294" t="s">
        <v>249</v>
      </c>
      <c r="G1" s="296" t="s">
        <v>250</v>
      </c>
      <c r="H1" s="294" t="s">
        <v>180</v>
      </c>
      <c r="I1" s="294" t="s">
        <v>182</v>
      </c>
      <c r="J1" s="294" t="s">
        <v>251</v>
      </c>
      <c r="K1" s="294" t="s">
        <v>182</v>
      </c>
    </row>
    <row r="2">
      <c r="A2" s="297" t="s">
        <v>252</v>
      </c>
      <c r="B2" s="298" t="b">
        <v>0</v>
      </c>
      <c r="C2" s="299" t="s">
        <v>253</v>
      </c>
      <c r="D2" s="299" t="s">
        <v>254</v>
      </c>
      <c r="E2" s="299" t="s">
        <v>255</v>
      </c>
      <c r="F2" s="299" t="s">
        <v>256</v>
      </c>
      <c r="G2" s="300" t="b">
        <v>0</v>
      </c>
      <c r="H2" s="300" t="str">
        <f>IFERROR(__xludf.DUMMYFUNCTION("IF($G2=TRUE,QUERY(Dropdowns!A:E, ""SELECT C WHERE E = TRUE LIMIT 1"", 0), ""None"")"),"None")</f>
        <v>None</v>
      </c>
      <c r="I2" s="301" t="str">
        <f t="array" ref="I2:I1004">IF(H2:H1004&lt;&gt;"", VLOOKUP(H2:H1004, Models!A:D, 4, FALSE), "")</f>
        <v>None</v>
      </c>
      <c r="J2" s="302" t="str">
        <f>IFERROR(__xludf.DUMMYFUNCTION("IF($G2=TRUE, QUERY(Models!A:H, ""SELECT A WHERE G = TRUE AND H = TRUE LIMIT 1"", 0),""None"")"),"None")</f>
        <v>None</v>
      </c>
      <c r="K2" s="303" t="str">
        <f t="array" ref="K2:K1004">IF(J2:J1004&lt;&gt;"", VLOOKUP(J2:J1004, Models!A:D, 4, FALSE), "")</f>
        <v>None</v>
      </c>
    </row>
    <row r="3">
      <c r="A3" s="304" t="s">
        <v>257</v>
      </c>
      <c r="B3" s="305" t="b">
        <v>1</v>
      </c>
      <c r="C3" s="306" t="s">
        <v>258</v>
      </c>
      <c r="D3" s="300" t="s">
        <v>27</v>
      </c>
      <c r="E3" s="300" t="s">
        <v>259</v>
      </c>
      <c r="F3" s="300" t="s">
        <v>27</v>
      </c>
      <c r="G3" s="300" t="b">
        <v>0</v>
      </c>
      <c r="H3" s="300" t="str">
        <f>IFERROR(__xludf.DUMMYFUNCTION("IF($G3=TRUE,QUERY(Dropdowns!A:E, ""SELECT C WHERE E = TRUE LIMIT 1"", 0), ""None"")"),"None")</f>
        <v>None</v>
      </c>
      <c r="I3" s="301" t="s">
        <v>27</v>
      </c>
      <c r="J3" s="302" t="str">
        <f>IFERROR(__xludf.DUMMYFUNCTION("IF($G3=TRUE, QUERY(Models!A:H, ""SELECT A WHERE G = TRUE AND H = TRUE LIMIT 1"", 0),""None"")"),"None")</f>
        <v>None</v>
      </c>
      <c r="K3" s="303" t="s">
        <v>27</v>
      </c>
    </row>
    <row r="4">
      <c r="A4" s="304" t="s">
        <v>260</v>
      </c>
      <c r="B4" s="305" t="b">
        <v>1</v>
      </c>
      <c r="C4" s="306" t="s">
        <v>261</v>
      </c>
      <c r="D4" s="300" t="s">
        <v>27</v>
      </c>
      <c r="E4" s="300" t="s">
        <v>262</v>
      </c>
      <c r="F4" s="300" t="s">
        <v>27</v>
      </c>
      <c r="G4" s="300" t="b">
        <v>0</v>
      </c>
      <c r="H4" s="300" t="str">
        <f>IFERROR(__xludf.DUMMYFUNCTION("IF($G4=TRUE,QUERY(Dropdowns!A:E, ""SELECT C WHERE E = TRUE LIMIT 1"", 0), ""None"")"),"None")</f>
        <v>None</v>
      </c>
      <c r="I4" s="301" t="s">
        <v>27</v>
      </c>
      <c r="J4" s="302" t="str">
        <f>IFERROR(__xludf.DUMMYFUNCTION("IF($G4=TRUE, QUERY(Models!A:H, ""SELECT A WHERE G = TRUE AND H = TRUE LIMIT 1"", 0),""None"")"),"None")</f>
        <v>None</v>
      </c>
      <c r="K4" s="303" t="s">
        <v>27</v>
      </c>
    </row>
    <row r="5">
      <c r="A5" s="304" t="s">
        <v>263</v>
      </c>
      <c r="B5" s="305" t="b">
        <v>1</v>
      </c>
      <c r="C5" s="306" t="s">
        <v>264</v>
      </c>
      <c r="D5" s="300" t="s">
        <v>27</v>
      </c>
      <c r="E5" s="300" t="s">
        <v>265</v>
      </c>
      <c r="F5" s="300" t="s">
        <v>27</v>
      </c>
      <c r="G5" s="300" t="b">
        <v>0</v>
      </c>
      <c r="H5" s="300" t="str">
        <f>IFERROR(__xludf.DUMMYFUNCTION("IF($G5=TRUE,QUERY(Dropdowns!A:E, ""SELECT C WHERE E = TRUE LIMIT 1"", 0), ""None"")"),"None")</f>
        <v>None</v>
      </c>
      <c r="I5" s="301" t="s">
        <v>27</v>
      </c>
      <c r="J5" s="302" t="str">
        <f>IFERROR(__xludf.DUMMYFUNCTION("IF($G5=TRUE, QUERY(Models!A:H, ""SELECT A WHERE G = TRUE AND H = TRUE LIMIT 1"", 0),""None"")"),"None")</f>
        <v>None</v>
      </c>
      <c r="K5" s="303" t="s">
        <v>27</v>
      </c>
    </row>
    <row r="6">
      <c r="A6" s="304" t="s">
        <v>266</v>
      </c>
      <c r="B6" s="305" t="b">
        <v>1</v>
      </c>
      <c r="C6" s="306" t="s">
        <v>267</v>
      </c>
      <c r="D6" s="300" t="s">
        <v>27</v>
      </c>
      <c r="E6" s="300" t="s">
        <v>268</v>
      </c>
      <c r="F6" s="300" t="s">
        <v>27</v>
      </c>
      <c r="G6" s="300" t="b">
        <v>0</v>
      </c>
      <c r="H6" s="300" t="str">
        <f>IFERROR(__xludf.DUMMYFUNCTION("IF($G6=TRUE,QUERY(Dropdowns!A:E, ""SELECT C WHERE E = TRUE LIMIT 1"", 0), ""None"")"),"None")</f>
        <v>None</v>
      </c>
      <c r="I6" s="301" t="s">
        <v>27</v>
      </c>
      <c r="J6" s="302" t="str">
        <f>IFERROR(__xludf.DUMMYFUNCTION("IF($G6=TRUE, QUERY(Models!A:H, ""SELECT A WHERE G = TRUE AND H = TRUE LIMIT 1"", 0),""None"")"),"None")</f>
        <v>None</v>
      </c>
      <c r="K6" s="303" t="s">
        <v>27</v>
      </c>
    </row>
    <row r="7">
      <c r="A7" s="304" t="s">
        <v>269</v>
      </c>
      <c r="B7" s="305" t="b">
        <v>1</v>
      </c>
      <c r="C7" s="306" t="s">
        <v>270</v>
      </c>
      <c r="D7" s="300" t="s">
        <v>27</v>
      </c>
      <c r="E7" s="307" t="s">
        <v>271</v>
      </c>
      <c r="F7" s="300" t="s">
        <v>27</v>
      </c>
      <c r="G7" s="300" t="b">
        <v>0</v>
      </c>
      <c r="H7" s="300" t="str">
        <f>IFERROR(__xludf.DUMMYFUNCTION("IF($G7=TRUE,QUERY(Dropdowns!A:E, ""SELECT C WHERE E = TRUE LIMIT 1"", 0), ""None"")"),"None")</f>
        <v>None</v>
      </c>
      <c r="I7" s="301" t="s">
        <v>27</v>
      </c>
      <c r="J7" s="302" t="str">
        <f>IFERROR(__xludf.DUMMYFUNCTION("IF($G7=TRUE, QUERY(Models!A:H, ""SELECT A WHERE G = TRUE AND H = TRUE LIMIT 1"", 0),""None"")"),"None")</f>
        <v>None</v>
      </c>
      <c r="K7" s="303" t="s">
        <v>27</v>
      </c>
    </row>
    <row r="8">
      <c r="A8" s="304" t="s">
        <v>272</v>
      </c>
      <c r="B8" s="308" t="b">
        <v>1</v>
      </c>
      <c r="C8" s="306" t="s">
        <v>273</v>
      </c>
      <c r="D8" s="300" t="s">
        <v>27</v>
      </c>
      <c r="E8" s="300" t="s">
        <v>274</v>
      </c>
      <c r="F8" s="300" t="s">
        <v>27</v>
      </c>
      <c r="G8" s="300" t="b">
        <v>0</v>
      </c>
      <c r="H8" s="300" t="str">
        <f>IFERROR(__xludf.DUMMYFUNCTION("IF($G8=TRUE,QUERY(Dropdowns!A:E, ""SELECT C WHERE E = TRUE LIMIT 1"", 0), ""None"")"),"None")</f>
        <v>None</v>
      </c>
      <c r="I8" s="301" t="s">
        <v>27</v>
      </c>
      <c r="J8" s="302" t="str">
        <f>IFERROR(__xludf.DUMMYFUNCTION("IF($G8=TRUE, QUERY(Models!A:H, ""SELECT A WHERE G = TRUE AND H = TRUE LIMIT 1"", 0),""None"")"),"None")</f>
        <v>None</v>
      </c>
      <c r="K8" s="303" t="s">
        <v>27</v>
      </c>
    </row>
    <row r="9">
      <c r="A9" s="309" t="s">
        <v>275</v>
      </c>
      <c r="B9" s="308" t="b">
        <v>1</v>
      </c>
      <c r="C9" s="306" t="s">
        <v>276</v>
      </c>
      <c r="D9" s="300" t="s">
        <v>27</v>
      </c>
      <c r="E9" s="300" t="s">
        <v>277</v>
      </c>
      <c r="F9" s="300" t="s">
        <v>27</v>
      </c>
      <c r="G9" s="300" t="b">
        <v>0</v>
      </c>
      <c r="H9" s="300" t="str">
        <f>IFERROR(__xludf.DUMMYFUNCTION("IF($G9=TRUE,QUERY(Dropdowns!A:E, ""SELECT C WHERE E = TRUE LIMIT 1"", 0), ""None"")"),"None")</f>
        <v>None</v>
      </c>
      <c r="I9" s="301" t="s">
        <v>27</v>
      </c>
      <c r="J9" s="302" t="str">
        <f>IFERROR(__xludf.DUMMYFUNCTION("IF($G9=TRUE, QUERY(Models!A:H, ""SELECT A WHERE G = TRUE AND H = TRUE LIMIT 1"", 0),""None"")"),"None")</f>
        <v>None</v>
      </c>
      <c r="K9" s="303" t="s">
        <v>27</v>
      </c>
    </row>
    <row r="10">
      <c r="A10" s="310" t="s">
        <v>278</v>
      </c>
      <c r="B10" s="308" t="b">
        <v>0</v>
      </c>
      <c r="C10" s="311" t="s">
        <v>279</v>
      </c>
      <c r="D10" s="300" t="s">
        <v>27</v>
      </c>
      <c r="E10" s="300" t="s">
        <v>280</v>
      </c>
      <c r="F10" s="310" t="s">
        <v>27</v>
      </c>
      <c r="G10" s="300" t="b">
        <v>1</v>
      </c>
      <c r="H10" s="300" t="str">
        <f>IFERROR(__xludf.DUMMYFUNCTION("IF($G10=TRUE,QUERY(Dropdowns!A:E, ""SELECT C WHERE E = TRUE LIMIT 1"", 0), ""None"")"),"None")</f>
        <v>None</v>
      </c>
      <c r="I10" s="301" t="s">
        <v>27</v>
      </c>
      <c r="J10" s="302" t="str">
        <f>IFERROR(__xludf.DUMMYFUNCTION("IF($G10=TRUE, QUERY(Models!A:H, ""SELECT A WHERE G = TRUE AND H = TRUE LIMIT 1"", 0),""None"")"),"None")</f>
        <v>None</v>
      </c>
      <c r="K10" s="303" t="s">
        <v>27</v>
      </c>
    </row>
    <row r="11">
      <c r="A11" s="300" t="s">
        <v>281</v>
      </c>
      <c r="B11" s="308" t="b">
        <v>0</v>
      </c>
      <c r="C11" s="312" t="s">
        <v>282</v>
      </c>
      <c r="D11" s="300" t="s">
        <v>27</v>
      </c>
      <c r="E11" s="313" t="s">
        <v>283</v>
      </c>
      <c r="F11" s="314" t="s">
        <v>27</v>
      </c>
      <c r="G11" s="313" t="b">
        <v>0</v>
      </c>
      <c r="H11" s="300" t="str">
        <f>IFERROR(__xludf.DUMMYFUNCTION("IF($G11=TRUE,QUERY(Dropdowns!A:E, ""SELECT C WHERE E = TRUE LIMIT 1"", 0), ""None"")"),"None")</f>
        <v>None</v>
      </c>
      <c r="I11" s="301" t="s">
        <v>27</v>
      </c>
      <c r="J11" s="302" t="str">
        <f>IFERROR(__xludf.DUMMYFUNCTION("IF($G11=TRUE, QUERY(Models!A:H, ""SELECT A WHERE G = TRUE AND H = TRUE LIMIT 1"", 0),""None"")"),"None")</f>
        <v>None</v>
      </c>
      <c r="K11" s="303" t="s">
        <v>27</v>
      </c>
    </row>
    <row r="12">
      <c r="A12" s="300" t="s">
        <v>284</v>
      </c>
      <c r="B12" s="308" t="b">
        <v>0</v>
      </c>
      <c r="C12" s="311" t="s">
        <v>285</v>
      </c>
      <c r="D12" s="300" t="s">
        <v>27</v>
      </c>
      <c r="E12" s="311" t="s">
        <v>286</v>
      </c>
      <c r="F12" s="314" t="s">
        <v>27</v>
      </c>
      <c r="G12" s="313" t="b">
        <v>0</v>
      </c>
      <c r="H12" s="300" t="str">
        <f>IFERROR(__xludf.DUMMYFUNCTION("IF($G12=TRUE,QUERY(Dropdowns!A:E, ""SELECT C WHERE E = TRUE LIMIT 1"", 0), ""None"")"),"None")</f>
        <v>None</v>
      </c>
      <c r="I12" s="301" t="s">
        <v>27</v>
      </c>
      <c r="J12" s="302" t="str">
        <f>IFERROR(__xludf.DUMMYFUNCTION("IF($G12=TRUE, QUERY(Models!A:H, ""SELECT A WHERE G = TRUE AND H = TRUE LIMIT 1"", 0),""None"")"),"None")</f>
        <v>None</v>
      </c>
      <c r="K12" s="303" t="s">
        <v>27</v>
      </c>
    </row>
    <row r="13">
      <c r="A13" s="300" t="s">
        <v>287</v>
      </c>
      <c r="B13" s="308" t="b">
        <v>0</v>
      </c>
      <c r="C13" s="311" t="s">
        <v>288</v>
      </c>
      <c r="D13" s="300" t="s">
        <v>27</v>
      </c>
      <c r="E13" s="310" t="s">
        <v>289</v>
      </c>
      <c r="F13" s="310" t="s">
        <v>27</v>
      </c>
      <c r="G13" s="300" t="b">
        <v>1</v>
      </c>
      <c r="H13" s="300" t="str">
        <f>IFERROR(__xludf.DUMMYFUNCTION("IF($G13=TRUE,QUERY(Dropdowns!A:E, ""SELECT C WHERE E = TRUE LIMIT 1"", 0), ""None"")"),"None")</f>
        <v>None</v>
      </c>
      <c r="I13" s="301" t="s">
        <v>27</v>
      </c>
      <c r="J13" s="302" t="str">
        <f>IFERROR(__xludf.DUMMYFUNCTION("IF($G13=TRUE, QUERY(Models!A:H, ""SELECT A WHERE G = TRUE AND H = TRUE LIMIT 1"", 0),""None"")"),"None")</f>
        <v>None</v>
      </c>
      <c r="K13" s="303" t="s">
        <v>27</v>
      </c>
    </row>
    <row r="14">
      <c r="A14" s="310" t="s">
        <v>290</v>
      </c>
      <c r="B14" s="308" t="b">
        <v>0</v>
      </c>
      <c r="C14" s="311" t="s">
        <v>291</v>
      </c>
      <c r="D14" s="300" t="s">
        <v>27</v>
      </c>
      <c r="E14" s="310" t="s">
        <v>292</v>
      </c>
      <c r="F14" s="310" t="s">
        <v>27</v>
      </c>
      <c r="G14" s="310" t="b">
        <v>0</v>
      </c>
      <c r="H14" s="300" t="str">
        <f>IFERROR(__xludf.DUMMYFUNCTION("IF($G14=TRUE,QUERY(Dropdowns!A:E, ""SELECT C WHERE E = TRUE LIMIT 1"", 0), ""None"")"),"None")</f>
        <v>None</v>
      </c>
      <c r="I14" s="301" t="s">
        <v>27</v>
      </c>
      <c r="J14" s="302" t="str">
        <f>IFERROR(__xludf.DUMMYFUNCTION("IF($G14=TRUE, QUERY(Models!A:H, ""SELECT A WHERE G = TRUE AND H = TRUE LIMIT 1"", 0),""None"")"),"None")</f>
        <v>None</v>
      </c>
      <c r="K14" s="303" t="s">
        <v>27</v>
      </c>
    </row>
    <row r="15">
      <c r="A15" s="310" t="s">
        <v>293</v>
      </c>
      <c r="B15" s="308" t="b">
        <v>0</v>
      </c>
      <c r="C15" s="311" t="s">
        <v>294</v>
      </c>
      <c r="D15" s="300" t="s">
        <v>27</v>
      </c>
      <c r="E15" s="310" t="s">
        <v>295</v>
      </c>
      <c r="F15" s="310" t="s">
        <v>27</v>
      </c>
      <c r="G15" s="300" t="b">
        <v>1</v>
      </c>
      <c r="H15" s="300" t="str">
        <f>IFERROR(__xludf.DUMMYFUNCTION("IF($G15=TRUE,QUERY(Dropdowns!A:E, ""SELECT C WHERE E = TRUE LIMIT 1"", 0), ""None"")"),"None")</f>
        <v>None</v>
      </c>
      <c r="I15" s="301" t="s">
        <v>27</v>
      </c>
      <c r="J15" s="302" t="str">
        <f>IFERROR(__xludf.DUMMYFUNCTION("IF($G15=TRUE, QUERY(Models!A:H, ""SELECT A WHERE G = TRUE AND H = TRUE LIMIT 1"", 0),""None"")"),"None")</f>
        <v>None</v>
      </c>
      <c r="K15" s="303" t="s">
        <v>27</v>
      </c>
    </row>
    <row r="16">
      <c r="A16" s="310" t="s">
        <v>296</v>
      </c>
      <c r="B16" s="308" t="b">
        <v>0</v>
      </c>
      <c r="C16" s="311" t="s">
        <v>297</v>
      </c>
      <c r="D16" s="300" t="s">
        <v>27</v>
      </c>
      <c r="E16" s="310" t="s">
        <v>298</v>
      </c>
      <c r="F16" s="310" t="s">
        <v>27</v>
      </c>
      <c r="G16" s="300" t="b">
        <v>1</v>
      </c>
      <c r="H16" s="300" t="str">
        <f>IFERROR(__xludf.DUMMYFUNCTION("IF($G16=TRUE,QUERY(Dropdowns!A:E, ""SELECT C WHERE E = TRUE LIMIT 1"", 0), ""None"")"),"None")</f>
        <v>None</v>
      </c>
      <c r="I16" s="301" t="s">
        <v>27</v>
      </c>
      <c r="J16" s="302" t="str">
        <f>IFERROR(__xludf.DUMMYFUNCTION("IF($G16=TRUE, QUERY(Models!A:H, ""SELECT A WHERE G = TRUE AND H = TRUE LIMIT 1"", 0),""None"")"),"None")</f>
        <v>None</v>
      </c>
      <c r="K16" s="303" t="s">
        <v>27</v>
      </c>
    </row>
    <row r="17">
      <c r="A17" s="310" t="s">
        <v>299</v>
      </c>
      <c r="B17" s="308" t="b">
        <v>1</v>
      </c>
      <c r="C17" s="306" t="s">
        <v>300</v>
      </c>
      <c r="D17" s="300" t="s">
        <v>27</v>
      </c>
      <c r="E17" s="310" t="s">
        <v>301</v>
      </c>
      <c r="F17" s="310" t="s">
        <v>27</v>
      </c>
      <c r="G17" s="310" t="b">
        <v>0</v>
      </c>
      <c r="H17" s="300" t="str">
        <f>IFERROR(__xludf.DUMMYFUNCTION("IF($G17=TRUE,QUERY(Dropdowns!A:E, ""SELECT C WHERE E = TRUE LIMIT 1"", 0), ""None"")"),"None")</f>
        <v>None</v>
      </c>
      <c r="I17" s="301" t="s">
        <v>27</v>
      </c>
      <c r="J17" s="302" t="str">
        <f>IFERROR(__xludf.DUMMYFUNCTION("IF($G17=TRUE, QUERY(Models!A:H, ""SELECT A WHERE G = TRUE AND H = TRUE LIMIT 1"", 0),""None"")"),"None")</f>
        <v>None</v>
      </c>
      <c r="K17" s="303" t="s">
        <v>27</v>
      </c>
    </row>
    <row r="18">
      <c r="A18" s="310" t="s">
        <v>302</v>
      </c>
      <c r="B18" s="308" t="b">
        <v>0</v>
      </c>
      <c r="C18" s="311" t="s">
        <v>303</v>
      </c>
      <c r="D18" s="300" t="s">
        <v>27</v>
      </c>
      <c r="E18" s="300" t="s">
        <v>304</v>
      </c>
      <c r="F18" s="310" t="s">
        <v>27</v>
      </c>
      <c r="G18" s="310" t="b">
        <v>0</v>
      </c>
      <c r="H18" s="300" t="str">
        <f>IFERROR(__xludf.DUMMYFUNCTION("IF($G18=TRUE,QUERY(Dropdowns!A:E, ""SELECT C WHERE E = TRUE LIMIT 1"", 0), ""None"")"),"None")</f>
        <v>None</v>
      </c>
      <c r="I18" s="301" t="s">
        <v>27</v>
      </c>
      <c r="J18" s="302" t="str">
        <f>IFERROR(__xludf.DUMMYFUNCTION("IF($G18=TRUE, QUERY(Models!A:H, ""SELECT A WHERE G = TRUE AND H = TRUE LIMIT 1"", 0),""None"")"),"None")</f>
        <v>None</v>
      </c>
      <c r="K18" s="303" t="s">
        <v>27</v>
      </c>
    </row>
    <row r="19">
      <c r="A19" s="310" t="s">
        <v>305</v>
      </c>
      <c r="B19" s="305" t="b">
        <v>0</v>
      </c>
      <c r="C19" s="306" t="s">
        <v>306</v>
      </c>
      <c r="D19" s="300" t="s">
        <v>27</v>
      </c>
      <c r="E19" s="300" t="s">
        <v>307</v>
      </c>
      <c r="F19" s="300" t="s">
        <v>27</v>
      </c>
      <c r="G19" s="300" t="b">
        <v>0</v>
      </c>
      <c r="H19" s="300" t="str">
        <f>IFERROR(__xludf.DUMMYFUNCTION("IF($G19=TRUE,QUERY(Dropdowns!A:E, ""SELECT C WHERE E = TRUE LIMIT 1"", 0), ""None"")"),"None")</f>
        <v>None</v>
      </c>
      <c r="I19" s="301" t="s">
        <v>27</v>
      </c>
      <c r="J19" s="302" t="str">
        <f>IFERROR(__xludf.DUMMYFUNCTION("IF($G19=TRUE, QUERY(Models!A:H, ""SELECT A WHERE G = TRUE AND H = TRUE LIMIT 1"", 0),""None"")"),"None")</f>
        <v>None</v>
      </c>
      <c r="K19" s="303" t="s">
        <v>27</v>
      </c>
    </row>
    <row r="20">
      <c r="A20" s="310" t="s">
        <v>308</v>
      </c>
      <c r="B20" s="308" t="b">
        <v>0</v>
      </c>
      <c r="C20" s="306" t="s">
        <v>309</v>
      </c>
      <c r="D20" s="300" t="s">
        <v>27</v>
      </c>
      <c r="E20" s="300" t="s">
        <v>310</v>
      </c>
      <c r="F20" s="300" t="s">
        <v>27</v>
      </c>
      <c r="G20" s="300" t="b">
        <v>0</v>
      </c>
      <c r="H20" s="300" t="str">
        <f>IFERROR(__xludf.DUMMYFUNCTION("IF($G20=TRUE,QUERY(Dropdowns!A:E, ""SELECT C WHERE E = TRUE LIMIT 1"", 0), ""None"")"),"None")</f>
        <v>None</v>
      </c>
      <c r="I20" s="301" t="s">
        <v>27</v>
      </c>
      <c r="J20" s="302" t="str">
        <f>IFERROR(__xludf.DUMMYFUNCTION("IF($G20=TRUE, QUERY(Models!A:H, ""SELECT A WHERE G = TRUE AND H = TRUE LIMIT 1"", 0),""None"")"),"None")</f>
        <v>None</v>
      </c>
      <c r="K20" s="303" t="s">
        <v>27</v>
      </c>
    </row>
    <row r="21">
      <c r="A21" s="310" t="s">
        <v>311</v>
      </c>
      <c r="B21" s="308" t="b">
        <v>0</v>
      </c>
      <c r="C21" s="311" t="s">
        <v>312</v>
      </c>
      <c r="D21" s="300" t="s">
        <v>27</v>
      </c>
      <c r="E21" s="300" t="s">
        <v>313</v>
      </c>
      <c r="F21" s="310" t="s">
        <v>27</v>
      </c>
      <c r="G21" s="300" t="b">
        <v>1</v>
      </c>
      <c r="H21" s="300" t="str">
        <f>IFERROR(__xludf.DUMMYFUNCTION("IF($G21=TRUE,QUERY(Dropdowns!A:E, ""SELECT C WHERE E = TRUE LIMIT 1"", 0), ""None"")"),"None")</f>
        <v>None</v>
      </c>
      <c r="I21" s="301" t="s">
        <v>27</v>
      </c>
      <c r="J21" s="302" t="str">
        <f>IFERROR(__xludf.DUMMYFUNCTION("IF($G21=TRUE, QUERY(Models!A:H, ""SELECT A WHERE G = TRUE AND H = TRUE LIMIT 1"", 0),""None"")"),"None")</f>
        <v>None</v>
      </c>
      <c r="K21" s="303" t="s">
        <v>27</v>
      </c>
    </row>
    <row r="22">
      <c r="A22" s="310" t="s">
        <v>314</v>
      </c>
      <c r="B22" s="308" t="b">
        <v>1</v>
      </c>
      <c r="C22" s="311" t="s">
        <v>315</v>
      </c>
      <c r="D22" s="300" t="s">
        <v>27</v>
      </c>
      <c r="E22" s="310" t="s">
        <v>316</v>
      </c>
      <c r="F22" s="310" t="s">
        <v>27</v>
      </c>
      <c r="G22" s="310" t="b">
        <v>0</v>
      </c>
      <c r="H22" s="300" t="str">
        <f>IFERROR(__xludf.DUMMYFUNCTION("IF($G22=TRUE,QUERY(Dropdowns!A:E, ""SELECT C WHERE E = TRUE LIMIT 1"", 0), ""None"")"),"None")</f>
        <v>None</v>
      </c>
      <c r="I22" s="301" t="s">
        <v>27</v>
      </c>
      <c r="J22" s="302" t="str">
        <f>IFERROR(__xludf.DUMMYFUNCTION("IF($G22=TRUE, QUERY(Models!A:H, ""SELECT A WHERE G = TRUE AND H = TRUE LIMIT 1"", 0),""None"")"),"None")</f>
        <v>None</v>
      </c>
      <c r="K22" s="303" t="s">
        <v>27</v>
      </c>
    </row>
    <row r="23">
      <c r="A23" s="310" t="s">
        <v>317</v>
      </c>
      <c r="B23" s="308" t="b">
        <v>0</v>
      </c>
      <c r="C23" s="311" t="s">
        <v>318</v>
      </c>
      <c r="D23" s="300" t="s">
        <v>27</v>
      </c>
      <c r="E23" s="300" t="s">
        <v>319</v>
      </c>
      <c r="F23" s="310" t="s">
        <v>27</v>
      </c>
      <c r="G23" s="300" t="b">
        <v>1</v>
      </c>
      <c r="H23" s="300" t="str">
        <f>IFERROR(__xludf.DUMMYFUNCTION("IF($G23=TRUE,QUERY(Dropdowns!A:E, ""SELECT C WHERE E = TRUE LIMIT 1"", 0), ""None"")"),"None")</f>
        <v>None</v>
      </c>
      <c r="I23" s="301" t="s">
        <v>27</v>
      </c>
      <c r="J23" s="302" t="str">
        <f>IFERROR(__xludf.DUMMYFUNCTION("IF($G23=TRUE, QUERY(Models!A:H, ""SELECT A WHERE G = TRUE AND H = TRUE LIMIT 1"", 0),""None"")"),"None")</f>
        <v>None</v>
      </c>
      <c r="K23" s="303" t="s">
        <v>27</v>
      </c>
    </row>
    <row r="24">
      <c r="A24" s="310" t="s">
        <v>320</v>
      </c>
      <c r="B24" s="308" t="b">
        <v>0</v>
      </c>
      <c r="C24" s="311" t="s">
        <v>321</v>
      </c>
      <c r="D24" s="300" t="s">
        <v>27</v>
      </c>
      <c r="E24" s="300" t="s">
        <v>322</v>
      </c>
      <c r="F24" s="310" t="s">
        <v>27</v>
      </c>
      <c r="G24" s="300" t="b">
        <v>1</v>
      </c>
      <c r="H24" s="300" t="str">
        <f>IFERROR(__xludf.DUMMYFUNCTION("IF($G24=TRUE,QUERY(Dropdowns!A:E, ""SELECT C WHERE E = TRUE LIMIT 1"", 0), ""None"")"),"None")</f>
        <v>None</v>
      </c>
      <c r="I24" s="301" t="s">
        <v>27</v>
      </c>
      <c r="J24" s="302" t="str">
        <f>IFERROR(__xludf.DUMMYFUNCTION("IF($G24=TRUE, QUERY(Models!A:H, ""SELECT A WHERE G = TRUE AND H = TRUE LIMIT 1"", 0),""None"")"),"None")</f>
        <v>None</v>
      </c>
      <c r="K24" s="303" t="s">
        <v>27</v>
      </c>
    </row>
    <row r="25">
      <c r="A25" s="310" t="s">
        <v>323</v>
      </c>
      <c r="B25" s="308" t="b">
        <v>0</v>
      </c>
      <c r="C25" s="311" t="s">
        <v>324</v>
      </c>
      <c r="D25" s="300" t="s">
        <v>27</v>
      </c>
      <c r="E25" s="300" t="s">
        <v>325</v>
      </c>
      <c r="F25" s="310" t="s">
        <v>27</v>
      </c>
      <c r="G25" s="300" t="b">
        <v>1</v>
      </c>
      <c r="H25" s="300" t="str">
        <f>IFERROR(__xludf.DUMMYFUNCTION("IF($G25=TRUE,QUERY(Dropdowns!A:E, ""SELECT C WHERE E = TRUE LIMIT 1"", 0), ""None"")"),"None")</f>
        <v>None</v>
      </c>
      <c r="I25" s="301" t="s">
        <v>27</v>
      </c>
      <c r="J25" s="302" t="str">
        <f>IFERROR(__xludf.DUMMYFUNCTION("IF($G25=TRUE, QUERY(Models!A:H, ""SELECT A WHERE G = TRUE AND H = TRUE LIMIT 1"", 0),""None"")"),"None")</f>
        <v>None</v>
      </c>
      <c r="K25" s="303" t="s">
        <v>27</v>
      </c>
    </row>
    <row r="26">
      <c r="A26" s="310" t="s">
        <v>326</v>
      </c>
      <c r="B26" s="308" t="b">
        <v>0</v>
      </c>
      <c r="C26" s="311" t="s">
        <v>327</v>
      </c>
      <c r="D26" s="300" t="s">
        <v>27</v>
      </c>
      <c r="E26" s="310" t="s">
        <v>27</v>
      </c>
      <c r="F26" s="310" t="s">
        <v>27</v>
      </c>
      <c r="G26" s="300" t="b">
        <v>1</v>
      </c>
      <c r="H26" s="300" t="str">
        <f>IFERROR(__xludf.DUMMYFUNCTION("IF($G26=TRUE,QUERY(Dropdowns!A:E, ""SELECT C WHERE E = TRUE LIMIT 1"", 0), ""None"")"),"None")</f>
        <v>None</v>
      </c>
      <c r="I26" s="301" t="s">
        <v>27</v>
      </c>
      <c r="J26" s="302" t="str">
        <f>IFERROR(__xludf.DUMMYFUNCTION("IF($G26=TRUE, QUERY(Models!A:H, ""SELECT A WHERE G = TRUE AND H = TRUE LIMIT 1"", 0),""None"")"),"None")</f>
        <v>None</v>
      </c>
      <c r="K26" s="303" t="s">
        <v>27</v>
      </c>
    </row>
    <row r="27">
      <c r="A27" s="310" t="s">
        <v>328</v>
      </c>
      <c r="B27" s="308" t="b">
        <v>1</v>
      </c>
      <c r="C27" s="311" t="s">
        <v>329</v>
      </c>
      <c r="D27" s="300" t="s">
        <v>27</v>
      </c>
      <c r="E27" s="310" t="s">
        <v>330</v>
      </c>
      <c r="F27" s="310" t="s">
        <v>27</v>
      </c>
      <c r="G27" s="300" t="b">
        <v>1</v>
      </c>
      <c r="H27" s="300" t="str">
        <f>IFERROR(__xludf.DUMMYFUNCTION("IF($G27=TRUE,QUERY(Dropdowns!A:E, ""SELECT C WHERE E = TRUE LIMIT 1"", 0), ""None"")"),"None")</f>
        <v>None</v>
      </c>
      <c r="I27" s="301" t="s">
        <v>27</v>
      </c>
      <c r="J27" s="302" t="str">
        <f>IFERROR(__xludf.DUMMYFUNCTION("IF($G27=TRUE, QUERY(Models!A:H, ""SELECT A WHERE G = TRUE AND H = TRUE LIMIT 1"", 0),""None"")"),"None")</f>
        <v>None</v>
      </c>
      <c r="K27" s="303" t="s">
        <v>27</v>
      </c>
    </row>
    <row r="28">
      <c r="A28" s="310" t="s">
        <v>331</v>
      </c>
      <c r="B28" s="308" t="b">
        <v>0</v>
      </c>
      <c r="C28" s="311" t="s">
        <v>332</v>
      </c>
      <c r="D28" s="300" t="s">
        <v>27</v>
      </c>
      <c r="E28" s="300" t="s">
        <v>333</v>
      </c>
      <c r="F28" s="310" t="s">
        <v>27</v>
      </c>
      <c r="G28" s="310" t="b">
        <v>0</v>
      </c>
      <c r="H28" s="300" t="str">
        <f>IFERROR(__xludf.DUMMYFUNCTION("IF($G28=TRUE,QUERY(Dropdowns!A:E, ""SELECT C WHERE E = TRUE LIMIT 1"", 0), ""None"")"),"None")</f>
        <v>None</v>
      </c>
      <c r="I28" s="301" t="s">
        <v>27</v>
      </c>
      <c r="J28" s="302" t="str">
        <f>IFERROR(__xludf.DUMMYFUNCTION("IF($G28=TRUE, QUERY(Models!A:H, ""SELECT A WHERE G = TRUE AND H = TRUE LIMIT 1"", 0),""None"")"),"None")</f>
        <v>None</v>
      </c>
      <c r="K28" s="303" t="s">
        <v>27</v>
      </c>
    </row>
    <row r="29">
      <c r="A29" s="310" t="s">
        <v>110</v>
      </c>
      <c r="B29" s="308" t="b">
        <v>1</v>
      </c>
      <c r="C29" s="311" t="s">
        <v>334</v>
      </c>
      <c r="D29" s="300" t="s">
        <v>27</v>
      </c>
      <c r="E29" s="300" t="s">
        <v>335</v>
      </c>
      <c r="F29" s="310" t="s">
        <v>27</v>
      </c>
      <c r="G29" s="310" t="b">
        <v>0</v>
      </c>
      <c r="H29" s="300" t="str">
        <f>IFERROR(__xludf.DUMMYFUNCTION("IF($G29=TRUE,QUERY(Dropdowns!A:E, ""SELECT C WHERE E = TRUE LIMIT 1"", 0), ""None"")"),"None")</f>
        <v>None</v>
      </c>
      <c r="I29" s="301" t="s">
        <v>27</v>
      </c>
      <c r="J29" s="302" t="str">
        <f>IFERROR(__xludf.DUMMYFUNCTION("IF($G29=TRUE, QUERY(Models!A:H, ""SELECT A WHERE G = TRUE AND H = TRUE LIMIT 1"", 0),""None"")"),"None")</f>
        <v>None</v>
      </c>
      <c r="K29" s="303" t="s">
        <v>27</v>
      </c>
    </row>
    <row r="30">
      <c r="A30" s="310" t="s">
        <v>336</v>
      </c>
      <c r="B30" s="308" t="b">
        <v>1</v>
      </c>
      <c r="C30" s="311" t="s">
        <v>337</v>
      </c>
      <c r="D30" s="300" t="s">
        <v>27</v>
      </c>
      <c r="E30" s="310" t="s">
        <v>338</v>
      </c>
      <c r="F30" s="310" t="s">
        <v>27</v>
      </c>
      <c r="G30" s="310" t="b">
        <v>0</v>
      </c>
      <c r="H30" s="300" t="str">
        <f>IFERROR(__xludf.DUMMYFUNCTION("IF($G30=TRUE,QUERY(Dropdowns!A:E, ""SELECT C WHERE E = TRUE LIMIT 1"", 0), ""None"")"),"None")</f>
        <v>None</v>
      </c>
      <c r="I30" s="301" t="s">
        <v>27</v>
      </c>
      <c r="J30" s="302" t="str">
        <f>IFERROR(__xludf.DUMMYFUNCTION("IF($G30=TRUE, QUERY(Models!A:H, ""SELECT A WHERE G = TRUE AND H = TRUE LIMIT 1"", 0),""None"")"),"None")</f>
        <v>None</v>
      </c>
      <c r="K30" s="303" t="s">
        <v>27</v>
      </c>
    </row>
    <row r="31">
      <c r="A31" s="315" t="s">
        <v>339</v>
      </c>
      <c r="B31" s="308" t="b">
        <v>0</v>
      </c>
      <c r="C31" s="316" t="s">
        <v>340</v>
      </c>
      <c r="D31" s="300" t="s">
        <v>27</v>
      </c>
      <c r="E31" s="317" t="s">
        <v>27</v>
      </c>
      <c r="F31" s="317" t="s">
        <v>27</v>
      </c>
      <c r="G31" s="315" t="b">
        <v>1</v>
      </c>
      <c r="H31" s="300" t="str">
        <f>IFERROR(__xludf.DUMMYFUNCTION("IF($G31=TRUE,QUERY(Dropdowns!A:E, ""SELECT C WHERE E = TRUE LIMIT 1"", 0), ""None"")"),"None")</f>
        <v>None</v>
      </c>
      <c r="I31" s="301" t="s">
        <v>27</v>
      </c>
      <c r="J31" s="302" t="str">
        <f>IFERROR(__xludf.DUMMYFUNCTION("IF($G31=TRUE, QUERY(Models!A:H, ""SELECT A WHERE G = TRUE AND H = TRUE LIMIT 1"", 0),""None"")"),"None")</f>
        <v>None</v>
      </c>
      <c r="K31" s="303" t="s">
        <v>27</v>
      </c>
    </row>
    <row r="32">
      <c r="A32" s="318" t="s">
        <v>341</v>
      </c>
      <c r="B32" s="308" t="b">
        <v>1</v>
      </c>
      <c r="C32" s="312" t="s">
        <v>342</v>
      </c>
      <c r="D32" s="300" t="s">
        <v>27</v>
      </c>
      <c r="E32" s="314" t="s">
        <v>343</v>
      </c>
      <c r="F32" s="314" t="s">
        <v>27</v>
      </c>
      <c r="G32" s="314" t="b">
        <v>0</v>
      </c>
      <c r="H32" s="300" t="str">
        <f>IFERROR(__xludf.DUMMYFUNCTION("IF($G32=TRUE,QUERY(Dropdowns!A:E, ""SELECT C WHERE E = TRUE LIMIT 1"", 0), ""None"")"),"None")</f>
        <v>None</v>
      </c>
      <c r="I32" s="301" t="s">
        <v>27</v>
      </c>
      <c r="J32" s="302" t="str">
        <f>IFERROR(__xludf.DUMMYFUNCTION("IF($G32=TRUE, QUERY(Models!A:H, ""SELECT A WHERE G = TRUE AND H = TRUE LIMIT 1"", 0),""None"")"),"None")</f>
        <v>None</v>
      </c>
      <c r="K32" s="319" t="s">
        <v>27</v>
      </c>
    </row>
    <row r="33">
      <c r="A33" s="300" t="s">
        <v>344</v>
      </c>
      <c r="B33" s="308" t="b">
        <v>0</v>
      </c>
      <c r="C33" s="312" t="s">
        <v>345</v>
      </c>
      <c r="D33" s="300" t="s">
        <v>27</v>
      </c>
      <c r="E33" s="313" t="s">
        <v>346</v>
      </c>
      <c r="F33" s="314" t="s">
        <v>27</v>
      </c>
      <c r="G33" s="313" t="b">
        <v>0</v>
      </c>
      <c r="H33" s="300" t="str">
        <f>IFERROR(__xludf.DUMMYFUNCTION("IF($G33=TRUE,QUERY(Dropdowns!A:E, ""SELECT C WHERE E = TRUE LIMIT 1"", 0), ""None"")"),"None")</f>
        <v>None</v>
      </c>
      <c r="I33" s="301" t="s">
        <v>27</v>
      </c>
      <c r="J33" s="302" t="str">
        <f>IFERROR(__xludf.DUMMYFUNCTION("IF($G33=TRUE, QUERY(Models!A:H, ""SELECT A WHERE G = TRUE AND H = TRUE LIMIT 1"", 0),""None"")"),"None")</f>
        <v>None</v>
      </c>
      <c r="K33" s="303" t="s">
        <v>27</v>
      </c>
    </row>
    <row r="34">
      <c r="A34" s="310" t="s">
        <v>347</v>
      </c>
      <c r="B34" s="308" t="b">
        <v>0</v>
      </c>
      <c r="C34" s="311" t="s">
        <v>348</v>
      </c>
      <c r="D34" s="300" t="s">
        <v>27</v>
      </c>
      <c r="E34" s="300" t="s">
        <v>349</v>
      </c>
      <c r="F34" s="310" t="s">
        <v>27</v>
      </c>
      <c r="G34" s="300" t="b">
        <v>1</v>
      </c>
      <c r="H34" s="300" t="str">
        <f>IFERROR(__xludf.DUMMYFUNCTION("IF($G34=TRUE,QUERY(Dropdowns!A:E, ""SELECT C WHERE E = TRUE LIMIT 1"", 0), ""None"")"),"None")</f>
        <v>None</v>
      </c>
      <c r="I34" s="301" t="s">
        <v>27</v>
      </c>
      <c r="J34" s="302" t="str">
        <f>IFERROR(__xludf.DUMMYFUNCTION("IF($G34=TRUE, QUERY(Models!A:H, ""SELECT A WHERE G = TRUE AND H = TRUE LIMIT 1"", 0),""None"")"),"None")</f>
        <v>None</v>
      </c>
      <c r="K34" s="303" t="s">
        <v>27</v>
      </c>
    </row>
    <row r="35">
      <c r="A35" s="310" t="s">
        <v>106</v>
      </c>
      <c r="B35" s="305" t="b">
        <v>1</v>
      </c>
      <c r="C35" s="311" t="s">
        <v>350</v>
      </c>
      <c r="D35" s="300" t="s">
        <v>27</v>
      </c>
      <c r="E35" s="300" t="s">
        <v>351</v>
      </c>
      <c r="F35" s="310" t="s">
        <v>27</v>
      </c>
      <c r="G35" s="300" t="b">
        <v>1</v>
      </c>
      <c r="H35" s="300" t="str">
        <f>IFERROR(__xludf.DUMMYFUNCTION("IF($G35=TRUE,QUERY(Dropdowns!A:E, ""SELECT C WHERE E = TRUE LIMIT 1"", 0), ""None"")"),"None")</f>
        <v>None</v>
      </c>
      <c r="I35" s="301" t="s">
        <v>27</v>
      </c>
      <c r="J35" s="302" t="str">
        <f>IFERROR(__xludf.DUMMYFUNCTION("IF($G35=TRUE, QUERY(Models!A:H, ""SELECT A WHERE G = TRUE AND H = TRUE LIMIT 1"", 0),""None"")"),"None")</f>
        <v>None</v>
      </c>
      <c r="K35" s="303" t="s">
        <v>27</v>
      </c>
    </row>
    <row r="36">
      <c r="A36" s="300" t="s">
        <v>352</v>
      </c>
      <c r="B36" s="308" t="b">
        <v>1</v>
      </c>
      <c r="C36" s="312" t="s">
        <v>353</v>
      </c>
      <c r="D36" s="300" t="s">
        <v>27</v>
      </c>
      <c r="E36" s="313" t="s">
        <v>354</v>
      </c>
      <c r="F36" s="313" t="s">
        <v>27</v>
      </c>
      <c r="G36" s="313" t="b">
        <v>0</v>
      </c>
      <c r="H36" s="300" t="str">
        <f>IFERROR(__xludf.DUMMYFUNCTION("IF($G36=TRUE,QUERY(Dropdowns!A:E, ""SELECT C WHERE E = TRUE LIMIT 1"", 0), ""None"")"),"None")</f>
        <v>None</v>
      </c>
      <c r="I36" s="301" t="s">
        <v>27</v>
      </c>
      <c r="J36" s="302" t="str">
        <f>IFERROR(__xludf.DUMMYFUNCTION("IF($G36=TRUE, QUERY(Models!A:H, ""SELECT A WHERE G = TRUE AND H = TRUE LIMIT 1"", 0),""None"")"),"None")</f>
        <v>None</v>
      </c>
      <c r="K36" s="303" t="s">
        <v>27</v>
      </c>
    </row>
    <row r="37">
      <c r="A37" s="300" t="s">
        <v>355</v>
      </c>
      <c r="B37" s="308" t="b">
        <v>0</v>
      </c>
      <c r="C37" s="312" t="s">
        <v>353</v>
      </c>
      <c r="D37" s="300" t="s">
        <v>27</v>
      </c>
      <c r="E37" s="314" t="s">
        <v>356</v>
      </c>
      <c r="F37" s="314" t="s">
        <v>27</v>
      </c>
      <c r="G37" s="314" t="b">
        <v>0</v>
      </c>
      <c r="H37" s="300" t="str">
        <f>IFERROR(__xludf.DUMMYFUNCTION("IF($G37=TRUE,QUERY(Dropdowns!A:E, ""SELECT C WHERE E = TRUE LIMIT 1"", 0), ""None"")"),"None")</f>
        <v>None</v>
      </c>
      <c r="I37" s="301" t="s">
        <v>27</v>
      </c>
      <c r="J37" s="302" t="str">
        <f>IFERROR(__xludf.DUMMYFUNCTION("IF($G37=TRUE, QUERY(Models!A:H, ""SELECT A WHERE G = TRUE AND H = TRUE LIMIT 1"", 0),""None"")"),"None")</f>
        <v>None</v>
      </c>
      <c r="K37" s="303" t="s">
        <v>27</v>
      </c>
    </row>
    <row r="38">
      <c r="A38" s="310" t="s">
        <v>357</v>
      </c>
      <c r="B38" s="308" t="b">
        <v>0</v>
      </c>
      <c r="C38" s="311" t="s">
        <v>358</v>
      </c>
      <c r="D38" s="300" t="s">
        <v>27</v>
      </c>
      <c r="E38" s="300" t="s">
        <v>359</v>
      </c>
      <c r="F38" s="310" t="s">
        <v>27</v>
      </c>
      <c r="G38" s="300" t="b">
        <v>1</v>
      </c>
      <c r="H38" s="300" t="str">
        <f>IFERROR(__xludf.DUMMYFUNCTION("IF($G38=TRUE,QUERY(Dropdowns!A:E, ""SELECT C WHERE E = TRUE LIMIT 1"", 0), ""None"")"),"None")</f>
        <v>None</v>
      </c>
      <c r="I38" s="301" t="s">
        <v>27</v>
      </c>
      <c r="J38" s="302" t="str">
        <f>IFERROR(__xludf.DUMMYFUNCTION("IF($G38=TRUE, QUERY(Models!A:H, ""SELECT A WHERE G = TRUE AND H = TRUE LIMIT 1"", 0),""None"")"),"None")</f>
        <v>None</v>
      </c>
      <c r="K38" s="303" t="s">
        <v>27</v>
      </c>
    </row>
    <row r="39">
      <c r="A39" s="310" t="s">
        <v>360</v>
      </c>
      <c r="B39" s="308" t="b">
        <v>0</v>
      </c>
      <c r="C39" s="311" t="s">
        <v>361</v>
      </c>
      <c r="D39" s="300" t="s">
        <v>27</v>
      </c>
      <c r="E39" s="300" t="s">
        <v>362</v>
      </c>
      <c r="F39" s="310" t="s">
        <v>27</v>
      </c>
      <c r="G39" s="300" t="b">
        <v>1</v>
      </c>
      <c r="H39" s="300" t="str">
        <f>IFERROR(__xludf.DUMMYFUNCTION("IF($G39=TRUE,QUERY(Dropdowns!A:E, ""SELECT C WHERE E = TRUE LIMIT 1"", 0), ""None"")"),"None")</f>
        <v>None</v>
      </c>
      <c r="I39" s="301" t="s">
        <v>27</v>
      </c>
      <c r="J39" s="302" t="str">
        <f>IFERROR(__xludf.DUMMYFUNCTION("IF($G39=TRUE, QUERY(Models!A:H, ""SELECT A WHERE G = TRUE AND H = TRUE LIMIT 1"", 0),""None"")"),"None")</f>
        <v>None</v>
      </c>
      <c r="K39" s="303" t="s">
        <v>27</v>
      </c>
    </row>
    <row r="40">
      <c r="A40" s="310" t="s">
        <v>363</v>
      </c>
      <c r="B40" s="305" t="b">
        <v>1</v>
      </c>
      <c r="C40" s="311" t="s">
        <v>364</v>
      </c>
      <c r="D40" s="300" t="s">
        <v>27</v>
      </c>
      <c r="E40" s="300" t="s">
        <v>365</v>
      </c>
      <c r="F40" s="300" t="s">
        <v>366</v>
      </c>
      <c r="G40" s="300" t="b">
        <v>1</v>
      </c>
      <c r="H40" s="300" t="str">
        <f>IFERROR(__xludf.DUMMYFUNCTION("IF($G40=TRUE,QUERY(Dropdowns!A:E, ""SELECT C WHERE E = TRUE LIMIT 1"", 0), ""None"")"),"None")</f>
        <v>None</v>
      </c>
      <c r="I40" s="301" t="s">
        <v>27</v>
      </c>
      <c r="J40" s="302" t="str">
        <f>IFERROR(__xludf.DUMMYFUNCTION("IF($G40=TRUE, QUERY(Models!A:H, ""SELECT A WHERE G = TRUE AND H = TRUE LIMIT 1"", 0),""None"")"),"None")</f>
        <v>None</v>
      </c>
      <c r="K40" s="303" t="s">
        <v>27</v>
      </c>
    </row>
    <row r="41">
      <c r="A41" s="300" t="s">
        <v>114</v>
      </c>
      <c r="B41" s="305" t="b">
        <v>1</v>
      </c>
      <c r="C41" s="312" t="s">
        <v>367</v>
      </c>
      <c r="D41" s="300" t="s">
        <v>27</v>
      </c>
      <c r="E41" s="320" t="s">
        <v>368</v>
      </c>
      <c r="F41" s="313" t="s">
        <v>369</v>
      </c>
      <c r="G41" s="313" t="b">
        <v>1</v>
      </c>
      <c r="H41" s="300" t="s">
        <v>26</v>
      </c>
      <c r="I41" s="301" t="s">
        <v>48</v>
      </c>
      <c r="J41" s="302" t="str">
        <f>IFERROR(__xludf.DUMMYFUNCTION("IF($G41=TRUE, QUERY(Models!A:H, ""SELECT A WHERE G = TRUE AND H = TRUE LIMIT 1"", 0),""None"")"),"None")</f>
        <v>None</v>
      </c>
      <c r="K41" s="303" t="s">
        <v>27</v>
      </c>
    </row>
    <row r="42">
      <c r="A42" s="300"/>
      <c r="B42" s="305" t="b">
        <v>0</v>
      </c>
      <c r="C42" s="312"/>
      <c r="D42" s="300" t="s">
        <v>27</v>
      </c>
      <c r="E42" s="313"/>
      <c r="F42" s="313"/>
      <c r="G42" s="313" t="b">
        <v>0</v>
      </c>
      <c r="H42" s="300" t="s">
        <v>27</v>
      </c>
      <c r="I42" s="301" t="s">
        <v>27</v>
      </c>
      <c r="J42" s="302" t="str">
        <f>IFERROR(__xludf.DUMMYFUNCTION("IF($G42=TRUE, QUERY(Models!A:H, ""SELECT A WHERE G = TRUE AND H = TRUE LIMIT 1"", 0),""None"")"),"None")</f>
        <v>None</v>
      </c>
      <c r="K42" s="303" t="s">
        <v>27</v>
      </c>
    </row>
    <row r="43">
      <c r="A43" s="321"/>
      <c r="B43" s="322" t="b">
        <v>0</v>
      </c>
      <c r="C43" s="323"/>
      <c r="D43" s="300" t="s">
        <v>27</v>
      </c>
      <c r="E43" s="314"/>
      <c r="F43" s="314"/>
      <c r="G43" s="314" t="b">
        <v>0</v>
      </c>
      <c r="H43" s="300" t="str">
        <f>IFERROR(__xludf.DUMMYFUNCTION("IF($G43=TRUE,QUERY(Dropdowns!A:E, ""SELECT C WHERE E = TRUE LIMIT 1"", 0), ""None"")"),"None")</f>
        <v>None</v>
      </c>
      <c r="I43" s="301" t="s">
        <v>27</v>
      </c>
      <c r="J43" s="302" t="str">
        <f>IFERROR(__xludf.DUMMYFUNCTION("IF($G43=TRUE, QUERY(Models!A:H, ""SELECT A WHERE G = TRUE AND H = TRUE LIMIT 1"", 0),""None"")"),"None")</f>
        <v>None</v>
      </c>
      <c r="K43" s="303" t="s">
        <v>27</v>
      </c>
    </row>
    <row r="44">
      <c r="A44" s="321"/>
      <c r="B44" s="322" t="b">
        <v>0</v>
      </c>
      <c r="C44" s="323"/>
      <c r="D44" s="300" t="s">
        <v>27</v>
      </c>
      <c r="E44" s="314"/>
      <c r="F44" s="314"/>
      <c r="G44" s="314" t="b">
        <v>0</v>
      </c>
      <c r="H44" s="300" t="str">
        <f>IFERROR(__xludf.DUMMYFUNCTION("IF($G44=TRUE,QUERY(Dropdowns!A:E, ""SELECT C WHERE E = TRUE LIMIT 1"", 0), ""None"")"),"None")</f>
        <v>None</v>
      </c>
      <c r="I44" s="301" t="s">
        <v>27</v>
      </c>
      <c r="J44" s="302" t="str">
        <f>IFERROR(__xludf.DUMMYFUNCTION("IF($G44=TRUE, QUERY(Models!A:H, ""SELECT A WHERE G = TRUE AND H = TRUE LIMIT 1"", 0),""None"")"),"None")</f>
        <v>None</v>
      </c>
      <c r="K44" s="303" t="s">
        <v>27</v>
      </c>
    </row>
    <row r="45">
      <c r="A45" s="321"/>
      <c r="B45" s="322" t="b">
        <v>0</v>
      </c>
      <c r="C45" s="323"/>
      <c r="D45" s="300" t="s">
        <v>27</v>
      </c>
      <c r="E45" s="314"/>
      <c r="F45" s="314"/>
      <c r="G45" s="314" t="b">
        <v>0</v>
      </c>
      <c r="H45" s="300" t="str">
        <f>IFERROR(__xludf.DUMMYFUNCTION("IF($G45=TRUE,QUERY(Dropdowns!A:E, ""SELECT C WHERE E = TRUE LIMIT 1"", 0), ""None"")"),"None")</f>
        <v>None</v>
      </c>
      <c r="I45" s="301" t="s">
        <v>27</v>
      </c>
      <c r="J45" s="302" t="str">
        <f>IFERROR(__xludf.DUMMYFUNCTION("IF($G45=TRUE, QUERY(Models!A:H, ""SELECT A WHERE G = TRUE AND H = TRUE LIMIT 1"", 0),""None"")"),"None")</f>
        <v>None</v>
      </c>
      <c r="K45" s="303" t="s">
        <v>27</v>
      </c>
    </row>
    <row r="46">
      <c r="A46" s="321"/>
      <c r="B46" s="322" t="b">
        <v>0</v>
      </c>
      <c r="C46" s="323"/>
      <c r="D46" s="300" t="s">
        <v>27</v>
      </c>
      <c r="E46" s="314"/>
      <c r="F46" s="314"/>
      <c r="G46" s="314" t="b">
        <v>0</v>
      </c>
      <c r="H46" s="300" t="str">
        <f>IFERROR(__xludf.DUMMYFUNCTION("IF($G46=TRUE,QUERY(Dropdowns!A:E, ""SELECT C WHERE E = TRUE LIMIT 1"", 0), ""None"")"),"None")</f>
        <v>None</v>
      </c>
      <c r="I46" s="303" t="s">
        <v>27</v>
      </c>
      <c r="J46" s="302" t="str">
        <f>IFERROR(__xludf.DUMMYFUNCTION("IF($G46=TRUE, QUERY(Models!A:H, ""SELECT A WHERE G = TRUE AND H = TRUE LIMIT 1"", 0),""None"")"),"None")</f>
        <v>None</v>
      </c>
      <c r="K46" s="303" t="s">
        <v>27</v>
      </c>
    </row>
    <row r="47">
      <c r="A47" s="321"/>
      <c r="B47" s="322" t="b">
        <v>0</v>
      </c>
      <c r="C47" s="323"/>
      <c r="D47" s="300" t="s">
        <v>27</v>
      </c>
      <c r="E47" s="314"/>
      <c r="F47" s="314"/>
      <c r="G47" s="314" t="b">
        <v>0</v>
      </c>
      <c r="H47" s="300" t="str">
        <f>IFERROR(__xludf.DUMMYFUNCTION("IF($G47=TRUE,QUERY(Dropdowns!A:E, ""SELECT C WHERE E = TRUE LIMIT 1"", 0), ""None"")"),"None")</f>
        <v>None</v>
      </c>
      <c r="I47" s="303" t="s">
        <v>27</v>
      </c>
      <c r="J47" s="302" t="str">
        <f>IFERROR(__xludf.DUMMYFUNCTION("IF($G47=TRUE, QUERY(Models!A:H, ""SELECT A WHERE G = TRUE AND H = TRUE LIMIT 1"", 0),""None"")"),"None")</f>
        <v>None</v>
      </c>
      <c r="K47" s="303" t="s">
        <v>27</v>
      </c>
    </row>
    <row r="48">
      <c r="A48" s="321"/>
      <c r="B48" s="322" t="b">
        <v>0</v>
      </c>
      <c r="C48" s="323"/>
      <c r="D48" s="300" t="s">
        <v>27</v>
      </c>
      <c r="E48" s="314"/>
      <c r="F48" s="314"/>
      <c r="G48" s="314" t="b">
        <v>0</v>
      </c>
      <c r="H48" s="300" t="str">
        <f>IFERROR(__xludf.DUMMYFUNCTION("IF($G48=TRUE,QUERY(Dropdowns!A:E, ""SELECT C WHERE E = TRUE LIMIT 1"", 0), ""None"")"),"None")</f>
        <v>None</v>
      </c>
      <c r="I48" s="303" t="s">
        <v>27</v>
      </c>
      <c r="J48" s="302" t="str">
        <f>IFERROR(__xludf.DUMMYFUNCTION("IF($G48=TRUE, QUERY(Models!A:H, ""SELECT A WHERE G = TRUE AND H = TRUE LIMIT 1"", 0),""None"")"),"None")</f>
        <v>None</v>
      </c>
      <c r="K48" s="303" t="s">
        <v>27</v>
      </c>
    </row>
    <row r="49">
      <c r="A49" s="321"/>
      <c r="B49" s="322" t="b">
        <v>0</v>
      </c>
      <c r="C49" s="323"/>
      <c r="D49" s="300" t="s">
        <v>27</v>
      </c>
      <c r="E49" s="314"/>
      <c r="F49" s="314"/>
      <c r="G49" s="314" t="b">
        <v>0</v>
      </c>
      <c r="H49" s="300" t="str">
        <f>IFERROR(__xludf.DUMMYFUNCTION("IF($G49=TRUE,QUERY(Dropdowns!A:E, ""SELECT C WHERE E = TRUE LIMIT 1"", 0), ""None"")"),"None")</f>
        <v>None</v>
      </c>
      <c r="I49" s="303" t="s">
        <v>27</v>
      </c>
      <c r="J49" s="302" t="str">
        <f>IFERROR(__xludf.DUMMYFUNCTION("IF($G49=TRUE, QUERY(Models!A:H, ""SELECT A WHERE G = TRUE AND H = TRUE LIMIT 1"", 0),""None"")"),"None")</f>
        <v>None</v>
      </c>
      <c r="K49" s="303" t="s">
        <v>27</v>
      </c>
    </row>
    <row r="50">
      <c r="A50" s="321"/>
      <c r="B50" s="322" t="b">
        <v>0</v>
      </c>
      <c r="C50" s="323"/>
      <c r="D50" s="300" t="s">
        <v>27</v>
      </c>
      <c r="E50" s="314"/>
      <c r="F50" s="314"/>
      <c r="G50" s="314" t="b">
        <v>0</v>
      </c>
      <c r="H50" s="300" t="str">
        <f>IFERROR(__xludf.DUMMYFUNCTION("IF($G50=TRUE,QUERY(Dropdowns!A:E, ""SELECT C WHERE E = TRUE LIMIT 1"", 0), ""None"")"),"None")</f>
        <v>None</v>
      </c>
      <c r="I50" s="303" t="s">
        <v>27</v>
      </c>
      <c r="J50" s="302" t="str">
        <f>IFERROR(__xludf.DUMMYFUNCTION("IF($G50=TRUE, QUERY(Models!A:H, ""SELECT A WHERE G = TRUE AND H = TRUE LIMIT 1"", 0),""None"")"),"None")</f>
        <v>None</v>
      </c>
      <c r="K50" s="303" t="s">
        <v>27</v>
      </c>
    </row>
    <row r="51">
      <c r="A51" s="321"/>
      <c r="B51" s="322" t="b">
        <v>0</v>
      </c>
      <c r="C51" s="323"/>
      <c r="D51" s="300" t="s">
        <v>27</v>
      </c>
      <c r="E51" s="314"/>
      <c r="F51" s="314"/>
      <c r="G51" s="314" t="b">
        <v>0</v>
      </c>
      <c r="H51" s="300" t="str">
        <f>IFERROR(__xludf.DUMMYFUNCTION("IF($G51=TRUE,QUERY(Dropdowns!A:E, ""SELECT C WHERE E = TRUE LIMIT 1"", 0), ""None"")"),"None")</f>
        <v>None</v>
      </c>
      <c r="I51" s="303" t="s">
        <v>27</v>
      </c>
      <c r="J51" s="302" t="str">
        <f>IFERROR(__xludf.DUMMYFUNCTION("IF($G51=TRUE, QUERY(Models!A:H, ""SELECT A WHERE G = TRUE AND H = TRUE LIMIT 1"", 0),""None"")"),"None")</f>
        <v>None</v>
      </c>
      <c r="K51" s="303" t="s">
        <v>27</v>
      </c>
    </row>
    <row r="52">
      <c r="A52" s="321"/>
      <c r="B52" s="322" t="b">
        <v>0</v>
      </c>
      <c r="C52" s="323"/>
      <c r="D52" s="300" t="s">
        <v>27</v>
      </c>
      <c r="E52" s="314"/>
      <c r="F52" s="314"/>
      <c r="G52" s="314" t="b">
        <v>0</v>
      </c>
      <c r="H52" s="300" t="str">
        <f>IFERROR(__xludf.DUMMYFUNCTION("IF($G52=TRUE,QUERY(Dropdowns!A:E, ""SELECT C WHERE E = TRUE LIMIT 1"", 0), ""None"")"),"None")</f>
        <v>None</v>
      </c>
      <c r="I52" s="303" t="s">
        <v>27</v>
      </c>
      <c r="J52" s="302" t="str">
        <f>IFERROR(__xludf.DUMMYFUNCTION("IF($G52=TRUE, QUERY(Models!A:H, ""SELECT A WHERE G = TRUE AND H = TRUE LIMIT 1"", 0),""None"")"),"None")</f>
        <v>None</v>
      </c>
      <c r="K52" s="303" t="s">
        <v>27</v>
      </c>
    </row>
    <row r="53">
      <c r="A53" s="321"/>
      <c r="B53" s="322" t="b">
        <v>0</v>
      </c>
      <c r="C53" s="323"/>
      <c r="D53" s="300" t="s">
        <v>27</v>
      </c>
      <c r="E53" s="314"/>
      <c r="F53" s="314"/>
      <c r="G53" s="314" t="b">
        <v>0</v>
      </c>
      <c r="H53" s="300" t="str">
        <f>IFERROR(__xludf.DUMMYFUNCTION("IF($G53=TRUE,QUERY(Dropdowns!A:E, ""SELECT C WHERE E = TRUE LIMIT 1"", 0), ""None"")"),"None")</f>
        <v>None</v>
      </c>
      <c r="I53" s="303" t="s">
        <v>27</v>
      </c>
      <c r="J53" s="302" t="str">
        <f>IFERROR(__xludf.DUMMYFUNCTION("IF($G53=TRUE, QUERY(Models!A:H, ""SELECT A WHERE G = TRUE AND H = TRUE LIMIT 1"", 0),""None"")"),"None")</f>
        <v>None</v>
      </c>
      <c r="K53" s="303" t="s">
        <v>27</v>
      </c>
    </row>
    <row r="54">
      <c r="A54" s="321"/>
      <c r="B54" s="322" t="b">
        <v>0</v>
      </c>
      <c r="C54" s="323"/>
      <c r="D54" s="300" t="s">
        <v>27</v>
      </c>
      <c r="E54" s="314"/>
      <c r="F54" s="314"/>
      <c r="G54" s="314" t="b">
        <v>0</v>
      </c>
      <c r="H54" s="300" t="str">
        <f>IFERROR(__xludf.DUMMYFUNCTION("IF($G54=TRUE,QUERY(Dropdowns!A:E, ""SELECT C WHERE E = TRUE LIMIT 1"", 0), ""None"")"),"None")</f>
        <v>None</v>
      </c>
      <c r="I54" s="303" t="s">
        <v>27</v>
      </c>
      <c r="J54" s="302" t="str">
        <f>IFERROR(__xludf.DUMMYFUNCTION("IF($G54=TRUE, QUERY(Models!A:H, ""SELECT A WHERE G = TRUE AND H = TRUE LIMIT 1"", 0),""None"")"),"None")</f>
        <v>None</v>
      </c>
      <c r="K54" s="303" t="s">
        <v>27</v>
      </c>
    </row>
    <row r="55">
      <c r="A55" s="321"/>
      <c r="B55" s="322" t="b">
        <v>0</v>
      </c>
      <c r="C55" s="323"/>
      <c r="D55" s="300" t="s">
        <v>27</v>
      </c>
      <c r="E55" s="314"/>
      <c r="F55" s="314"/>
      <c r="G55" s="314" t="b">
        <v>0</v>
      </c>
      <c r="H55" s="300" t="str">
        <f>IFERROR(__xludf.DUMMYFUNCTION("IF($G55=TRUE,QUERY(Dropdowns!A:E, ""SELECT C WHERE E = TRUE LIMIT 1"", 0), ""None"")"),"None")</f>
        <v>None</v>
      </c>
      <c r="I55" s="303" t="s">
        <v>27</v>
      </c>
      <c r="J55" s="302" t="str">
        <f>IFERROR(__xludf.DUMMYFUNCTION("IF($G55=TRUE, QUERY(Models!A:H, ""SELECT A WHERE G = TRUE AND H = TRUE LIMIT 1"", 0),""None"")"),"None")</f>
        <v>None</v>
      </c>
      <c r="K55" s="303" t="s">
        <v>27</v>
      </c>
    </row>
    <row r="56">
      <c r="A56" s="321"/>
      <c r="B56" s="322" t="b">
        <v>0</v>
      </c>
      <c r="C56" s="323"/>
      <c r="D56" s="300" t="s">
        <v>27</v>
      </c>
      <c r="E56" s="314"/>
      <c r="F56" s="314"/>
      <c r="G56" s="314" t="b">
        <v>0</v>
      </c>
      <c r="H56" s="300" t="str">
        <f>IFERROR(__xludf.DUMMYFUNCTION("IF($G56=TRUE,QUERY(Dropdowns!A:E, ""SELECT C WHERE E = TRUE LIMIT 1"", 0), ""None"")"),"None")</f>
        <v>None</v>
      </c>
      <c r="I56" s="303" t="s">
        <v>27</v>
      </c>
      <c r="J56" s="302" t="str">
        <f>IFERROR(__xludf.DUMMYFUNCTION("IF($G56=TRUE, QUERY(Models!A:H, ""SELECT A WHERE G = TRUE AND H = TRUE LIMIT 1"", 0),""None"")"),"None")</f>
        <v>None</v>
      </c>
      <c r="K56" s="303" t="s">
        <v>27</v>
      </c>
    </row>
    <row r="57">
      <c r="A57" s="321"/>
      <c r="B57" s="322" t="b">
        <v>0</v>
      </c>
      <c r="C57" s="323"/>
      <c r="D57" s="300" t="s">
        <v>27</v>
      </c>
      <c r="E57" s="314"/>
      <c r="F57" s="314"/>
      <c r="G57" s="314" t="b">
        <v>0</v>
      </c>
      <c r="H57" s="300" t="str">
        <f>IFERROR(__xludf.DUMMYFUNCTION("IF($G57=TRUE,QUERY(Dropdowns!A:E, ""SELECT C WHERE E = TRUE LIMIT 1"", 0), ""None"")"),"None")</f>
        <v>None</v>
      </c>
      <c r="I57" s="303" t="s">
        <v>27</v>
      </c>
      <c r="J57" s="302" t="str">
        <f>IFERROR(__xludf.DUMMYFUNCTION("IF($G57=TRUE, QUERY(Models!A:H, ""SELECT A WHERE G = TRUE AND H = TRUE LIMIT 1"", 0),""None"")"),"None")</f>
        <v>None</v>
      </c>
      <c r="K57" s="303" t="s">
        <v>27</v>
      </c>
    </row>
    <row r="58">
      <c r="A58" s="321"/>
      <c r="B58" s="322" t="b">
        <v>0</v>
      </c>
      <c r="C58" s="323"/>
      <c r="D58" s="300" t="s">
        <v>27</v>
      </c>
      <c r="E58" s="314"/>
      <c r="F58" s="314"/>
      <c r="G58" s="314" t="b">
        <v>0</v>
      </c>
      <c r="H58" s="300" t="str">
        <f>IFERROR(__xludf.DUMMYFUNCTION("IF($G58=TRUE,QUERY(Dropdowns!A:E, ""SELECT C WHERE E = TRUE LIMIT 1"", 0), ""None"")"),"None")</f>
        <v>None</v>
      </c>
      <c r="I58" s="303" t="s">
        <v>27</v>
      </c>
      <c r="J58" s="302" t="str">
        <f>IFERROR(__xludf.DUMMYFUNCTION("IF($G58=TRUE, QUERY(Models!A:H, ""SELECT A WHERE G = TRUE AND H = TRUE LIMIT 1"", 0),""None"")"),"None")</f>
        <v>None</v>
      </c>
      <c r="K58" s="303" t="s">
        <v>27</v>
      </c>
    </row>
    <row r="59">
      <c r="A59" s="321"/>
      <c r="B59" s="322" t="b">
        <v>0</v>
      </c>
      <c r="C59" s="323"/>
      <c r="D59" s="300" t="s">
        <v>27</v>
      </c>
      <c r="E59" s="314"/>
      <c r="F59" s="314"/>
      <c r="G59" s="314" t="b">
        <v>0</v>
      </c>
      <c r="H59" s="300" t="str">
        <f>IFERROR(__xludf.DUMMYFUNCTION("IF($G59=TRUE,QUERY(Dropdowns!A:E, ""SELECT C WHERE E = TRUE LIMIT 1"", 0), ""None"")"),"None")</f>
        <v>None</v>
      </c>
      <c r="I59" s="303" t="s">
        <v>27</v>
      </c>
      <c r="J59" s="302" t="str">
        <f>IFERROR(__xludf.DUMMYFUNCTION("IF($G59=TRUE, QUERY(Models!A:H, ""SELECT A WHERE G = TRUE AND H = TRUE LIMIT 1"", 0),""None"")"),"None")</f>
        <v>None</v>
      </c>
      <c r="K59" s="303" t="s">
        <v>27</v>
      </c>
    </row>
    <row r="60">
      <c r="A60" s="321"/>
      <c r="B60" s="322" t="b">
        <v>0</v>
      </c>
      <c r="C60" s="323"/>
      <c r="D60" s="300" t="s">
        <v>27</v>
      </c>
      <c r="E60" s="314"/>
      <c r="F60" s="314"/>
      <c r="G60" s="314" t="b">
        <v>0</v>
      </c>
      <c r="H60" s="300" t="str">
        <f>IFERROR(__xludf.DUMMYFUNCTION("IF($G60=TRUE,QUERY(Dropdowns!A:E, ""SELECT C WHERE E = TRUE LIMIT 1"", 0), ""None"")"),"None")</f>
        <v>None</v>
      </c>
      <c r="I60" s="303" t="s">
        <v>27</v>
      </c>
      <c r="J60" s="302" t="str">
        <f>IFERROR(__xludf.DUMMYFUNCTION("IF($G60=TRUE, QUERY(Models!A:H, ""SELECT A WHERE G = TRUE AND H = TRUE LIMIT 1"", 0),""None"")"),"None")</f>
        <v>None</v>
      </c>
      <c r="K60" s="303" t="s">
        <v>27</v>
      </c>
    </row>
    <row r="61">
      <c r="A61" s="321"/>
      <c r="B61" s="322" t="b">
        <v>0</v>
      </c>
      <c r="C61" s="323"/>
      <c r="D61" s="300" t="s">
        <v>27</v>
      </c>
      <c r="E61" s="314"/>
      <c r="F61" s="314"/>
      <c r="G61" s="314" t="b">
        <v>0</v>
      </c>
      <c r="H61" s="300" t="str">
        <f>IFERROR(__xludf.DUMMYFUNCTION("IF($G61=TRUE,QUERY(Dropdowns!A:E, ""SELECT C WHERE E = TRUE LIMIT 1"", 0), ""None"")"),"None")</f>
        <v>None</v>
      </c>
      <c r="I61" s="303" t="s">
        <v>27</v>
      </c>
      <c r="J61" s="302" t="str">
        <f>IFERROR(__xludf.DUMMYFUNCTION("IF($G61=TRUE, QUERY(Models!A:H, ""SELECT A WHERE G = TRUE AND H = TRUE LIMIT 1"", 0),""None"")"),"None")</f>
        <v>None</v>
      </c>
      <c r="K61" s="303" t="s">
        <v>27</v>
      </c>
    </row>
    <row r="62">
      <c r="A62" s="321"/>
      <c r="B62" s="322" t="b">
        <v>0</v>
      </c>
      <c r="C62" s="323"/>
      <c r="D62" s="300" t="s">
        <v>27</v>
      </c>
      <c r="E62" s="314"/>
      <c r="F62" s="314"/>
      <c r="G62" s="314" t="b">
        <v>0</v>
      </c>
      <c r="H62" s="300" t="str">
        <f>IFERROR(__xludf.DUMMYFUNCTION("IF($G62=TRUE,QUERY(Dropdowns!A:E, ""SELECT C WHERE E = TRUE LIMIT 1"", 0), ""None"")"),"None")</f>
        <v>None</v>
      </c>
      <c r="I62" s="303" t="s">
        <v>27</v>
      </c>
      <c r="J62" s="302" t="str">
        <f>IFERROR(__xludf.DUMMYFUNCTION("IF($G62=TRUE, QUERY(Models!A:H, ""SELECT A WHERE G = TRUE AND H = TRUE LIMIT 1"", 0),""None"")"),"None")</f>
        <v>None</v>
      </c>
      <c r="K62" s="303" t="s">
        <v>27</v>
      </c>
    </row>
    <row r="63">
      <c r="A63" s="321"/>
      <c r="B63" s="322" t="b">
        <v>0</v>
      </c>
      <c r="C63" s="323"/>
      <c r="D63" s="300" t="s">
        <v>27</v>
      </c>
      <c r="E63" s="314"/>
      <c r="F63" s="314"/>
      <c r="G63" s="314" t="b">
        <v>0</v>
      </c>
      <c r="H63" s="300" t="str">
        <f>IFERROR(__xludf.DUMMYFUNCTION("IF($G63=TRUE,QUERY(Dropdowns!A:E, ""SELECT C WHERE E = TRUE LIMIT 1"", 0), ""None"")"),"None")</f>
        <v>None</v>
      </c>
      <c r="I63" s="303" t="s">
        <v>27</v>
      </c>
      <c r="J63" s="302" t="str">
        <f>IFERROR(__xludf.DUMMYFUNCTION("IF($G63=TRUE, QUERY(Models!A:H, ""SELECT A WHERE G = TRUE AND H = TRUE LIMIT 1"", 0),""None"")"),"None")</f>
        <v>None</v>
      </c>
      <c r="K63" s="303" t="s">
        <v>27</v>
      </c>
    </row>
    <row r="64">
      <c r="A64" s="321"/>
      <c r="B64" s="322" t="b">
        <v>0</v>
      </c>
      <c r="C64" s="323"/>
      <c r="D64" s="300" t="s">
        <v>27</v>
      </c>
      <c r="E64" s="314"/>
      <c r="F64" s="314"/>
      <c r="G64" s="314" t="b">
        <v>0</v>
      </c>
      <c r="H64" s="300" t="str">
        <f>IFERROR(__xludf.DUMMYFUNCTION("IF($G64=TRUE,QUERY(Dropdowns!A:E, ""SELECT C WHERE E = TRUE LIMIT 1"", 0), ""None"")"),"None")</f>
        <v>None</v>
      </c>
      <c r="I64" s="303" t="s">
        <v>27</v>
      </c>
      <c r="J64" s="302" t="str">
        <f>IFERROR(__xludf.DUMMYFUNCTION("IF($G64=TRUE, QUERY(Models!A:H, ""SELECT A WHERE G = TRUE AND H = TRUE LIMIT 1"", 0),""None"")"),"None")</f>
        <v>None</v>
      </c>
      <c r="K64" s="303" t="s">
        <v>27</v>
      </c>
    </row>
    <row r="65">
      <c r="A65" s="321"/>
      <c r="B65" s="322" t="b">
        <v>0</v>
      </c>
      <c r="C65" s="323"/>
      <c r="D65" s="300" t="s">
        <v>27</v>
      </c>
      <c r="E65" s="314"/>
      <c r="F65" s="314"/>
      <c r="G65" s="314" t="b">
        <v>0</v>
      </c>
      <c r="H65" s="300" t="str">
        <f>IFERROR(__xludf.DUMMYFUNCTION("IF($G65=TRUE,QUERY(Dropdowns!A:E, ""SELECT C WHERE E = TRUE LIMIT 1"", 0), ""None"")"),"None")</f>
        <v>None</v>
      </c>
      <c r="I65" s="303" t="s">
        <v>27</v>
      </c>
      <c r="J65" s="302" t="str">
        <f>IFERROR(__xludf.DUMMYFUNCTION("IF($G65=TRUE, QUERY(Models!A:H, ""SELECT A WHERE G = TRUE AND H = TRUE LIMIT 1"", 0),""None"")"),"None")</f>
        <v>None</v>
      </c>
      <c r="K65" s="303" t="s">
        <v>27</v>
      </c>
    </row>
    <row r="66">
      <c r="A66" s="321"/>
      <c r="B66" s="322" t="b">
        <v>0</v>
      </c>
      <c r="C66" s="323"/>
      <c r="D66" s="300" t="s">
        <v>27</v>
      </c>
      <c r="E66" s="314"/>
      <c r="F66" s="314"/>
      <c r="G66" s="314" t="b">
        <v>0</v>
      </c>
      <c r="H66" s="300" t="str">
        <f>IFERROR(__xludf.DUMMYFUNCTION("IF($G66=TRUE,QUERY(Dropdowns!A:E, ""SELECT C WHERE E = TRUE LIMIT 1"", 0), ""None"")"),"None")</f>
        <v>None</v>
      </c>
      <c r="I66" s="303" t="s">
        <v>27</v>
      </c>
      <c r="J66" s="302" t="str">
        <f>IFERROR(__xludf.DUMMYFUNCTION("IF($G66=TRUE, QUERY(Models!A:H, ""SELECT A WHERE G = TRUE AND H = TRUE LIMIT 1"", 0),""None"")"),"None")</f>
        <v>None</v>
      </c>
      <c r="K66" s="303" t="s">
        <v>27</v>
      </c>
    </row>
    <row r="67">
      <c r="A67" s="321"/>
      <c r="B67" s="322" t="b">
        <v>0</v>
      </c>
      <c r="C67" s="323"/>
      <c r="D67" s="300" t="s">
        <v>27</v>
      </c>
      <c r="E67" s="314"/>
      <c r="F67" s="314"/>
      <c r="G67" s="314" t="b">
        <v>0</v>
      </c>
      <c r="H67" s="300" t="str">
        <f>IFERROR(__xludf.DUMMYFUNCTION("IF($G67=TRUE,QUERY(Dropdowns!A:E, ""SELECT C WHERE E = TRUE LIMIT 1"", 0), ""None"")"),"None")</f>
        <v>None</v>
      </c>
      <c r="I67" s="303" t="s">
        <v>27</v>
      </c>
      <c r="J67" s="302" t="str">
        <f>IFERROR(__xludf.DUMMYFUNCTION("IF($G67=TRUE, QUERY(Models!A:H, ""SELECT A WHERE G = TRUE AND H = TRUE LIMIT 1"", 0),""None"")"),"None")</f>
        <v>None</v>
      </c>
      <c r="K67" s="303" t="s">
        <v>27</v>
      </c>
    </row>
    <row r="68">
      <c r="A68" s="321"/>
      <c r="B68" s="322" t="b">
        <v>0</v>
      </c>
      <c r="C68" s="323"/>
      <c r="D68" s="300" t="s">
        <v>27</v>
      </c>
      <c r="E68" s="314"/>
      <c r="F68" s="314"/>
      <c r="G68" s="314" t="b">
        <v>0</v>
      </c>
      <c r="H68" s="300" t="str">
        <f>IFERROR(__xludf.DUMMYFUNCTION("IF($G68=TRUE,QUERY(Dropdowns!A:E, ""SELECT C WHERE E = TRUE LIMIT 1"", 0), ""None"")"),"None")</f>
        <v>None</v>
      </c>
      <c r="I68" s="303" t="s">
        <v>27</v>
      </c>
      <c r="J68" s="302" t="str">
        <f>IFERROR(__xludf.DUMMYFUNCTION("IF($G68=TRUE, QUERY(Models!A:H, ""SELECT A WHERE G = TRUE AND H = TRUE LIMIT 1"", 0),""None"")"),"None")</f>
        <v>None</v>
      </c>
      <c r="K68" s="303" t="s">
        <v>27</v>
      </c>
    </row>
    <row r="69">
      <c r="A69" s="321"/>
      <c r="B69" s="322" t="b">
        <v>0</v>
      </c>
      <c r="C69" s="323"/>
      <c r="D69" s="300" t="s">
        <v>27</v>
      </c>
      <c r="E69" s="314"/>
      <c r="F69" s="314"/>
      <c r="G69" s="314" t="b">
        <v>0</v>
      </c>
      <c r="H69" s="300" t="str">
        <f>IFERROR(__xludf.DUMMYFUNCTION("IF($G69=TRUE,QUERY(Dropdowns!A:E, ""SELECT C WHERE E = TRUE LIMIT 1"", 0), ""None"")"),"None")</f>
        <v>None</v>
      </c>
      <c r="I69" s="303" t="s">
        <v>27</v>
      </c>
      <c r="J69" s="302" t="str">
        <f>IFERROR(__xludf.DUMMYFUNCTION("IF($G69=TRUE, QUERY(Models!A:H, ""SELECT A WHERE G = TRUE AND H = TRUE LIMIT 1"", 0),""None"")"),"None")</f>
        <v>None</v>
      </c>
      <c r="K69" s="303" t="s">
        <v>27</v>
      </c>
    </row>
    <row r="70">
      <c r="A70" s="321"/>
      <c r="B70" s="322" t="b">
        <v>0</v>
      </c>
      <c r="C70" s="323"/>
      <c r="D70" s="300" t="s">
        <v>27</v>
      </c>
      <c r="E70" s="314"/>
      <c r="F70" s="314"/>
      <c r="G70" s="314" t="b">
        <v>0</v>
      </c>
      <c r="H70" s="300" t="str">
        <f>IFERROR(__xludf.DUMMYFUNCTION("IF($G70=TRUE,QUERY(Dropdowns!A:E, ""SELECT C WHERE E = TRUE LIMIT 1"", 0), ""None"")"),"None")</f>
        <v>None</v>
      </c>
      <c r="I70" s="303" t="s">
        <v>27</v>
      </c>
      <c r="J70" s="302" t="str">
        <f>IFERROR(__xludf.DUMMYFUNCTION("IF($G70=TRUE, QUERY(Models!A:H, ""SELECT A WHERE G = TRUE AND H = TRUE LIMIT 1"", 0),""None"")"),"None")</f>
        <v>None</v>
      </c>
      <c r="K70" s="303" t="s">
        <v>27</v>
      </c>
    </row>
    <row r="71">
      <c r="A71" s="321"/>
      <c r="B71" s="322" t="b">
        <v>0</v>
      </c>
      <c r="C71" s="323"/>
      <c r="D71" s="300" t="s">
        <v>27</v>
      </c>
      <c r="E71" s="314"/>
      <c r="F71" s="314"/>
      <c r="G71" s="314" t="b">
        <v>0</v>
      </c>
      <c r="H71" s="300" t="str">
        <f>IFERROR(__xludf.DUMMYFUNCTION("IF($G71=TRUE,QUERY(Dropdowns!A:E, ""SELECT C WHERE E = TRUE LIMIT 1"", 0), ""None"")"),"None")</f>
        <v>None</v>
      </c>
      <c r="I71" s="303" t="s">
        <v>27</v>
      </c>
      <c r="J71" s="302" t="str">
        <f>IFERROR(__xludf.DUMMYFUNCTION("IF($G71=TRUE, QUERY(Models!A:H, ""SELECT A WHERE G = TRUE AND H = TRUE LIMIT 1"", 0),""None"")"),"None")</f>
        <v>None</v>
      </c>
      <c r="K71" s="303" t="s">
        <v>27</v>
      </c>
    </row>
    <row r="72">
      <c r="A72" s="321"/>
      <c r="B72" s="322" t="b">
        <v>0</v>
      </c>
      <c r="C72" s="323"/>
      <c r="D72" s="300" t="s">
        <v>27</v>
      </c>
      <c r="E72" s="314"/>
      <c r="F72" s="314"/>
      <c r="G72" s="314" t="b">
        <v>0</v>
      </c>
      <c r="H72" s="300" t="str">
        <f>IFERROR(__xludf.DUMMYFUNCTION("IF($G72=TRUE,QUERY(Dropdowns!A:E, ""SELECT C WHERE E = TRUE LIMIT 1"", 0), ""None"")"),"None")</f>
        <v>None</v>
      </c>
      <c r="I72" s="303" t="s">
        <v>27</v>
      </c>
      <c r="J72" s="302" t="str">
        <f>IFERROR(__xludf.DUMMYFUNCTION("IF($G72=TRUE, QUERY(Models!A:H, ""SELECT A WHERE G = TRUE AND H = TRUE LIMIT 1"", 0),""None"")"),"None")</f>
        <v>None</v>
      </c>
      <c r="K72" s="303" t="s">
        <v>27</v>
      </c>
    </row>
    <row r="73">
      <c r="A73" s="321"/>
      <c r="B73" s="322" t="b">
        <v>0</v>
      </c>
      <c r="C73" s="323"/>
      <c r="D73" s="300" t="s">
        <v>27</v>
      </c>
      <c r="E73" s="314"/>
      <c r="F73" s="314"/>
      <c r="G73" s="314" t="b">
        <v>0</v>
      </c>
      <c r="H73" s="300" t="str">
        <f>IFERROR(__xludf.DUMMYFUNCTION("IF($G73=TRUE,QUERY(Dropdowns!A:E, ""SELECT C WHERE E = TRUE LIMIT 1"", 0), ""None"")"),"None")</f>
        <v>None</v>
      </c>
      <c r="I73" s="303" t="s">
        <v>27</v>
      </c>
      <c r="J73" s="302" t="str">
        <f>IFERROR(__xludf.DUMMYFUNCTION("IF($G73=TRUE, QUERY(Models!A:H, ""SELECT A WHERE G = TRUE AND H = TRUE LIMIT 1"", 0),""None"")"),"None")</f>
        <v>None</v>
      </c>
      <c r="K73" s="303" t="s">
        <v>27</v>
      </c>
    </row>
    <row r="74">
      <c r="A74" s="321"/>
      <c r="B74" s="322" t="b">
        <v>0</v>
      </c>
      <c r="C74" s="323"/>
      <c r="D74" s="300" t="s">
        <v>27</v>
      </c>
      <c r="E74" s="314"/>
      <c r="F74" s="314"/>
      <c r="G74" s="314" t="b">
        <v>0</v>
      </c>
      <c r="H74" s="300" t="str">
        <f>IFERROR(__xludf.DUMMYFUNCTION("IF($G74=TRUE,QUERY(Dropdowns!A:E, ""SELECT C WHERE E = TRUE LIMIT 1"", 0), ""None"")"),"None")</f>
        <v>None</v>
      </c>
      <c r="I74" s="303" t="s">
        <v>27</v>
      </c>
      <c r="J74" s="302" t="str">
        <f>IFERROR(__xludf.DUMMYFUNCTION("IF($G74=TRUE, QUERY(Models!A:H, ""SELECT A WHERE G = TRUE AND H = TRUE LIMIT 1"", 0),""None"")"),"None")</f>
        <v>None</v>
      </c>
      <c r="K74" s="303" t="s">
        <v>27</v>
      </c>
    </row>
    <row r="75">
      <c r="A75" s="321"/>
      <c r="B75" s="322" t="b">
        <v>0</v>
      </c>
      <c r="C75" s="323"/>
      <c r="D75" s="300" t="s">
        <v>27</v>
      </c>
      <c r="E75" s="314"/>
      <c r="F75" s="314"/>
      <c r="G75" s="314" t="b">
        <v>0</v>
      </c>
      <c r="H75" s="300" t="str">
        <f>IFERROR(__xludf.DUMMYFUNCTION("IF($G75=TRUE,QUERY(Dropdowns!A:E, ""SELECT C WHERE E = TRUE LIMIT 1"", 0), ""None"")"),"None")</f>
        <v>None</v>
      </c>
      <c r="I75" s="303" t="s">
        <v>27</v>
      </c>
      <c r="J75" s="302" t="str">
        <f>IFERROR(__xludf.DUMMYFUNCTION("IF($G75=TRUE, QUERY(Models!A:H, ""SELECT A WHERE G = TRUE AND H = TRUE LIMIT 1"", 0),""None"")"),"None")</f>
        <v>None</v>
      </c>
      <c r="K75" s="303" t="s">
        <v>27</v>
      </c>
    </row>
    <row r="76">
      <c r="A76" s="321"/>
      <c r="B76" s="322" t="b">
        <v>0</v>
      </c>
      <c r="C76" s="323"/>
      <c r="D76" s="300" t="s">
        <v>27</v>
      </c>
      <c r="E76" s="314"/>
      <c r="F76" s="314"/>
      <c r="G76" s="314" t="b">
        <v>0</v>
      </c>
      <c r="H76" s="300" t="str">
        <f>IFERROR(__xludf.DUMMYFUNCTION("IF($G76=TRUE,QUERY(Dropdowns!A:E, ""SELECT C WHERE E = TRUE LIMIT 1"", 0), ""None"")"),"None")</f>
        <v>None</v>
      </c>
      <c r="I76" s="303" t="s">
        <v>27</v>
      </c>
      <c r="J76" s="302" t="str">
        <f>IFERROR(__xludf.DUMMYFUNCTION("IF($G76=TRUE, QUERY(Models!A:H, ""SELECT A WHERE G = TRUE AND H = TRUE LIMIT 1"", 0),""None"")"),"None")</f>
        <v>None</v>
      </c>
      <c r="K76" s="303" t="s">
        <v>27</v>
      </c>
    </row>
    <row r="77">
      <c r="A77" s="321"/>
      <c r="B77" s="322" t="b">
        <v>0</v>
      </c>
      <c r="C77" s="323"/>
      <c r="D77" s="300" t="s">
        <v>27</v>
      </c>
      <c r="E77" s="314"/>
      <c r="F77" s="314"/>
      <c r="G77" s="314" t="b">
        <v>0</v>
      </c>
      <c r="H77" s="300" t="str">
        <f>IFERROR(__xludf.DUMMYFUNCTION("IF($G77=TRUE,QUERY(Dropdowns!A:E, ""SELECT C WHERE E = TRUE LIMIT 1"", 0), ""None"")"),"None")</f>
        <v>None</v>
      </c>
      <c r="I77" s="303" t="s">
        <v>27</v>
      </c>
      <c r="J77" s="302" t="str">
        <f>IFERROR(__xludf.DUMMYFUNCTION("IF($G77=TRUE, QUERY(Models!A:H, ""SELECT A WHERE G = TRUE AND H = TRUE LIMIT 1"", 0),""None"")"),"None")</f>
        <v>None</v>
      </c>
      <c r="K77" s="303" t="s">
        <v>27</v>
      </c>
    </row>
    <row r="78">
      <c r="A78" s="321"/>
      <c r="B78" s="322" t="b">
        <v>0</v>
      </c>
      <c r="C78" s="323"/>
      <c r="D78" s="300" t="s">
        <v>27</v>
      </c>
      <c r="E78" s="314"/>
      <c r="F78" s="314"/>
      <c r="G78" s="314" t="b">
        <v>0</v>
      </c>
      <c r="H78" s="300" t="str">
        <f>IFERROR(__xludf.DUMMYFUNCTION("IF($G78=TRUE,QUERY(Dropdowns!A:E, ""SELECT C WHERE E = TRUE LIMIT 1"", 0), ""None"")"),"None")</f>
        <v>None</v>
      </c>
      <c r="I78" s="303" t="s">
        <v>27</v>
      </c>
      <c r="J78" s="302" t="str">
        <f>IFERROR(__xludf.DUMMYFUNCTION("IF($G78=TRUE, QUERY(Models!A:H, ""SELECT A WHERE G = TRUE AND H = TRUE LIMIT 1"", 0),""None"")"),"None")</f>
        <v>None</v>
      </c>
      <c r="K78" s="303" t="s">
        <v>27</v>
      </c>
    </row>
    <row r="79">
      <c r="A79" s="321"/>
      <c r="B79" s="322" t="b">
        <v>0</v>
      </c>
      <c r="C79" s="323"/>
      <c r="D79" s="300" t="s">
        <v>27</v>
      </c>
      <c r="E79" s="314"/>
      <c r="F79" s="314"/>
      <c r="G79" s="314" t="b">
        <v>0</v>
      </c>
      <c r="H79" s="300" t="str">
        <f>IFERROR(__xludf.DUMMYFUNCTION("IF($G79=TRUE,QUERY(Dropdowns!A:E, ""SELECT C WHERE E = TRUE LIMIT 1"", 0), ""None"")"),"None")</f>
        <v>None</v>
      </c>
      <c r="I79" s="303" t="s">
        <v>27</v>
      </c>
      <c r="J79" s="302" t="str">
        <f>IFERROR(__xludf.DUMMYFUNCTION("IF($G79=TRUE, QUERY(Models!A:H, ""SELECT A WHERE G = TRUE AND H = TRUE LIMIT 1"", 0),""None"")"),"None")</f>
        <v>None</v>
      </c>
      <c r="K79" s="303" t="s">
        <v>27</v>
      </c>
    </row>
    <row r="80">
      <c r="A80" s="321"/>
      <c r="B80" s="322" t="b">
        <v>0</v>
      </c>
      <c r="C80" s="323"/>
      <c r="D80" s="300" t="s">
        <v>27</v>
      </c>
      <c r="E80" s="314"/>
      <c r="F80" s="314"/>
      <c r="G80" s="314" t="b">
        <v>0</v>
      </c>
      <c r="H80" s="300" t="str">
        <f>IFERROR(__xludf.DUMMYFUNCTION("IF($G80=TRUE,QUERY(Dropdowns!A:E, ""SELECT C WHERE E = TRUE LIMIT 1"", 0), ""None"")"),"None")</f>
        <v>None</v>
      </c>
      <c r="I80" s="303" t="s">
        <v>27</v>
      </c>
      <c r="J80" s="302" t="str">
        <f>IFERROR(__xludf.DUMMYFUNCTION("IF($G80=TRUE, QUERY(Models!A:H, ""SELECT A WHERE G = TRUE AND H = TRUE LIMIT 1"", 0),""None"")"),"None")</f>
        <v>None</v>
      </c>
      <c r="K80" s="303" t="s">
        <v>27</v>
      </c>
    </row>
    <row r="81">
      <c r="A81" s="321"/>
      <c r="B81" s="322" t="b">
        <v>0</v>
      </c>
      <c r="C81" s="323"/>
      <c r="D81" s="300" t="s">
        <v>27</v>
      </c>
      <c r="E81" s="314"/>
      <c r="F81" s="314"/>
      <c r="G81" s="314" t="b">
        <v>0</v>
      </c>
      <c r="H81" s="300" t="str">
        <f>IFERROR(__xludf.DUMMYFUNCTION("IF($G81=TRUE,QUERY(Dropdowns!A:E, ""SELECT C WHERE E = TRUE LIMIT 1"", 0), ""None"")"),"None")</f>
        <v>None</v>
      </c>
      <c r="I81" s="303" t="s">
        <v>27</v>
      </c>
      <c r="J81" s="302" t="str">
        <f>IFERROR(__xludf.DUMMYFUNCTION("IF($G81=TRUE, QUERY(Models!A:H, ""SELECT A WHERE G = TRUE AND H = TRUE LIMIT 1"", 0),""None"")"),"None")</f>
        <v>None</v>
      </c>
      <c r="K81" s="303" t="s">
        <v>27</v>
      </c>
    </row>
    <row r="82">
      <c r="A82" s="321"/>
      <c r="B82" s="322" t="b">
        <v>0</v>
      </c>
      <c r="C82" s="323"/>
      <c r="D82" s="300" t="s">
        <v>27</v>
      </c>
      <c r="E82" s="314"/>
      <c r="F82" s="314"/>
      <c r="G82" s="314" t="b">
        <v>0</v>
      </c>
      <c r="H82" s="300" t="str">
        <f>IFERROR(__xludf.DUMMYFUNCTION("IF($G82=TRUE,QUERY(Dropdowns!A:E, ""SELECT C WHERE E = TRUE LIMIT 1"", 0), ""None"")"),"None")</f>
        <v>None</v>
      </c>
      <c r="I82" s="303" t="s">
        <v>27</v>
      </c>
      <c r="J82" s="302" t="str">
        <f>IFERROR(__xludf.DUMMYFUNCTION("IF($G82=TRUE, QUERY(Models!A:H, ""SELECT A WHERE G = TRUE AND H = TRUE LIMIT 1"", 0),""None"")"),"None")</f>
        <v>None</v>
      </c>
      <c r="K82" s="303" t="s">
        <v>27</v>
      </c>
    </row>
    <row r="83">
      <c r="A83" s="321"/>
      <c r="B83" s="322" t="b">
        <v>0</v>
      </c>
      <c r="C83" s="323"/>
      <c r="D83" s="300" t="s">
        <v>27</v>
      </c>
      <c r="E83" s="314"/>
      <c r="F83" s="314"/>
      <c r="G83" s="314" t="b">
        <v>0</v>
      </c>
      <c r="H83" s="300" t="str">
        <f>IFERROR(__xludf.DUMMYFUNCTION("IF($G83=TRUE,QUERY(Dropdowns!A:E, ""SELECT C WHERE E = TRUE LIMIT 1"", 0), ""None"")"),"None")</f>
        <v>None</v>
      </c>
      <c r="I83" s="303" t="s">
        <v>27</v>
      </c>
      <c r="J83" s="302" t="str">
        <f>IFERROR(__xludf.DUMMYFUNCTION("IF($G83=TRUE, QUERY(Models!A:H, ""SELECT A WHERE G = TRUE AND H = TRUE LIMIT 1"", 0),""None"")"),"None")</f>
        <v>None</v>
      </c>
      <c r="K83" s="303" t="s">
        <v>27</v>
      </c>
    </row>
    <row r="84">
      <c r="A84" s="321"/>
      <c r="B84" s="322" t="b">
        <v>0</v>
      </c>
      <c r="C84" s="323"/>
      <c r="D84" s="300" t="s">
        <v>27</v>
      </c>
      <c r="E84" s="314"/>
      <c r="F84" s="314"/>
      <c r="G84" s="314" t="b">
        <v>0</v>
      </c>
      <c r="H84" s="300" t="str">
        <f>IFERROR(__xludf.DUMMYFUNCTION("IF($G84=TRUE,QUERY(Dropdowns!A:E, ""SELECT C WHERE E = TRUE LIMIT 1"", 0), ""None"")"),"None")</f>
        <v>None</v>
      </c>
      <c r="I84" s="303" t="s">
        <v>27</v>
      </c>
      <c r="J84" s="302" t="str">
        <f>IFERROR(__xludf.DUMMYFUNCTION("IF($G84=TRUE, QUERY(Models!A:H, ""SELECT A WHERE G = TRUE AND H = TRUE LIMIT 1"", 0),""None"")"),"None")</f>
        <v>None</v>
      </c>
      <c r="K84" s="303" t="s">
        <v>27</v>
      </c>
    </row>
    <row r="85">
      <c r="A85" s="321"/>
      <c r="B85" s="322" t="b">
        <v>0</v>
      </c>
      <c r="C85" s="323"/>
      <c r="D85" s="300" t="s">
        <v>27</v>
      </c>
      <c r="E85" s="314"/>
      <c r="F85" s="314"/>
      <c r="G85" s="314" t="b">
        <v>0</v>
      </c>
      <c r="H85" s="300" t="str">
        <f>IFERROR(__xludf.DUMMYFUNCTION("IF($G85=TRUE,QUERY(Dropdowns!A:E, ""SELECT C WHERE E = TRUE LIMIT 1"", 0), ""None"")"),"None")</f>
        <v>None</v>
      </c>
      <c r="I85" s="303" t="s">
        <v>27</v>
      </c>
      <c r="J85" s="302" t="str">
        <f>IFERROR(__xludf.DUMMYFUNCTION("IF($G85=TRUE, QUERY(Models!A:H, ""SELECT A WHERE G = TRUE AND H = TRUE LIMIT 1"", 0),""None"")"),"None")</f>
        <v>None</v>
      </c>
      <c r="K85" s="303" t="s">
        <v>27</v>
      </c>
    </row>
    <row r="86">
      <c r="A86" s="321"/>
      <c r="B86" s="322" t="b">
        <v>0</v>
      </c>
      <c r="C86" s="323"/>
      <c r="D86" s="300" t="s">
        <v>27</v>
      </c>
      <c r="E86" s="314"/>
      <c r="F86" s="314"/>
      <c r="G86" s="314" t="b">
        <v>0</v>
      </c>
      <c r="H86" s="300" t="str">
        <f>IFERROR(__xludf.DUMMYFUNCTION("IF($G86=TRUE,QUERY(Dropdowns!A:E, ""SELECT C WHERE E = TRUE LIMIT 1"", 0), ""None"")"),"None")</f>
        <v>None</v>
      </c>
      <c r="I86" s="303" t="s">
        <v>27</v>
      </c>
      <c r="J86" s="302" t="str">
        <f>IFERROR(__xludf.DUMMYFUNCTION("IF($G86=TRUE, QUERY(Models!A:H, ""SELECT A WHERE G = TRUE AND H = TRUE LIMIT 1"", 0),""None"")"),"None")</f>
        <v>None</v>
      </c>
      <c r="K86" s="303" t="s">
        <v>27</v>
      </c>
    </row>
    <row r="87">
      <c r="A87" s="321"/>
      <c r="B87" s="322" t="b">
        <v>0</v>
      </c>
      <c r="C87" s="323"/>
      <c r="D87" s="300" t="s">
        <v>27</v>
      </c>
      <c r="E87" s="314"/>
      <c r="F87" s="314"/>
      <c r="G87" s="314" t="b">
        <v>0</v>
      </c>
      <c r="H87" s="300" t="str">
        <f>IFERROR(__xludf.DUMMYFUNCTION("IF($G87=TRUE,QUERY(Dropdowns!A:E, ""SELECT C WHERE E = TRUE LIMIT 1"", 0), ""None"")"),"None")</f>
        <v>None</v>
      </c>
      <c r="I87" s="303" t="s">
        <v>27</v>
      </c>
      <c r="J87" s="302" t="str">
        <f>IFERROR(__xludf.DUMMYFUNCTION("IF($G87=TRUE, QUERY(Models!A:H, ""SELECT A WHERE G = TRUE AND H = TRUE LIMIT 1"", 0),""None"")"),"None")</f>
        <v>None</v>
      </c>
      <c r="K87" s="303" t="s">
        <v>27</v>
      </c>
    </row>
    <row r="88">
      <c r="A88" s="321"/>
      <c r="B88" s="322" t="b">
        <v>0</v>
      </c>
      <c r="C88" s="323"/>
      <c r="D88" s="300" t="s">
        <v>27</v>
      </c>
      <c r="E88" s="314"/>
      <c r="F88" s="314"/>
      <c r="G88" s="314" t="b">
        <v>0</v>
      </c>
      <c r="H88" s="300" t="str">
        <f>IFERROR(__xludf.DUMMYFUNCTION("IF($G88=TRUE,QUERY(Dropdowns!A:E, ""SELECT C WHERE E = TRUE LIMIT 1"", 0), ""None"")"),"None")</f>
        <v>None</v>
      </c>
      <c r="I88" s="303" t="s">
        <v>27</v>
      </c>
      <c r="J88" s="302" t="str">
        <f>IFERROR(__xludf.DUMMYFUNCTION("IF($G88=TRUE, QUERY(Models!A:H, ""SELECT A WHERE G = TRUE AND H = TRUE LIMIT 1"", 0),""None"")"),"None")</f>
        <v>None</v>
      </c>
      <c r="K88" s="303" t="s">
        <v>27</v>
      </c>
    </row>
    <row r="89">
      <c r="A89" s="321"/>
      <c r="B89" s="322" t="b">
        <v>0</v>
      </c>
      <c r="C89" s="323"/>
      <c r="D89" s="300" t="s">
        <v>27</v>
      </c>
      <c r="E89" s="314"/>
      <c r="F89" s="314"/>
      <c r="G89" s="314" t="b">
        <v>0</v>
      </c>
      <c r="H89" s="300" t="str">
        <f>IFERROR(__xludf.DUMMYFUNCTION("IF($G89=TRUE,QUERY(Dropdowns!A:E, ""SELECT C WHERE E = TRUE LIMIT 1"", 0), ""None"")"),"None")</f>
        <v>None</v>
      </c>
      <c r="I89" s="303" t="s">
        <v>27</v>
      </c>
      <c r="J89" s="302" t="str">
        <f>IFERROR(__xludf.DUMMYFUNCTION("IF($G89=TRUE, QUERY(Models!A:H, ""SELECT A WHERE G = TRUE AND H = TRUE LIMIT 1"", 0),""None"")"),"None")</f>
        <v>None</v>
      </c>
      <c r="K89" s="303" t="s">
        <v>27</v>
      </c>
    </row>
    <row r="90">
      <c r="A90" s="321"/>
      <c r="B90" s="322" t="b">
        <v>0</v>
      </c>
      <c r="C90" s="323"/>
      <c r="D90" s="300" t="s">
        <v>27</v>
      </c>
      <c r="E90" s="314"/>
      <c r="F90" s="314"/>
      <c r="G90" s="314" t="b">
        <v>0</v>
      </c>
      <c r="H90" s="300" t="str">
        <f>IFERROR(__xludf.DUMMYFUNCTION("IF($G90=TRUE,QUERY(Dropdowns!A:E, ""SELECT C WHERE E = TRUE LIMIT 1"", 0), ""None"")"),"None")</f>
        <v>None</v>
      </c>
      <c r="I90" s="303" t="s">
        <v>27</v>
      </c>
      <c r="J90" s="302" t="str">
        <f>IFERROR(__xludf.DUMMYFUNCTION("IF($G90=TRUE, QUERY(Models!A:H, ""SELECT A WHERE G = TRUE AND H = TRUE LIMIT 1"", 0),""None"")"),"None")</f>
        <v>None</v>
      </c>
      <c r="K90" s="303" t="s">
        <v>27</v>
      </c>
    </row>
    <row r="91">
      <c r="A91" s="321"/>
      <c r="B91" s="322" t="b">
        <v>0</v>
      </c>
      <c r="C91" s="323"/>
      <c r="D91" s="300" t="s">
        <v>27</v>
      </c>
      <c r="E91" s="314"/>
      <c r="F91" s="314"/>
      <c r="G91" s="314" t="b">
        <v>0</v>
      </c>
      <c r="H91" s="300" t="str">
        <f>IFERROR(__xludf.DUMMYFUNCTION("IF($G91=TRUE,QUERY(Dropdowns!A:E, ""SELECT C WHERE E = TRUE LIMIT 1"", 0), ""None"")"),"None")</f>
        <v>None</v>
      </c>
      <c r="I91" s="303" t="s">
        <v>27</v>
      </c>
      <c r="J91" s="302" t="str">
        <f>IFERROR(__xludf.DUMMYFUNCTION("IF($G91=TRUE, QUERY(Models!A:H, ""SELECT A WHERE G = TRUE AND H = TRUE LIMIT 1"", 0),""None"")"),"None")</f>
        <v>None</v>
      </c>
      <c r="K91" s="303" t="s">
        <v>27</v>
      </c>
    </row>
    <row r="92">
      <c r="A92" s="321"/>
      <c r="B92" s="322" t="b">
        <v>0</v>
      </c>
      <c r="C92" s="323"/>
      <c r="D92" s="300" t="s">
        <v>27</v>
      </c>
      <c r="E92" s="314"/>
      <c r="F92" s="314"/>
      <c r="G92" s="314" t="b">
        <v>0</v>
      </c>
      <c r="H92" s="300" t="str">
        <f>IFERROR(__xludf.DUMMYFUNCTION("IF($G92=TRUE,QUERY(Dropdowns!A:E, ""SELECT C WHERE E = TRUE LIMIT 1"", 0), ""None"")"),"None")</f>
        <v>None</v>
      </c>
      <c r="I92" s="303" t="s">
        <v>27</v>
      </c>
      <c r="J92" s="302" t="str">
        <f>IFERROR(__xludf.DUMMYFUNCTION("IF($G92=TRUE, QUERY(Models!A:H, ""SELECT A WHERE G = TRUE AND H = TRUE LIMIT 1"", 0),""None"")"),"None")</f>
        <v>None</v>
      </c>
      <c r="K92" s="303" t="s">
        <v>27</v>
      </c>
    </row>
    <row r="93">
      <c r="A93" s="321"/>
      <c r="B93" s="322" t="b">
        <v>0</v>
      </c>
      <c r="C93" s="323"/>
      <c r="D93" s="300" t="s">
        <v>27</v>
      </c>
      <c r="E93" s="314"/>
      <c r="F93" s="314"/>
      <c r="G93" s="314" t="b">
        <v>0</v>
      </c>
      <c r="H93" s="300" t="str">
        <f>IFERROR(__xludf.DUMMYFUNCTION("IF($G93=TRUE,QUERY(Dropdowns!A:E, ""SELECT C WHERE E = TRUE LIMIT 1"", 0), ""None"")"),"None")</f>
        <v>None</v>
      </c>
      <c r="I93" s="303" t="s">
        <v>27</v>
      </c>
      <c r="J93" s="302" t="str">
        <f>IFERROR(__xludf.DUMMYFUNCTION("IF($G93=TRUE, QUERY(Models!A:H, ""SELECT A WHERE G = TRUE AND H = TRUE LIMIT 1"", 0),""None"")"),"None")</f>
        <v>None</v>
      </c>
      <c r="K93" s="303" t="s">
        <v>27</v>
      </c>
    </row>
    <row r="94">
      <c r="A94" s="321"/>
      <c r="B94" s="322" t="b">
        <v>0</v>
      </c>
      <c r="C94" s="323"/>
      <c r="D94" s="300" t="s">
        <v>27</v>
      </c>
      <c r="E94" s="314"/>
      <c r="F94" s="314"/>
      <c r="G94" s="314" t="b">
        <v>0</v>
      </c>
      <c r="H94" s="300" t="str">
        <f>IFERROR(__xludf.DUMMYFUNCTION("IF($G94=TRUE,QUERY(Dropdowns!A:E, ""SELECT C WHERE E = TRUE LIMIT 1"", 0), ""None"")"),"None")</f>
        <v>None</v>
      </c>
      <c r="I94" s="303" t="s">
        <v>27</v>
      </c>
      <c r="J94" s="302" t="str">
        <f>IFERROR(__xludf.DUMMYFUNCTION("IF($G94=TRUE, QUERY(Models!A:H, ""SELECT A WHERE G = TRUE AND H = TRUE LIMIT 1"", 0),""None"")"),"None")</f>
        <v>None</v>
      </c>
      <c r="K94" s="303" t="s">
        <v>27</v>
      </c>
    </row>
    <row r="95">
      <c r="A95" s="321"/>
      <c r="B95" s="322" t="b">
        <v>0</v>
      </c>
      <c r="C95" s="323"/>
      <c r="D95" s="300" t="s">
        <v>27</v>
      </c>
      <c r="E95" s="314"/>
      <c r="F95" s="314"/>
      <c r="G95" s="314" t="b">
        <v>0</v>
      </c>
      <c r="H95" s="300" t="str">
        <f>IFERROR(__xludf.DUMMYFUNCTION("IF($G95=TRUE,QUERY(Dropdowns!A:E, ""SELECT C WHERE E = TRUE LIMIT 1"", 0), ""None"")"),"None")</f>
        <v>None</v>
      </c>
      <c r="I95" s="303" t="s">
        <v>27</v>
      </c>
      <c r="J95" s="302" t="str">
        <f>IFERROR(__xludf.DUMMYFUNCTION("IF($G95=TRUE, QUERY(Models!A:H, ""SELECT A WHERE G = TRUE AND H = TRUE LIMIT 1"", 0),""None"")"),"None")</f>
        <v>None</v>
      </c>
      <c r="K95" s="303" t="s">
        <v>27</v>
      </c>
    </row>
    <row r="96">
      <c r="A96" s="321"/>
      <c r="B96" s="322" t="b">
        <v>0</v>
      </c>
      <c r="C96" s="323"/>
      <c r="D96" s="300" t="s">
        <v>27</v>
      </c>
      <c r="E96" s="314"/>
      <c r="F96" s="314"/>
      <c r="G96" s="314" t="b">
        <v>0</v>
      </c>
      <c r="H96" s="300" t="str">
        <f>IFERROR(__xludf.DUMMYFUNCTION("IF($G96=TRUE,QUERY(Dropdowns!A:E, ""SELECT C WHERE E = TRUE LIMIT 1"", 0), ""None"")"),"None")</f>
        <v>None</v>
      </c>
      <c r="I96" s="303" t="s">
        <v>27</v>
      </c>
      <c r="J96" s="302" t="str">
        <f>IFERROR(__xludf.DUMMYFUNCTION("IF($G96=TRUE, QUERY(Models!A:H, ""SELECT A WHERE G = TRUE AND H = TRUE LIMIT 1"", 0),""None"")"),"None")</f>
        <v>None</v>
      </c>
      <c r="K96" s="303" t="s">
        <v>27</v>
      </c>
    </row>
    <row r="97">
      <c r="A97" s="321"/>
      <c r="B97" s="322" t="b">
        <v>0</v>
      </c>
      <c r="C97" s="323"/>
      <c r="D97" s="300" t="s">
        <v>27</v>
      </c>
      <c r="E97" s="314"/>
      <c r="F97" s="314"/>
      <c r="G97" s="314" t="b">
        <v>0</v>
      </c>
      <c r="H97" s="300" t="str">
        <f>IFERROR(__xludf.DUMMYFUNCTION("IF($G97=TRUE,QUERY(Dropdowns!A:E, ""SELECT C WHERE E = TRUE LIMIT 1"", 0), ""None"")"),"None")</f>
        <v>None</v>
      </c>
      <c r="I97" s="303" t="s">
        <v>27</v>
      </c>
      <c r="J97" s="302" t="str">
        <f>IFERROR(__xludf.DUMMYFUNCTION("IF($G97=TRUE, QUERY(Models!A:H, ""SELECT A WHERE G = TRUE AND H = TRUE LIMIT 1"", 0),""None"")"),"None")</f>
        <v>None</v>
      </c>
      <c r="K97" s="303" t="s">
        <v>27</v>
      </c>
    </row>
    <row r="98">
      <c r="A98" s="321"/>
      <c r="B98" s="322" t="b">
        <v>0</v>
      </c>
      <c r="C98" s="323"/>
      <c r="D98" s="300" t="s">
        <v>27</v>
      </c>
      <c r="E98" s="314"/>
      <c r="F98" s="314"/>
      <c r="G98" s="314" t="b">
        <v>0</v>
      </c>
      <c r="H98" s="300" t="str">
        <f>IFERROR(__xludf.DUMMYFUNCTION("IF($G98=TRUE,QUERY(Dropdowns!A:E, ""SELECT C WHERE E = TRUE LIMIT 1"", 0), ""None"")"),"None")</f>
        <v>None</v>
      </c>
      <c r="I98" s="303" t="s">
        <v>27</v>
      </c>
      <c r="J98" s="302" t="str">
        <f>IFERROR(__xludf.DUMMYFUNCTION("IF($G98=TRUE, QUERY(Models!A:H, ""SELECT A WHERE G = TRUE AND H = TRUE LIMIT 1"", 0),""None"")"),"None")</f>
        <v>None</v>
      </c>
      <c r="K98" s="303" t="s">
        <v>27</v>
      </c>
    </row>
    <row r="99">
      <c r="A99" s="321"/>
      <c r="B99" s="322" t="b">
        <v>0</v>
      </c>
      <c r="C99" s="323"/>
      <c r="D99" s="300" t="s">
        <v>27</v>
      </c>
      <c r="E99" s="314"/>
      <c r="F99" s="314"/>
      <c r="G99" s="314" t="b">
        <v>0</v>
      </c>
      <c r="H99" s="300" t="str">
        <f>IFERROR(__xludf.DUMMYFUNCTION("IF($G99=TRUE,QUERY(Dropdowns!A:E, ""SELECT C WHERE E = TRUE LIMIT 1"", 0), ""None"")"),"None")</f>
        <v>None</v>
      </c>
      <c r="I99" s="303" t="s">
        <v>27</v>
      </c>
      <c r="J99" s="302" t="str">
        <f>IFERROR(__xludf.DUMMYFUNCTION("IF($G99=TRUE, QUERY(Models!A:H, ""SELECT A WHERE G = TRUE AND H = TRUE LIMIT 1"", 0),""None"")"),"None")</f>
        <v>None</v>
      </c>
      <c r="K99" s="303" t="s">
        <v>27</v>
      </c>
    </row>
    <row r="100">
      <c r="A100" s="321"/>
      <c r="B100" s="322" t="b">
        <v>0</v>
      </c>
      <c r="C100" s="323"/>
      <c r="D100" s="300" t="s">
        <v>27</v>
      </c>
      <c r="E100" s="314"/>
      <c r="F100" s="314"/>
      <c r="G100" s="314" t="b">
        <v>0</v>
      </c>
      <c r="H100" s="300" t="str">
        <f>IFERROR(__xludf.DUMMYFUNCTION("IF($G100=TRUE,QUERY(Dropdowns!A:E, ""SELECT C WHERE E = TRUE LIMIT 1"", 0), ""None"")"),"None")</f>
        <v>None</v>
      </c>
      <c r="I100" s="303" t="s">
        <v>27</v>
      </c>
      <c r="J100" s="302" t="str">
        <f>IFERROR(__xludf.DUMMYFUNCTION("IF($G100=TRUE, QUERY(Models!A:H, ""SELECT A WHERE G = TRUE AND H = TRUE LIMIT 1"", 0),""None"")"),"None")</f>
        <v>None</v>
      </c>
      <c r="K100" s="303" t="s">
        <v>27</v>
      </c>
    </row>
    <row r="101">
      <c r="A101" s="321"/>
      <c r="B101" s="322" t="b">
        <v>0</v>
      </c>
      <c r="C101" s="323"/>
      <c r="D101" s="300" t="s">
        <v>27</v>
      </c>
      <c r="E101" s="314"/>
      <c r="F101" s="314"/>
      <c r="G101" s="314" t="b">
        <v>0</v>
      </c>
      <c r="H101" s="300" t="str">
        <f>IFERROR(__xludf.DUMMYFUNCTION("IF($G101=TRUE,QUERY(Dropdowns!A:E, ""SELECT C WHERE E = TRUE LIMIT 1"", 0), ""None"")"),"None")</f>
        <v>None</v>
      </c>
      <c r="I101" s="303" t="s">
        <v>27</v>
      </c>
      <c r="J101" s="302" t="str">
        <f>IFERROR(__xludf.DUMMYFUNCTION("IF($G101=TRUE, QUERY(Models!A:H, ""SELECT A WHERE G = TRUE AND H = TRUE LIMIT 1"", 0),""None"")"),"None")</f>
        <v>None</v>
      </c>
      <c r="K101" s="303" t="s">
        <v>27</v>
      </c>
    </row>
    <row r="102">
      <c r="A102" s="321"/>
      <c r="B102" s="322" t="b">
        <v>0</v>
      </c>
      <c r="C102" s="323"/>
      <c r="D102" s="300" t="s">
        <v>27</v>
      </c>
      <c r="E102" s="314"/>
      <c r="F102" s="314"/>
      <c r="G102" s="314" t="b">
        <v>0</v>
      </c>
      <c r="H102" s="300" t="str">
        <f>IFERROR(__xludf.DUMMYFUNCTION("IF($G102=TRUE,QUERY(Dropdowns!A:E, ""SELECT C WHERE E = TRUE LIMIT 1"", 0), ""None"")"),"None")</f>
        <v>None</v>
      </c>
      <c r="I102" s="303" t="s">
        <v>27</v>
      </c>
      <c r="J102" s="302" t="str">
        <f>IFERROR(__xludf.DUMMYFUNCTION("IF($G102=TRUE, QUERY(Models!A:H, ""SELECT A WHERE G = TRUE AND H = TRUE LIMIT 1"", 0),""None"")"),"None")</f>
        <v>None</v>
      </c>
      <c r="K102" s="303" t="s">
        <v>27</v>
      </c>
    </row>
    <row r="103">
      <c r="A103" s="321"/>
      <c r="B103" s="322" t="b">
        <v>0</v>
      </c>
      <c r="C103" s="323"/>
      <c r="D103" s="300" t="s">
        <v>27</v>
      </c>
      <c r="E103" s="314"/>
      <c r="F103" s="314"/>
      <c r="G103" s="314" t="b">
        <v>0</v>
      </c>
      <c r="H103" s="300" t="str">
        <f>IFERROR(__xludf.DUMMYFUNCTION("IF($G103=TRUE,QUERY(Dropdowns!A:E, ""SELECT C WHERE E = TRUE LIMIT 1"", 0), ""None"")"),"None")</f>
        <v>None</v>
      </c>
      <c r="I103" s="303" t="s">
        <v>27</v>
      </c>
      <c r="J103" s="302" t="str">
        <f>IFERROR(__xludf.DUMMYFUNCTION("IF($G103=TRUE, QUERY(Models!A:H, ""SELECT A WHERE G = TRUE AND H = TRUE LIMIT 1"", 0),""None"")"),"None")</f>
        <v>None</v>
      </c>
      <c r="K103" s="303" t="s">
        <v>27</v>
      </c>
    </row>
    <row r="104">
      <c r="A104" s="321"/>
      <c r="B104" s="322" t="b">
        <v>0</v>
      </c>
      <c r="C104" s="323"/>
      <c r="D104" s="300" t="s">
        <v>27</v>
      </c>
      <c r="E104" s="314"/>
      <c r="F104" s="314"/>
      <c r="G104" s="314" t="b">
        <v>0</v>
      </c>
      <c r="H104" s="300" t="str">
        <f>IFERROR(__xludf.DUMMYFUNCTION("IF($G104=TRUE,QUERY(Dropdowns!A:E, ""SELECT C WHERE E = TRUE LIMIT 1"", 0), ""None"")"),"None")</f>
        <v>None</v>
      </c>
      <c r="I104" s="303" t="s">
        <v>27</v>
      </c>
      <c r="J104" s="302" t="str">
        <f>IFERROR(__xludf.DUMMYFUNCTION("IF($G104=TRUE, QUERY(Models!A:H, ""SELECT A WHERE G = TRUE AND H = TRUE LIMIT 1"", 0),""None"")"),"None")</f>
        <v>None</v>
      </c>
      <c r="K104" s="303" t="s">
        <v>27</v>
      </c>
    </row>
    <row r="105">
      <c r="A105" s="321"/>
      <c r="B105" s="322" t="b">
        <v>0</v>
      </c>
      <c r="C105" s="323"/>
      <c r="D105" s="300" t="s">
        <v>27</v>
      </c>
      <c r="E105" s="314"/>
      <c r="F105" s="314"/>
      <c r="G105" s="314" t="b">
        <v>0</v>
      </c>
      <c r="H105" s="300" t="str">
        <f>IFERROR(__xludf.DUMMYFUNCTION("IF($G105=TRUE,QUERY(Dropdowns!A:E, ""SELECT C WHERE E = TRUE LIMIT 1"", 0), ""None"")"),"None")</f>
        <v>None</v>
      </c>
      <c r="I105" s="303" t="s">
        <v>27</v>
      </c>
      <c r="J105" s="302" t="str">
        <f>IFERROR(__xludf.DUMMYFUNCTION("IF($G105=TRUE, QUERY(Models!A:H, ""SELECT A WHERE G = TRUE AND H = TRUE LIMIT 1"", 0),""None"")"),"None")</f>
        <v>None</v>
      </c>
      <c r="K105" s="303" t="s">
        <v>27</v>
      </c>
    </row>
    <row r="106">
      <c r="A106" s="321"/>
      <c r="B106" s="322" t="b">
        <v>0</v>
      </c>
      <c r="C106" s="323"/>
      <c r="D106" s="300" t="s">
        <v>27</v>
      </c>
      <c r="E106" s="314"/>
      <c r="F106" s="314"/>
      <c r="G106" s="314" t="b">
        <v>0</v>
      </c>
      <c r="H106" s="300" t="str">
        <f>IFERROR(__xludf.DUMMYFUNCTION("IF($G106=TRUE,QUERY(Dropdowns!A:E, ""SELECT C WHERE E = TRUE LIMIT 1"", 0), ""None"")"),"None")</f>
        <v>None</v>
      </c>
      <c r="I106" s="303" t="s">
        <v>27</v>
      </c>
      <c r="J106" s="302" t="str">
        <f>IFERROR(__xludf.DUMMYFUNCTION("IF($G106=TRUE, QUERY(Models!A:H, ""SELECT A WHERE G = TRUE AND H = TRUE LIMIT 1"", 0),""None"")"),"None")</f>
        <v>None</v>
      </c>
      <c r="K106" s="303" t="s">
        <v>27</v>
      </c>
    </row>
    <row r="107">
      <c r="A107" s="321"/>
      <c r="B107" s="322" t="b">
        <v>0</v>
      </c>
      <c r="C107" s="323"/>
      <c r="D107" s="300" t="s">
        <v>27</v>
      </c>
      <c r="E107" s="314"/>
      <c r="F107" s="314"/>
      <c r="G107" s="314" t="b">
        <v>0</v>
      </c>
      <c r="H107" s="300" t="str">
        <f>IFERROR(__xludf.DUMMYFUNCTION("IF($G107=TRUE,QUERY(Dropdowns!A:E, ""SELECT C WHERE E = TRUE LIMIT 1"", 0), ""None"")"),"None")</f>
        <v>None</v>
      </c>
      <c r="I107" s="303" t="s">
        <v>27</v>
      </c>
      <c r="J107" s="302" t="str">
        <f>IFERROR(__xludf.DUMMYFUNCTION("IF($G107=TRUE, QUERY(Models!A:H, ""SELECT A WHERE G = TRUE AND H = TRUE LIMIT 1"", 0),""None"")"),"None")</f>
        <v>None</v>
      </c>
      <c r="K107" s="303" t="s">
        <v>27</v>
      </c>
    </row>
    <row r="108">
      <c r="A108" s="321"/>
      <c r="B108" s="322" t="b">
        <v>0</v>
      </c>
      <c r="C108" s="323"/>
      <c r="D108" s="300" t="s">
        <v>27</v>
      </c>
      <c r="E108" s="314"/>
      <c r="F108" s="314"/>
      <c r="G108" s="314" t="b">
        <v>0</v>
      </c>
      <c r="H108" s="300" t="str">
        <f>IFERROR(__xludf.DUMMYFUNCTION("IF($G108=TRUE,QUERY(Dropdowns!A:E, ""SELECT C WHERE E = TRUE LIMIT 1"", 0), ""None"")"),"None")</f>
        <v>None</v>
      </c>
      <c r="I108" s="303" t="s">
        <v>27</v>
      </c>
      <c r="J108" s="302" t="str">
        <f>IFERROR(__xludf.DUMMYFUNCTION("IF($G108=TRUE, QUERY(Models!A:H, ""SELECT A WHERE G = TRUE AND H = TRUE LIMIT 1"", 0),""None"")"),"None")</f>
        <v>None</v>
      </c>
      <c r="K108" s="303" t="s">
        <v>27</v>
      </c>
    </row>
    <row r="109">
      <c r="A109" s="321"/>
      <c r="B109" s="322" t="b">
        <v>0</v>
      </c>
      <c r="C109" s="323"/>
      <c r="D109" s="300" t="s">
        <v>27</v>
      </c>
      <c r="E109" s="314"/>
      <c r="F109" s="314"/>
      <c r="G109" s="314" t="b">
        <v>0</v>
      </c>
      <c r="H109" s="300" t="str">
        <f>IFERROR(__xludf.DUMMYFUNCTION("IF($G109=TRUE,QUERY(Dropdowns!A:E, ""SELECT C WHERE E = TRUE LIMIT 1"", 0), ""None"")"),"None")</f>
        <v>None</v>
      </c>
      <c r="I109" s="303" t="s">
        <v>27</v>
      </c>
      <c r="J109" s="302" t="str">
        <f>IFERROR(__xludf.DUMMYFUNCTION("IF($G109=TRUE, QUERY(Models!A:H, ""SELECT A WHERE G = TRUE AND H = TRUE LIMIT 1"", 0),""None"")"),"None")</f>
        <v>None</v>
      </c>
      <c r="K109" s="303" t="s">
        <v>27</v>
      </c>
    </row>
    <row r="110">
      <c r="A110" s="321"/>
      <c r="B110" s="322" t="b">
        <v>0</v>
      </c>
      <c r="C110" s="323"/>
      <c r="D110" s="300" t="s">
        <v>27</v>
      </c>
      <c r="E110" s="314"/>
      <c r="F110" s="314"/>
      <c r="G110" s="314" t="b">
        <v>0</v>
      </c>
      <c r="H110" s="300" t="str">
        <f>IFERROR(__xludf.DUMMYFUNCTION("IF($G110=TRUE,QUERY(Dropdowns!A:E, ""SELECT C WHERE E = TRUE LIMIT 1"", 0), ""None"")"),"None")</f>
        <v>None</v>
      </c>
      <c r="I110" s="303" t="s">
        <v>27</v>
      </c>
      <c r="J110" s="302" t="str">
        <f>IFERROR(__xludf.DUMMYFUNCTION("IF($G110=TRUE, QUERY(Models!A:H, ""SELECT A WHERE G = TRUE AND H = TRUE LIMIT 1"", 0),""None"")"),"None")</f>
        <v>None</v>
      </c>
      <c r="K110" s="303" t="s">
        <v>27</v>
      </c>
    </row>
    <row r="111">
      <c r="A111" s="321"/>
      <c r="B111" s="322" t="b">
        <v>0</v>
      </c>
      <c r="C111" s="323"/>
      <c r="D111" s="300" t="s">
        <v>27</v>
      </c>
      <c r="E111" s="314"/>
      <c r="F111" s="314"/>
      <c r="G111" s="314" t="b">
        <v>0</v>
      </c>
      <c r="H111" s="300" t="str">
        <f>IFERROR(__xludf.DUMMYFUNCTION("IF($G111=TRUE,QUERY(Dropdowns!A:E, ""SELECT C WHERE E = TRUE LIMIT 1"", 0), ""None"")"),"None")</f>
        <v>None</v>
      </c>
      <c r="I111" s="303" t="s">
        <v>27</v>
      </c>
      <c r="J111" s="302" t="str">
        <f>IFERROR(__xludf.DUMMYFUNCTION("IF($G111=TRUE, QUERY(Models!A:H, ""SELECT A WHERE G = TRUE AND H = TRUE LIMIT 1"", 0),""None"")"),"None")</f>
        <v>None</v>
      </c>
      <c r="K111" s="303" t="s">
        <v>27</v>
      </c>
    </row>
    <row r="112">
      <c r="A112" s="321"/>
      <c r="B112" s="322" t="b">
        <v>0</v>
      </c>
      <c r="C112" s="323"/>
      <c r="D112" s="300" t="s">
        <v>27</v>
      </c>
      <c r="E112" s="314"/>
      <c r="F112" s="314"/>
      <c r="G112" s="314" t="b">
        <v>0</v>
      </c>
      <c r="H112" s="300" t="str">
        <f>IFERROR(__xludf.DUMMYFUNCTION("IF($G112=TRUE,QUERY(Dropdowns!A:E, ""SELECT C WHERE E = TRUE LIMIT 1"", 0), ""None"")"),"None")</f>
        <v>None</v>
      </c>
      <c r="I112" s="303" t="s">
        <v>27</v>
      </c>
      <c r="J112" s="302" t="str">
        <f>IFERROR(__xludf.DUMMYFUNCTION("IF($G112=TRUE, QUERY(Models!A:H, ""SELECT A WHERE G = TRUE AND H = TRUE LIMIT 1"", 0),""None"")"),"None")</f>
        <v>None</v>
      </c>
      <c r="K112" s="303" t="s">
        <v>27</v>
      </c>
    </row>
    <row r="113">
      <c r="A113" s="321"/>
      <c r="B113" s="322" t="b">
        <v>0</v>
      </c>
      <c r="C113" s="323"/>
      <c r="D113" s="300" t="s">
        <v>27</v>
      </c>
      <c r="E113" s="314"/>
      <c r="F113" s="314"/>
      <c r="G113" s="314" t="b">
        <v>0</v>
      </c>
      <c r="H113" s="300" t="str">
        <f>IFERROR(__xludf.DUMMYFUNCTION("IF($G113=TRUE,QUERY(Dropdowns!A:E, ""SELECT C WHERE E = TRUE LIMIT 1"", 0), ""None"")"),"None")</f>
        <v>None</v>
      </c>
      <c r="I113" s="303" t="s">
        <v>27</v>
      </c>
      <c r="J113" s="302" t="str">
        <f>IFERROR(__xludf.DUMMYFUNCTION("IF($G113=TRUE, QUERY(Models!A:H, ""SELECT A WHERE G = TRUE AND H = TRUE LIMIT 1"", 0),""None"")"),"None")</f>
        <v>None</v>
      </c>
      <c r="K113" s="303" t="s">
        <v>27</v>
      </c>
    </row>
    <row r="114">
      <c r="A114" s="321"/>
      <c r="B114" s="322" t="b">
        <v>0</v>
      </c>
      <c r="C114" s="323"/>
      <c r="D114" s="300" t="s">
        <v>27</v>
      </c>
      <c r="E114" s="314"/>
      <c r="F114" s="314"/>
      <c r="G114" s="314" t="b">
        <v>0</v>
      </c>
      <c r="H114" s="300" t="str">
        <f>IFERROR(__xludf.DUMMYFUNCTION("IF($G114=TRUE,QUERY(Dropdowns!A:E, ""SELECT C WHERE E = TRUE LIMIT 1"", 0), ""None"")"),"None")</f>
        <v>None</v>
      </c>
      <c r="I114" s="303" t="s">
        <v>27</v>
      </c>
      <c r="J114" s="302" t="str">
        <f>IFERROR(__xludf.DUMMYFUNCTION("IF($G114=TRUE, QUERY(Models!A:H, ""SELECT A WHERE G = TRUE AND H = TRUE LIMIT 1"", 0),""None"")"),"None")</f>
        <v>None</v>
      </c>
      <c r="K114" s="303" t="s">
        <v>27</v>
      </c>
    </row>
    <row r="115">
      <c r="A115" s="321"/>
      <c r="B115" s="322" t="b">
        <v>0</v>
      </c>
      <c r="C115" s="323"/>
      <c r="D115" s="300" t="s">
        <v>27</v>
      </c>
      <c r="E115" s="314"/>
      <c r="F115" s="314"/>
      <c r="G115" s="314" t="b">
        <v>0</v>
      </c>
      <c r="H115" s="300" t="str">
        <f>IFERROR(__xludf.DUMMYFUNCTION("IF($G115=TRUE,QUERY(Dropdowns!A:E, ""SELECT C WHERE E = TRUE LIMIT 1"", 0), ""None"")"),"None")</f>
        <v>None</v>
      </c>
      <c r="I115" s="303" t="s">
        <v>27</v>
      </c>
      <c r="J115" s="302" t="str">
        <f>IFERROR(__xludf.DUMMYFUNCTION("IF($G115=TRUE, QUERY(Models!A:H, ""SELECT A WHERE G = TRUE AND H = TRUE LIMIT 1"", 0),""None"")"),"None")</f>
        <v>None</v>
      </c>
      <c r="K115" s="303" t="s">
        <v>27</v>
      </c>
    </row>
    <row r="116">
      <c r="A116" s="321"/>
      <c r="B116" s="322" t="b">
        <v>0</v>
      </c>
      <c r="C116" s="323"/>
      <c r="D116" s="300" t="s">
        <v>27</v>
      </c>
      <c r="E116" s="314"/>
      <c r="F116" s="314"/>
      <c r="G116" s="314" t="b">
        <v>0</v>
      </c>
      <c r="H116" s="300" t="str">
        <f>IFERROR(__xludf.DUMMYFUNCTION("IF($G116=TRUE,QUERY(Dropdowns!A:E, ""SELECT C WHERE E = TRUE LIMIT 1"", 0), ""None"")"),"None")</f>
        <v>None</v>
      </c>
      <c r="I116" s="303" t="s">
        <v>27</v>
      </c>
      <c r="J116" s="302" t="str">
        <f>IFERROR(__xludf.DUMMYFUNCTION("IF($G116=TRUE, QUERY(Models!A:H, ""SELECT A WHERE G = TRUE AND H = TRUE LIMIT 1"", 0),""None"")"),"None")</f>
        <v>None</v>
      </c>
      <c r="K116" s="303" t="s">
        <v>27</v>
      </c>
    </row>
    <row r="117">
      <c r="A117" s="321"/>
      <c r="B117" s="322" t="b">
        <v>0</v>
      </c>
      <c r="C117" s="323"/>
      <c r="D117" s="300" t="s">
        <v>27</v>
      </c>
      <c r="E117" s="314"/>
      <c r="F117" s="314"/>
      <c r="G117" s="314" t="b">
        <v>0</v>
      </c>
      <c r="H117" s="300" t="str">
        <f>IFERROR(__xludf.DUMMYFUNCTION("IF($G117=TRUE,QUERY(Dropdowns!A:E, ""SELECT C WHERE E = TRUE LIMIT 1"", 0), ""None"")"),"None")</f>
        <v>None</v>
      </c>
      <c r="I117" s="303" t="s">
        <v>27</v>
      </c>
      <c r="J117" s="302" t="str">
        <f>IFERROR(__xludf.DUMMYFUNCTION("IF($G117=TRUE, QUERY(Models!A:H, ""SELECT A WHERE G = TRUE AND H = TRUE LIMIT 1"", 0),""None"")"),"None")</f>
        <v>None</v>
      </c>
      <c r="K117" s="303" t="s">
        <v>27</v>
      </c>
    </row>
    <row r="118">
      <c r="A118" s="321"/>
      <c r="B118" s="322" t="b">
        <v>0</v>
      </c>
      <c r="C118" s="323"/>
      <c r="D118" s="300" t="s">
        <v>27</v>
      </c>
      <c r="E118" s="314"/>
      <c r="F118" s="314"/>
      <c r="G118" s="314" t="b">
        <v>0</v>
      </c>
      <c r="H118" s="300" t="str">
        <f>IFERROR(__xludf.DUMMYFUNCTION("IF($G118=TRUE,QUERY(Dropdowns!A:E, ""SELECT C WHERE E = TRUE LIMIT 1"", 0), ""None"")"),"None")</f>
        <v>None</v>
      </c>
      <c r="I118" s="303" t="s">
        <v>27</v>
      </c>
      <c r="J118" s="302" t="str">
        <f>IFERROR(__xludf.DUMMYFUNCTION("IF($G118=TRUE, QUERY(Models!A:H, ""SELECT A WHERE G = TRUE AND H = TRUE LIMIT 1"", 0),""None"")"),"None")</f>
        <v>None</v>
      </c>
      <c r="K118" s="303" t="s">
        <v>27</v>
      </c>
    </row>
    <row r="119">
      <c r="A119" s="321"/>
      <c r="B119" s="322" t="b">
        <v>0</v>
      </c>
      <c r="C119" s="323"/>
      <c r="D119" s="300" t="s">
        <v>27</v>
      </c>
      <c r="E119" s="314"/>
      <c r="F119" s="314"/>
      <c r="G119" s="314" t="b">
        <v>0</v>
      </c>
      <c r="H119" s="300" t="str">
        <f>IFERROR(__xludf.DUMMYFUNCTION("IF($G119=TRUE,QUERY(Dropdowns!A:E, ""SELECT C WHERE E = TRUE LIMIT 1"", 0), ""None"")"),"None")</f>
        <v>None</v>
      </c>
      <c r="I119" s="303" t="s">
        <v>27</v>
      </c>
      <c r="J119" s="302" t="str">
        <f>IFERROR(__xludf.DUMMYFUNCTION("IF($G119=TRUE, QUERY(Models!A:H, ""SELECT A WHERE G = TRUE AND H = TRUE LIMIT 1"", 0),""None"")"),"None")</f>
        <v>None</v>
      </c>
      <c r="K119" s="303" t="s">
        <v>27</v>
      </c>
    </row>
    <row r="120">
      <c r="A120" s="321"/>
      <c r="B120" s="322" t="b">
        <v>0</v>
      </c>
      <c r="C120" s="323"/>
      <c r="D120" s="300" t="s">
        <v>27</v>
      </c>
      <c r="E120" s="314"/>
      <c r="F120" s="314"/>
      <c r="G120" s="314" t="b">
        <v>0</v>
      </c>
      <c r="H120" s="300" t="str">
        <f>IFERROR(__xludf.DUMMYFUNCTION("IF($G120=TRUE,QUERY(Dropdowns!A:E, ""SELECT C WHERE E = TRUE LIMIT 1"", 0), ""None"")"),"None")</f>
        <v>None</v>
      </c>
      <c r="I120" s="303" t="s">
        <v>27</v>
      </c>
      <c r="J120" s="302" t="str">
        <f>IFERROR(__xludf.DUMMYFUNCTION("IF($G120=TRUE, QUERY(Models!A:H, ""SELECT A WHERE G = TRUE AND H = TRUE LIMIT 1"", 0),""None"")"),"None")</f>
        <v>None</v>
      </c>
      <c r="K120" s="303" t="s">
        <v>27</v>
      </c>
    </row>
    <row r="121">
      <c r="A121" s="321"/>
      <c r="B121" s="322" t="b">
        <v>0</v>
      </c>
      <c r="C121" s="323"/>
      <c r="D121" s="300" t="s">
        <v>27</v>
      </c>
      <c r="E121" s="314"/>
      <c r="F121" s="314"/>
      <c r="G121" s="314" t="b">
        <v>0</v>
      </c>
      <c r="H121" s="300" t="str">
        <f>IFERROR(__xludf.DUMMYFUNCTION("IF($G121=TRUE,QUERY(Dropdowns!A:E, ""SELECT C WHERE E = TRUE LIMIT 1"", 0), ""None"")"),"None")</f>
        <v>None</v>
      </c>
      <c r="I121" s="303" t="s">
        <v>27</v>
      </c>
      <c r="J121" s="302" t="str">
        <f>IFERROR(__xludf.DUMMYFUNCTION("IF($G121=TRUE, QUERY(Models!A:H, ""SELECT A WHERE G = TRUE AND H = TRUE LIMIT 1"", 0),""None"")"),"None")</f>
        <v>None</v>
      </c>
      <c r="K121" s="303" t="s">
        <v>27</v>
      </c>
    </row>
    <row r="122">
      <c r="A122" s="321"/>
      <c r="B122" s="322" t="b">
        <v>0</v>
      </c>
      <c r="C122" s="323"/>
      <c r="D122" s="300" t="s">
        <v>27</v>
      </c>
      <c r="E122" s="314"/>
      <c r="F122" s="314"/>
      <c r="G122" s="314" t="b">
        <v>0</v>
      </c>
      <c r="H122" s="300" t="str">
        <f>IFERROR(__xludf.DUMMYFUNCTION("IF($G122=TRUE,QUERY(Dropdowns!A:E, ""SELECT C WHERE E = TRUE LIMIT 1"", 0), ""None"")"),"None")</f>
        <v>None</v>
      </c>
      <c r="I122" s="303" t="s">
        <v>27</v>
      </c>
      <c r="J122" s="302" t="str">
        <f>IFERROR(__xludf.DUMMYFUNCTION("IF($G122=TRUE, QUERY(Models!A:H, ""SELECT A WHERE G = TRUE AND H = TRUE LIMIT 1"", 0),""None"")"),"None")</f>
        <v>None</v>
      </c>
      <c r="K122" s="303" t="s">
        <v>27</v>
      </c>
    </row>
    <row r="123">
      <c r="A123" s="321"/>
      <c r="B123" s="322" t="b">
        <v>0</v>
      </c>
      <c r="C123" s="323"/>
      <c r="D123" s="300" t="s">
        <v>27</v>
      </c>
      <c r="E123" s="314"/>
      <c r="F123" s="314"/>
      <c r="G123" s="314" t="b">
        <v>0</v>
      </c>
      <c r="H123" s="300" t="str">
        <f>IFERROR(__xludf.DUMMYFUNCTION("IF($G123=TRUE,QUERY(Dropdowns!A:E, ""SELECT C WHERE E = TRUE LIMIT 1"", 0), ""None"")"),"None")</f>
        <v>None</v>
      </c>
      <c r="I123" s="303" t="s">
        <v>27</v>
      </c>
      <c r="J123" s="302" t="str">
        <f>IFERROR(__xludf.DUMMYFUNCTION("IF($G123=TRUE, QUERY(Models!A:H, ""SELECT A WHERE G = TRUE AND H = TRUE LIMIT 1"", 0),""None"")"),"None")</f>
        <v>None</v>
      </c>
      <c r="K123" s="303" t="s">
        <v>27</v>
      </c>
    </row>
    <row r="124">
      <c r="A124" s="321"/>
      <c r="B124" s="322" t="b">
        <v>0</v>
      </c>
      <c r="C124" s="323"/>
      <c r="D124" s="300" t="s">
        <v>27</v>
      </c>
      <c r="E124" s="314"/>
      <c r="F124" s="314"/>
      <c r="G124" s="314" t="b">
        <v>0</v>
      </c>
      <c r="H124" s="300" t="str">
        <f>IFERROR(__xludf.DUMMYFUNCTION("IF($G124=TRUE,QUERY(Dropdowns!A:E, ""SELECT C WHERE E = TRUE LIMIT 1"", 0), ""None"")"),"None")</f>
        <v>None</v>
      </c>
      <c r="I124" s="303" t="s">
        <v>27</v>
      </c>
      <c r="J124" s="302" t="str">
        <f>IFERROR(__xludf.DUMMYFUNCTION("IF($G124=TRUE, QUERY(Models!A:H, ""SELECT A WHERE G = TRUE AND H = TRUE LIMIT 1"", 0),""None"")"),"None")</f>
        <v>None</v>
      </c>
      <c r="K124" s="303" t="s">
        <v>27</v>
      </c>
    </row>
    <row r="125">
      <c r="A125" s="321"/>
      <c r="B125" s="322" t="b">
        <v>0</v>
      </c>
      <c r="C125" s="323"/>
      <c r="D125" s="300" t="s">
        <v>27</v>
      </c>
      <c r="E125" s="314"/>
      <c r="F125" s="314"/>
      <c r="G125" s="314" t="b">
        <v>0</v>
      </c>
      <c r="H125" s="300" t="str">
        <f>IFERROR(__xludf.DUMMYFUNCTION("IF($G125=TRUE,QUERY(Dropdowns!A:E, ""SELECT C WHERE E = TRUE LIMIT 1"", 0), ""None"")"),"None")</f>
        <v>None</v>
      </c>
      <c r="I125" s="303" t="s">
        <v>27</v>
      </c>
      <c r="J125" s="302" t="str">
        <f>IFERROR(__xludf.DUMMYFUNCTION("IF($G125=TRUE, QUERY(Models!A:H, ""SELECT A WHERE G = TRUE AND H = TRUE LIMIT 1"", 0),""None"")"),"None")</f>
        <v>None</v>
      </c>
      <c r="K125" s="303" t="s">
        <v>27</v>
      </c>
    </row>
    <row r="126">
      <c r="A126" s="321"/>
      <c r="B126" s="322" t="b">
        <v>0</v>
      </c>
      <c r="C126" s="323"/>
      <c r="D126" s="300" t="s">
        <v>27</v>
      </c>
      <c r="E126" s="314"/>
      <c r="F126" s="314"/>
      <c r="G126" s="314" t="b">
        <v>0</v>
      </c>
      <c r="H126" s="300" t="str">
        <f>IFERROR(__xludf.DUMMYFUNCTION("IF($G126=TRUE,QUERY(Dropdowns!A:E, ""SELECT C WHERE E = TRUE LIMIT 1"", 0), ""None"")"),"None")</f>
        <v>None</v>
      </c>
      <c r="I126" s="303" t="s">
        <v>27</v>
      </c>
      <c r="J126" s="302" t="str">
        <f>IFERROR(__xludf.DUMMYFUNCTION("IF($G126=TRUE, QUERY(Models!A:H, ""SELECT A WHERE G = TRUE AND H = TRUE LIMIT 1"", 0),""None"")"),"None")</f>
        <v>None</v>
      </c>
      <c r="K126" s="303" t="s">
        <v>27</v>
      </c>
    </row>
    <row r="127">
      <c r="A127" s="321"/>
      <c r="B127" s="322" t="b">
        <v>0</v>
      </c>
      <c r="C127" s="323"/>
      <c r="D127" s="300" t="s">
        <v>27</v>
      </c>
      <c r="E127" s="314"/>
      <c r="F127" s="314"/>
      <c r="G127" s="314" t="b">
        <v>0</v>
      </c>
      <c r="H127" s="300" t="str">
        <f>IFERROR(__xludf.DUMMYFUNCTION("IF($G127=TRUE,QUERY(Dropdowns!A:E, ""SELECT C WHERE E = TRUE LIMIT 1"", 0), ""None"")"),"None")</f>
        <v>None</v>
      </c>
      <c r="I127" s="303" t="s">
        <v>27</v>
      </c>
      <c r="J127" s="302" t="str">
        <f>IFERROR(__xludf.DUMMYFUNCTION("IF($G127=TRUE, QUERY(Models!A:H, ""SELECT A WHERE G = TRUE AND H = TRUE LIMIT 1"", 0),""None"")"),"None")</f>
        <v>None</v>
      </c>
      <c r="K127" s="303" t="s">
        <v>27</v>
      </c>
    </row>
    <row r="128">
      <c r="A128" s="321"/>
      <c r="B128" s="322" t="b">
        <v>0</v>
      </c>
      <c r="C128" s="323"/>
      <c r="D128" s="300" t="s">
        <v>27</v>
      </c>
      <c r="E128" s="314"/>
      <c r="F128" s="314"/>
      <c r="G128" s="314" t="b">
        <v>0</v>
      </c>
      <c r="H128" s="300" t="str">
        <f>IFERROR(__xludf.DUMMYFUNCTION("IF($G128=TRUE,QUERY(Dropdowns!A:E, ""SELECT C WHERE E = TRUE LIMIT 1"", 0), ""None"")"),"None")</f>
        <v>None</v>
      </c>
      <c r="I128" s="303" t="s">
        <v>27</v>
      </c>
      <c r="J128" s="302" t="str">
        <f>IFERROR(__xludf.DUMMYFUNCTION("IF($G128=TRUE, QUERY(Models!A:H, ""SELECT A WHERE G = TRUE AND H = TRUE LIMIT 1"", 0),""None"")"),"None")</f>
        <v>None</v>
      </c>
      <c r="K128" s="303" t="s">
        <v>27</v>
      </c>
    </row>
    <row r="129">
      <c r="A129" s="321"/>
      <c r="B129" s="322" t="b">
        <v>0</v>
      </c>
      <c r="C129" s="323"/>
      <c r="D129" s="300" t="s">
        <v>27</v>
      </c>
      <c r="E129" s="314"/>
      <c r="F129" s="314"/>
      <c r="G129" s="314" t="b">
        <v>0</v>
      </c>
      <c r="H129" s="300" t="str">
        <f>IFERROR(__xludf.DUMMYFUNCTION("IF($G129=TRUE,QUERY(Dropdowns!A:E, ""SELECT C WHERE E = TRUE LIMIT 1"", 0), ""None"")"),"None")</f>
        <v>None</v>
      </c>
      <c r="I129" s="303" t="s">
        <v>27</v>
      </c>
      <c r="J129" s="302" t="str">
        <f>IFERROR(__xludf.DUMMYFUNCTION("IF($G129=TRUE, QUERY(Models!A:H, ""SELECT A WHERE G = TRUE AND H = TRUE LIMIT 1"", 0),""None"")"),"None")</f>
        <v>None</v>
      </c>
      <c r="K129" s="303" t="s">
        <v>27</v>
      </c>
    </row>
    <row r="130">
      <c r="A130" s="321"/>
      <c r="B130" s="322" t="b">
        <v>0</v>
      </c>
      <c r="C130" s="323"/>
      <c r="D130" s="300" t="s">
        <v>27</v>
      </c>
      <c r="E130" s="314"/>
      <c r="F130" s="314"/>
      <c r="G130" s="314" t="b">
        <v>0</v>
      </c>
      <c r="H130" s="300" t="str">
        <f>IFERROR(__xludf.DUMMYFUNCTION("IF($G130=TRUE,QUERY(Dropdowns!A:E, ""SELECT C WHERE E = TRUE LIMIT 1"", 0), ""None"")"),"None")</f>
        <v>None</v>
      </c>
      <c r="I130" s="303" t="s">
        <v>27</v>
      </c>
      <c r="J130" s="302" t="str">
        <f>IFERROR(__xludf.DUMMYFUNCTION("IF($G130=TRUE, QUERY(Models!A:H, ""SELECT A WHERE G = TRUE AND H = TRUE LIMIT 1"", 0),""None"")"),"None")</f>
        <v>None</v>
      </c>
      <c r="K130" s="303" t="s">
        <v>27</v>
      </c>
    </row>
    <row r="131">
      <c r="A131" s="321"/>
      <c r="B131" s="322" t="b">
        <v>0</v>
      </c>
      <c r="C131" s="323"/>
      <c r="D131" s="300" t="s">
        <v>27</v>
      </c>
      <c r="E131" s="314"/>
      <c r="F131" s="314"/>
      <c r="G131" s="314" t="b">
        <v>0</v>
      </c>
      <c r="H131" s="300" t="str">
        <f>IFERROR(__xludf.DUMMYFUNCTION("IF($G131=TRUE,QUERY(Dropdowns!A:E, ""SELECT C WHERE E = TRUE LIMIT 1"", 0), ""None"")"),"None")</f>
        <v>None</v>
      </c>
      <c r="I131" s="303" t="s">
        <v>27</v>
      </c>
      <c r="J131" s="302" t="str">
        <f>IFERROR(__xludf.DUMMYFUNCTION("IF($G131=TRUE, QUERY(Models!A:H, ""SELECT A WHERE G = TRUE AND H = TRUE LIMIT 1"", 0),""None"")"),"None")</f>
        <v>None</v>
      </c>
      <c r="K131" s="303" t="s">
        <v>27</v>
      </c>
    </row>
    <row r="132">
      <c r="A132" s="321"/>
      <c r="B132" s="322" t="b">
        <v>0</v>
      </c>
      <c r="C132" s="323"/>
      <c r="D132" s="300" t="s">
        <v>27</v>
      </c>
      <c r="E132" s="314"/>
      <c r="F132" s="314"/>
      <c r="G132" s="314" t="b">
        <v>0</v>
      </c>
      <c r="H132" s="300" t="str">
        <f>IFERROR(__xludf.DUMMYFUNCTION("IF($G132=TRUE,QUERY(Dropdowns!A:E, ""SELECT C WHERE E = TRUE LIMIT 1"", 0), ""None"")"),"None")</f>
        <v>None</v>
      </c>
      <c r="I132" s="303" t="s">
        <v>27</v>
      </c>
      <c r="J132" s="302" t="str">
        <f>IFERROR(__xludf.DUMMYFUNCTION("IF($G132=TRUE, QUERY(Models!A:H, ""SELECT A WHERE G = TRUE AND H = TRUE LIMIT 1"", 0),""None"")"),"None")</f>
        <v>None</v>
      </c>
      <c r="K132" s="303" t="s">
        <v>27</v>
      </c>
    </row>
    <row r="133">
      <c r="A133" s="321"/>
      <c r="B133" s="322" t="b">
        <v>0</v>
      </c>
      <c r="C133" s="323"/>
      <c r="D133" s="300" t="s">
        <v>27</v>
      </c>
      <c r="E133" s="314"/>
      <c r="F133" s="314"/>
      <c r="G133" s="314" t="b">
        <v>0</v>
      </c>
      <c r="H133" s="300" t="str">
        <f>IFERROR(__xludf.DUMMYFUNCTION("IF($G133=TRUE,QUERY(Dropdowns!A:E, ""SELECT C WHERE E = TRUE LIMIT 1"", 0), ""None"")"),"None")</f>
        <v>None</v>
      </c>
      <c r="I133" s="303" t="s">
        <v>27</v>
      </c>
      <c r="J133" s="302" t="str">
        <f>IFERROR(__xludf.DUMMYFUNCTION("IF($G133=TRUE, QUERY(Models!A:H, ""SELECT A WHERE G = TRUE AND H = TRUE LIMIT 1"", 0),""None"")"),"None")</f>
        <v>None</v>
      </c>
      <c r="K133" s="303" t="s">
        <v>27</v>
      </c>
    </row>
    <row r="134">
      <c r="A134" s="321"/>
      <c r="B134" s="322" t="b">
        <v>0</v>
      </c>
      <c r="C134" s="323"/>
      <c r="D134" s="300" t="s">
        <v>27</v>
      </c>
      <c r="E134" s="314"/>
      <c r="F134" s="314"/>
      <c r="G134" s="314" t="b">
        <v>0</v>
      </c>
      <c r="H134" s="300" t="str">
        <f>IFERROR(__xludf.DUMMYFUNCTION("IF($G134=TRUE,QUERY(Dropdowns!A:E, ""SELECT C WHERE E = TRUE LIMIT 1"", 0), ""None"")"),"None")</f>
        <v>None</v>
      </c>
      <c r="I134" s="303" t="s">
        <v>27</v>
      </c>
      <c r="J134" s="302" t="str">
        <f>IFERROR(__xludf.DUMMYFUNCTION("IF($G134=TRUE, QUERY(Models!A:H, ""SELECT A WHERE G = TRUE AND H = TRUE LIMIT 1"", 0),""None"")"),"None")</f>
        <v>None</v>
      </c>
      <c r="K134" s="303" t="s">
        <v>27</v>
      </c>
    </row>
    <row r="135">
      <c r="A135" s="321"/>
      <c r="B135" s="322" t="b">
        <v>0</v>
      </c>
      <c r="C135" s="323"/>
      <c r="D135" s="300" t="s">
        <v>27</v>
      </c>
      <c r="E135" s="314"/>
      <c r="F135" s="314"/>
      <c r="G135" s="314" t="b">
        <v>0</v>
      </c>
      <c r="H135" s="300" t="str">
        <f>IFERROR(__xludf.DUMMYFUNCTION("IF($G135=TRUE,QUERY(Dropdowns!A:E, ""SELECT C WHERE E = TRUE LIMIT 1"", 0), ""None"")"),"None")</f>
        <v>None</v>
      </c>
      <c r="I135" s="303" t="s">
        <v>27</v>
      </c>
      <c r="J135" s="302" t="str">
        <f>IFERROR(__xludf.DUMMYFUNCTION("IF($G135=TRUE, QUERY(Models!A:H, ""SELECT A WHERE G = TRUE AND H = TRUE LIMIT 1"", 0),""None"")"),"None")</f>
        <v>None</v>
      </c>
      <c r="K135" s="303" t="s">
        <v>27</v>
      </c>
    </row>
    <row r="136">
      <c r="A136" s="321"/>
      <c r="B136" s="322" t="b">
        <v>0</v>
      </c>
      <c r="C136" s="323"/>
      <c r="D136" s="300" t="s">
        <v>27</v>
      </c>
      <c r="E136" s="314"/>
      <c r="F136" s="314"/>
      <c r="G136" s="314" t="b">
        <v>0</v>
      </c>
      <c r="H136" s="300" t="str">
        <f>IFERROR(__xludf.DUMMYFUNCTION("IF($G136=TRUE,QUERY(Dropdowns!A:E, ""SELECT C WHERE E = TRUE LIMIT 1"", 0), ""None"")"),"None")</f>
        <v>None</v>
      </c>
      <c r="I136" s="303" t="s">
        <v>27</v>
      </c>
      <c r="J136" s="302" t="str">
        <f>IFERROR(__xludf.DUMMYFUNCTION("IF($G136=TRUE, QUERY(Models!A:H, ""SELECT A WHERE G = TRUE AND H = TRUE LIMIT 1"", 0),""None"")"),"None")</f>
        <v>None</v>
      </c>
      <c r="K136" s="303" t="s">
        <v>27</v>
      </c>
    </row>
    <row r="137">
      <c r="A137" s="321"/>
      <c r="B137" s="322" t="b">
        <v>0</v>
      </c>
      <c r="C137" s="323"/>
      <c r="D137" s="300" t="s">
        <v>27</v>
      </c>
      <c r="E137" s="314"/>
      <c r="F137" s="314"/>
      <c r="G137" s="314" t="b">
        <v>0</v>
      </c>
      <c r="H137" s="300" t="str">
        <f>IFERROR(__xludf.DUMMYFUNCTION("IF($G137=TRUE,QUERY(Dropdowns!A:E, ""SELECT C WHERE E = TRUE LIMIT 1"", 0), ""None"")"),"None")</f>
        <v>None</v>
      </c>
      <c r="I137" s="303" t="s">
        <v>27</v>
      </c>
      <c r="J137" s="302" t="str">
        <f>IFERROR(__xludf.DUMMYFUNCTION("IF($G137=TRUE, QUERY(Models!A:H, ""SELECT A WHERE G = TRUE AND H = TRUE LIMIT 1"", 0),""None"")"),"None")</f>
        <v>None</v>
      </c>
      <c r="K137" s="303" t="s">
        <v>27</v>
      </c>
    </row>
    <row r="138">
      <c r="A138" s="321"/>
      <c r="B138" s="322" t="b">
        <v>0</v>
      </c>
      <c r="C138" s="323"/>
      <c r="D138" s="300" t="s">
        <v>27</v>
      </c>
      <c r="E138" s="314"/>
      <c r="F138" s="314"/>
      <c r="G138" s="314" t="b">
        <v>0</v>
      </c>
      <c r="H138" s="300" t="str">
        <f>IFERROR(__xludf.DUMMYFUNCTION("IF($G138=TRUE,QUERY(Dropdowns!A:E, ""SELECT C WHERE E = TRUE LIMIT 1"", 0), ""None"")"),"None")</f>
        <v>None</v>
      </c>
      <c r="I138" s="303" t="s">
        <v>27</v>
      </c>
      <c r="J138" s="302" t="str">
        <f>IFERROR(__xludf.DUMMYFUNCTION("IF($G138=TRUE, QUERY(Models!A:H, ""SELECT A WHERE G = TRUE AND H = TRUE LIMIT 1"", 0),""None"")"),"None")</f>
        <v>None</v>
      </c>
      <c r="K138" s="303" t="s">
        <v>27</v>
      </c>
    </row>
    <row r="139">
      <c r="A139" s="321"/>
      <c r="B139" s="322" t="b">
        <v>0</v>
      </c>
      <c r="C139" s="323"/>
      <c r="D139" s="300" t="s">
        <v>27</v>
      </c>
      <c r="E139" s="314"/>
      <c r="F139" s="314"/>
      <c r="G139" s="314" t="b">
        <v>0</v>
      </c>
      <c r="H139" s="300" t="str">
        <f>IFERROR(__xludf.DUMMYFUNCTION("IF($G139=TRUE,QUERY(Dropdowns!A:E, ""SELECT C WHERE E = TRUE LIMIT 1"", 0), ""None"")"),"None")</f>
        <v>None</v>
      </c>
      <c r="I139" s="303" t="s">
        <v>27</v>
      </c>
      <c r="J139" s="302" t="str">
        <f>IFERROR(__xludf.DUMMYFUNCTION("IF($G139=TRUE, QUERY(Models!A:H, ""SELECT A WHERE G = TRUE AND H = TRUE LIMIT 1"", 0),""None"")"),"None")</f>
        <v>None</v>
      </c>
      <c r="K139" s="303" t="s">
        <v>27</v>
      </c>
    </row>
    <row r="140">
      <c r="A140" s="321"/>
      <c r="B140" s="322" t="b">
        <v>0</v>
      </c>
      <c r="C140" s="323"/>
      <c r="D140" s="300" t="s">
        <v>27</v>
      </c>
      <c r="E140" s="314"/>
      <c r="F140" s="314"/>
      <c r="G140" s="314" t="b">
        <v>0</v>
      </c>
      <c r="H140" s="300" t="str">
        <f>IFERROR(__xludf.DUMMYFUNCTION("IF($G140=TRUE,QUERY(Dropdowns!A:E, ""SELECT C WHERE E = TRUE LIMIT 1"", 0), ""None"")"),"None")</f>
        <v>None</v>
      </c>
      <c r="I140" s="303" t="s">
        <v>27</v>
      </c>
      <c r="J140" s="302" t="str">
        <f>IFERROR(__xludf.DUMMYFUNCTION("IF($G140=TRUE, QUERY(Models!A:H, ""SELECT A WHERE G = TRUE AND H = TRUE LIMIT 1"", 0),""None"")"),"None")</f>
        <v>None</v>
      </c>
      <c r="K140" s="303" t="s">
        <v>27</v>
      </c>
    </row>
    <row r="141">
      <c r="A141" s="321"/>
      <c r="B141" s="322" t="b">
        <v>0</v>
      </c>
      <c r="C141" s="323"/>
      <c r="D141" s="300" t="s">
        <v>27</v>
      </c>
      <c r="E141" s="314"/>
      <c r="F141" s="314"/>
      <c r="G141" s="314" t="b">
        <v>0</v>
      </c>
      <c r="H141" s="300" t="str">
        <f>IFERROR(__xludf.DUMMYFUNCTION("IF($G141=TRUE,QUERY(Dropdowns!A:E, ""SELECT C WHERE E = TRUE LIMIT 1"", 0), ""None"")"),"None")</f>
        <v>None</v>
      </c>
      <c r="I141" s="303" t="s">
        <v>27</v>
      </c>
      <c r="J141" s="302" t="str">
        <f>IFERROR(__xludf.DUMMYFUNCTION("IF($G141=TRUE, QUERY(Models!A:H, ""SELECT A WHERE G = TRUE AND H = TRUE LIMIT 1"", 0),""None"")"),"None")</f>
        <v>None</v>
      </c>
      <c r="K141" s="303" t="s">
        <v>27</v>
      </c>
    </row>
    <row r="142">
      <c r="A142" s="321"/>
      <c r="B142" s="322" t="b">
        <v>0</v>
      </c>
      <c r="C142" s="323"/>
      <c r="D142" s="300" t="s">
        <v>27</v>
      </c>
      <c r="E142" s="314"/>
      <c r="F142" s="314"/>
      <c r="G142" s="314" t="b">
        <v>0</v>
      </c>
      <c r="H142" s="300" t="str">
        <f>IFERROR(__xludf.DUMMYFUNCTION("IF($G142=TRUE,QUERY(Dropdowns!A:E, ""SELECT C WHERE E = TRUE LIMIT 1"", 0), ""None"")"),"None")</f>
        <v>None</v>
      </c>
      <c r="I142" s="303" t="s">
        <v>27</v>
      </c>
      <c r="J142" s="302" t="str">
        <f>IFERROR(__xludf.DUMMYFUNCTION("IF($G142=TRUE, QUERY(Models!A:H, ""SELECT A WHERE G = TRUE AND H = TRUE LIMIT 1"", 0),""None"")"),"None")</f>
        <v>None</v>
      </c>
      <c r="K142" s="303" t="s">
        <v>27</v>
      </c>
    </row>
    <row r="143">
      <c r="A143" s="321"/>
      <c r="B143" s="322" t="b">
        <v>0</v>
      </c>
      <c r="C143" s="323"/>
      <c r="D143" s="300" t="s">
        <v>27</v>
      </c>
      <c r="E143" s="314"/>
      <c r="F143" s="314"/>
      <c r="G143" s="314" t="b">
        <v>0</v>
      </c>
      <c r="H143" s="300" t="str">
        <f>IFERROR(__xludf.DUMMYFUNCTION("IF($G143=TRUE,QUERY(Dropdowns!A:E, ""SELECT C WHERE E = TRUE LIMIT 1"", 0), ""None"")"),"None")</f>
        <v>None</v>
      </c>
      <c r="I143" s="303" t="s">
        <v>27</v>
      </c>
      <c r="J143" s="302" t="str">
        <f>IFERROR(__xludf.DUMMYFUNCTION("IF($G143=TRUE, QUERY(Models!A:H, ""SELECT A WHERE G = TRUE AND H = TRUE LIMIT 1"", 0),""None"")"),"None")</f>
        <v>None</v>
      </c>
      <c r="K143" s="303" t="s">
        <v>27</v>
      </c>
    </row>
    <row r="144">
      <c r="A144" s="321"/>
      <c r="B144" s="322" t="b">
        <v>0</v>
      </c>
      <c r="C144" s="323"/>
      <c r="D144" s="300" t="s">
        <v>27</v>
      </c>
      <c r="E144" s="314"/>
      <c r="F144" s="314"/>
      <c r="G144" s="314" t="b">
        <v>0</v>
      </c>
      <c r="H144" s="300" t="str">
        <f>IFERROR(__xludf.DUMMYFUNCTION("IF($G144=TRUE,QUERY(Dropdowns!A:E, ""SELECT C WHERE E = TRUE LIMIT 1"", 0), ""None"")"),"None")</f>
        <v>None</v>
      </c>
      <c r="I144" s="303" t="s">
        <v>27</v>
      </c>
      <c r="J144" s="302" t="str">
        <f>IFERROR(__xludf.DUMMYFUNCTION("IF($G144=TRUE, QUERY(Models!A:H, ""SELECT A WHERE G = TRUE AND H = TRUE LIMIT 1"", 0),""None"")"),"None")</f>
        <v>None</v>
      </c>
      <c r="K144" s="303" t="s">
        <v>27</v>
      </c>
    </row>
    <row r="145">
      <c r="A145" s="321"/>
      <c r="B145" s="322" t="b">
        <v>0</v>
      </c>
      <c r="C145" s="323"/>
      <c r="D145" s="300" t="s">
        <v>27</v>
      </c>
      <c r="E145" s="314"/>
      <c r="F145" s="314"/>
      <c r="G145" s="314" t="b">
        <v>0</v>
      </c>
      <c r="H145" s="300" t="str">
        <f>IFERROR(__xludf.DUMMYFUNCTION("IF($G145=TRUE,QUERY(Dropdowns!A:E, ""SELECT C WHERE E = TRUE LIMIT 1"", 0), ""None"")"),"None")</f>
        <v>None</v>
      </c>
      <c r="I145" s="303" t="s">
        <v>27</v>
      </c>
      <c r="J145" s="302" t="str">
        <f>IFERROR(__xludf.DUMMYFUNCTION("IF($G145=TRUE, QUERY(Models!A:H, ""SELECT A WHERE G = TRUE AND H = TRUE LIMIT 1"", 0),""None"")"),"None")</f>
        <v>None</v>
      </c>
      <c r="K145" s="303" t="s">
        <v>27</v>
      </c>
    </row>
    <row r="146">
      <c r="A146" s="321"/>
      <c r="B146" s="322" t="b">
        <v>0</v>
      </c>
      <c r="C146" s="323"/>
      <c r="D146" s="300" t="s">
        <v>27</v>
      </c>
      <c r="E146" s="314"/>
      <c r="F146" s="314"/>
      <c r="G146" s="314" t="b">
        <v>0</v>
      </c>
      <c r="H146" s="300" t="str">
        <f>IFERROR(__xludf.DUMMYFUNCTION("IF($G146=TRUE,QUERY(Dropdowns!A:E, ""SELECT C WHERE E = TRUE LIMIT 1"", 0), ""None"")"),"None")</f>
        <v>None</v>
      </c>
      <c r="I146" s="303" t="s">
        <v>27</v>
      </c>
      <c r="J146" s="302" t="str">
        <f>IFERROR(__xludf.DUMMYFUNCTION("IF($G146=TRUE, QUERY(Models!A:H, ""SELECT A WHERE G = TRUE AND H = TRUE LIMIT 1"", 0),""None"")"),"None")</f>
        <v>None</v>
      </c>
      <c r="K146" s="303" t="s">
        <v>27</v>
      </c>
    </row>
    <row r="147">
      <c r="A147" s="321"/>
      <c r="B147" s="322" t="b">
        <v>0</v>
      </c>
      <c r="C147" s="323"/>
      <c r="D147" s="300" t="s">
        <v>27</v>
      </c>
      <c r="E147" s="314"/>
      <c r="F147" s="314"/>
      <c r="G147" s="314" t="b">
        <v>0</v>
      </c>
      <c r="H147" s="300" t="str">
        <f>IFERROR(__xludf.DUMMYFUNCTION("IF($G147=TRUE,QUERY(Dropdowns!A:E, ""SELECT C WHERE E = TRUE LIMIT 1"", 0), ""None"")"),"None")</f>
        <v>None</v>
      </c>
      <c r="I147" s="303" t="s">
        <v>27</v>
      </c>
      <c r="J147" s="302" t="str">
        <f>IFERROR(__xludf.DUMMYFUNCTION("IF($G147=TRUE, QUERY(Models!A:H, ""SELECT A WHERE G = TRUE AND H = TRUE LIMIT 1"", 0),""None"")"),"None")</f>
        <v>None</v>
      </c>
      <c r="K147" s="303" t="s">
        <v>27</v>
      </c>
    </row>
    <row r="148">
      <c r="A148" s="321"/>
      <c r="B148" s="322" t="b">
        <v>0</v>
      </c>
      <c r="C148" s="323"/>
      <c r="D148" s="300" t="s">
        <v>27</v>
      </c>
      <c r="E148" s="314"/>
      <c r="F148" s="314"/>
      <c r="G148" s="314" t="b">
        <v>0</v>
      </c>
      <c r="H148" s="300" t="str">
        <f>IFERROR(__xludf.DUMMYFUNCTION("IF($G148=TRUE,QUERY(Dropdowns!A:E, ""SELECT C WHERE E = TRUE LIMIT 1"", 0), ""None"")"),"None")</f>
        <v>None</v>
      </c>
      <c r="I148" s="303" t="s">
        <v>27</v>
      </c>
      <c r="J148" s="302" t="str">
        <f>IFERROR(__xludf.DUMMYFUNCTION("IF($G148=TRUE, QUERY(Models!A:H, ""SELECT A WHERE G = TRUE AND H = TRUE LIMIT 1"", 0),""None"")"),"None")</f>
        <v>None</v>
      </c>
      <c r="K148" s="303" t="s">
        <v>27</v>
      </c>
    </row>
    <row r="149">
      <c r="A149" s="321"/>
      <c r="B149" s="322" t="b">
        <v>0</v>
      </c>
      <c r="C149" s="323"/>
      <c r="D149" s="300" t="s">
        <v>27</v>
      </c>
      <c r="E149" s="314"/>
      <c r="F149" s="314"/>
      <c r="G149" s="314" t="b">
        <v>0</v>
      </c>
      <c r="H149" s="300" t="str">
        <f>IFERROR(__xludf.DUMMYFUNCTION("IF($G149=TRUE,QUERY(Dropdowns!A:E, ""SELECT C WHERE E = TRUE LIMIT 1"", 0), ""None"")"),"None")</f>
        <v>None</v>
      </c>
      <c r="I149" s="303" t="s">
        <v>27</v>
      </c>
      <c r="J149" s="302" t="str">
        <f>IFERROR(__xludf.DUMMYFUNCTION("IF($G149=TRUE, QUERY(Models!A:H, ""SELECT A WHERE G = TRUE AND H = TRUE LIMIT 1"", 0),""None"")"),"None")</f>
        <v>None</v>
      </c>
      <c r="K149" s="303" t="s">
        <v>27</v>
      </c>
    </row>
    <row r="150">
      <c r="A150" s="321"/>
      <c r="B150" s="322" t="b">
        <v>0</v>
      </c>
      <c r="C150" s="323"/>
      <c r="D150" s="300" t="s">
        <v>27</v>
      </c>
      <c r="E150" s="314"/>
      <c r="F150" s="314"/>
      <c r="G150" s="314" t="b">
        <v>0</v>
      </c>
      <c r="H150" s="300" t="str">
        <f>IFERROR(__xludf.DUMMYFUNCTION("IF($G150=TRUE,QUERY(Dropdowns!A:E, ""SELECT C WHERE E = TRUE LIMIT 1"", 0), ""None"")"),"None")</f>
        <v>None</v>
      </c>
      <c r="I150" s="303" t="s">
        <v>27</v>
      </c>
      <c r="J150" s="302" t="str">
        <f>IFERROR(__xludf.DUMMYFUNCTION("IF($G150=TRUE, QUERY(Models!A:H, ""SELECT A WHERE G = TRUE AND H = TRUE LIMIT 1"", 0),""None"")"),"None")</f>
        <v>None</v>
      </c>
      <c r="K150" s="303" t="s">
        <v>27</v>
      </c>
    </row>
    <row r="151">
      <c r="A151" s="321"/>
      <c r="B151" s="322" t="b">
        <v>0</v>
      </c>
      <c r="C151" s="323"/>
      <c r="D151" s="300" t="s">
        <v>27</v>
      </c>
      <c r="E151" s="314"/>
      <c r="F151" s="314"/>
      <c r="G151" s="314" t="b">
        <v>0</v>
      </c>
      <c r="H151" s="300" t="str">
        <f>IFERROR(__xludf.DUMMYFUNCTION("IF($G151=TRUE,QUERY(Dropdowns!A:E, ""SELECT C WHERE E = TRUE LIMIT 1"", 0), ""None"")"),"None")</f>
        <v>None</v>
      </c>
      <c r="I151" s="303" t="s">
        <v>27</v>
      </c>
      <c r="J151" s="302" t="str">
        <f>IFERROR(__xludf.DUMMYFUNCTION("IF($G151=TRUE, QUERY(Models!A:H, ""SELECT A WHERE G = TRUE AND H = TRUE LIMIT 1"", 0),""None"")"),"None")</f>
        <v>None</v>
      </c>
      <c r="K151" s="303" t="s">
        <v>27</v>
      </c>
    </row>
    <row r="152">
      <c r="A152" s="321"/>
      <c r="B152" s="322" t="b">
        <v>0</v>
      </c>
      <c r="C152" s="323"/>
      <c r="D152" s="300" t="s">
        <v>27</v>
      </c>
      <c r="E152" s="314"/>
      <c r="F152" s="314"/>
      <c r="G152" s="314" t="b">
        <v>0</v>
      </c>
      <c r="H152" s="300" t="str">
        <f>IFERROR(__xludf.DUMMYFUNCTION("IF($G152=TRUE,QUERY(Dropdowns!A:E, ""SELECT C WHERE E = TRUE LIMIT 1"", 0), ""None"")"),"None")</f>
        <v>None</v>
      </c>
      <c r="I152" s="303" t="s">
        <v>27</v>
      </c>
      <c r="J152" s="302" t="str">
        <f>IFERROR(__xludf.DUMMYFUNCTION("IF($G152=TRUE, QUERY(Models!A:H, ""SELECT A WHERE G = TRUE AND H = TRUE LIMIT 1"", 0),""None"")"),"None")</f>
        <v>None</v>
      </c>
      <c r="K152" s="303" t="s">
        <v>27</v>
      </c>
    </row>
    <row r="153">
      <c r="A153" s="321"/>
      <c r="B153" s="322" t="b">
        <v>0</v>
      </c>
      <c r="C153" s="323"/>
      <c r="D153" s="300" t="s">
        <v>27</v>
      </c>
      <c r="E153" s="314"/>
      <c r="F153" s="314"/>
      <c r="G153" s="314" t="b">
        <v>0</v>
      </c>
      <c r="H153" s="300" t="str">
        <f>IFERROR(__xludf.DUMMYFUNCTION("IF($G153=TRUE,QUERY(Dropdowns!A:E, ""SELECT C WHERE E = TRUE LIMIT 1"", 0), ""None"")"),"None")</f>
        <v>None</v>
      </c>
      <c r="I153" s="303" t="s">
        <v>27</v>
      </c>
      <c r="J153" s="302" t="str">
        <f>IFERROR(__xludf.DUMMYFUNCTION("IF($G153=TRUE, QUERY(Models!A:H, ""SELECT A WHERE G = TRUE AND H = TRUE LIMIT 1"", 0),""None"")"),"None")</f>
        <v>None</v>
      </c>
      <c r="K153" s="303" t="s">
        <v>27</v>
      </c>
    </row>
    <row r="154">
      <c r="A154" s="321"/>
      <c r="B154" s="322" t="b">
        <v>0</v>
      </c>
      <c r="C154" s="323"/>
      <c r="D154" s="300" t="s">
        <v>27</v>
      </c>
      <c r="E154" s="314"/>
      <c r="F154" s="314"/>
      <c r="G154" s="314" t="b">
        <v>0</v>
      </c>
      <c r="H154" s="300" t="str">
        <f>IFERROR(__xludf.DUMMYFUNCTION("IF($G154=TRUE,QUERY(Dropdowns!A:E, ""SELECT C WHERE E = TRUE LIMIT 1"", 0), ""None"")"),"None")</f>
        <v>None</v>
      </c>
      <c r="I154" s="303" t="s">
        <v>27</v>
      </c>
      <c r="J154" s="302" t="str">
        <f>IFERROR(__xludf.DUMMYFUNCTION("IF($G154=TRUE, QUERY(Models!A:H, ""SELECT A WHERE G = TRUE AND H = TRUE LIMIT 1"", 0),""None"")"),"None")</f>
        <v>None</v>
      </c>
      <c r="K154" s="303" t="s">
        <v>27</v>
      </c>
    </row>
    <row r="155">
      <c r="A155" s="321"/>
      <c r="B155" s="322" t="b">
        <v>0</v>
      </c>
      <c r="C155" s="323"/>
      <c r="D155" s="300" t="s">
        <v>27</v>
      </c>
      <c r="E155" s="314"/>
      <c r="F155" s="314"/>
      <c r="G155" s="314" t="b">
        <v>0</v>
      </c>
      <c r="H155" s="300" t="str">
        <f>IFERROR(__xludf.DUMMYFUNCTION("IF($G155=TRUE,QUERY(Dropdowns!A:E, ""SELECT C WHERE E = TRUE LIMIT 1"", 0), ""None"")"),"None")</f>
        <v>None</v>
      </c>
      <c r="I155" s="303" t="s">
        <v>27</v>
      </c>
      <c r="J155" s="302" t="str">
        <f>IFERROR(__xludf.DUMMYFUNCTION("IF($G155=TRUE, QUERY(Models!A:H, ""SELECT A WHERE G = TRUE AND H = TRUE LIMIT 1"", 0),""None"")"),"None")</f>
        <v>None</v>
      </c>
      <c r="K155" s="303" t="s">
        <v>27</v>
      </c>
    </row>
    <row r="156">
      <c r="A156" s="321"/>
      <c r="B156" s="322" t="b">
        <v>0</v>
      </c>
      <c r="C156" s="323"/>
      <c r="D156" s="300" t="s">
        <v>27</v>
      </c>
      <c r="E156" s="314"/>
      <c r="F156" s="314"/>
      <c r="G156" s="314" t="b">
        <v>0</v>
      </c>
      <c r="H156" s="300" t="str">
        <f>IFERROR(__xludf.DUMMYFUNCTION("IF($G156=TRUE,QUERY(Dropdowns!A:E, ""SELECT C WHERE E = TRUE LIMIT 1"", 0), ""None"")"),"None")</f>
        <v>None</v>
      </c>
      <c r="I156" s="303" t="s">
        <v>27</v>
      </c>
      <c r="J156" s="302" t="str">
        <f>IFERROR(__xludf.DUMMYFUNCTION("IF($G156=TRUE, QUERY(Models!A:H, ""SELECT A WHERE G = TRUE AND H = TRUE LIMIT 1"", 0),""None"")"),"None")</f>
        <v>None</v>
      </c>
      <c r="K156" s="303" t="s">
        <v>27</v>
      </c>
    </row>
    <row r="157">
      <c r="A157" s="321"/>
      <c r="B157" s="322" t="b">
        <v>0</v>
      </c>
      <c r="C157" s="323"/>
      <c r="D157" s="300" t="s">
        <v>27</v>
      </c>
      <c r="E157" s="314"/>
      <c r="F157" s="314"/>
      <c r="G157" s="314" t="b">
        <v>0</v>
      </c>
      <c r="H157" s="300" t="str">
        <f>IFERROR(__xludf.DUMMYFUNCTION("IF($G157=TRUE,QUERY(Dropdowns!A:E, ""SELECT C WHERE E = TRUE LIMIT 1"", 0), ""None"")"),"None")</f>
        <v>None</v>
      </c>
      <c r="I157" s="303" t="s">
        <v>27</v>
      </c>
      <c r="J157" s="302" t="str">
        <f>IFERROR(__xludf.DUMMYFUNCTION("IF($G157=TRUE, QUERY(Models!A:H, ""SELECT A WHERE G = TRUE AND H = TRUE LIMIT 1"", 0),""None"")"),"None")</f>
        <v>None</v>
      </c>
      <c r="K157" s="303" t="s">
        <v>27</v>
      </c>
    </row>
    <row r="158">
      <c r="A158" s="321"/>
      <c r="B158" s="322" t="b">
        <v>0</v>
      </c>
      <c r="C158" s="323"/>
      <c r="D158" s="300" t="s">
        <v>27</v>
      </c>
      <c r="E158" s="314"/>
      <c r="F158" s="314"/>
      <c r="G158" s="314" t="b">
        <v>0</v>
      </c>
      <c r="H158" s="300" t="str">
        <f>IFERROR(__xludf.DUMMYFUNCTION("IF($G158=TRUE,QUERY(Dropdowns!A:E, ""SELECT C WHERE E = TRUE LIMIT 1"", 0), ""None"")"),"None")</f>
        <v>None</v>
      </c>
      <c r="I158" s="303" t="s">
        <v>27</v>
      </c>
      <c r="J158" s="302" t="str">
        <f>IFERROR(__xludf.DUMMYFUNCTION("IF($G158=TRUE, QUERY(Models!A:H, ""SELECT A WHERE G = TRUE AND H = TRUE LIMIT 1"", 0),""None"")"),"None")</f>
        <v>None</v>
      </c>
      <c r="K158" s="303" t="s">
        <v>27</v>
      </c>
    </row>
    <row r="159">
      <c r="A159" s="321"/>
      <c r="B159" s="322" t="b">
        <v>0</v>
      </c>
      <c r="C159" s="323"/>
      <c r="D159" s="300" t="s">
        <v>27</v>
      </c>
      <c r="E159" s="314"/>
      <c r="F159" s="314"/>
      <c r="G159" s="314" t="b">
        <v>0</v>
      </c>
      <c r="H159" s="300" t="str">
        <f>IFERROR(__xludf.DUMMYFUNCTION("IF($G159=TRUE,QUERY(Dropdowns!A:E, ""SELECT C WHERE E = TRUE LIMIT 1"", 0), ""None"")"),"None")</f>
        <v>None</v>
      </c>
      <c r="I159" s="303" t="s">
        <v>27</v>
      </c>
      <c r="J159" s="302" t="str">
        <f>IFERROR(__xludf.DUMMYFUNCTION("IF($G159=TRUE, QUERY(Models!A:H, ""SELECT A WHERE G = TRUE AND H = TRUE LIMIT 1"", 0),""None"")"),"None")</f>
        <v>None</v>
      </c>
      <c r="K159" s="303" t="s">
        <v>27</v>
      </c>
    </row>
    <row r="160">
      <c r="A160" s="321"/>
      <c r="B160" s="322" t="b">
        <v>0</v>
      </c>
      <c r="C160" s="323"/>
      <c r="D160" s="300" t="s">
        <v>27</v>
      </c>
      <c r="E160" s="314"/>
      <c r="F160" s="314"/>
      <c r="G160" s="314" t="b">
        <v>0</v>
      </c>
      <c r="H160" s="300" t="str">
        <f>IFERROR(__xludf.DUMMYFUNCTION("IF($G160=TRUE,QUERY(Dropdowns!A:E, ""SELECT C WHERE E = TRUE LIMIT 1"", 0), ""None"")"),"None")</f>
        <v>None</v>
      </c>
      <c r="I160" s="303" t="s">
        <v>27</v>
      </c>
      <c r="J160" s="302" t="str">
        <f>IFERROR(__xludf.DUMMYFUNCTION("IF($G160=TRUE, QUERY(Models!A:H, ""SELECT A WHERE G = TRUE AND H = TRUE LIMIT 1"", 0),""None"")"),"None")</f>
        <v>None</v>
      </c>
      <c r="K160" s="303" t="s">
        <v>27</v>
      </c>
    </row>
    <row r="161">
      <c r="A161" s="321"/>
      <c r="B161" s="322" t="b">
        <v>0</v>
      </c>
      <c r="C161" s="323"/>
      <c r="D161" s="300" t="s">
        <v>27</v>
      </c>
      <c r="E161" s="314"/>
      <c r="F161" s="314"/>
      <c r="G161" s="314" t="b">
        <v>0</v>
      </c>
      <c r="H161" s="300" t="str">
        <f>IFERROR(__xludf.DUMMYFUNCTION("IF($G161=TRUE,QUERY(Dropdowns!A:E, ""SELECT C WHERE E = TRUE LIMIT 1"", 0), ""None"")"),"None")</f>
        <v>None</v>
      </c>
      <c r="I161" s="303" t="s">
        <v>27</v>
      </c>
      <c r="J161" s="302" t="str">
        <f>IFERROR(__xludf.DUMMYFUNCTION("IF($G161=TRUE, QUERY(Models!A:H, ""SELECT A WHERE G = TRUE AND H = TRUE LIMIT 1"", 0),""None"")"),"None")</f>
        <v>None</v>
      </c>
      <c r="K161" s="303" t="s">
        <v>27</v>
      </c>
    </row>
    <row r="162">
      <c r="A162" s="321"/>
      <c r="B162" s="322" t="b">
        <v>0</v>
      </c>
      <c r="C162" s="323"/>
      <c r="D162" s="300" t="s">
        <v>27</v>
      </c>
      <c r="E162" s="314"/>
      <c r="F162" s="314"/>
      <c r="G162" s="314" t="b">
        <v>0</v>
      </c>
      <c r="H162" s="300" t="str">
        <f>IFERROR(__xludf.DUMMYFUNCTION("IF($G162=TRUE,QUERY(Dropdowns!A:E, ""SELECT C WHERE E = TRUE LIMIT 1"", 0), ""None"")"),"None")</f>
        <v>None</v>
      </c>
      <c r="I162" s="303" t="s">
        <v>27</v>
      </c>
      <c r="J162" s="302" t="str">
        <f>IFERROR(__xludf.DUMMYFUNCTION("IF($G162=TRUE, QUERY(Models!A:H, ""SELECT A WHERE G = TRUE AND H = TRUE LIMIT 1"", 0),""None"")"),"None")</f>
        <v>None</v>
      </c>
      <c r="K162" s="303" t="s">
        <v>27</v>
      </c>
    </row>
    <row r="163">
      <c r="A163" s="321"/>
      <c r="B163" s="322" t="b">
        <v>0</v>
      </c>
      <c r="C163" s="323"/>
      <c r="D163" s="300" t="s">
        <v>27</v>
      </c>
      <c r="E163" s="314"/>
      <c r="F163" s="314"/>
      <c r="G163" s="314" t="b">
        <v>0</v>
      </c>
      <c r="H163" s="300" t="str">
        <f>IFERROR(__xludf.DUMMYFUNCTION("IF($G163=TRUE,QUERY(Dropdowns!A:E, ""SELECT C WHERE E = TRUE LIMIT 1"", 0), ""None"")"),"None")</f>
        <v>None</v>
      </c>
      <c r="I163" s="303" t="s">
        <v>27</v>
      </c>
      <c r="J163" s="302" t="str">
        <f>IFERROR(__xludf.DUMMYFUNCTION("IF($G163=TRUE, QUERY(Models!A:H, ""SELECT A WHERE G = TRUE AND H = TRUE LIMIT 1"", 0),""None"")"),"None")</f>
        <v>None</v>
      </c>
      <c r="K163" s="303" t="s">
        <v>27</v>
      </c>
    </row>
    <row r="164">
      <c r="A164" s="321"/>
      <c r="B164" s="322" t="b">
        <v>0</v>
      </c>
      <c r="C164" s="323"/>
      <c r="D164" s="300" t="s">
        <v>27</v>
      </c>
      <c r="E164" s="314"/>
      <c r="F164" s="314"/>
      <c r="G164" s="314" t="b">
        <v>0</v>
      </c>
      <c r="H164" s="300" t="str">
        <f>IFERROR(__xludf.DUMMYFUNCTION("IF($G164=TRUE,QUERY(Dropdowns!A:E, ""SELECT C WHERE E = TRUE LIMIT 1"", 0), ""None"")"),"None")</f>
        <v>None</v>
      </c>
      <c r="I164" s="303" t="s">
        <v>27</v>
      </c>
      <c r="J164" s="302" t="str">
        <f>IFERROR(__xludf.DUMMYFUNCTION("IF($G164=TRUE, QUERY(Models!A:H, ""SELECT A WHERE G = TRUE AND H = TRUE LIMIT 1"", 0),""None"")"),"None")</f>
        <v>None</v>
      </c>
      <c r="K164" s="303" t="s">
        <v>27</v>
      </c>
    </row>
    <row r="165">
      <c r="A165" s="321"/>
      <c r="B165" s="322" t="b">
        <v>0</v>
      </c>
      <c r="C165" s="323"/>
      <c r="D165" s="300" t="s">
        <v>27</v>
      </c>
      <c r="E165" s="314"/>
      <c r="F165" s="314"/>
      <c r="G165" s="314" t="b">
        <v>0</v>
      </c>
      <c r="H165" s="300" t="str">
        <f>IFERROR(__xludf.DUMMYFUNCTION("IF($G165=TRUE,QUERY(Dropdowns!A:E, ""SELECT C WHERE E = TRUE LIMIT 1"", 0), ""None"")"),"None")</f>
        <v>None</v>
      </c>
      <c r="I165" s="303" t="s">
        <v>27</v>
      </c>
      <c r="J165" s="302" t="str">
        <f>IFERROR(__xludf.DUMMYFUNCTION("IF($G165=TRUE, QUERY(Models!A:H, ""SELECT A WHERE G = TRUE AND H = TRUE LIMIT 1"", 0),""None"")"),"None")</f>
        <v>None</v>
      </c>
      <c r="K165" s="303" t="s">
        <v>27</v>
      </c>
    </row>
    <row r="166">
      <c r="A166" s="321"/>
      <c r="B166" s="322" t="b">
        <v>0</v>
      </c>
      <c r="C166" s="323"/>
      <c r="D166" s="300" t="s">
        <v>27</v>
      </c>
      <c r="E166" s="314"/>
      <c r="F166" s="314"/>
      <c r="G166" s="314" t="b">
        <v>0</v>
      </c>
      <c r="H166" s="300" t="str">
        <f>IFERROR(__xludf.DUMMYFUNCTION("IF($G166=TRUE,QUERY(Dropdowns!A:E, ""SELECT C WHERE E = TRUE LIMIT 1"", 0), ""None"")"),"None")</f>
        <v>None</v>
      </c>
      <c r="I166" s="303" t="s">
        <v>27</v>
      </c>
      <c r="J166" s="302" t="str">
        <f>IFERROR(__xludf.DUMMYFUNCTION("IF($G166=TRUE, QUERY(Models!A:H, ""SELECT A WHERE G = TRUE AND H = TRUE LIMIT 1"", 0),""None"")"),"None")</f>
        <v>None</v>
      </c>
      <c r="K166" s="303" t="s">
        <v>27</v>
      </c>
    </row>
    <row r="167">
      <c r="A167" s="321"/>
      <c r="B167" s="322" t="b">
        <v>0</v>
      </c>
      <c r="C167" s="323"/>
      <c r="D167" s="300" t="s">
        <v>27</v>
      </c>
      <c r="E167" s="314"/>
      <c r="F167" s="314"/>
      <c r="G167" s="314" t="b">
        <v>0</v>
      </c>
      <c r="H167" s="300" t="str">
        <f>IFERROR(__xludf.DUMMYFUNCTION("IF($G167=TRUE,QUERY(Dropdowns!A:E, ""SELECT C WHERE E = TRUE LIMIT 1"", 0), ""None"")"),"None")</f>
        <v>None</v>
      </c>
      <c r="I167" s="303" t="s">
        <v>27</v>
      </c>
      <c r="J167" s="302" t="str">
        <f>IFERROR(__xludf.DUMMYFUNCTION("IF($G167=TRUE, QUERY(Models!A:H, ""SELECT A WHERE G = TRUE AND H = TRUE LIMIT 1"", 0),""None"")"),"None")</f>
        <v>None</v>
      </c>
      <c r="K167" s="303" t="s">
        <v>27</v>
      </c>
    </row>
    <row r="168">
      <c r="A168" s="321"/>
      <c r="B168" s="322" t="b">
        <v>0</v>
      </c>
      <c r="C168" s="323"/>
      <c r="D168" s="300" t="s">
        <v>27</v>
      </c>
      <c r="E168" s="314"/>
      <c r="F168" s="314"/>
      <c r="G168" s="314" t="b">
        <v>0</v>
      </c>
      <c r="H168" s="300" t="str">
        <f>IFERROR(__xludf.DUMMYFUNCTION("IF($G168=TRUE,QUERY(Dropdowns!A:E, ""SELECT C WHERE E = TRUE LIMIT 1"", 0), ""None"")"),"None")</f>
        <v>None</v>
      </c>
      <c r="I168" s="303" t="s">
        <v>27</v>
      </c>
      <c r="J168" s="302" t="str">
        <f>IFERROR(__xludf.DUMMYFUNCTION("IF($G168=TRUE, QUERY(Models!A:H, ""SELECT A WHERE G = TRUE AND H = TRUE LIMIT 1"", 0),""None"")"),"None")</f>
        <v>None</v>
      </c>
      <c r="K168" s="303" t="s">
        <v>27</v>
      </c>
    </row>
    <row r="169">
      <c r="A169" s="321"/>
      <c r="B169" s="322" t="b">
        <v>0</v>
      </c>
      <c r="C169" s="323"/>
      <c r="D169" s="300" t="s">
        <v>27</v>
      </c>
      <c r="E169" s="314"/>
      <c r="F169" s="314"/>
      <c r="G169" s="314" t="b">
        <v>0</v>
      </c>
      <c r="H169" s="300" t="str">
        <f>IFERROR(__xludf.DUMMYFUNCTION("IF($G169=TRUE,QUERY(Dropdowns!A:E, ""SELECT C WHERE E = TRUE LIMIT 1"", 0), ""None"")"),"None")</f>
        <v>None</v>
      </c>
      <c r="I169" s="303" t="s">
        <v>27</v>
      </c>
      <c r="J169" s="302" t="str">
        <f>IFERROR(__xludf.DUMMYFUNCTION("IF($G169=TRUE, QUERY(Models!A:H, ""SELECT A WHERE G = TRUE AND H = TRUE LIMIT 1"", 0),""None"")"),"None")</f>
        <v>None</v>
      </c>
      <c r="K169" s="303" t="s">
        <v>27</v>
      </c>
    </row>
    <row r="170">
      <c r="A170" s="321"/>
      <c r="B170" s="322" t="b">
        <v>0</v>
      </c>
      <c r="C170" s="323"/>
      <c r="D170" s="300" t="s">
        <v>27</v>
      </c>
      <c r="E170" s="314"/>
      <c r="F170" s="314"/>
      <c r="G170" s="314" t="b">
        <v>0</v>
      </c>
      <c r="H170" s="300" t="str">
        <f>IFERROR(__xludf.DUMMYFUNCTION("IF($G170=TRUE,QUERY(Dropdowns!A:E, ""SELECT C WHERE E = TRUE LIMIT 1"", 0), ""None"")"),"None")</f>
        <v>None</v>
      </c>
      <c r="I170" s="303" t="s">
        <v>27</v>
      </c>
      <c r="J170" s="302" t="str">
        <f>IFERROR(__xludf.DUMMYFUNCTION("IF($G170=TRUE, QUERY(Models!A:H, ""SELECT A WHERE G = TRUE AND H = TRUE LIMIT 1"", 0),""None"")"),"None")</f>
        <v>None</v>
      </c>
      <c r="K170" s="303" t="s">
        <v>27</v>
      </c>
    </row>
    <row r="171">
      <c r="A171" s="321"/>
      <c r="B171" s="322" t="b">
        <v>0</v>
      </c>
      <c r="C171" s="323"/>
      <c r="D171" s="300" t="s">
        <v>27</v>
      </c>
      <c r="E171" s="314"/>
      <c r="F171" s="314"/>
      <c r="G171" s="314" t="b">
        <v>0</v>
      </c>
      <c r="H171" s="300" t="str">
        <f>IFERROR(__xludf.DUMMYFUNCTION("IF($G171=TRUE,QUERY(Dropdowns!A:E, ""SELECT C WHERE E = TRUE LIMIT 1"", 0), ""None"")"),"None")</f>
        <v>None</v>
      </c>
      <c r="I171" s="303" t="s">
        <v>27</v>
      </c>
      <c r="J171" s="302" t="str">
        <f>IFERROR(__xludf.DUMMYFUNCTION("IF($G171=TRUE, QUERY(Models!A:H, ""SELECT A WHERE G = TRUE AND H = TRUE LIMIT 1"", 0),""None"")"),"None")</f>
        <v>None</v>
      </c>
      <c r="K171" s="303" t="s">
        <v>27</v>
      </c>
    </row>
    <row r="172">
      <c r="A172" s="321"/>
      <c r="B172" s="322" t="b">
        <v>0</v>
      </c>
      <c r="C172" s="323"/>
      <c r="D172" s="300" t="s">
        <v>27</v>
      </c>
      <c r="E172" s="314"/>
      <c r="F172" s="314"/>
      <c r="G172" s="314" t="b">
        <v>0</v>
      </c>
      <c r="H172" s="300" t="str">
        <f>IFERROR(__xludf.DUMMYFUNCTION("IF($G172=TRUE,QUERY(Dropdowns!A:E, ""SELECT C WHERE E = TRUE LIMIT 1"", 0), ""None"")"),"None")</f>
        <v>None</v>
      </c>
      <c r="I172" s="303" t="s">
        <v>27</v>
      </c>
      <c r="J172" s="302" t="str">
        <f>IFERROR(__xludf.DUMMYFUNCTION("IF($G172=TRUE, QUERY(Models!A:H, ""SELECT A WHERE G = TRUE AND H = TRUE LIMIT 1"", 0),""None"")"),"None")</f>
        <v>None</v>
      </c>
      <c r="K172" s="303" t="s">
        <v>27</v>
      </c>
    </row>
    <row r="173">
      <c r="A173" s="321"/>
      <c r="B173" s="322" t="b">
        <v>0</v>
      </c>
      <c r="C173" s="323"/>
      <c r="D173" s="300" t="s">
        <v>27</v>
      </c>
      <c r="E173" s="314"/>
      <c r="F173" s="314"/>
      <c r="G173" s="314" t="b">
        <v>0</v>
      </c>
      <c r="H173" s="300" t="str">
        <f>IFERROR(__xludf.DUMMYFUNCTION("IF($G173=TRUE,QUERY(Dropdowns!A:E, ""SELECT C WHERE E = TRUE LIMIT 1"", 0), ""None"")"),"None")</f>
        <v>None</v>
      </c>
      <c r="I173" s="303" t="s">
        <v>27</v>
      </c>
      <c r="J173" s="302" t="str">
        <f>IFERROR(__xludf.DUMMYFUNCTION("IF($G173=TRUE, QUERY(Models!A:H, ""SELECT A WHERE G = TRUE AND H = TRUE LIMIT 1"", 0),""None"")"),"None")</f>
        <v>None</v>
      </c>
      <c r="K173" s="303" t="s">
        <v>27</v>
      </c>
    </row>
    <row r="174">
      <c r="A174" s="321"/>
      <c r="B174" s="322" t="b">
        <v>0</v>
      </c>
      <c r="C174" s="323"/>
      <c r="D174" s="300" t="s">
        <v>27</v>
      </c>
      <c r="E174" s="314"/>
      <c r="F174" s="314"/>
      <c r="G174" s="314" t="b">
        <v>0</v>
      </c>
      <c r="H174" s="300" t="str">
        <f>IFERROR(__xludf.DUMMYFUNCTION("IF($G174=TRUE,QUERY(Dropdowns!A:E, ""SELECT C WHERE E = TRUE LIMIT 1"", 0), ""None"")"),"None")</f>
        <v>None</v>
      </c>
      <c r="I174" s="303" t="s">
        <v>27</v>
      </c>
      <c r="J174" s="302" t="str">
        <f>IFERROR(__xludf.DUMMYFUNCTION("IF($G174=TRUE, QUERY(Models!A:H, ""SELECT A WHERE G = TRUE AND H = TRUE LIMIT 1"", 0),""None"")"),"None")</f>
        <v>None</v>
      </c>
      <c r="K174" s="303" t="s">
        <v>27</v>
      </c>
    </row>
    <row r="175">
      <c r="A175" s="321"/>
      <c r="B175" s="322" t="b">
        <v>0</v>
      </c>
      <c r="C175" s="323"/>
      <c r="D175" s="300" t="s">
        <v>27</v>
      </c>
      <c r="E175" s="314"/>
      <c r="F175" s="314"/>
      <c r="G175" s="314" t="b">
        <v>0</v>
      </c>
      <c r="H175" s="300" t="str">
        <f>IFERROR(__xludf.DUMMYFUNCTION("IF($G175=TRUE,QUERY(Dropdowns!A:E, ""SELECT C WHERE E = TRUE LIMIT 1"", 0), ""None"")"),"None")</f>
        <v>None</v>
      </c>
      <c r="I175" s="303" t="s">
        <v>27</v>
      </c>
      <c r="J175" s="302" t="str">
        <f>IFERROR(__xludf.DUMMYFUNCTION("IF($G175=TRUE, QUERY(Models!A:H, ""SELECT A WHERE G = TRUE AND H = TRUE LIMIT 1"", 0),""None"")"),"None")</f>
        <v>None</v>
      </c>
      <c r="K175" s="303" t="s">
        <v>27</v>
      </c>
    </row>
    <row r="176">
      <c r="A176" s="321"/>
      <c r="B176" s="322" t="b">
        <v>0</v>
      </c>
      <c r="C176" s="323"/>
      <c r="D176" s="300" t="s">
        <v>27</v>
      </c>
      <c r="E176" s="314"/>
      <c r="F176" s="314"/>
      <c r="G176" s="314" t="b">
        <v>0</v>
      </c>
      <c r="H176" s="300" t="str">
        <f>IFERROR(__xludf.DUMMYFUNCTION("IF($G176=TRUE,QUERY(Dropdowns!A:E, ""SELECT C WHERE E = TRUE LIMIT 1"", 0), ""None"")"),"None")</f>
        <v>None</v>
      </c>
      <c r="I176" s="303" t="s">
        <v>27</v>
      </c>
      <c r="J176" s="302" t="str">
        <f>IFERROR(__xludf.DUMMYFUNCTION("IF($G176=TRUE, QUERY(Models!A:H, ""SELECT A WHERE G = TRUE AND H = TRUE LIMIT 1"", 0),""None"")"),"None")</f>
        <v>None</v>
      </c>
      <c r="K176" s="303" t="s">
        <v>27</v>
      </c>
    </row>
    <row r="177">
      <c r="A177" s="321"/>
      <c r="B177" s="322" t="b">
        <v>0</v>
      </c>
      <c r="C177" s="323"/>
      <c r="D177" s="300" t="s">
        <v>27</v>
      </c>
      <c r="E177" s="314"/>
      <c r="F177" s="314"/>
      <c r="G177" s="314" t="b">
        <v>0</v>
      </c>
      <c r="H177" s="300" t="str">
        <f>IFERROR(__xludf.DUMMYFUNCTION("IF($G177=TRUE,QUERY(Dropdowns!A:E, ""SELECT C WHERE E = TRUE LIMIT 1"", 0), ""None"")"),"None")</f>
        <v>None</v>
      </c>
      <c r="I177" s="303" t="s">
        <v>27</v>
      </c>
      <c r="J177" s="302" t="str">
        <f>IFERROR(__xludf.DUMMYFUNCTION("IF($G177=TRUE, QUERY(Models!A:H, ""SELECT A WHERE G = TRUE AND H = TRUE LIMIT 1"", 0),""None"")"),"None")</f>
        <v>None</v>
      </c>
      <c r="K177" s="303" t="s">
        <v>27</v>
      </c>
    </row>
    <row r="178">
      <c r="A178" s="321"/>
      <c r="B178" s="322" t="b">
        <v>0</v>
      </c>
      <c r="C178" s="323"/>
      <c r="D178" s="300" t="s">
        <v>27</v>
      </c>
      <c r="E178" s="314"/>
      <c r="F178" s="314"/>
      <c r="G178" s="314" t="b">
        <v>0</v>
      </c>
      <c r="H178" s="300" t="str">
        <f>IFERROR(__xludf.DUMMYFUNCTION("IF($G178=TRUE,QUERY(Dropdowns!A:E, ""SELECT C WHERE E = TRUE LIMIT 1"", 0), ""None"")"),"None")</f>
        <v>None</v>
      </c>
      <c r="I178" s="303" t="s">
        <v>27</v>
      </c>
      <c r="J178" s="302" t="str">
        <f>IFERROR(__xludf.DUMMYFUNCTION("IF($G178=TRUE, QUERY(Models!A:H, ""SELECT A WHERE G = TRUE AND H = TRUE LIMIT 1"", 0),""None"")"),"None")</f>
        <v>None</v>
      </c>
      <c r="K178" s="303" t="s">
        <v>27</v>
      </c>
    </row>
    <row r="179">
      <c r="A179" s="321"/>
      <c r="B179" s="322" t="b">
        <v>0</v>
      </c>
      <c r="C179" s="323"/>
      <c r="D179" s="300" t="s">
        <v>27</v>
      </c>
      <c r="E179" s="314"/>
      <c r="F179" s="314"/>
      <c r="G179" s="314" t="b">
        <v>0</v>
      </c>
      <c r="H179" s="300" t="str">
        <f>IFERROR(__xludf.DUMMYFUNCTION("IF($G179=TRUE,QUERY(Dropdowns!A:E, ""SELECT C WHERE E = TRUE LIMIT 1"", 0), ""None"")"),"None")</f>
        <v>None</v>
      </c>
      <c r="I179" s="303" t="s">
        <v>27</v>
      </c>
      <c r="J179" s="302" t="str">
        <f>IFERROR(__xludf.DUMMYFUNCTION("IF($G179=TRUE, QUERY(Models!A:H, ""SELECT A WHERE G = TRUE AND H = TRUE LIMIT 1"", 0),""None"")"),"None")</f>
        <v>None</v>
      </c>
      <c r="K179" s="303" t="s">
        <v>27</v>
      </c>
    </row>
    <row r="180">
      <c r="A180" s="321"/>
      <c r="B180" s="322" t="b">
        <v>0</v>
      </c>
      <c r="C180" s="323"/>
      <c r="D180" s="300" t="s">
        <v>27</v>
      </c>
      <c r="E180" s="314"/>
      <c r="F180" s="314"/>
      <c r="G180" s="314" t="b">
        <v>0</v>
      </c>
      <c r="H180" s="300" t="str">
        <f>IFERROR(__xludf.DUMMYFUNCTION("IF($G180=TRUE,QUERY(Dropdowns!A:E, ""SELECT C WHERE E = TRUE LIMIT 1"", 0), ""None"")"),"None")</f>
        <v>None</v>
      </c>
      <c r="I180" s="303" t="s">
        <v>27</v>
      </c>
      <c r="J180" s="302" t="str">
        <f>IFERROR(__xludf.DUMMYFUNCTION("IF($G180=TRUE, QUERY(Models!A:H, ""SELECT A WHERE G = TRUE AND H = TRUE LIMIT 1"", 0),""None"")"),"None")</f>
        <v>None</v>
      </c>
      <c r="K180" s="303" t="s">
        <v>27</v>
      </c>
    </row>
    <row r="181">
      <c r="A181" s="321"/>
      <c r="B181" s="322" t="b">
        <v>0</v>
      </c>
      <c r="C181" s="323"/>
      <c r="D181" s="300" t="s">
        <v>27</v>
      </c>
      <c r="E181" s="314"/>
      <c r="F181" s="314"/>
      <c r="G181" s="314" t="b">
        <v>0</v>
      </c>
      <c r="H181" s="300" t="str">
        <f>IFERROR(__xludf.DUMMYFUNCTION("IF($G181=TRUE,QUERY(Dropdowns!A:E, ""SELECT C WHERE E = TRUE LIMIT 1"", 0), ""None"")"),"None")</f>
        <v>None</v>
      </c>
      <c r="I181" s="303" t="s">
        <v>27</v>
      </c>
      <c r="J181" s="302" t="str">
        <f>IFERROR(__xludf.DUMMYFUNCTION("IF($G181=TRUE, QUERY(Models!A:H, ""SELECT A WHERE G = TRUE AND H = TRUE LIMIT 1"", 0),""None"")"),"None")</f>
        <v>None</v>
      </c>
      <c r="K181" s="303" t="s">
        <v>27</v>
      </c>
    </row>
    <row r="182">
      <c r="A182" s="321"/>
      <c r="B182" s="322" t="b">
        <v>0</v>
      </c>
      <c r="C182" s="323"/>
      <c r="D182" s="300" t="s">
        <v>27</v>
      </c>
      <c r="E182" s="314"/>
      <c r="F182" s="314"/>
      <c r="G182" s="314" t="b">
        <v>0</v>
      </c>
      <c r="H182" s="300" t="str">
        <f>IFERROR(__xludf.DUMMYFUNCTION("IF($G182=TRUE,QUERY(Dropdowns!A:E, ""SELECT C WHERE E = TRUE LIMIT 1"", 0), ""None"")"),"None")</f>
        <v>None</v>
      </c>
      <c r="I182" s="303" t="s">
        <v>27</v>
      </c>
      <c r="J182" s="302" t="str">
        <f>IFERROR(__xludf.DUMMYFUNCTION("IF($G182=TRUE, QUERY(Models!A:H, ""SELECT A WHERE G = TRUE AND H = TRUE LIMIT 1"", 0),""None"")"),"None")</f>
        <v>None</v>
      </c>
      <c r="K182" s="303" t="s">
        <v>27</v>
      </c>
    </row>
    <row r="183">
      <c r="A183" s="321"/>
      <c r="B183" s="322" t="b">
        <v>0</v>
      </c>
      <c r="C183" s="323"/>
      <c r="D183" s="300" t="s">
        <v>27</v>
      </c>
      <c r="E183" s="314"/>
      <c r="F183" s="314"/>
      <c r="G183" s="314" t="b">
        <v>0</v>
      </c>
      <c r="H183" s="300" t="str">
        <f>IFERROR(__xludf.DUMMYFUNCTION("IF($G183=TRUE,QUERY(Dropdowns!A:E, ""SELECT C WHERE E = TRUE LIMIT 1"", 0), ""None"")"),"None")</f>
        <v>None</v>
      </c>
      <c r="I183" s="303" t="s">
        <v>27</v>
      </c>
      <c r="J183" s="302" t="str">
        <f>IFERROR(__xludf.DUMMYFUNCTION("IF($G183=TRUE, QUERY(Models!A:H, ""SELECT A WHERE G = TRUE AND H = TRUE LIMIT 1"", 0),""None"")"),"None")</f>
        <v>None</v>
      </c>
      <c r="K183" s="303" t="s">
        <v>27</v>
      </c>
    </row>
    <row r="184">
      <c r="A184" s="321"/>
      <c r="B184" s="322" t="b">
        <v>0</v>
      </c>
      <c r="C184" s="323"/>
      <c r="D184" s="300" t="s">
        <v>27</v>
      </c>
      <c r="E184" s="314"/>
      <c r="F184" s="314"/>
      <c r="G184" s="314" t="b">
        <v>0</v>
      </c>
      <c r="H184" s="300" t="str">
        <f>IFERROR(__xludf.DUMMYFUNCTION("IF($G184=TRUE,QUERY(Dropdowns!A:E, ""SELECT C WHERE E = TRUE LIMIT 1"", 0), ""None"")"),"None")</f>
        <v>None</v>
      </c>
      <c r="I184" s="303" t="s">
        <v>27</v>
      </c>
      <c r="J184" s="302" t="str">
        <f>IFERROR(__xludf.DUMMYFUNCTION("IF($G184=TRUE, QUERY(Models!A:H, ""SELECT A WHERE G = TRUE AND H = TRUE LIMIT 1"", 0),""None"")"),"None")</f>
        <v>None</v>
      </c>
      <c r="K184" s="303" t="s">
        <v>27</v>
      </c>
    </row>
    <row r="185">
      <c r="A185" s="321"/>
      <c r="B185" s="322" t="b">
        <v>0</v>
      </c>
      <c r="C185" s="323"/>
      <c r="D185" s="300" t="s">
        <v>27</v>
      </c>
      <c r="E185" s="314"/>
      <c r="F185" s="314"/>
      <c r="G185" s="314" t="b">
        <v>0</v>
      </c>
      <c r="H185" s="300" t="str">
        <f>IFERROR(__xludf.DUMMYFUNCTION("IF($G185=TRUE,QUERY(Dropdowns!A:E, ""SELECT C WHERE E = TRUE LIMIT 1"", 0), ""None"")"),"None")</f>
        <v>None</v>
      </c>
      <c r="I185" s="303" t="s">
        <v>27</v>
      </c>
      <c r="J185" s="302" t="str">
        <f>IFERROR(__xludf.DUMMYFUNCTION("IF($G185=TRUE, QUERY(Models!A:H, ""SELECT A WHERE G = TRUE AND H = TRUE LIMIT 1"", 0),""None"")"),"None")</f>
        <v>None</v>
      </c>
      <c r="K185" s="303" t="s">
        <v>27</v>
      </c>
    </row>
    <row r="186">
      <c r="A186" s="321"/>
      <c r="B186" s="322" t="b">
        <v>0</v>
      </c>
      <c r="C186" s="323"/>
      <c r="D186" s="300" t="s">
        <v>27</v>
      </c>
      <c r="E186" s="314"/>
      <c r="F186" s="314"/>
      <c r="G186" s="314" t="b">
        <v>0</v>
      </c>
      <c r="H186" s="300" t="str">
        <f>IFERROR(__xludf.DUMMYFUNCTION("IF($G186=TRUE,QUERY(Dropdowns!A:E, ""SELECT C WHERE E = TRUE LIMIT 1"", 0), ""None"")"),"None")</f>
        <v>None</v>
      </c>
      <c r="I186" s="303" t="s">
        <v>27</v>
      </c>
      <c r="J186" s="302" t="str">
        <f>IFERROR(__xludf.DUMMYFUNCTION("IF($G186=TRUE, QUERY(Models!A:H, ""SELECT A WHERE G = TRUE AND H = TRUE LIMIT 1"", 0),""None"")"),"None")</f>
        <v>None</v>
      </c>
      <c r="K186" s="303" t="s">
        <v>27</v>
      </c>
    </row>
    <row r="187">
      <c r="A187" s="321"/>
      <c r="B187" s="322" t="b">
        <v>0</v>
      </c>
      <c r="C187" s="323"/>
      <c r="D187" s="300" t="s">
        <v>27</v>
      </c>
      <c r="E187" s="314"/>
      <c r="F187" s="314"/>
      <c r="G187" s="314" t="b">
        <v>0</v>
      </c>
      <c r="H187" s="300" t="str">
        <f>IFERROR(__xludf.DUMMYFUNCTION("IF($G187=TRUE,QUERY(Dropdowns!A:E, ""SELECT C WHERE E = TRUE LIMIT 1"", 0), ""None"")"),"None")</f>
        <v>None</v>
      </c>
      <c r="I187" s="303" t="s">
        <v>27</v>
      </c>
      <c r="J187" s="302" t="str">
        <f>IFERROR(__xludf.DUMMYFUNCTION("IF($G187=TRUE, QUERY(Models!A:H, ""SELECT A WHERE G = TRUE AND H = TRUE LIMIT 1"", 0),""None"")"),"None")</f>
        <v>None</v>
      </c>
      <c r="K187" s="303" t="s">
        <v>27</v>
      </c>
    </row>
    <row r="188">
      <c r="A188" s="321"/>
      <c r="B188" s="322" t="b">
        <v>0</v>
      </c>
      <c r="C188" s="323"/>
      <c r="D188" s="300" t="s">
        <v>27</v>
      </c>
      <c r="E188" s="314"/>
      <c r="F188" s="314"/>
      <c r="G188" s="314" t="b">
        <v>0</v>
      </c>
      <c r="H188" s="300" t="str">
        <f>IFERROR(__xludf.DUMMYFUNCTION("IF($G188=TRUE,QUERY(Dropdowns!A:E, ""SELECT C WHERE E = TRUE LIMIT 1"", 0), ""None"")"),"None")</f>
        <v>None</v>
      </c>
      <c r="I188" s="303" t="s">
        <v>27</v>
      </c>
      <c r="J188" s="302" t="str">
        <f>IFERROR(__xludf.DUMMYFUNCTION("IF($G188=TRUE, QUERY(Models!A:H, ""SELECT A WHERE G = TRUE AND H = TRUE LIMIT 1"", 0),""None"")"),"None")</f>
        <v>None</v>
      </c>
      <c r="K188" s="303" t="s">
        <v>27</v>
      </c>
    </row>
    <row r="189">
      <c r="A189" s="321"/>
      <c r="B189" s="322" t="b">
        <v>0</v>
      </c>
      <c r="C189" s="323"/>
      <c r="D189" s="300" t="s">
        <v>27</v>
      </c>
      <c r="E189" s="314"/>
      <c r="F189" s="314"/>
      <c r="G189" s="314" t="b">
        <v>0</v>
      </c>
      <c r="H189" s="300" t="str">
        <f>IFERROR(__xludf.DUMMYFUNCTION("IF($G189=TRUE,QUERY(Dropdowns!A:E, ""SELECT C WHERE E = TRUE LIMIT 1"", 0), ""None"")"),"None")</f>
        <v>None</v>
      </c>
      <c r="I189" s="303" t="s">
        <v>27</v>
      </c>
      <c r="J189" s="302" t="str">
        <f>IFERROR(__xludf.DUMMYFUNCTION("IF($G189=TRUE, QUERY(Models!A:H, ""SELECT A WHERE G = TRUE AND H = TRUE LIMIT 1"", 0),""None"")"),"None")</f>
        <v>None</v>
      </c>
      <c r="K189" s="303" t="s">
        <v>27</v>
      </c>
    </row>
    <row r="190">
      <c r="A190" s="321"/>
      <c r="B190" s="322" t="b">
        <v>0</v>
      </c>
      <c r="C190" s="323"/>
      <c r="D190" s="300" t="s">
        <v>27</v>
      </c>
      <c r="E190" s="314"/>
      <c r="F190" s="314"/>
      <c r="G190" s="314" t="b">
        <v>0</v>
      </c>
      <c r="H190" s="300" t="str">
        <f>IFERROR(__xludf.DUMMYFUNCTION("IF($G190=TRUE,QUERY(Dropdowns!A:E, ""SELECT C WHERE E = TRUE LIMIT 1"", 0), ""None"")"),"None")</f>
        <v>None</v>
      </c>
      <c r="I190" s="303" t="s">
        <v>27</v>
      </c>
      <c r="J190" s="302" t="str">
        <f>IFERROR(__xludf.DUMMYFUNCTION("IF($G190=TRUE, QUERY(Models!A:H, ""SELECT A WHERE G = TRUE AND H = TRUE LIMIT 1"", 0),""None"")"),"None")</f>
        <v>None</v>
      </c>
      <c r="K190" s="303" t="s">
        <v>27</v>
      </c>
    </row>
    <row r="191">
      <c r="A191" s="321"/>
      <c r="B191" s="322" t="b">
        <v>0</v>
      </c>
      <c r="C191" s="323"/>
      <c r="D191" s="300" t="s">
        <v>27</v>
      </c>
      <c r="E191" s="314"/>
      <c r="F191" s="314"/>
      <c r="G191" s="314" t="b">
        <v>0</v>
      </c>
      <c r="H191" s="300" t="str">
        <f>IFERROR(__xludf.DUMMYFUNCTION("IF($G191=TRUE,QUERY(Dropdowns!A:E, ""SELECT C WHERE E = TRUE LIMIT 1"", 0), ""None"")"),"None")</f>
        <v>None</v>
      </c>
      <c r="I191" s="303" t="s">
        <v>27</v>
      </c>
      <c r="J191" s="302" t="str">
        <f>IFERROR(__xludf.DUMMYFUNCTION("IF($G191=TRUE, QUERY(Models!A:H, ""SELECT A WHERE G = TRUE AND H = TRUE LIMIT 1"", 0),""None"")"),"None")</f>
        <v>None</v>
      </c>
      <c r="K191" s="303" t="s">
        <v>27</v>
      </c>
    </row>
    <row r="192">
      <c r="A192" s="321"/>
      <c r="B192" s="322" t="b">
        <v>0</v>
      </c>
      <c r="C192" s="323"/>
      <c r="D192" s="300" t="s">
        <v>27</v>
      </c>
      <c r="E192" s="314"/>
      <c r="F192" s="314"/>
      <c r="G192" s="314" t="b">
        <v>0</v>
      </c>
      <c r="H192" s="300" t="str">
        <f>IFERROR(__xludf.DUMMYFUNCTION("IF($G192=TRUE,QUERY(Dropdowns!A:E, ""SELECT C WHERE E = TRUE LIMIT 1"", 0), ""None"")"),"None")</f>
        <v>None</v>
      </c>
      <c r="I192" s="303" t="s">
        <v>27</v>
      </c>
      <c r="J192" s="302" t="str">
        <f>IFERROR(__xludf.DUMMYFUNCTION("IF($G192=TRUE, QUERY(Models!A:H, ""SELECT A WHERE G = TRUE AND H = TRUE LIMIT 1"", 0),""None"")"),"None")</f>
        <v>None</v>
      </c>
      <c r="K192" s="303" t="s">
        <v>27</v>
      </c>
    </row>
    <row r="193">
      <c r="A193" s="321"/>
      <c r="B193" s="322" t="b">
        <v>0</v>
      </c>
      <c r="C193" s="323"/>
      <c r="D193" s="300" t="s">
        <v>27</v>
      </c>
      <c r="E193" s="314"/>
      <c r="F193" s="314"/>
      <c r="G193" s="314" t="b">
        <v>0</v>
      </c>
      <c r="H193" s="300" t="str">
        <f>IFERROR(__xludf.DUMMYFUNCTION("IF($G193=TRUE,QUERY(Dropdowns!A:E, ""SELECT C WHERE E = TRUE LIMIT 1"", 0), ""None"")"),"None")</f>
        <v>None</v>
      </c>
      <c r="I193" s="303" t="s">
        <v>27</v>
      </c>
      <c r="J193" s="302" t="str">
        <f>IFERROR(__xludf.DUMMYFUNCTION("IF($G193=TRUE, QUERY(Models!A:H, ""SELECT A WHERE G = TRUE AND H = TRUE LIMIT 1"", 0),""None"")"),"None")</f>
        <v>None</v>
      </c>
      <c r="K193" s="303" t="s">
        <v>27</v>
      </c>
    </row>
    <row r="194">
      <c r="A194" s="321"/>
      <c r="B194" s="322" t="b">
        <v>0</v>
      </c>
      <c r="C194" s="323"/>
      <c r="D194" s="300" t="s">
        <v>27</v>
      </c>
      <c r="E194" s="314"/>
      <c r="F194" s="314"/>
      <c r="G194" s="314" t="b">
        <v>0</v>
      </c>
      <c r="H194" s="300" t="str">
        <f>IFERROR(__xludf.DUMMYFUNCTION("IF($G194=TRUE,QUERY(Dropdowns!A:E, ""SELECT C WHERE E = TRUE LIMIT 1"", 0), ""None"")"),"None")</f>
        <v>None</v>
      </c>
      <c r="I194" s="303" t="s">
        <v>27</v>
      </c>
      <c r="J194" s="302" t="str">
        <f>IFERROR(__xludf.DUMMYFUNCTION("IF($G194=TRUE, QUERY(Models!A:H, ""SELECT A WHERE G = TRUE AND H = TRUE LIMIT 1"", 0),""None"")"),"None")</f>
        <v>None</v>
      </c>
      <c r="K194" s="303" t="s">
        <v>27</v>
      </c>
    </row>
    <row r="195">
      <c r="A195" s="321"/>
      <c r="B195" s="322" t="b">
        <v>0</v>
      </c>
      <c r="C195" s="323"/>
      <c r="D195" s="300" t="s">
        <v>27</v>
      </c>
      <c r="E195" s="314"/>
      <c r="F195" s="314"/>
      <c r="G195" s="314" t="b">
        <v>0</v>
      </c>
      <c r="H195" s="300" t="str">
        <f>IFERROR(__xludf.DUMMYFUNCTION("IF($G195=TRUE,QUERY(Dropdowns!A:E, ""SELECT C WHERE E = TRUE LIMIT 1"", 0), ""None"")"),"None")</f>
        <v>None</v>
      </c>
      <c r="I195" s="303" t="s">
        <v>27</v>
      </c>
      <c r="J195" s="302" t="str">
        <f>IFERROR(__xludf.DUMMYFUNCTION("IF($G195=TRUE, QUERY(Models!A:H, ""SELECT A WHERE G = TRUE AND H = TRUE LIMIT 1"", 0),""None"")"),"None")</f>
        <v>None</v>
      </c>
      <c r="K195" s="303" t="s">
        <v>27</v>
      </c>
    </row>
    <row r="196">
      <c r="A196" s="321"/>
      <c r="B196" s="322" t="b">
        <v>0</v>
      </c>
      <c r="C196" s="323"/>
      <c r="D196" s="300" t="s">
        <v>27</v>
      </c>
      <c r="E196" s="314"/>
      <c r="F196" s="314"/>
      <c r="G196" s="314" t="b">
        <v>0</v>
      </c>
      <c r="H196" s="300" t="str">
        <f>IFERROR(__xludf.DUMMYFUNCTION("IF($G196=TRUE,QUERY(Dropdowns!A:E, ""SELECT C WHERE E = TRUE LIMIT 1"", 0), ""None"")"),"None")</f>
        <v>None</v>
      </c>
      <c r="I196" s="303" t="s">
        <v>27</v>
      </c>
      <c r="J196" s="302" t="str">
        <f>IFERROR(__xludf.DUMMYFUNCTION("IF($G196=TRUE, QUERY(Models!A:H, ""SELECT A WHERE G = TRUE AND H = TRUE LIMIT 1"", 0),""None"")"),"None")</f>
        <v>None</v>
      </c>
      <c r="K196" s="303" t="s">
        <v>27</v>
      </c>
    </row>
    <row r="197">
      <c r="A197" s="321"/>
      <c r="B197" s="322" t="b">
        <v>0</v>
      </c>
      <c r="C197" s="323"/>
      <c r="D197" s="300" t="s">
        <v>27</v>
      </c>
      <c r="E197" s="314"/>
      <c r="F197" s="314"/>
      <c r="G197" s="314" t="b">
        <v>0</v>
      </c>
      <c r="H197" s="300" t="str">
        <f>IFERROR(__xludf.DUMMYFUNCTION("IF($G197=TRUE,QUERY(Dropdowns!A:E, ""SELECT C WHERE E = TRUE LIMIT 1"", 0), ""None"")"),"None")</f>
        <v>None</v>
      </c>
      <c r="I197" s="303" t="s">
        <v>27</v>
      </c>
      <c r="J197" s="302" t="str">
        <f>IFERROR(__xludf.DUMMYFUNCTION("IF($G197=TRUE, QUERY(Models!A:H, ""SELECT A WHERE G = TRUE AND H = TRUE LIMIT 1"", 0),""None"")"),"None")</f>
        <v>None</v>
      </c>
      <c r="K197" s="303" t="s">
        <v>27</v>
      </c>
    </row>
    <row r="198">
      <c r="A198" s="321"/>
      <c r="B198" s="322" t="b">
        <v>0</v>
      </c>
      <c r="C198" s="323"/>
      <c r="D198" s="300" t="s">
        <v>27</v>
      </c>
      <c r="E198" s="314"/>
      <c r="F198" s="314"/>
      <c r="G198" s="314" t="b">
        <v>0</v>
      </c>
      <c r="H198" s="300" t="str">
        <f>IFERROR(__xludf.DUMMYFUNCTION("IF($G198=TRUE,QUERY(Dropdowns!A:E, ""SELECT C WHERE E = TRUE LIMIT 1"", 0), ""None"")"),"None")</f>
        <v>None</v>
      </c>
      <c r="I198" s="303" t="s">
        <v>27</v>
      </c>
      <c r="J198" s="302" t="str">
        <f>IFERROR(__xludf.DUMMYFUNCTION("IF($G198=TRUE, QUERY(Models!A:H, ""SELECT A WHERE G = TRUE AND H = TRUE LIMIT 1"", 0),""None"")"),"None")</f>
        <v>None</v>
      </c>
      <c r="K198" s="303" t="s">
        <v>27</v>
      </c>
    </row>
    <row r="199">
      <c r="A199" s="321"/>
      <c r="B199" s="322" t="b">
        <v>0</v>
      </c>
      <c r="C199" s="323"/>
      <c r="D199" s="300" t="s">
        <v>27</v>
      </c>
      <c r="E199" s="314"/>
      <c r="F199" s="314"/>
      <c r="G199" s="314" t="b">
        <v>0</v>
      </c>
      <c r="H199" s="300" t="str">
        <f>IFERROR(__xludf.DUMMYFUNCTION("IF($G199=TRUE,QUERY(Dropdowns!A:E, ""SELECT C WHERE E = TRUE LIMIT 1"", 0), ""None"")"),"None")</f>
        <v>None</v>
      </c>
      <c r="I199" s="303" t="s">
        <v>27</v>
      </c>
      <c r="J199" s="302" t="str">
        <f>IFERROR(__xludf.DUMMYFUNCTION("IF($G199=TRUE, QUERY(Models!A:H, ""SELECT A WHERE G = TRUE AND H = TRUE LIMIT 1"", 0),""None"")"),"None")</f>
        <v>None</v>
      </c>
      <c r="K199" s="303" t="s">
        <v>27</v>
      </c>
    </row>
    <row r="200">
      <c r="A200" s="321"/>
      <c r="B200" s="322" t="b">
        <v>0</v>
      </c>
      <c r="C200" s="323"/>
      <c r="D200" s="300" t="s">
        <v>27</v>
      </c>
      <c r="E200" s="314"/>
      <c r="F200" s="314"/>
      <c r="G200" s="314" t="b">
        <v>0</v>
      </c>
      <c r="H200" s="300" t="str">
        <f>IFERROR(__xludf.DUMMYFUNCTION("IF($G200=TRUE,QUERY(Dropdowns!A:E, ""SELECT C WHERE E = TRUE LIMIT 1"", 0), ""None"")"),"None")</f>
        <v>None</v>
      </c>
      <c r="I200" s="303" t="s">
        <v>27</v>
      </c>
      <c r="J200" s="302" t="str">
        <f>IFERROR(__xludf.DUMMYFUNCTION("IF($G200=TRUE, QUERY(Models!A:H, ""SELECT A WHERE G = TRUE AND H = TRUE LIMIT 1"", 0),""None"")"),"None")</f>
        <v>None</v>
      </c>
      <c r="K200" s="303" t="s">
        <v>27</v>
      </c>
    </row>
    <row r="201">
      <c r="A201" s="321"/>
      <c r="B201" s="322" t="b">
        <v>0</v>
      </c>
      <c r="C201" s="323"/>
      <c r="D201" s="300" t="s">
        <v>27</v>
      </c>
      <c r="E201" s="314"/>
      <c r="F201" s="314"/>
      <c r="G201" s="314" t="b">
        <v>0</v>
      </c>
      <c r="H201" s="300" t="str">
        <f>IFERROR(__xludf.DUMMYFUNCTION("IF($G201=TRUE,QUERY(Dropdowns!A:E, ""SELECT C WHERE E = TRUE LIMIT 1"", 0), ""None"")"),"None")</f>
        <v>None</v>
      </c>
      <c r="I201" s="303" t="s">
        <v>27</v>
      </c>
      <c r="J201" s="302" t="str">
        <f>IFERROR(__xludf.DUMMYFUNCTION("IF($G201=TRUE, QUERY(Models!A:H, ""SELECT A WHERE G = TRUE AND H = TRUE LIMIT 1"", 0),""None"")"),"None")</f>
        <v>None</v>
      </c>
      <c r="K201" s="303" t="s">
        <v>27</v>
      </c>
    </row>
    <row r="202">
      <c r="A202" s="321"/>
      <c r="B202" s="322" t="b">
        <v>0</v>
      </c>
      <c r="C202" s="323"/>
      <c r="D202" s="300" t="s">
        <v>27</v>
      </c>
      <c r="E202" s="314"/>
      <c r="F202" s="314"/>
      <c r="G202" s="314" t="b">
        <v>0</v>
      </c>
      <c r="H202" s="300" t="str">
        <f>IFERROR(__xludf.DUMMYFUNCTION("IF($G202=TRUE,QUERY(Dropdowns!A:E, ""SELECT C WHERE E = TRUE LIMIT 1"", 0), ""None"")"),"None")</f>
        <v>None</v>
      </c>
      <c r="I202" s="303" t="s">
        <v>27</v>
      </c>
      <c r="J202" s="302" t="str">
        <f>IFERROR(__xludf.DUMMYFUNCTION("IF($G202=TRUE, QUERY(Models!A:H, ""SELECT A WHERE G = TRUE AND H = TRUE LIMIT 1"", 0),""None"")"),"None")</f>
        <v>None</v>
      </c>
      <c r="K202" s="303" t="s">
        <v>27</v>
      </c>
    </row>
    <row r="203">
      <c r="A203" s="321"/>
      <c r="B203" s="322" t="b">
        <v>0</v>
      </c>
      <c r="C203" s="323"/>
      <c r="D203" s="300" t="s">
        <v>27</v>
      </c>
      <c r="E203" s="314"/>
      <c r="F203" s="314"/>
      <c r="G203" s="314" t="b">
        <v>0</v>
      </c>
      <c r="H203" s="300" t="str">
        <f>IFERROR(__xludf.DUMMYFUNCTION("IF($G203=TRUE,QUERY(Dropdowns!A:E, ""SELECT C WHERE E = TRUE LIMIT 1"", 0), ""None"")"),"None")</f>
        <v>None</v>
      </c>
      <c r="I203" s="303" t="s">
        <v>27</v>
      </c>
      <c r="J203" s="302" t="str">
        <f>IFERROR(__xludf.DUMMYFUNCTION("IF($G203=TRUE, QUERY(Models!A:H, ""SELECT A WHERE G = TRUE AND H = TRUE LIMIT 1"", 0),""None"")"),"None")</f>
        <v>None</v>
      </c>
      <c r="K203" s="303" t="s">
        <v>27</v>
      </c>
    </row>
    <row r="204">
      <c r="A204" s="321"/>
      <c r="B204" s="322" t="b">
        <v>0</v>
      </c>
      <c r="C204" s="323"/>
      <c r="D204" s="300" t="s">
        <v>27</v>
      </c>
      <c r="E204" s="314"/>
      <c r="F204" s="314"/>
      <c r="G204" s="314" t="b">
        <v>0</v>
      </c>
      <c r="H204" s="300" t="str">
        <f>IFERROR(__xludf.DUMMYFUNCTION("IF($G204=TRUE,QUERY(Dropdowns!A:E, ""SELECT C WHERE E = TRUE LIMIT 1"", 0), ""None"")"),"None")</f>
        <v>None</v>
      </c>
      <c r="I204" s="303" t="s">
        <v>27</v>
      </c>
      <c r="J204" s="302" t="str">
        <f>IFERROR(__xludf.DUMMYFUNCTION("IF($G204=TRUE, QUERY(Models!A:H, ""SELECT A WHERE G = TRUE AND H = TRUE LIMIT 1"", 0),""None"")"),"None")</f>
        <v>None</v>
      </c>
      <c r="K204" s="303" t="s">
        <v>27</v>
      </c>
    </row>
    <row r="205">
      <c r="A205" s="321"/>
      <c r="B205" s="322" t="b">
        <v>0</v>
      </c>
      <c r="C205" s="323"/>
      <c r="D205" s="300" t="s">
        <v>27</v>
      </c>
      <c r="E205" s="314"/>
      <c r="F205" s="314"/>
      <c r="G205" s="314" t="b">
        <v>0</v>
      </c>
      <c r="H205" s="300" t="str">
        <f>IFERROR(__xludf.DUMMYFUNCTION("IF($G205=TRUE,QUERY(Dropdowns!A:E, ""SELECT C WHERE E = TRUE LIMIT 1"", 0), ""None"")"),"None")</f>
        <v>None</v>
      </c>
      <c r="I205" s="303" t="s">
        <v>27</v>
      </c>
      <c r="J205" s="302" t="str">
        <f>IFERROR(__xludf.DUMMYFUNCTION("IF($G205=TRUE, QUERY(Models!A:H, ""SELECT A WHERE G = TRUE AND H = TRUE LIMIT 1"", 0),""None"")"),"None")</f>
        <v>None</v>
      </c>
      <c r="K205" s="303" t="s">
        <v>27</v>
      </c>
    </row>
    <row r="206">
      <c r="A206" s="321"/>
      <c r="B206" s="322" t="b">
        <v>0</v>
      </c>
      <c r="C206" s="323"/>
      <c r="D206" s="300" t="s">
        <v>27</v>
      </c>
      <c r="E206" s="314"/>
      <c r="F206" s="314"/>
      <c r="G206" s="314" t="b">
        <v>0</v>
      </c>
      <c r="H206" s="300" t="str">
        <f>IFERROR(__xludf.DUMMYFUNCTION("IF($G206=TRUE,QUERY(Dropdowns!A:E, ""SELECT C WHERE E = TRUE LIMIT 1"", 0), ""None"")"),"None")</f>
        <v>None</v>
      </c>
      <c r="I206" s="303" t="s">
        <v>27</v>
      </c>
      <c r="J206" s="302" t="str">
        <f>IFERROR(__xludf.DUMMYFUNCTION("IF($G206=TRUE, QUERY(Models!A:H, ""SELECT A WHERE G = TRUE AND H = TRUE LIMIT 1"", 0),""None"")"),"None")</f>
        <v>None</v>
      </c>
      <c r="K206" s="303" t="s">
        <v>27</v>
      </c>
    </row>
    <row r="207">
      <c r="A207" s="321"/>
      <c r="B207" s="322" t="b">
        <v>0</v>
      </c>
      <c r="C207" s="323"/>
      <c r="D207" s="300" t="s">
        <v>27</v>
      </c>
      <c r="E207" s="314"/>
      <c r="F207" s="314"/>
      <c r="G207" s="314" t="b">
        <v>0</v>
      </c>
      <c r="H207" s="300" t="str">
        <f>IFERROR(__xludf.DUMMYFUNCTION("IF($G207=TRUE,QUERY(Dropdowns!A:E, ""SELECT C WHERE E = TRUE LIMIT 1"", 0), ""None"")"),"None")</f>
        <v>None</v>
      </c>
      <c r="I207" s="303" t="s">
        <v>27</v>
      </c>
      <c r="J207" s="302" t="str">
        <f>IFERROR(__xludf.DUMMYFUNCTION("IF($G207=TRUE, QUERY(Models!A:H, ""SELECT A WHERE G = TRUE AND H = TRUE LIMIT 1"", 0),""None"")"),"None")</f>
        <v>None</v>
      </c>
      <c r="K207" s="303" t="s">
        <v>27</v>
      </c>
    </row>
    <row r="208">
      <c r="A208" s="321"/>
      <c r="B208" s="322" t="b">
        <v>0</v>
      </c>
      <c r="C208" s="323"/>
      <c r="D208" s="300" t="s">
        <v>27</v>
      </c>
      <c r="E208" s="314"/>
      <c r="F208" s="314"/>
      <c r="G208" s="314" t="b">
        <v>0</v>
      </c>
      <c r="H208" s="300" t="str">
        <f>IFERROR(__xludf.DUMMYFUNCTION("IF($G208=TRUE,QUERY(Dropdowns!A:E, ""SELECT C WHERE E = TRUE LIMIT 1"", 0), ""None"")"),"None")</f>
        <v>None</v>
      </c>
      <c r="I208" s="303" t="s">
        <v>27</v>
      </c>
      <c r="J208" s="302" t="str">
        <f>IFERROR(__xludf.DUMMYFUNCTION("IF($G208=TRUE, QUERY(Models!A:H, ""SELECT A WHERE G = TRUE AND H = TRUE LIMIT 1"", 0),""None"")"),"None")</f>
        <v>None</v>
      </c>
      <c r="K208" s="303" t="s">
        <v>27</v>
      </c>
    </row>
    <row r="209">
      <c r="A209" s="321"/>
      <c r="B209" s="322" t="b">
        <v>0</v>
      </c>
      <c r="C209" s="323"/>
      <c r="D209" s="300" t="s">
        <v>27</v>
      </c>
      <c r="E209" s="314"/>
      <c r="F209" s="314"/>
      <c r="G209" s="314" t="b">
        <v>0</v>
      </c>
      <c r="H209" s="300" t="str">
        <f>IFERROR(__xludf.DUMMYFUNCTION("IF($G209=TRUE,QUERY(Dropdowns!A:E, ""SELECT C WHERE E = TRUE LIMIT 1"", 0), ""None"")"),"None")</f>
        <v>None</v>
      </c>
      <c r="I209" s="303" t="s">
        <v>27</v>
      </c>
      <c r="J209" s="302" t="str">
        <f>IFERROR(__xludf.DUMMYFUNCTION("IF($G209=TRUE, QUERY(Models!A:H, ""SELECT A WHERE G = TRUE AND H = TRUE LIMIT 1"", 0),""None"")"),"None")</f>
        <v>None</v>
      </c>
      <c r="K209" s="303" t="s">
        <v>27</v>
      </c>
    </row>
    <row r="210">
      <c r="A210" s="321"/>
      <c r="B210" s="322" t="b">
        <v>0</v>
      </c>
      <c r="C210" s="323"/>
      <c r="D210" s="300" t="s">
        <v>27</v>
      </c>
      <c r="E210" s="314"/>
      <c r="F210" s="314"/>
      <c r="G210" s="314" t="b">
        <v>0</v>
      </c>
      <c r="H210" s="300" t="str">
        <f>IFERROR(__xludf.DUMMYFUNCTION("IF($G210=TRUE,QUERY(Dropdowns!A:E, ""SELECT C WHERE E = TRUE LIMIT 1"", 0), ""None"")"),"None")</f>
        <v>None</v>
      </c>
      <c r="I210" s="303" t="s">
        <v>27</v>
      </c>
      <c r="J210" s="302" t="str">
        <f>IFERROR(__xludf.DUMMYFUNCTION("IF($G210=TRUE, QUERY(Models!A:H, ""SELECT A WHERE G = TRUE AND H = TRUE LIMIT 1"", 0),""None"")"),"None")</f>
        <v>None</v>
      </c>
      <c r="K210" s="303" t="s">
        <v>27</v>
      </c>
    </row>
    <row r="211">
      <c r="A211" s="321"/>
      <c r="B211" s="322" t="b">
        <v>0</v>
      </c>
      <c r="C211" s="323"/>
      <c r="D211" s="300" t="s">
        <v>27</v>
      </c>
      <c r="E211" s="314"/>
      <c r="F211" s="314"/>
      <c r="G211" s="314" t="b">
        <v>0</v>
      </c>
      <c r="H211" s="300" t="str">
        <f>IFERROR(__xludf.DUMMYFUNCTION("IF($G211=TRUE,QUERY(Dropdowns!A:E, ""SELECT C WHERE E = TRUE LIMIT 1"", 0), ""None"")"),"None")</f>
        <v>None</v>
      </c>
      <c r="I211" s="303" t="s">
        <v>27</v>
      </c>
      <c r="J211" s="302" t="str">
        <f>IFERROR(__xludf.DUMMYFUNCTION("IF($G211=TRUE, QUERY(Models!A:H, ""SELECT A WHERE G = TRUE AND H = TRUE LIMIT 1"", 0),""None"")"),"None")</f>
        <v>None</v>
      </c>
      <c r="K211" s="303" t="s">
        <v>27</v>
      </c>
    </row>
    <row r="212">
      <c r="A212" s="321"/>
      <c r="B212" s="322" t="b">
        <v>0</v>
      </c>
      <c r="C212" s="323"/>
      <c r="D212" s="300" t="s">
        <v>27</v>
      </c>
      <c r="E212" s="314"/>
      <c r="F212" s="314"/>
      <c r="G212" s="314" t="b">
        <v>0</v>
      </c>
      <c r="H212" s="300" t="str">
        <f>IFERROR(__xludf.DUMMYFUNCTION("IF($G212=TRUE,QUERY(Dropdowns!A:E, ""SELECT C WHERE E = TRUE LIMIT 1"", 0), ""None"")"),"None")</f>
        <v>None</v>
      </c>
      <c r="I212" s="303" t="s">
        <v>27</v>
      </c>
      <c r="J212" s="302" t="str">
        <f>IFERROR(__xludf.DUMMYFUNCTION("IF($G212=TRUE, QUERY(Models!A:H, ""SELECT A WHERE G = TRUE AND H = TRUE LIMIT 1"", 0),""None"")"),"None")</f>
        <v>None</v>
      </c>
      <c r="K212" s="303" t="s">
        <v>27</v>
      </c>
    </row>
    <row r="213">
      <c r="A213" s="321"/>
      <c r="B213" s="322" t="b">
        <v>0</v>
      </c>
      <c r="C213" s="323"/>
      <c r="D213" s="300" t="s">
        <v>27</v>
      </c>
      <c r="E213" s="314"/>
      <c r="F213" s="314"/>
      <c r="G213" s="314" t="b">
        <v>0</v>
      </c>
      <c r="H213" s="300" t="str">
        <f>IFERROR(__xludf.DUMMYFUNCTION("IF($G213=TRUE,QUERY(Dropdowns!A:E, ""SELECT C WHERE E = TRUE LIMIT 1"", 0), ""None"")"),"None")</f>
        <v>None</v>
      </c>
      <c r="I213" s="303" t="s">
        <v>27</v>
      </c>
      <c r="J213" s="302" t="str">
        <f>IFERROR(__xludf.DUMMYFUNCTION("IF($G213=TRUE, QUERY(Models!A:H, ""SELECT A WHERE G = TRUE AND H = TRUE LIMIT 1"", 0),""None"")"),"None")</f>
        <v>None</v>
      </c>
      <c r="K213" s="303" t="s">
        <v>27</v>
      </c>
    </row>
    <row r="214">
      <c r="A214" s="321"/>
      <c r="B214" s="322" t="b">
        <v>0</v>
      </c>
      <c r="C214" s="323"/>
      <c r="D214" s="300" t="s">
        <v>27</v>
      </c>
      <c r="E214" s="314"/>
      <c r="F214" s="314"/>
      <c r="G214" s="314" t="b">
        <v>0</v>
      </c>
      <c r="H214" s="300" t="str">
        <f>IFERROR(__xludf.DUMMYFUNCTION("IF($G214=TRUE,QUERY(Dropdowns!A:E, ""SELECT C WHERE E = TRUE LIMIT 1"", 0), ""None"")"),"None")</f>
        <v>None</v>
      </c>
      <c r="I214" s="303" t="s">
        <v>27</v>
      </c>
      <c r="J214" s="302" t="str">
        <f>IFERROR(__xludf.DUMMYFUNCTION("IF($G214=TRUE, QUERY(Models!A:H, ""SELECT A WHERE G = TRUE AND H = TRUE LIMIT 1"", 0),""None"")"),"None")</f>
        <v>None</v>
      </c>
      <c r="K214" s="303" t="s">
        <v>27</v>
      </c>
    </row>
    <row r="215">
      <c r="A215" s="321"/>
      <c r="B215" s="322" t="b">
        <v>0</v>
      </c>
      <c r="C215" s="323"/>
      <c r="D215" s="300" t="s">
        <v>27</v>
      </c>
      <c r="E215" s="314"/>
      <c r="F215" s="314"/>
      <c r="G215" s="314" t="b">
        <v>0</v>
      </c>
      <c r="H215" s="300" t="str">
        <f>IFERROR(__xludf.DUMMYFUNCTION("IF($G215=TRUE,QUERY(Dropdowns!A:E, ""SELECT C WHERE E = TRUE LIMIT 1"", 0), ""None"")"),"None")</f>
        <v>None</v>
      </c>
      <c r="I215" s="303" t="s">
        <v>27</v>
      </c>
      <c r="J215" s="302" t="str">
        <f>IFERROR(__xludf.DUMMYFUNCTION("IF($G215=TRUE, QUERY(Models!A:H, ""SELECT A WHERE G = TRUE AND H = TRUE LIMIT 1"", 0),""None"")"),"None")</f>
        <v>None</v>
      </c>
      <c r="K215" s="303" t="s">
        <v>27</v>
      </c>
    </row>
    <row r="216">
      <c r="A216" s="321"/>
      <c r="B216" s="322" t="b">
        <v>0</v>
      </c>
      <c r="C216" s="323"/>
      <c r="D216" s="300" t="s">
        <v>27</v>
      </c>
      <c r="E216" s="314"/>
      <c r="F216" s="314"/>
      <c r="G216" s="314" t="b">
        <v>0</v>
      </c>
      <c r="H216" s="300" t="str">
        <f>IFERROR(__xludf.DUMMYFUNCTION("IF($G216=TRUE,QUERY(Dropdowns!A:E, ""SELECT C WHERE E = TRUE LIMIT 1"", 0), ""None"")"),"None")</f>
        <v>None</v>
      </c>
      <c r="I216" s="303" t="s">
        <v>27</v>
      </c>
      <c r="J216" s="302" t="str">
        <f>IFERROR(__xludf.DUMMYFUNCTION("IF($G216=TRUE, QUERY(Models!A:H, ""SELECT A WHERE G = TRUE AND H = TRUE LIMIT 1"", 0),""None"")"),"None")</f>
        <v>None</v>
      </c>
      <c r="K216" s="303" t="s">
        <v>27</v>
      </c>
    </row>
    <row r="217">
      <c r="A217" s="321"/>
      <c r="B217" s="322" t="b">
        <v>0</v>
      </c>
      <c r="C217" s="323"/>
      <c r="D217" s="300" t="s">
        <v>27</v>
      </c>
      <c r="E217" s="314"/>
      <c r="F217" s="314"/>
      <c r="G217" s="314" t="b">
        <v>0</v>
      </c>
      <c r="H217" s="300" t="str">
        <f>IFERROR(__xludf.DUMMYFUNCTION("IF($G217=TRUE,QUERY(Dropdowns!A:E, ""SELECT C WHERE E = TRUE LIMIT 1"", 0), ""None"")"),"None")</f>
        <v>None</v>
      </c>
      <c r="I217" s="303" t="s">
        <v>27</v>
      </c>
      <c r="J217" s="302" t="str">
        <f>IFERROR(__xludf.DUMMYFUNCTION("IF($G217=TRUE, QUERY(Models!A:H, ""SELECT A WHERE G = TRUE AND H = TRUE LIMIT 1"", 0),""None"")"),"None")</f>
        <v>None</v>
      </c>
      <c r="K217" s="303" t="s">
        <v>27</v>
      </c>
    </row>
    <row r="218">
      <c r="A218" s="321"/>
      <c r="B218" s="322" t="b">
        <v>0</v>
      </c>
      <c r="C218" s="323"/>
      <c r="D218" s="300" t="s">
        <v>27</v>
      </c>
      <c r="E218" s="314"/>
      <c r="F218" s="314"/>
      <c r="G218" s="314" t="b">
        <v>0</v>
      </c>
      <c r="H218" s="300" t="str">
        <f>IFERROR(__xludf.DUMMYFUNCTION("IF($G218=TRUE,QUERY(Dropdowns!A:E, ""SELECT C WHERE E = TRUE LIMIT 1"", 0), ""None"")"),"None")</f>
        <v>None</v>
      </c>
      <c r="I218" s="303" t="s">
        <v>27</v>
      </c>
      <c r="J218" s="302" t="str">
        <f>IFERROR(__xludf.DUMMYFUNCTION("IF($G218=TRUE, QUERY(Models!A:H, ""SELECT A WHERE G = TRUE AND H = TRUE LIMIT 1"", 0),""None"")"),"None")</f>
        <v>None</v>
      </c>
      <c r="K218" s="303" t="s">
        <v>27</v>
      </c>
    </row>
    <row r="219">
      <c r="A219" s="321"/>
      <c r="B219" s="322" t="b">
        <v>0</v>
      </c>
      <c r="C219" s="323"/>
      <c r="D219" s="300" t="s">
        <v>27</v>
      </c>
      <c r="E219" s="314"/>
      <c r="F219" s="314"/>
      <c r="G219" s="314" t="b">
        <v>0</v>
      </c>
      <c r="H219" s="300" t="str">
        <f>IFERROR(__xludf.DUMMYFUNCTION("IF($G219=TRUE,QUERY(Dropdowns!A:E, ""SELECT C WHERE E = TRUE LIMIT 1"", 0), ""None"")"),"None")</f>
        <v>None</v>
      </c>
      <c r="I219" s="303" t="s">
        <v>27</v>
      </c>
      <c r="J219" s="302" t="str">
        <f>IFERROR(__xludf.DUMMYFUNCTION("IF($G219=TRUE, QUERY(Models!A:H, ""SELECT A WHERE G = TRUE AND H = TRUE LIMIT 1"", 0),""None"")"),"None")</f>
        <v>None</v>
      </c>
      <c r="K219" s="303" t="s">
        <v>27</v>
      </c>
    </row>
    <row r="220">
      <c r="A220" s="321"/>
      <c r="B220" s="322" t="b">
        <v>0</v>
      </c>
      <c r="C220" s="323"/>
      <c r="D220" s="300" t="s">
        <v>27</v>
      </c>
      <c r="E220" s="314"/>
      <c r="F220" s="314"/>
      <c r="G220" s="314" t="b">
        <v>0</v>
      </c>
      <c r="H220" s="300" t="str">
        <f>IFERROR(__xludf.DUMMYFUNCTION("IF($G220=TRUE,QUERY(Dropdowns!A:E, ""SELECT C WHERE E = TRUE LIMIT 1"", 0), ""None"")"),"None")</f>
        <v>None</v>
      </c>
      <c r="I220" s="303" t="s">
        <v>27</v>
      </c>
      <c r="J220" s="302" t="str">
        <f>IFERROR(__xludf.DUMMYFUNCTION("IF($G220=TRUE, QUERY(Models!A:H, ""SELECT A WHERE G = TRUE AND H = TRUE LIMIT 1"", 0),""None"")"),"None")</f>
        <v>None</v>
      </c>
      <c r="K220" s="303" t="s">
        <v>27</v>
      </c>
    </row>
    <row r="221">
      <c r="A221" s="321"/>
      <c r="B221" s="322" t="b">
        <v>0</v>
      </c>
      <c r="C221" s="323"/>
      <c r="D221" s="300" t="s">
        <v>27</v>
      </c>
      <c r="E221" s="314"/>
      <c r="F221" s="314"/>
      <c r="G221" s="314" t="b">
        <v>0</v>
      </c>
      <c r="H221" s="300" t="str">
        <f>IFERROR(__xludf.DUMMYFUNCTION("IF($G221=TRUE,QUERY(Dropdowns!A:E, ""SELECT C WHERE E = TRUE LIMIT 1"", 0), ""None"")"),"None")</f>
        <v>None</v>
      </c>
      <c r="I221" s="303" t="s">
        <v>27</v>
      </c>
      <c r="J221" s="302" t="str">
        <f>IFERROR(__xludf.DUMMYFUNCTION("IF($G221=TRUE, QUERY(Models!A:H, ""SELECT A WHERE G = TRUE AND H = TRUE LIMIT 1"", 0),""None"")"),"None")</f>
        <v>None</v>
      </c>
      <c r="K221" s="303" t="s">
        <v>27</v>
      </c>
    </row>
    <row r="222">
      <c r="A222" s="321"/>
      <c r="B222" s="322" t="b">
        <v>0</v>
      </c>
      <c r="C222" s="323"/>
      <c r="D222" s="300" t="s">
        <v>27</v>
      </c>
      <c r="E222" s="314"/>
      <c r="F222" s="314"/>
      <c r="G222" s="314" t="b">
        <v>0</v>
      </c>
      <c r="H222" s="300" t="str">
        <f>IFERROR(__xludf.DUMMYFUNCTION("IF($G222=TRUE,QUERY(Dropdowns!A:E, ""SELECT C WHERE E = TRUE LIMIT 1"", 0), ""None"")"),"None")</f>
        <v>None</v>
      </c>
      <c r="I222" s="303" t="s">
        <v>27</v>
      </c>
      <c r="J222" s="302" t="str">
        <f>IFERROR(__xludf.DUMMYFUNCTION("IF($G222=TRUE, QUERY(Models!A:H, ""SELECT A WHERE G = TRUE AND H = TRUE LIMIT 1"", 0),""None"")"),"None")</f>
        <v>None</v>
      </c>
      <c r="K222" s="303" t="s">
        <v>27</v>
      </c>
    </row>
    <row r="223">
      <c r="A223" s="321"/>
      <c r="B223" s="322" t="b">
        <v>0</v>
      </c>
      <c r="C223" s="323"/>
      <c r="D223" s="300" t="s">
        <v>27</v>
      </c>
      <c r="E223" s="314"/>
      <c r="F223" s="314"/>
      <c r="G223" s="314" t="b">
        <v>0</v>
      </c>
      <c r="H223" s="300" t="str">
        <f>IFERROR(__xludf.DUMMYFUNCTION("IF($G223=TRUE,QUERY(Dropdowns!A:E, ""SELECT C WHERE E = TRUE LIMIT 1"", 0), ""None"")"),"None")</f>
        <v>None</v>
      </c>
      <c r="I223" s="303" t="s">
        <v>27</v>
      </c>
      <c r="J223" s="302" t="str">
        <f>IFERROR(__xludf.DUMMYFUNCTION("IF($G223=TRUE, QUERY(Models!A:H, ""SELECT A WHERE G = TRUE AND H = TRUE LIMIT 1"", 0),""None"")"),"None")</f>
        <v>None</v>
      </c>
      <c r="K223" s="303" t="s">
        <v>27</v>
      </c>
    </row>
    <row r="224">
      <c r="A224" s="321"/>
      <c r="B224" s="322" t="b">
        <v>0</v>
      </c>
      <c r="C224" s="323"/>
      <c r="D224" s="300" t="s">
        <v>27</v>
      </c>
      <c r="E224" s="314"/>
      <c r="F224" s="314"/>
      <c r="G224" s="314" t="b">
        <v>0</v>
      </c>
      <c r="H224" s="300" t="str">
        <f>IFERROR(__xludf.DUMMYFUNCTION("IF($G224=TRUE,QUERY(Dropdowns!A:E, ""SELECT C WHERE E = TRUE LIMIT 1"", 0), ""None"")"),"None")</f>
        <v>None</v>
      </c>
      <c r="I224" s="303" t="s">
        <v>27</v>
      </c>
      <c r="J224" s="302" t="str">
        <f>IFERROR(__xludf.DUMMYFUNCTION("IF($G224=TRUE, QUERY(Models!A:H, ""SELECT A WHERE G = TRUE AND H = TRUE LIMIT 1"", 0),""None"")"),"None")</f>
        <v>None</v>
      </c>
      <c r="K224" s="303" t="s">
        <v>27</v>
      </c>
    </row>
    <row r="225">
      <c r="A225" s="321"/>
      <c r="B225" s="322" t="b">
        <v>0</v>
      </c>
      <c r="C225" s="323"/>
      <c r="D225" s="300" t="s">
        <v>27</v>
      </c>
      <c r="E225" s="314"/>
      <c r="F225" s="314"/>
      <c r="G225" s="314" t="b">
        <v>0</v>
      </c>
      <c r="H225" s="300" t="str">
        <f>IFERROR(__xludf.DUMMYFUNCTION("IF($G225=TRUE,QUERY(Dropdowns!A:E, ""SELECT C WHERE E = TRUE LIMIT 1"", 0), ""None"")"),"None")</f>
        <v>None</v>
      </c>
      <c r="I225" s="303" t="s">
        <v>27</v>
      </c>
      <c r="J225" s="302" t="str">
        <f>IFERROR(__xludf.DUMMYFUNCTION("IF($G225=TRUE, QUERY(Models!A:H, ""SELECT A WHERE G = TRUE AND H = TRUE LIMIT 1"", 0),""None"")"),"None")</f>
        <v>None</v>
      </c>
      <c r="K225" s="303" t="s">
        <v>27</v>
      </c>
    </row>
    <row r="226">
      <c r="A226" s="321"/>
      <c r="B226" s="322" t="b">
        <v>0</v>
      </c>
      <c r="C226" s="323"/>
      <c r="D226" s="300" t="s">
        <v>27</v>
      </c>
      <c r="E226" s="314"/>
      <c r="F226" s="314"/>
      <c r="G226" s="314" t="b">
        <v>0</v>
      </c>
      <c r="H226" s="300" t="str">
        <f>IFERROR(__xludf.DUMMYFUNCTION("IF($G226=TRUE,QUERY(Dropdowns!A:E, ""SELECT C WHERE E = TRUE LIMIT 1"", 0), ""None"")"),"None")</f>
        <v>None</v>
      </c>
      <c r="I226" s="303" t="s">
        <v>27</v>
      </c>
      <c r="J226" s="302" t="str">
        <f>IFERROR(__xludf.DUMMYFUNCTION("IF($G226=TRUE, QUERY(Models!A:H, ""SELECT A WHERE G = TRUE AND H = TRUE LIMIT 1"", 0),""None"")"),"None")</f>
        <v>None</v>
      </c>
      <c r="K226" s="303" t="s">
        <v>27</v>
      </c>
    </row>
    <row r="227">
      <c r="A227" s="321"/>
      <c r="B227" s="322" t="b">
        <v>0</v>
      </c>
      <c r="C227" s="323"/>
      <c r="D227" s="300" t="s">
        <v>27</v>
      </c>
      <c r="E227" s="314"/>
      <c r="F227" s="314"/>
      <c r="G227" s="314" t="b">
        <v>0</v>
      </c>
      <c r="H227" s="300" t="str">
        <f>IFERROR(__xludf.DUMMYFUNCTION("IF($G227=TRUE,QUERY(Dropdowns!A:E, ""SELECT C WHERE E = TRUE LIMIT 1"", 0), ""None"")"),"None")</f>
        <v>None</v>
      </c>
      <c r="I227" s="303" t="s">
        <v>27</v>
      </c>
      <c r="J227" s="302" t="str">
        <f>IFERROR(__xludf.DUMMYFUNCTION("IF($G227=TRUE, QUERY(Models!A:H, ""SELECT A WHERE G = TRUE AND H = TRUE LIMIT 1"", 0),""None"")"),"None")</f>
        <v>None</v>
      </c>
      <c r="K227" s="303" t="s">
        <v>27</v>
      </c>
    </row>
    <row r="228">
      <c r="A228" s="321"/>
      <c r="B228" s="322" t="b">
        <v>0</v>
      </c>
      <c r="C228" s="323"/>
      <c r="D228" s="300" t="s">
        <v>27</v>
      </c>
      <c r="E228" s="314"/>
      <c r="F228" s="314"/>
      <c r="G228" s="314" t="b">
        <v>0</v>
      </c>
      <c r="H228" s="300" t="str">
        <f>IFERROR(__xludf.DUMMYFUNCTION("IF($G228=TRUE,QUERY(Dropdowns!A:E, ""SELECT C WHERE E = TRUE LIMIT 1"", 0), ""None"")"),"None")</f>
        <v>None</v>
      </c>
      <c r="I228" s="303" t="s">
        <v>27</v>
      </c>
      <c r="J228" s="302" t="str">
        <f>IFERROR(__xludf.DUMMYFUNCTION("IF($G228=TRUE, QUERY(Models!A:H, ""SELECT A WHERE G = TRUE AND H = TRUE LIMIT 1"", 0),""None"")"),"None")</f>
        <v>None</v>
      </c>
      <c r="K228" s="303" t="s">
        <v>27</v>
      </c>
    </row>
    <row r="229">
      <c r="A229" s="321"/>
      <c r="B229" s="322" t="b">
        <v>0</v>
      </c>
      <c r="C229" s="323"/>
      <c r="D229" s="300" t="s">
        <v>27</v>
      </c>
      <c r="E229" s="314"/>
      <c r="F229" s="314"/>
      <c r="G229" s="314" t="b">
        <v>0</v>
      </c>
      <c r="H229" s="300" t="str">
        <f>IFERROR(__xludf.DUMMYFUNCTION("IF($G229=TRUE,QUERY(Dropdowns!A:E, ""SELECT C WHERE E = TRUE LIMIT 1"", 0), ""None"")"),"None")</f>
        <v>None</v>
      </c>
      <c r="I229" s="303" t="s">
        <v>27</v>
      </c>
      <c r="J229" s="302" t="str">
        <f>IFERROR(__xludf.DUMMYFUNCTION("IF($G229=TRUE, QUERY(Models!A:H, ""SELECT A WHERE G = TRUE AND H = TRUE LIMIT 1"", 0),""None"")"),"None")</f>
        <v>None</v>
      </c>
      <c r="K229" s="303" t="s">
        <v>27</v>
      </c>
    </row>
    <row r="230">
      <c r="A230" s="321"/>
      <c r="B230" s="322" t="b">
        <v>0</v>
      </c>
      <c r="C230" s="323"/>
      <c r="D230" s="300" t="s">
        <v>27</v>
      </c>
      <c r="E230" s="314"/>
      <c r="F230" s="314"/>
      <c r="G230" s="314" t="b">
        <v>0</v>
      </c>
      <c r="H230" s="300" t="str">
        <f>IFERROR(__xludf.DUMMYFUNCTION("IF($G230=TRUE,QUERY(Dropdowns!A:E, ""SELECT C WHERE E = TRUE LIMIT 1"", 0), ""None"")"),"None")</f>
        <v>None</v>
      </c>
      <c r="I230" s="303" t="s">
        <v>27</v>
      </c>
      <c r="J230" s="302" t="str">
        <f>IFERROR(__xludf.DUMMYFUNCTION("IF($G230=TRUE, QUERY(Models!A:H, ""SELECT A WHERE G = TRUE AND H = TRUE LIMIT 1"", 0),""None"")"),"None")</f>
        <v>None</v>
      </c>
      <c r="K230" s="303" t="s">
        <v>27</v>
      </c>
    </row>
    <row r="231">
      <c r="A231" s="321"/>
      <c r="B231" s="322" t="b">
        <v>0</v>
      </c>
      <c r="C231" s="323"/>
      <c r="D231" s="300" t="s">
        <v>27</v>
      </c>
      <c r="E231" s="314"/>
      <c r="F231" s="314"/>
      <c r="G231" s="314" t="b">
        <v>0</v>
      </c>
      <c r="H231" s="300" t="str">
        <f>IFERROR(__xludf.DUMMYFUNCTION("IF($G231=TRUE,QUERY(Dropdowns!A:E, ""SELECT C WHERE E = TRUE LIMIT 1"", 0), ""None"")"),"None")</f>
        <v>None</v>
      </c>
      <c r="I231" s="303" t="s">
        <v>27</v>
      </c>
      <c r="J231" s="302" t="str">
        <f>IFERROR(__xludf.DUMMYFUNCTION("IF($G231=TRUE, QUERY(Models!A:H, ""SELECT A WHERE G = TRUE AND H = TRUE LIMIT 1"", 0),""None"")"),"None")</f>
        <v>None</v>
      </c>
      <c r="K231" s="303" t="s">
        <v>27</v>
      </c>
    </row>
    <row r="232">
      <c r="A232" s="321"/>
      <c r="B232" s="322" t="b">
        <v>0</v>
      </c>
      <c r="C232" s="323"/>
      <c r="D232" s="300" t="s">
        <v>27</v>
      </c>
      <c r="E232" s="314"/>
      <c r="F232" s="314"/>
      <c r="G232" s="314" t="b">
        <v>0</v>
      </c>
      <c r="H232" s="300" t="str">
        <f>IFERROR(__xludf.DUMMYFUNCTION("IF($G232=TRUE,QUERY(Dropdowns!A:E, ""SELECT C WHERE E = TRUE LIMIT 1"", 0), ""None"")"),"None")</f>
        <v>None</v>
      </c>
      <c r="I232" s="303" t="s">
        <v>27</v>
      </c>
      <c r="J232" s="302" t="str">
        <f>IFERROR(__xludf.DUMMYFUNCTION("IF($G232=TRUE, QUERY(Models!A:H, ""SELECT A WHERE G = TRUE AND H = TRUE LIMIT 1"", 0),""None"")"),"None")</f>
        <v>None</v>
      </c>
      <c r="K232" s="303" t="s">
        <v>27</v>
      </c>
    </row>
    <row r="233">
      <c r="A233" s="321"/>
      <c r="B233" s="322" t="b">
        <v>0</v>
      </c>
      <c r="C233" s="323"/>
      <c r="D233" s="300" t="s">
        <v>27</v>
      </c>
      <c r="E233" s="314"/>
      <c r="F233" s="314"/>
      <c r="G233" s="314" t="b">
        <v>0</v>
      </c>
      <c r="H233" s="300" t="str">
        <f>IFERROR(__xludf.DUMMYFUNCTION("IF($G233=TRUE,QUERY(Dropdowns!A:E, ""SELECT C WHERE E = TRUE LIMIT 1"", 0), ""None"")"),"None")</f>
        <v>None</v>
      </c>
      <c r="I233" s="303" t="s">
        <v>27</v>
      </c>
      <c r="J233" s="302" t="str">
        <f>IFERROR(__xludf.DUMMYFUNCTION("IF($G233=TRUE, QUERY(Models!A:H, ""SELECT A WHERE G = TRUE AND H = TRUE LIMIT 1"", 0),""None"")"),"None")</f>
        <v>None</v>
      </c>
      <c r="K233" s="303" t="s">
        <v>27</v>
      </c>
    </row>
    <row r="234">
      <c r="A234" s="321"/>
      <c r="B234" s="322" t="b">
        <v>0</v>
      </c>
      <c r="C234" s="323"/>
      <c r="D234" s="300" t="s">
        <v>27</v>
      </c>
      <c r="E234" s="314"/>
      <c r="F234" s="314"/>
      <c r="G234" s="314" t="b">
        <v>0</v>
      </c>
      <c r="H234" s="300" t="str">
        <f>IFERROR(__xludf.DUMMYFUNCTION("IF($G234=TRUE,QUERY(Dropdowns!A:E, ""SELECT C WHERE E = TRUE LIMIT 1"", 0), ""None"")"),"None")</f>
        <v>None</v>
      </c>
      <c r="I234" s="303" t="s">
        <v>27</v>
      </c>
      <c r="J234" s="302" t="str">
        <f>IFERROR(__xludf.DUMMYFUNCTION("IF($G234=TRUE, QUERY(Models!A:H, ""SELECT A WHERE G = TRUE AND H = TRUE LIMIT 1"", 0),""None"")"),"None")</f>
        <v>None</v>
      </c>
      <c r="K234" s="303" t="s">
        <v>27</v>
      </c>
    </row>
    <row r="235">
      <c r="A235" s="321"/>
      <c r="B235" s="322" t="b">
        <v>0</v>
      </c>
      <c r="C235" s="323"/>
      <c r="D235" s="300" t="s">
        <v>27</v>
      </c>
      <c r="E235" s="314"/>
      <c r="F235" s="314"/>
      <c r="G235" s="314" t="b">
        <v>0</v>
      </c>
      <c r="H235" s="300" t="str">
        <f>IFERROR(__xludf.DUMMYFUNCTION("IF($G235=TRUE,QUERY(Dropdowns!A:E, ""SELECT C WHERE E = TRUE LIMIT 1"", 0), ""None"")"),"None")</f>
        <v>None</v>
      </c>
      <c r="I235" s="303" t="s">
        <v>27</v>
      </c>
      <c r="J235" s="302" t="str">
        <f>IFERROR(__xludf.DUMMYFUNCTION("IF($G235=TRUE, QUERY(Models!A:H, ""SELECT A WHERE G = TRUE AND H = TRUE LIMIT 1"", 0),""None"")"),"None")</f>
        <v>None</v>
      </c>
      <c r="K235" s="303" t="s">
        <v>27</v>
      </c>
    </row>
    <row r="236">
      <c r="A236" s="321"/>
      <c r="B236" s="322" t="b">
        <v>0</v>
      </c>
      <c r="C236" s="323"/>
      <c r="D236" s="300" t="s">
        <v>27</v>
      </c>
      <c r="E236" s="314"/>
      <c r="F236" s="314"/>
      <c r="G236" s="314" t="b">
        <v>0</v>
      </c>
      <c r="H236" s="300" t="str">
        <f>IFERROR(__xludf.DUMMYFUNCTION("IF($G236=TRUE,QUERY(Dropdowns!A:E, ""SELECT C WHERE E = TRUE LIMIT 1"", 0), ""None"")"),"None")</f>
        <v>None</v>
      </c>
      <c r="I236" s="303" t="s">
        <v>27</v>
      </c>
      <c r="J236" s="302" t="str">
        <f>IFERROR(__xludf.DUMMYFUNCTION("IF($G236=TRUE, QUERY(Models!A:H, ""SELECT A WHERE G = TRUE AND H = TRUE LIMIT 1"", 0),""None"")"),"None")</f>
        <v>None</v>
      </c>
      <c r="K236" s="303" t="s">
        <v>27</v>
      </c>
    </row>
    <row r="237">
      <c r="A237" s="321"/>
      <c r="B237" s="322" t="b">
        <v>0</v>
      </c>
      <c r="C237" s="323"/>
      <c r="D237" s="300" t="s">
        <v>27</v>
      </c>
      <c r="E237" s="314"/>
      <c r="F237" s="314"/>
      <c r="G237" s="314" t="b">
        <v>0</v>
      </c>
      <c r="H237" s="300" t="str">
        <f>IFERROR(__xludf.DUMMYFUNCTION("IF($G237=TRUE,QUERY(Dropdowns!A:E, ""SELECT C WHERE E = TRUE LIMIT 1"", 0), ""None"")"),"None")</f>
        <v>None</v>
      </c>
      <c r="I237" s="303" t="s">
        <v>27</v>
      </c>
      <c r="J237" s="302" t="str">
        <f>IFERROR(__xludf.DUMMYFUNCTION("IF($G237=TRUE, QUERY(Models!A:H, ""SELECT A WHERE G = TRUE AND H = TRUE LIMIT 1"", 0),""None"")"),"None")</f>
        <v>None</v>
      </c>
      <c r="K237" s="303" t="s">
        <v>27</v>
      </c>
    </row>
    <row r="238">
      <c r="A238" s="321"/>
      <c r="B238" s="322" t="b">
        <v>0</v>
      </c>
      <c r="C238" s="323"/>
      <c r="D238" s="300" t="s">
        <v>27</v>
      </c>
      <c r="E238" s="314"/>
      <c r="F238" s="314"/>
      <c r="G238" s="314" t="b">
        <v>0</v>
      </c>
      <c r="H238" s="300" t="str">
        <f>IFERROR(__xludf.DUMMYFUNCTION("IF($G238=TRUE,QUERY(Dropdowns!A:E, ""SELECT C WHERE E = TRUE LIMIT 1"", 0), ""None"")"),"None")</f>
        <v>None</v>
      </c>
      <c r="I238" s="303" t="s">
        <v>27</v>
      </c>
      <c r="J238" s="302" t="str">
        <f>IFERROR(__xludf.DUMMYFUNCTION("IF($G238=TRUE, QUERY(Models!A:H, ""SELECT A WHERE G = TRUE AND H = TRUE LIMIT 1"", 0),""None"")"),"None")</f>
        <v>None</v>
      </c>
      <c r="K238" s="303" t="s">
        <v>27</v>
      </c>
    </row>
    <row r="239">
      <c r="A239" s="321"/>
      <c r="B239" s="322" t="b">
        <v>0</v>
      </c>
      <c r="C239" s="323"/>
      <c r="D239" s="300" t="s">
        <v>27</v>
      </c>
      <c r="E239" s="314"/>
      <c r="F239" s="314"/>
      <c r="G239" s="314" t="b">
        <v>0</v>
      </c>
      <c r="H239" s="300" t="str">
        <f>IFERROR(__xludf.DUMMYFUNCTION("IF($G239=TRUE,QUERY(Dropdowns!A:E, ""SELECT C WHERE E = TRUE LIMIT 1"", 0), ""None"")"),"None")</f>
        <v>None</v>
      </c>
      <c r="I239" s="303" t="s">
        <v>27</v>
      </c>
      <c r="J239" s="302" t="str">
        <f>IFERROR(__xludf.DUMMYFUNCTION("IF($G239=TRUE, QUERY(Models!A:H, ""SELECT A WHERE G = TRUE AND H = TRUE LIMIT 1"", 0),""None"")"),"None")</f>
        <v>None</v>
      </c>
      <c r="K239" s="303" t="s">
        <v>27</v>
      </c>
    </row>
    <row r="240">
      <c r="A240" s="321"/>
      <c r="B240" s="322" t="b">
        <v>0</v>
      </c>
      <c r="C240" s="323"/>
      <c r="D240" s="300" t="s">
        <v>27</v>
      </c>
      <c r="E240" s="314"/>
      <c r="F240" s="314"/>
      <c r="G240" s="314" t="b">
        <v>0</v>
      </c>
      <c r="H240" s="300" t="str">
        <f>IFERROR(__xludf.DUMMYFUNCTION("IF($G240=TRUE,QUERY(Dropdowns!A:E, ""SELECT C WHERE E = TRUE LIMIT 1"", 0), ""None"")"),"None")</f>
        <v>None</v>
      </c>
      <c r="I240" s="303" t="s">
        <v>27</v>
      </c>
      <c r="J240" s="302" t="str">
        <f>IFERROR(__xludf.DUMMYFUNCTION("IF($G240=TRUE, QUERY(Models!A:H, ""SELECT A WHERE G = TRUE AND H = TRUE LIMIT 1"", 0),""None"")"),"None")</f>
        <v>None</v>
      </c>
      <c r="K240" s="303" t="s">
        <v>27</v>
      </c>
    </row>
    <row r="241">
      <c r="A241" s="321"/>
      <c r="B241" s="322" t="b">
        <v>0</v>
      </c>
      <c r="C241" s="323"/>
      <c r="D241" s="300" t="s">
        <v>27</v>
      </c>
      <c r="E241" s="314"/>
      <c r="F241" s="314"/>
      <c r="G241" s="314" t="b">
        <v>0</v>
      </c>
      <c r="H241" s="300" t="str">
        <f>IFERROR(__xludf.DUMMYFUNCTION("IF($G241=TRUE,QUERY(Dropdowns!A:E, ""SELECT C WHERE E = TRUE LIMIT 1"", 0), ""None"")"),"None")</f>
        <v>None</v>
      </c>
      <c r="I241" s="303" t="s">
        <v>27</v>
      </c>
      <c r="J241" s="302" t="str">
        <f>IFERROR(__xludf.DUMMYFUNCTION("IF($G241=TRUE, QUERY(Models!A:H, ""SELECT A WHERE G = TRUE AND H = TRUE LIMIT 1"", 0),""None"")"),"None")</f>
        <v>None</v>
      </c>
      <c r="K241" s="303" t="s">
        <v>27</v>
      </c>
    </row>
    <row r="242">
      <c r="A242" s="321"/>
      <c r="B242" s="322" t="b">
        <v>0</v>
      </c>
      <c r="C242" s="323"/>
      <c r="D242" s="300" t="s">
        <v>27</v>
      </c>
      <c r="E242" s="314"/>
      <c r="F242" s="314"/>
      <c r="G242" s="314" t="b">
        <v>0</v>
      </c>
      <c r="H242" s="300" t="str">
        <f>IFERROR(__xludf.DUMMYFUNCTION("IF($G242=TRUE,QUERY(Dropdowns!A:E, ""SELECT C WHERE E = TRUE LIMIT 1"", 0), ""None"")"),"None")</f>
        <v>None</v>
      </c>
      <c r="I242" s="303" t="s">
        <v>27</v>
      </c>
      <c r="J242" s="302" t="str">
        <f>IFERROR(__xludf.DUMMYFUNCTION("IF($G242=TRUE, QUERY(Models!A:H, ""SELECT A WHERE G = TRUE AND H = TRUE LIMIT 1"", 0),""None"")"),"None")</f>
        <v>None</v>
      </c>
      <c r="K242" s="303" t="s">
        <v>27</v>
      </c>
    </row>
    <row r="243">
      <c r="A243" s="321"/>
      <c r="B243" s="322" t="b">
        <v>0</v>
      </c>
      <c r="C243" s="323"/>
      <c r="D243" s="300" t="s">
        <v>27</v>
      </c>
      <c r="E243" s="314"/>
      <c r="F243" s="314"/>
      <c r="G243" s="314" t="b">
        <v>0</v>
      </c>
      <c r="H243" s="300" t="str">
        <f>IFERROR(__xludf.DUMMYFUNCTION("IF($G243=TRUE,QUERY(Dropdowns!A:E, ""SELECT C WHERE E = TRUE LIMIT 1"", 0), ""None"")"),"None")</f>
        <v>None</v>
      </c>
      <c r="I243" s="303" t="s">
        <v>27</v>
      </c>
      <c r="J243" s="302" t="str">
        <f>IFERROR(__xludf.DUMMYFUNCTION("IF($G243=TRUE, QUERY(Models!A:H, ""SELECT A WHERE G = TRUE AND H = TRUE LIMIT 1"", 0),""None"")"),"None")</f>
        <v>None</v>
      </c>
      <c r="K243" s="303" t="s">
        <v>27</v>
      </c>
    </row>
    <row r="244">
      <c r="A244" s="321"/>
      <c r="B244" s="322" t="b">
        <v>0</v>
      </c>
      <c r="C244" s="323"/>
      <c r="D244" s="300" t="s">
        <v>27</v>
      </c>
      <c r="E244" s="314"/>
      <c r="F244" s="314"/>
      <c r="G244" s="314" t="b">
        <v>0</v>
      </c>
      <c r="H244" s="300" t="str">
        <f>IFERROR(__xludf.DUMMYFUNCTION("IF($G244=TRUE,QUERY(Dropdowns!A:E, ""SELECT C WHERE E = TRUE LIMIT 1"", 0), ""None"")"),"None")</f>
        <v>None</v>
      </c>
      <c r="I244" s="303" t="s">
        <v>27</v>
      </c>
      <c r="J244" s="302" t="str">
        <f>IFERROR(__xludf.DUMMYFUNCTION("IF($G244=TRUE, QUERY(Models!A:H, ""SELECT A WHERE G = TRUE AND H = TRUE LIMIT 1"", 0),""None"")"),"None")</f>
        <v>None</v>
      </c>
      <c r="K244" s="303" t="s">
        <v>27</v>
      </c>
    </row>
    <row r="245">
      <c r="A245" s="321"/>
      <c r="B245" s="322" t="b">
        <v>0</v>
      </c>
      <c r="C245" s="323"/>
      <c r="D245" s="300" t="s">
        <v>27</v>
      </c>
      <c r="E245" s="314"/>
      <c r="F245" s="314"/>
      <c r="G245" s="314" t="b">
        <v>0</v>
      </c>
      <c r="H245" s="300" t="str">
        <f>IFERROR(__xludf.DUMMYFUNCTION("IF($G245=TRUE,QUERY(Dropdowns!A:E, ""SELECT C WHERE E = TRUE LIMIT 1"", 0), ""None"")"),"None")</f>
        <v>None</v>
      </c>
      <c r="I245" s="303" t="s">
        <v>27</v>
      </c>
      <c r="J245" s="302" t="str">
        <f>IFERROR(__xludf.DUMMYFUNCTION("IF($G245=TRUE, QUERY(Models!A:H, ""SELECT A WHERE G = TRUE AND H = TRUE LIMIT 1"", 0),""None"")"),"None")</f>
        <v>None</v>
      </c>
      <c r="K245" s="303" t="s">
        <v>27</v>
      </c>
    </row>
    <row r="246">
      <c r="A246" s="321"/>
      <c r="B246" s="322" t="b">
        <v>0</v>
      </c>
      <c r="C246" s="323"/>
      <c r="D246" s="300" t="s">
        <v>27</v>
      </c>
      <c r="E246" s="314"/>
      <c r="F246" s="314"/>
      <c r="G246" s="314" t="b">
        <v>0</v>
      </c>
      <c r="H246" s="300" t="str">
        <f>IFERROR(__xludf.DUMMYFUNCTION("IF($G246=TRUE,QUERY(Dropdowns!A:E, ""SELECT C WHERE E = TRUE LIMIT 1"", 0), ""None"")"),"None")</f>
        <v>None</v>
      </c>
      <c r="I246" s="303" t="s">
        <v>27</v>
      </c>
      <c r="J246" s="302" t="str">
        <f>IFERROR(__xludf.DUMMYFUNCTION("IF($G246=TRUE, QUERY(Models!A:H, ""SELECT A WHERE G = TRUE AND H = TRUE LIMIT 1"", 0),""None"")"),"None")</f>
        <v>None</v>
      </c>
      <c r="K246" s="303" t="s">
        <v>27</v>
      </c>
    </row>
    <row r="247">
      <c r="A247" s="321"/>
      <c r="B247" s="322" t="b">
        <v>0</v>
      </c>
      <c r="C247" s="323"/>
      <c r="D247" s="300" t="s">
        <v>27</v>
      </c>
      <c r="E247" s="314"/>
      <c r="F247" s="314"/>
      <c r="G247" s="314" t="b">
        <v>0</v>
      </c>
      <c r="H247" s="300" t="str">
        <f>IFERROR(__xludf.DUMMYFUNCTION("IF($G247=TRUE,QUERY(Dropdowns!A:E, ""SELECT C WHERE E = TRUE LIMIT 1"", 0), ""None"")"),"None")</f>
        <v>None</v>
      </c>
      <c r="I247" s="303" t="s">
        <v>27</v>
      </c>
      <c r="J247" s="302" t="str">
        <f>IFERROR(__xludf.DUMMYFUNCTION("IF($G247=TRUE, QUERY(Models!A:H, ""SELECT A WHERE G = TRUE AND H = TRUE LIMIT 1"", 0),""None"")"),"None")</f>
        <v>None</v>
      </c>
      <c r="K247" s="303" t="s">
        <v>27</v>
      </c>
    </row>
    <row r="248">
      <c r="A248" s="321"/>
      <c r="B248" s="322" t="b">
        <v>0</v>
      </c>
      <c r="C248" s="323"/>
      <c r="D248" s="300" t="s">
        <v>27</v>
      </c>
      <c r="E248" s="314"/>
      <c r="F248" s="314"/>
      <c r="G248" s="314" t="b">
        <v>0</v>
      </c>
      <c r="H248" s="300" t="str">
        <f>IFERROR(__xludf.DUMMYFUNCTION("IF($G248=TRUE,QUERY(Dropdowns!A:E, ""SELECT C WHERE E = TRUE LIMIT 1"", 0), ""None"")"),"None")</f>
        <v>None</v>
      </c>
      <c r="I248" s="303" t="s">
        <v>27</v>
      </c>
      <c r="J248" s="302" t="str">
        <f>IFERROR(__xludf.DUMMYFUNCTION("IF($G248=TRUE, QUERY(Models!A:H, ""SELECT A WHERE G = TRUE AND H = TRUE LIMIT 1"", 0),""None"")"),"None")</f>
        <v>None</v>
      </c>
      <c r="K248" s="303" t="s">
        <v>27</v>
      </c>
    </row>
    <row r="249">
      <c r="A249" s="321"/>
      <c r="B249" s="322" t="b">
        <v>0</v>
      </c>
      <c r="C249" s="323"/>
      <c r="D249" s="300" t="s">
        <v>27</v>
      </c>
      <c r="E249" s="314"/>
      <c r="F249" s="314"/>
      <c r="G249" s="314" t="b">
        <v>0</v>
      </c>
      <c r="H249" s="300" t="str">
        <f>IFERROR(__xludf.DUMMYFUNCTION("IF($G249=TRUE,QUERY(Dropdowns!A:E, ""SELECT C WHERE E = TRUE LIMIT 1"", 0), ""None"")"),"None")</f>
        <v>None</v>
      </c>
      <c r="I249" s="303" t="s">
        <v>27</v>
      </c>
      <c r="J249" s="302" t="str">
        <f>IFERROR(__xludf.DUMMYFUNCTION("IF($G249=TRUE, QUERY(Models!A:H, ""SELECT A WHERE G = TRUE AND H = TRUE LIMIT 1"", 0),""None"")"),"None")</f>
        <v>None</v>
      </c>
      <c r="K249" s="303" t="s">
        <v>27</v>
      </c>
    </row>
    <row r="250">
      <c r="A250" s="321"/>
      <c r="B250" s="322" t="b">
        <v>0</v>
      </c>
      <c r="C250" s="323"/>
      <c r="D250" s="300" t="s">
        <v>27</v>
      </c>
      <c r="E250" s="314"/>
      <c r="F250" s="314"/>
      <c r="G250" s="314" t="b">
        <v>0</v>
      </c>
      <c r="H250" s="300" t="str">
        <f>IFERROR(__xludf.DUMMYFUNCTION("IF($G250=TRUE,QUERY(Dropdowns!A:E, ""SELECT C WHERE E = TRUE LIMIT 1"", 0), ""None"")"),"None")</f>
        <v>None</v>
      </c>
      <c r="I250" s="303" t="s">
        <v>27</v>
      </c>
      <c r="J250" s="302" t="str">
        <f>IFERROR(__xludf.DUMMYFUNCTION("IF($G250=TRUE, QUERY(Models!A:H, ""SELECT A WHERE G = TRUE AND H = TRUE LIMIT 1"", 0),""None"")"),"None")</f>
        <v>None</v>
      </c>
      <c r="K250" s="303" t="s">
        <v>27</v>
      </c>
    </row>
    <row r="251">
      <c r="A251" s="321"/>
      <c r="B251" s="322" t="b">
        <v>0</v>
      </c>
      <c r="C251" s="323"/>
      <c r="D251" s="300" t="s">
        <v>27</v>
      </c>
      <c r="E251" s="314"/>
      <c r="F251" s="314"/>
      <c r="G251" s="314" t="b">
        <v>0</v>
      </c>
      <c r="H251" s="300" t="str">
        <f>IFERROR(__xludf.DUMMYFUNCTION("IF($G251=TRUE,QUERY(Dropdowns!A:E, ""SELECT C WHERE E = TRUE LIMIT 1"", 0), ""None"")"),"None")</f>
        <v>None</v>
      </c>
      <c r="I251" s="303" t="s">
        <v>27</v>
      </c>
      <c r="J251" s="302" t="str">
        <f>IFERROR(__xludf.DUMMYFUNCTION("IF($G251=TRUE, QUERY(Models!A:H, ""SELECT A WHERE G = TRUE AND H = TRUE LIMIT 1"", 0),""None"")"),"None")</f>
        <v>None</v>
      </c>
      <c r="K251" s="303" t="s">
        <v>27</v>
      </c>
    </row>
    <row r="252">
      <c r="A252" s="321"/>
      <c r="B252" s="322" t="b">
        <v>0</v>
      </c>
      <c r="C252" s="323"/>
      <c r="D252" s="300" t="s">
        <v>27</v>
      </c>
      <c r="E252" s="314"/>
      <c r="F252" s="314"/>
      <c r="G252" s="314" t="b">
        <v>0</v>
      </c>
      <c r="H252" s="300" t="str">
        <f>IFERROR(__xludf.DUMMYFUNCTION("IF($G252=TRUE,QUERY(Dropdowns!A:E, ""SELECT C WHERE E = TRUE LIMIT 1"", 0), ""None"")"),"None")</f>
        <v>None</v>
      </c>
      <c r="I252" s="303" t="s">
        <v>27</v>
      </c>
      <c r="J252" s="302" t="str">
        <f>IFERROR(__xludf.DUMMYFUNCTION("IF($G252=TRUE, QUERY(Models!A:H, ""SELECT A WHERE G = TRUE AND H = TRUE LIMIT 1"", 0),""None"")"),"None")</f>
        <v>None</v>
      </c>
      <c r="K252" s="303" t="s">
        <v>27</v>
      </c>
    </row>
    <row r="253">
      <c r="A253" s="321"/>
      <c r="B253" s="322" t="b">
        <v>0</v>
      </c>
      <c r="C253" s="323"/>
      <c r="D253" s="300" t="s">
        <v>27</v>
      </c>
      <c r="E253" s="314"/>
      <c r="F253" s="314"/>
      <c r="G253" s="314" t="b">
        <v>0</v>
      </c>
      <c r="H253" s="300" t="str">
        <f>IFERROR(__xludf.DUMMYFUNCTION("IF($G253=TRUE,QUERY(Dropdowns!A:E, ""SELECT C WHERE E = TRUE LIMIT 1"", 0), ""None"")"),"None")</f>
        <v>None</v>
      </c>
      <c r="I253" s="303" t="s">
        <v>27</v>
      </c>
      <c r="J253" s="302" t="str">
        <f>IFERROR(__xludf.DUMMYFUNCTION("IF($G253=TRUE, QUERY(Models!A:H, ""SELECT A WHERE G = TRUE AND H = TRUE LIMIT 1"", 0),""None"")"),"None")</f>
        <v>None</v>
      </c>
      <c r="K253" s="303" t="s">
        <v>27</v>
      </c>
    </row>
    <row r="254">
      <c r="A254" s="321"/>
      <c r="B254" s="322" t="b">
        <v>0</v>
      </c>
      <c r="C254" s="323"/>
      <c r="D254" s="300" t="s">
        <v>27</v>
      </c>
      <c r="E254" s="314"/>
      <c r="F254" s="314"/>
      <c r="G254" s="314" t="b">
        <v>0</v>
      </c>
      <c r="H254" s="300" t="str">
        <f>IFERROR(__xludf.DUMMYFUNCTION("IF($G254=TRUE,QUERY(Dropdowns!A:E, ""SELECT C WHERE E = TRUE LIMIT 1"", 0), ""None"")"),"None")</f>
        <v>None</v>
      </c>
      <c r="I254" s="303" t="s">
        <v>27</v>
      </c>
      <c r="J254" s="302" t="str">
        <f>IFERROR(__xludf.DUMMYFUNCTION("IF($G254=TRUE, QUERY(Models!A:H, ""SELECT A WHERE G = TRUE AND H = TRUE LIMIT 1"", 0),""None"")"),"None")</f>
        <v>None</v>
      </c>
      <c r="K254" s="303" t="s">
        <v>27</v>
      </c>
    </row>
    <row r="255">
      <c r="A255" s="321"/>
      <c r="B255" s="322" t="b">
        <v>0</v>
      </c>
      <c r="C255" s="323"/>
      <c r="D255" s="300" t="s">
        <v>27</v>
      </c>
      <c r="E255" s="314"/>
      <c r="F255" s="314"/>
      <c r="G255" s="314" t="b">
        <v>0</v>
      </c>
      <c r="H255" s="300" t="str">
        <f>IFERROR(__xludf.DUMMYFUNCTION("IF($G255=TRUE,QUERY(Dropdowns!A:E, ""SELECT C WHERE E = TRUE LIMIT 1"", 0), ""None"")"),"None")</f>
        <v>None</v>
      </c>
      <c r="I255" s="303" t="s">
        <v>27</v>
      </c>
      <c r="J255" s="302" t="str">
        <f>IFERROR(__xludf.DUMMYFUNCTION("IF($G255=TRUE, QUERY(Models!A:H, ""SELECT A WHERE G = TRUE AND H = TRUE LIMIT 1"", 0),""None"")"),"None")</f>
        <v>None</v>
      </c>
      <c r="K255" s="303" t="s">
        <v>27</v>
      </c>
    </row>
    <row r="256">
      <c r="A256" s="321"/>
      <c r="B256" s="322" t="b">
        <v>0</v>
      </c>
      <c r="C256" s="323"/>
      <c r="D256" s="300" t="s">
        <v>27</v>
      </c>
      <c r="E256" s="314"/>
      <c r="F256" s="314"/>
      <c r="G256" s="314" t="b">
        <v>0</v>
      </c>
      <c r="H256" s="300" t="str">
        <f>IFERROR(__xludf.DUMMYFUNCTION("IF($G256=TRUE,QUERY(Dropdowns!A:E, ""SELECT C WHERE E = TRUE LIMIT 1"", 0), ""None"")"),"None")</f>
        <v>None</v>
      </c>
      <c r="I256" s="303" t="s">
        <v>27</v>
      </c>
      <c r="J256" s="302" t="str">
        <f>IFERROR(__xludf.DUMMYFUNCTION("IF($G256=TRUE, QUERY(Models!A:H, ""SELECT A WHERE G = TRUE AND H = TRUE LIMIT 1"", 0),""None"")"),"None")</f>
        <v>None</v>
      </c>
      <c r="K256" s="303" t="s">
        <v>27</v>
      </c>
    </row>
    <row r="257">
      <c r="A257" s="321"/>
      <c r="B257" s="322" t="b">
        <v>0</v>
      </c>
      <c r="C257" s="323"/>
      <c r="D257" s="300" t="s">
        <v>27</v>
      </c>
      <c r="E257" s="314"/>
      <c r="F257" s="314"/>
      <c r="G257" s="314" t="b">
        <v>0</v>
      </c>
      <c r="H257" s="300" t="str">
        <f>IFERROR(__xludf.DUMMYFUNCTION("IF($G257=TRUE,QUERY(Dropdowns!A:E, ""SELECT C WHERE E = TRUE LIMIT 1"", 0), ""None"")"),"None")</f>
        <v>None</v>
      </c>
      <c r="I257" s="303" t="s">
        <v>27</v>
      </c>
      <c r="J257" s="302" t="str">
        <f>IFERROR(__xludf.DUMMYFUNCTION("IF($G257=TRUE, QUERY(Models!A:H, ""SELECT A WHERE G = TRUE AND H = TRUE LIMIT 1"", 0),""None"")"),"None")</f>
        <v>None</v>
      </c>
      <c r="K257" s="303" t="s">
        <v>27</v>
      </c>
    </row>
    <row r="258">
      <c r="A258" s="321"/>
      <c r="B258" s="322" t="b">
        <v>0</v>
      </c>
      <c r="C258" s="323"/>
      <c r="D258" s="300" t="s">
        <v>27</v>
      </c>
      <c r="E258" s="314"/>
      <c r="F258" s="314"/>
      <c r="G258" s="314" t="b">
        <v>0</v>
      </c>
      <c r="H258" s="300" t="str">
        <f>IFERROR(__xludf.DUMMYFUNCTION("IF($G258=TRUE,QUERY(Dropdowns!A:E, ""SELECT C WHERE E = TRUE LIMIT 1"", 0), ""None"")"),"None")</f>
        <v>None</v>
      </c>
      <c r="I258" s="303" t="s">
        <v>27</v>
      </c>
      <c r="J258" s="302" t="str">
        <f>IFERROR(__xludf.DUMMYFUNCTION("IF($G258=TRUE, QUERY(Models!A:H, ""SELECT A WHERE G = TRUE AND H = TRUE LIMIT 1"", 0),""None"")"),"None")</f>
        <v>None</v>
      </c>
      <c r="K258" s="303" t="s">
        <v>27</v>
      </c>
    </row>
    <row r="259">
      <c r="A259" s="321"/>
      <c r="B259" s="322" t="b">
        <v>0</v>
      </c>
      <c r="C259" s="323"/>
      <c r="D259" s="300" t="s">
        <v>27</v>
      </c>
      <c r="E259" s="314"/>
      <c r="F259" s="314"/>
      <c r="G259" s="314" t="b">
        <v>0</v>
      </c>
      <c r="H259" s="300" t="str">
        <f>IFERROR(__xludf.DUMMYFUNCTION("IF($G259=TRUE,QUERY(Dropdowns!A:E, ""SELECT C WHERE E = TRUE LIMIT 1"", 0), ""None"")"),"None")</f>
        <v>None</v>
      </c>
      <c r="I259" s="303" t="s">
        <v>27</v>
      </c>
      <c r="J259" s="302" t="str">
        <f>IFERROR(__xludf.DUMMYFUNCTION("IF($G259=TRUE, QUERY(Models!A:H, ""SELECT A WHERE G = TRUE AND H = TRUE LIMIT 1"", 0),""None"")"),"None")</f>
        <v>None</v>
      </c>
      <c r="K259" s="303" t="s">
        <v>27</v>
      </c>
    </row>
    <row r="260">
      <c r="A260" s="321"/>
      <c r="B260" s="322" t="b">
        <v>0</v>
      </c>
      <c r="C260" s="323"/>
      <c r="D260" s="300" t="s">
        <v>27</v>
      </c>
      <c r="E260" s="314"/>
      <c r="F260" s="314"/>
      <c r="G260" s="314" t="b">
        <v>0</v>
      </c>
      <c r="H260" s="300" t="str">
        <f>IFERROR(__xludf.DUMMYFUNCTION("IF($G260=TRUE,QUERY(Dropdowns!A:E, ""SELECT C WHERE E = TRUE LIMIT 1"", 0), ""None"")"),"None")</f>
        <v>None</v>
      </c>
      <c r="I260" s="303" t="s">
        <v>27</v>
      </c>
      <c r="J260" s="302" t="str">
        <f>IFERROR(__xludf.DUMMYFUNCTION("IF($G260=TRUE, QUERY(Models!A:H, ""SELECT A WHERE G = TRUE AND H = TRUE LIMIT 1"", 0),""None"")"),"None")</f>
        <v>None</v>
      </c>
      <c r="K260" s="303" t="s">
        <v>27</v>
      </c>
    </row>
    <row r="261">
      <c r="A261" s="321"/>
      <c r="B261" s="322" t="b">
        <v>0</v>
      </c>
      <c r="C261" s="323"/>
      <c r="D261" s="300" t="s">
        <v>27</v>
      </c>
      <c r="E261" s="314"/>
      <c r="F261" s="314"/>
      <c r="G261" s="314" t="b">
        <v>0</v>
      </c>
      <c r="H261" s="300" t="str">
        <f>IFERROR(__xludf.DUMMYFUNCTION("IF($G261=TRUE,QUERY(Dropdowns!A:E, ""SELECT C WHERE E = TRUE LIMIT 1"", 0), ""None"")"),"None")</f>
        <v>None</v>
      </c>
      <c r="I261" s="303" t="s">
        <v>27</v>
      </c>
      <c r="J261" s="302" t="str">
        <f>IFERROR(__xludf.DUMMYFUNCTION("IF($G261=TRUE, QUERY(Models!A:H, ""SELECT A WHERE G = TRUE AND H = TRUE LIMIT 1"", 0),""None"")"),"None")</f>
        <v>None</v>
      </c>
      <c r="K261" s="303" t="s">
        <v>27</v>
      </c>
    </row>
    <row r="262">
      <c r="A262" s="321"/>
      <c r="B262" s="322" t="b">
        <v>0</v>
      </c>
      <c r="C262" s="323"/>
      <c r="D262" s="300" t="s">
        <v>27</v>
      </c>
      <c r="E262" s="314"/>
      <c r="F262" s="314"/>
      <c r="G262" s="314" t="b">
        <v>0</v>
      </c>
      <c r="H262" s="300" t="str">
        <f>IFERROR(__xludf.DUMMYFUNCTION("IF($G262=TRUE,QUERY(Dropdowns!A:E, ""SELECT C WHERE E = TRUE LIMIT 1"", 0), ""None"")"),"None")</f>
        <v>None</v>
      </c>
      <c r="I262" s="303" t="s">
        <v>27</v>
      </c>
      <c r="J262" s="302" t="str">
        <f>IFERROR(__xludf.DUMMYFUNCTION("IF($G262=TRUE, QUERY(Models!A:H, ""SELECT A WHERE G = TRUE AND H = TRUE LIMIT 1"", 0),""None"")"),"None")</f>
        <v>None</v>
      </c>
      <c r="K262" s="303" t="s">
        <v>27</v>
      </c>
    </row>
    <row r="263">
      <c r="A263" s="321"/>
      <c r="B263" s="322" t="b">
        <v>0</v>
      </c>
      <c r="C263" s="323"/>
      <c r="D263" s="300" t="s">
        <v>27</v>
      </c>
      <c r="E263" s="314"/>
      <c r="F263" s="314"/>
      <c r="G263" s="314" t="b">
        <v>0</v>
      </c>
      <c r="H263" s="300" t="str">
        <f>IFERROR(__xludf.DUMMYFUNCTION("IF($G263=TRUE,QUERY(Dropdowns!A:E, ""SELECT C WHERE E = TRUE LIMIT 1"", 0), ""None"")"),"None")</f>
        <v>None</v>
      </c>
      <c r="I263" s="303" t="s">
        <v>27</v>
      </c>
      <c r="J263" s="302" t="str">
        <f>IFERROR(__xludf.DUMMYFUNCTION("IF($G263=TRUE, QUERY(Models!A:H, ""SELECT A WHERE G = TRUE AND H = TRUE LIMIT 1"", 0),""None"")"),"None")</f>
        <v>None</v>
      </c>
      <c r="K263" s="303" t="s">
        <v>27</v>
      </c>
    </row>
    <row r="264">
      <c r="A264" s="321"/>
      <c r="B264" s="322" t="b">
        <v>0</v>
      </c>
      <c r="C264" s="323"/>
      <c r="D264" s="300" t="s">
        <v>27</v>
      </c>
      <c r="E264" s="314"/>
      <c r="F264" s="314"/>
      <c r="G264" s="314" t="b">
        <v>0</v>
      </c>
      <c r="H264" s="300" t="str">
        <f>IFERROR(__xludf.DUMMYFUNCTION("IF($G264=TRUE,QUERY(Dropdowns!A:E, ""SELECT C WHERE E = TRUE LIMIT 1"", 0), ""None"")"),"None")</f>
        <v>None</v>
      </c>
      <c r="I264" s="303" t="s">
        <v>27</v>
      </c>
      <c r="J264" s="302" t="str">
        <f>IFERROR(__xludf.DUMMYFUNCTION("IF($G264=TRUE, QUERY(Models!A:H, ""SELECT A WHERE G = TRUE AND H = TRUE LIMIT 1"", 0),""None"")"),"None")</f>
        <v>None</v>
      </c>
      <c r="K264" s="303" t="s">
        <v>27</v>
      </c>
    </row>
    <row r="265">
      <c r="A265" s="321"/>
      <c r="B265" s="322" t="b">
        <v>0</v>
      </c>
      <c r="C265" s="323"/>
      <c r="D265" s="300" t="s">
        <v>27</v>
      </c>
      <c r="E265" s="314"/>
      <c r="F265" s="314"/>
      <c r="G265" s="314" t="b">
        <v>0</v>
      </c>
      <c r="H265" s="300" t="str">
        <f>IFERROR(__xludf.DUMMYFUNCTION("IF($G265=TRUE,QUERY(Dropdowns!A:E, ""SELECT C WHERE E = TRUE LIMIT 1"", 0), ""None"")"),"None")</f>
        <v>None</v>
      </c>
      <c r="I265" s="303" t="s">
        <v>27</v>
      </c>
      <c r="J265" s="302" t="str">
        <f>IFERROR(__xludf.DUMMYFUNCTION("IF($G265=TRUE, QUERY(Models!A:H, ""SELECT A WHERE G = TRUE AND H = TRUE LIMIT 1"", 0),""None"")"),"None")</f>
        <v>None</v>
      </c>
      <c r="K265" s="303" t="s">
        <v>27</v>
      </c>
    </row>
    <row r="266">
      <c r="A266" s="321"/>
      <c r="B266" s="322" t="b">
        <v>0</v>
      </c>
      <c r="C266" s="323"/>
      <c r="D266" s="300" t="s">
        <v>27</v>
      </c>
      <c r="E266" s="314"/>
      <c r="F266" s="314"/>
      <c r="G266" s="314" t="b">
        <v>0</v>
      </c>
      <c r="H266" s="300" t="str">
        <f>IFERROR(__xludf.DUMMYFUNCTION("IF($G266=TRUE,QUERY(Dropdowns!A:E, ""SELECT C WHERE E = TRUE LIMIT 1"", 0), ""None"")"),"None")</f>
        <v>None</v>
      </c>
      <c r="I266" s="303" t="s">
        <v>27</v>
      </c>
      <c r="J266" s="302" t="str">
        <f>IFERROR(__xludf.DUMMYFUNCTION("IF($G266=TRUE, QUERY(Models!A:H, ""SELECT A WHERE G = TRUE AND H = TRUE LIMIT 1"", 0),""None"")"),"None")</f>
        <v>None</v>
      </c>
      <c r="K266" s="303" t="s">
        <v>27</v>
      </c>
    </row>
    <row r="267">
      <c r="A267" s="321"/>
      <c r="B267" s="322" t="b">
        <v>0</v>
      </c>
      <c r="C267" s="323"/>
      <c r="D267" s="300" t="s">
        <v>27</v>
      </c>
      <c r="E267" s="314"/>
      <c r="F267" s="314"/>
      <c r="G267" s="314" t="b">
        <v>0</v>
      </c>
      <c r="H267" s="300" t="str">
        <f>IFERROR(__xludf.DUMMYFUNCTION("IF($G267=TRUE,QUERY(Dropdowns!A:E, ""SELECT C WHERE E = TRUE LIMIT 1"", 0), ""None"")"),"None")</f>
        <v>None</v>
      </c>
      <c r="I267" s="303" t="s">
        <v>27</v>
      </c>
      <c r="J267" s="302" t="str">
        <f>IFERROR(__xludf.DUMMYFUNCTION("IF($G267=TRUE, QUERY(Models!A:H, ""SELECT A WHERE G = TRUE AND H = TRUE LIMIT 1"", 0),""None"")"),"None")</f>
        <v>None</v>
      </c>
      <c r="K267" s="303" t="s">
        <v>27</v>
      </c>
    </row>
    <row r="268">
      <c r="A268" s="321"/>
      <c r="B268" s="322" t="b">
        <v>0</v>
      </c>
      <c r="C268" s="323"/>
      <c r="D268" s="300" t="s">
        <v>27</v>
      </c>
      <c r="E268" s="314"/>
      <c r="F268" s="314"/>
      <c r="G268" s="314" t="b">
        <v>0</v>
      </c>
      <c r="H268" s="300" t="str">
        <f>IFERROR(__xludf.DUMMYFUNCTION("IF($G268=TRUE,QUERY(Dropdowns!A:E, ""SELECT C WHERE E = TRUE LIMIT 1"", 0), ""None"")"),"None")</f>
        <v>None</v>
      </c>
      <c r="I268" s="303" t="s">
        <v>27</v>
      </c>
      <c r="J268" s="302" t="str">
        <f>IFERROR(__xludf.DUMMYFUNCTION("IF($G268=TRUE, QUERY(Models!A:H, ""SELECT A WHERE G = TRUE AND H = TRUE LIMIT 1"", 0),""None"")"),"None")</f>
        <v>None</v>
      </c>
      <c r="K268" s="303" t="s">
        <v>27</v>
      </c>
    </row>
    <row r="269">
      <c r="A269" s="321"/>
      <c r="B269" s="322" t="b">
        <v>0</v>
      </c>
      <c r="C269" s="323"/>
      <c r="D269" s="300" t="s">
        <v>27</v>
      </c>
      <c r="E269" s="314"/>
      <c r="F269" s="314"/>
      <c r="G269" s="314" t="b">
        <v>0</v>
      </c>
      <c r="H269" s="300" t="str">
        <f>IFERROR(__xludf.DUMMYFUNCTION("IF($G269=TRUE,QUERY(Dropdowns!A:E, ""SELECT C WHERE E = TRUE LIMIT 1"", 0), ""None"")"),"None")</f>
        <v>None</v>
      </c>
      <c r="I269" s="303" t="s">
        <v>27</v>
      </c>
      <c r="J269" s="302" t="str">
        <f>IFERROR(__xludf.DUMMYFUNCTION("IF($G269=TRUE, QUERY(Models!A:H, ""SELECT A WHERE G = TRUE AND H = TRUE LIMIT 1"", 0),""None"")"),"None")</f>
        <v>None</v>
      </c>
      <c r="K269" s="303" t="s">
        <v>27</v>
      </c>
    </row>
    <row r="270">
      <c r="A270" s="321"/>
      <c r="B270" s="322" t="b">
        <v>0</v>
      </c>
      <c r="C270" s="323"/>
      <c r="D270" s="300" t="s">
        <v>27</v>
      </c>
      <c r="E270" s="314"/>
      <c r="F270" s="314"/>
      <c r="G270" s="314" t="b">
        <v>0</v>
      </c>
      <c r="H270" s="300" t="str">
        <f>IFERROR(__xludf.DUMMYFUNCTION("IF($G270=TRUE,QUERY(Dropdowns!A:E, ""SELECT C WHERE E = TRUE LIMIT 1"", 0), ""None"")"),"None")</f>
        <v>None</v>
      </c>
      <c r="I270" s="303" t="s">
        <v>27</v>
      </c>
      <c r="J270" s="302" t="str">
        <f>IFERROR(__xludf.DUMMYFUNCTION("IF($G270=TRUE, QUERY(Models!A:H, ""SELECT A WHERE G = TRUE AND H = TRUE LIMIT 1"", 0),""None"")"),"None")</f>
        <v>None</v>
      </c>
      <c r="K270" s="303" t="s">
        <v>27</v>
      </c>
    </row>
    <row r="271">
      <c r="A271" s="321"/>
      <c r="B271" s="322" t="b">
        <v>0</v>
      </c>
      <c r="C271" s="323"/>
      <c r="D271" s="300" t="s">
        <v>27</v>
      </c>
      <c r="E271" s="314"/>
      <c r="F271" s="314"/>
      <c r="G271" s="314" t="b">
        <v>0</v>
      </c>
      <c r="H271" s="300" t="str">
        <f>IFERROR(__xludf.DUMMYFUNCTION("IF($G271=TRUE,QUERY(Dropdowns!A:E, ""SELECT C WHERE E = TRUE LIMIT 1"", 0), ""None"")"),"None")</f>
        <v>None</v>
      </c>
      <c r="I271" s="303" t="s">
        <v>27</v>
      </c>
      <c r="J271" s="302" t="str">
        <f>IFERROR(__xludf.DUMMYFUNCTION("IF($G271=TRUE, QUERY(Models!A:H, ""SELECT A WHERE G = TRUE AND H = TRUE LIMIT 1"", 0),""None"")"),"None")</f>
        <v>None</v>
      </c>
      <c r="K271" s="303" t="s">
        <v>27</v>
      </c>
    </row>
    <row r="272">
      <c r="A272" s="321"/>
      <c r="B272" s="322" t="b">
        <v>0</v>
      </c>
      <c r="C272" s="323"/>
      <c r="D272" s="300" t="s">
        <v>27</v>
      </c>
      <c r="E272" s="314"/>
      <c r="F272" s="314"/>
      <c r="G272" s="314" t="b">
        <v>0</v>
      </c>
      <c r="H272" s="300" t="str">
        <f>IFERROR(__xludf.DUMMYFUNCTION("IF($G272=TRUE,QUERY(Dropdowns!A:E, ""SELECT C WHERE E = TRUE LIMIT 1"", 0), ""None"")"),"None")</f>
        <v>None</v>
      </c>
      <c r="I272" s="303" t="s">
        <v>27</v>
      </c>
      <c r="J272" s="302" t="str">
        <f>IFERROR(__xludf.DUMMYFUNCTION("IF($G272=TRUE, QUERY(Models!A:H, ""SELECT A WHERE G = TRUE AND H = TRUE LIMIT 1"", 0),""None"")"),"None")</f>
        <v>None</v>
      </c>
      <c r="K272" s="303" t="s">
        <v>27</v>
      </c>
    </row>
    <row r="273">
      <c r="A273" s="321"/>
      <c r="B273" s="322" t="b">
        <v>0</v>
      </c>
      <c r="C273" s="323"/>
      <c r="D273" s="300" t="s">
        <v>27</v>
      </c>
      <c r="E273" s="314"/>
      <c r="F273" s="314"/>
      <c r="G273" s="314" t="b">
        <v>0</v>
      </c>
      <c r="H273" s="300" t="str">
        <f>IFERROR(__xludf.DUMMYFUNCTION("IF($G273=TRUE,QUERY(Dropdowns!A:E, ""SELECT C WHERE E = TRUE LIMIT 1"", 0), ""None"")"),"None")</f>
        <v>None</v>
      </c>
      <c r="I273" s="303" t="s">
        <v>27</v>
      </c>
      <c r="J273" s="302" t="str">
        <f>IFERROR(__xludf.DUMMYFUNCTION("IF($G273=TRUE, QUERY(Models!A:H, ""SELECT A WHERE G = TRUE AND H = TRUE LIMIT 1"", 0),""None"")"),"None")</f>
        <v>None</v>
      </c>
      <c r="K273" s="303" t="s">
        <v>27</v>
      </c>
    </row>
    <row r="274">
      <c r="A274" s="321"/>
      <c r="B274" s="322" t="b">
        <v>0</v>
      </c>
      <c r="C274" s="323"/>
      <c r="D274" s="300" t="s">
        <v>27</v>
      </c>
      <c r="E274" s="314"/>
      <c r="F274" s="314"/>
      <c r="G274" s="314" t="b">
        <v>0</v>
      </c>
      <c r="H274" s="300" t="str">
        <f>IFERROR(__xludf.DUMMYFUNCTION("IF($G274=TRUE,QUERY(Dropdowns!A:E, ""SELECT C WHERE E = TRUE LIMIT 1"", 0), ""None"")"),"None")</f>
        <v>None</v>
      </c>
      <c r="I274" s="303" t="s">
        <v>27</v>
      </c>
      <c r="J274" s="302" t="str">
        <f>IFERROR(__xludf.DUMMYFUNCTION("IF($G274=TRUE, QUERY(Models!A:H, ""SELECT A WHERE G = TRUE AND H = TRUE LIMIT 1"", 0),""None"")"),"None")</f>
        <v>None</v>
      </c>
      <c r="K274" s="303" t="s">
        <v>27</v>
      </c>
    </row>
    <row r="275">
      <c r="A275" s="321"/>
      <c r="B275" s="322" t="b">
        <v>0</v>
      </c>
      <c r="C275" s="323"/>
      <c r="D275" s="300" t="s">
        <v>27</v>
      </c>
      <c r="E275" s="314"/>
      <c r="F275" s="314"/>
      <c r="G275" s="314" t="b">
        <v>0</v>
      </c>
      <c r="H275" s="300" t="str">
        <f>IFERROR(__xludf.DUMMYFUNCTION("IF($G275=TRUE,QUERY(Dropdowns!A:E, ""SELECT C WHERE E = TRUE LIMIT 1"", 0), ""None"")"),"None")</f>
        <v>None</v>
      </c>
      <c r="I275" s="303" t="s">
        <v>27</v>
      </c>
      <c r="J275" s="302" t="str">
        <f>IFERROR(__xludf.DUMMYFUNCTION("IF($G275=TRUE, QUERY(Models!A:H, ""SELECT A WHERE G = TRUE AND H = TRUE LIMIT 1"", 0),""None"")"),"None")</f>
        <v>None</v>
      </c>
      <c r="K275" s="303" t="s">
        <v>27</v>
      </c>
    </row>
    <row r="276">
      <c r="A276" s="321"/>
      <c r="B276" s="322" t="b">
        <v>0</v>
      </c>
      <c r="C276" s="323"/>
      <c r="D276" s="300" t="s">
        <v>27</v>
      </c>
      <c r="E276" s="314"/>
      <c r="F276" s="314"/>
      <c r="G276" s="314" t="b">
        <v>0</v>
      </c>
      <c r="H276" s="300" t="str">
        <f>IFERROR(__xludf.DUMMYFUNCTION("IF($G276=TRUE,QUERY(Dropdowns!A:E, ""SELECT C WHERE E = TRUE LIMIT 1"", 0), ""None"")"),"None")</f>
        <v>None</v>
      </c>
      <c r="I276" s="303" t="s">
        <v>27</v>
      </c>
      <c r="J276" s="302" t="str">
        <f>IFERROR(__xludf.DUMMYFUNCTION("IF($G276=TRUE, QUERY(Models!A:H, ""SELECT A WHERE G = TRUE AND H = TRUE LIMIT 1"", 0),""None"")"),"None")</f>
        <v>None</v>
      </c>
      <c r="K276" s="303" t="s">
        <v>27</v>
      </c>
    </row>
    <row r="277">
      <c r="A277" s="321"/>
      <c r="B277" s="322" t="b">
        <v>0</v>
      </c>
      <c r="C277" s="323"/>
      <c r="D277" s="300" t="s">
        <v>27</v>
      </c>
      <c r="E277" s="314"/>
      <c r="F277" s="314"/>
      <c r="G277" s="314" t="b">
        <v>0</v>
      </c>
      <c r="H277" s="300" t="str">
        <f>IFERROR(__xludf.DUMMYFUNCTION("IF($G277=TRUE,QUERY(Dropdowns!A:E, ""SELECT C WHERE E = TRUE LIMIT 1"", 0), ""None"")"),"None")</f>
        <v>None</v>
      </c>
      <c r="I277" s="303" t="s">
        <v>27</v>
      </c>
      <c r="J277" s="302" t="str">
        <f>IFERROR(__xludf.DUMMYFUNCTION("IF($G277=TRUE, QUERY(Models!A:H, ""SELECT A WHERE G = TRUE AND H = TRUE LIMIT 1"", 0),""None"")"),"None")</f>
        <v>None</v>
      </c>
      <c r="K277" s="303" t="s">
        <v>27</v>
      </c>
    </row>
    <row r="278">
      <c r="A278" s="321"/>
      <c r="B278" s="322" t="b">
        <v>0</v>
      </c>
      <c r="C278" s="323"/>
      <c r="D278" s="300" t="s">
        <v>27</v>
      </c>
      <c r="E278" s="314"/>
      <c r="F278" s="314"/>
      <c r="G278" s="314" t="b">
        <v>0</v>
      </c>
      <c r="H278" s="300" t="str">
        <f>IFERROR(__xludf.DUMMYFUNCTION("IF($G278=TRUE,QUERY(Dropdowns!A:E, ""SELECT C WHERE E = TRUE LIMIT 1"", 0), ""None"")"),"None")</f>
        <v>None</v>
      </c>
      <c r="I278" s="303" t="s">
        <v>27</v>
      </c>
      <c r="J278" s="302" t="str">
        <f>IFERROR(__xludf.DUMMYFUNCTION("IF($G278=TRUE, QUERY(Models!A:H, ""SELECT A WHERE G = TRUE AND H = TRUE LIMIT 1"", 0),""None"")"),"None")</f>
        <v>None</v>
      </c>
      <c r="K278" s="303" t="s">
        <v>27</v>
      </c>
    </row>
    <row r="279">
      <c r="A279" s="321"/>
      <c r="B279" s="322" t="b">
        <v>0</v>
      </c>
      <c r="C279" s="323"/>
      <c r="D279" s="300" t="s">
        <v>27</v>
      </c>
      <c r="E279" s="314"/>
      <c r="F279" s="314"/>
      <c r="G279" s="314" t="b">
        <v>0</v>
      </c>
      <c r="H279" s="300" t="str">
        <f>IFERROR(__xludf.DUMMYFUNCTION("IF($G279=TRUE,QUERY(Dropdowns!A:E, ""SELECT C WHERE E = TRUE LIMIT 1"", 0), ""None"")"),"None")</f>
        <v>None</v>
      </c>
      <c r="I279" s="303" t="s">
        <v>27</v>
      </c>
      <c r="J279" s="302" t="str">
        <f>IFERROR(__xludf.DUMMYFUNCTION("IF($G279=TRUE, QUERY(Models!A:H, ""SELECT A WHERE G = TRUE AND H = TRUE LIMIT 1"", 0),""None"")"),"None")</f>
        <v>None</v>
      </c>
      <c r="K279" s="303" t="s">
        <v>27</v>
      </c>
    </row>
    <row r="280">
      <c r="A280" s="321"/>
      <c r="B280" s="322" t="b">
        <v>0</v>
      </c>
      <c r="C280" s="323"/>
      <c r="D280" s="300" t="s">
        <v>27</v>
      </c>
      <c r="E280" s="314"/>
      <c r="F280" s="314"/>
      <c r="G280" s="314" t="b">
        <v>0</v>
      </c>
      <c r="H280" s="300" t="str">
        <f>IFERROR(__xludf.DUMMYFUNCTION("IF($G280=TRUE,QUERY(Dropdowns!A:E, ""SELECT C WHERE E = TRUE LIMIT 1"", 0), ""None"")"),"None")</f>
        <v>None</v>
      </c>
      <c r="I280" s="303" t="s">
        <v>27</v>
      </c>
      <c r="J280" s="302" t="str">
        <f>IFERROR(__xludf.DUMMYFUNCTION("IF($G280=TRUE, QUERY(Models!A:H, ""SELECT A WHERE G = TRUE AND H = TRUE LIMIT 1"", 0),""None"")"),"None")</f>
        <v>None</v>
      </c>
      <c r="K280" s="303" t="s">
        <v>27</v>
      </c>
    </row>
    <row r="281">
      <c r="A281" s="321"/>
      <c r="B281" s="322" t="b">
        <v>0</v>
      </c>
      <c r="C281" s="323"/>
      <c r="D281" s="300" t="s">
        <v>27</v>
      </c>
      <c r="E281" s="314"/>
      <c r="F281" s="314"/>
      <c r="G281" s="314" t="b">
        <v>0</v>
      </c>
      <c r="H281" s="300" t="str">
        <f>IFERROR(__xludf.DUMMYFUNCTION("IF($G281=TRUE,QUERY(Dropdowns!A:E, ""SELECT C WHERE E = TRUE LIMIT 1"", 0), ""None"")"),"None")</f>
        <v>None</v>
      </c>
      <c r="I281" s="303" t="s">
        <v>27</v>
      </c>
      <c r="J281" s="302" t="str">
        <f>IFERROR(__xludf.DUMMYFUNCTION("IF($G281=TRUE, QUERY(Models!A:H, ""SELECT A WHERE G = TRUE AND H = TRUE LIMIT 1"", 0),""None"")"),"None")</f>
        <v>None</v>
      </c>
      <c r="K281" s="303" t="s">
        <v>27</v>
      </c>
    </row>
    <row r="282">
      <c r="A282" s="321"/>
      <c r="B282" s="322" t="b">
        <v>0</v>
      </c>
      <c r="C282" s="323"/>
      <c r="D282" s="300" t="s">
        <v>27</v>
      </c>
      <c r="E282" s="314"/>
      <c r="F282" s="314"/>
      <c r="G282" s="314" t="b">
        <v>0</v>
      </c>
      <c r="H282" s="300" t="str">
        <f>IFERROR(__xludf.DUMMYFUNCTION("IF($G282=TRUE,QUERY(Dropdowns!A:E, ""SELECT C WHERE E = TRUE LIMIT 1"", 0), ""None"")"),"None")</f>
        <v>None</v>
      </c>
      <c r="I282" s="303" t="s">
        <v>27</v>
      </c>
      <c r="J282" s="302" t="str">
        <f>IFERROR(__xludf.DUMMYFUNCTION("IF($G282=TRUE, QUERY(Models!A:H, ""SELECT A WHERE G = TRUE AND H = TRUE LIMIT 1"", 0),""None"")"),"None")</f>
        <v>None</v>
      </c>
      <c r="K282" s="303" t="s">
        <v>27</v>
      </c>
    </row>
    <row r="283">
      <c r="A283" s="321"/>
      <c r="B283" s="322" t="b">
        <v>0</v>
      </c>
      <c r="C283" s="323"/>
      <c r="D283" s="300" t="s">
        <v>27</v>
      </c>
      <c r="E283" s="314"/>
      <c r="F283" s="314"/>
      <c r="G283" s="314" t="b">
        <v>0</v>
      </c>
      <c r="H283" s="300" t="str">
        <f>IFERROR(__xludf.DUMMYFUNCTION("IF($G283=TRUE,QUERY(Dropdowns!A:E, ""SELECT C WHERE E = TRUE LIMIT 1"", 0), ""None"")"),"None")</f>
        <v>None</v>
      </c>
      <c r="I283" s="303" t="s">
        <v>27</v>
      </c>
      <c r="J283" s="302" t="str">
        <f>IFERROR(__xludf.DUMMYFUNCTION("IF($G283=TRUE, QUERY(Models!A:H, ""SELECT A WHERE G = TRUE AND H = TRUE LIMIT 1"", 0),""None"")"),"None")</f>
        <v>None</v>
      </c>
      <c r="K283" s="303" t="s">
        <v>27</v>
      </c>
    </row>
    <row r="284">
      <c r="A284" s="321"/>
      <c r="B284" s="322" t="b">
        <v>0</v>
      </c>
      <c r="C284" s="323"/>
      <c r="D284" s="300" t="s">
        <v>27</v>
      </c>
      <c r="E284" s="314"/>
      <c r="F284" s="314"/>
      <c r="G284" s="314" t="b">
        <v>0</v>
      </c>
      <c r="H284" s="300" t="str">
        <f>IFERROR(__xludf.DUMMYFUNCTION("IF($G284=TRUE,QUERY(Dropdowns!A:E, ""SELECT C WHERE E = TRUE LIMIT 1"", 0), ""None"")"),"None")</f>
        <v>None</v>
      </c>
      <c r="I284" s="303" t="s">
        <v>27</v>
      </c>
      <c r="J284" s="302" t="str">
        <f>IFERROR(__xludf.DUMMYFUNCTION("IF($G284=TRUE, QUERY(Models!A:H, ""SELECT A WHERE G = TRUE AND H = TRUE LIMIT 1"", 0),""None"")"),"None")</f>
        <v>None</v>
      </c>
      <c r="K284" s="303" t="s">
        <v>27</v>
      </c>
    </row>
    <row r="285">
      <c r="A285" s="321"/>
      <c r="B285" s="322" t="b">
        <v>0</v>
      </c>
      <c r="C285" s="323"/>
      <c r="D285" s="300" t="s">
        <v>27</v>
      </c>
      <c r="E285" s="314"/>
      <c r="F285" s="314"/>
      <c r="G285" s="314" t="b">
        <v>0</v>
      </c>
      <c r="H285" s="300" t="str">
        <f>IFERROR(__xludf.DUMMYFUNCTION("IF($G285=TRUE,QUERY(Dropdowns!A:E, ""SELECT C WHERE E = TRUE LIMIT 1"", 0), ""None"")"),"None")</f>
        <v>None</v>
      </c>
      <c r="I285" s="303" t="s">
        <v>27</v>
      </c>
      <c r="J285" s="302" t="str">
        <f>IFERROR(__xludf.DUMMYFUNCTION("IF($G285=TRUE, QUERY(Models!A:H, ""SELECT A WHERE G = TRUE AND H = TRUE LIMIT 1"", 0),""None"")"),"None")</f>
        <v>None</v>
      </c>
      <c r="K285" s="303" t="s">
        <v>27</v>
      </c>
    </row>
    <row r="286">
      <c r="A286" s="321"/>
      <c r="B286" s="322" t="b">
        <v>0</v>
      </c>
      <c r="C286" s="323"/>
      <c r="D286" s="300" t="s">
        <v>27</v>
      </c>
      <c r="E286" s="314"/>
      <c r="F286" s="314"/>
      <c r="G286" s="314" t="b">
        <v>0</v>
      </c>
      <c r="H286" s="300" t="str">
        <f>IFERROR(__xludf.DUMMYFUNCTION("IF($G286=TRUE,QUERY(Dropdowns!A:E, ""SELECT C WHERE E = TRUE LIMIT 1"", 0), ""None"")"),"None")</f>
        <v>None</v>
      </c>
      <c r="I286" s="303" t="s">
        <v>27</v>
      </c>
      <c r="J286" s="302" t="str">
        <f>IFERROR(__xludf.DUMMYFUNCTION("IF($G286=TRUE, QUERY(Models!A:H, ""SELECT A WHERE G = TRUE AND H = TRUE LIMIT 1"", 0),""None"")"),"None")</f>
        <v>None</v>
      </c>
      <c r="K286" s="303" t="s">
        <v>27</v>
      </c>
    </row>
    <row r="287">
      <c r="A287" s="321"/>
      <c r="B287" s="322" t="b">
        <v>0</v>
      </c>
      <c r="C287" s="323"/>
      <c r="D287" s="300" t="s">
        <v>27</v>
      </c>
      <c r="E287" s="314"/>
      <c r="F287" s="314"/>
      <c r="G287" s="314" t="b">
        <v>0</v>
      </c>
      <c r="H287" s="300" t="str">
        <f>IFERROR(__xludf.DUMMYFUNCTION("IF($G287=TRUE,QUERY(Dropdowns!A:E, ""SELECT C WHERE E = TRUE LIMIT 1"", 0), ""None"")"),"None")</f>
        <v>None</v>
      </c>
      <c r="I287" s="303" t="s">
        <v>27</v>
      </c>
      <c r="J287" s="302" t="str">
        <f>IFERROR(__xludf.DUMMYFUNCTION("IF($G287=TRUE, QUERY(Models!A:H, ""SELECT A WHERE G = TRUE AND H = TRUE LIMIT 1"", 0),""None"")"),"None")</f>
        <v>None</v>
      </c>
      <c r="K287" s="303" t="s">
        <v>27</v>
      </c>
    </row>
    <row r="288">
      <c r="A288" s="321"/>
      <c r="B288" s="322" t="b">
        <v>0</v>
      </c>
      <c r="C288" s="323"/>
      <c r="D288" s="300" t="s">
        <v>27</v>
      </c>
      <c r="E288" s="314"/>
      <c r="F288" s="314"/>
      <c r="G288" s="314" t="b">
        <v>0</v>
      </c>
      <c r="H288" s="300" t="str">
        <f>IFERROR(__xludf.DUMMYFUNCTION("IF($G288=TRUE,QUERY(Dropdowns!A:E, ""SELECT C WHERE E = TRUE LIMIT 1"", 0), ""None"")"),"None")</f>
        <v>None</v>
      </c>
      <c r="I288" s="303" t="s">
        <v>27</v>
      </c>
      <c r="J288" s="302" t="str">
        <f>IFERROR(__xludf.DUMMYFUNCTION("IF($G288=TRUE, QUERY(Models!A:H, ""SELECT A WHERE G = TRUE AND H = TRUE LIMIT 1"", 0),""None"")"),"None")</f>
        <v>None</v>
      </c>
      <c r="K288" s="303" t="s">
        <v>27</v>
      </c>
    </row>
    <row r="289">
      <c r="A289" s="321"/>
      <c r="B289" s="322" t="b">
        <v>0</v>
      </c>
      <c r="C289" s="323"/>
      <c r="D289" s="300" t="s">
        <v>27</v>
      </c>
      <c r="E289" s="314"/>
      <c r="F289" s="314"/>
      <c r="G289" s="314" t="b">
        <v>0</v>
      </c>
      <c r="H289" s="300" t="str">
        <f>IFERROR(__xludf.DUMMYFUNCTION("IF($G289=TRUE,QUERY(Dropdowns!A:E, ""SELECT C WHERE E = TRUE LIMIT 1"", 0), ""None"")"),"None")</f>
        <v>None</v>
      </c>
      <c r="I289" s="303" t="s">
        <v>27</v>
      </c>
      <c r="J289" s="302" t="str">
        <f>IFERROR(__xludf.DUMMYFUNCTION("IF($G289=TRUE, QUERY(Models!A:H, ""SELECT A WHERE G = TRUE AND H = TRUE LIMIT 1"", 0),""None"")"),"None")</f>
        <v>None</v>
      </c>
      <c r="K289" s="303" t="s">
        <v>27</v>
      </c>
    </row>
    <row r="290">
      <c r="A290" s="321"/>
      <c r="B290" s="322" t="b">
        <v>0</v>
      </c>
      <c r="C290" s="323"/>
      <c r="D290" s="300" t="s">
        <v>27</v>
      </c>
      <c r="E290" s="314"/>
      <c r="F290" s="314"/>
      <c r="G290" s="314" t="b">
        <v>0</v>
      </c>
      <c r="H290" s="300" t="str">
        <f>IFERROR(__xludf.DUMMYFUNCTION("IF($G290=TRUE,QUERY(Dropdowns!A:E, ""SELECT C WHERE E = TRUE LIMIT 1"", 0), ""None"")"),"None")</f>
        <v>None</v>
      </c>
      <c r="I290" s="303" t="s">
        <v>27</v>
      </c>
      <c r="J290" s="302" t="str">
        <f>IFERROR(__xludf.DUMMYFUNCTION("IF($G290=TRUE, QUERY(Models!A:H, ""SELECT A WHERE G = TRUE AND H = TRUE LIMIT 1"", 0),""None"")"),"None")</f>
        <v>None</v>
      </c>
      <c r="K290" s="303" t="s">
        <v>27</v>
      </c>
    </row>
    <row r="291">
      <c r="A291" s="321"/>
      <c r="B291" s="322" t="b">
        <v>0</v>
      </c>
      <c r="C291" s="323"/>
      <c r="D291" s="300" t="s">
        <v>27</v>
      </c>
      <c r="E291" s="314"/>
      <c r="F291" s="314"/>
      <c r="G291" s="314" t="b">
        <v>0</v>
      </c>
      <c r="H291" s="300" t="str">
        <f>IFERROR(__xludf.DUMMYFUNCTION("IF($G291=TRUE,QUERY(Dropdowns!A:E, ""SELECT C WHERE E = TRUE LIMIT 1"", 0), ""None"")"),"None")</f>
        <v>None</v>
      </c>
      <c r="I291" s="303" t="s">
        <v>27</v>
      </c>
      <c r="J291" s="302" t="str">
        <f>IFERROR(__xludf.DUMMYFUNCTION("IF($G291=TRUE, QUERY(Models!A:H, ""SELECT A WHERE G = TRUE AND H = TRUE LIMIT 1"", 0),""None"")"),"None")</f>
        <v>None</v>
      </c>
      <c r="K291" s="303" t="s">
        <v>27</v>
      </c>
    </row>
    <row r="292">
      <c r="A292" s="321"/>
      <c r="B292" s="322" t="b">
        <v>0</v>
      </c>
      <c r="C292" s="323"/>
      <c r="D292" s="300" t="s">
        <v>27</v>
      </c>
      <c r="E292" s="314"/>
      <c r="F292" s="314"/>
      <c r="G292" s="314" t="b">
        <v>0</v>
      </c>
      <c r="H292" s="300" t="str">
        <f>IFERROR(__xludf.DUMMYFUNCTION("IF($G292=TRUE,QUERY(Dropdowns!A:E, ""SELECT C WHERE E = TRUE LIMIT 1"", 0), ""None"")"),"None")</f>
        <v>None</v>
      </c>
      <c r="I292" s="303" t="s">
        <v>27</v>
      </c>
      <c r="J292" s="302" t="str">
        <f>IFERROR(__xludf.DUMMYFUNCTION("IF($G292=TRUE, QUERY(Models!A:H, ""SELECT A WHERE G = TRUE AND H = TRUE LIMIT 1"", 0),""None"")"),"None")</f>
        <v>None</v>
      </c>
      <c r="K292" s="303" t="s">
        <v>27</v>
      </c>
    </row>
    <row r="293">
      <c r="A293" s="321"/>
      <c r="B293" s="322" t="b">
        <v>0</v>
      </c>
      <c r="C293" s="323"/>
      <c r="D293" s="300" t="s">
        <v>27</v>
      </c>
      <c r="E293" s="314"/>
      <c r="F293" s="314"/>
      <c r="G293" s="314" t="b">
        <v>0</v>
      </c>
      <c r="H293" s="300" t="str">
        <f>IFERROR(__xludf.DUMMYFUNCTION("IF($G293=TRUE,QUERY(Dropdowns!A:E, ""SELECT C WHERE E = TRUE LIMIT 1"", 0), ""None"")"),"None")</f>
        <v>None</v>
      </c>
      <c r="I293" s="303" t="s">
        <v>27</v>
      </c>
      <c r="J293" s="302" t="str">
        <f>IFERROR(__xludf.DUMMYFUNCTION("IF($G293=TRUE, QUERY(Models!A:H, ""SELECT A WHERE G = TRUE AND H = TRUE LIMIT 1"", 0),""None"")"),"None")</f>
        <v>None</v>
      </c>
      <c r="K293" s="303" t="s">
        <v>27</v>
      </c>
    </row>
    <row r="294">
      <c r="A294" s="321"/>
      <c r="B294" s="322" t="b">
        <v>0</v>
      </c>
      <c r="C294" s="323"/>
      <c r="D294" s="300" t="s">
        <v>27</v>
      </c>
      <c r="E294" s="314"/>
      <c r="F294" s="314"/>
      <c r="G294" s="314" t="b">
        <v>0</v>
      </c>
      <c r="H294" s="300" t="str">
        <f>IFERROR(__xludf.DUMMYFUNCTION("IF($G294=TRUE,QUERY(Dropdowns!A:E, ""SELECT C WHERE E = TRUE LIMIT 1"", 0), ""None"")"),"None")</f>
        <v>None</v>
      </c>
      <c r="I294" s="303" t="s">
        <v>27</v>
      </c>
      <c r="J294" s="302" t="str">
        <f>IFERROR(__xludf.DUMMYFUNCTION("IF($G294=TRUE, QUERY(Models!A:H, ""SELECT A WHERE G = TRUE AND H = TRUE LIMIT 1"", 0),""None"")"),"None")</f>
        <v>None</v>
      </c>
      <c r="K294" s="303" t="s">
        <v>27</v>
      </c>
    </row>
    <row r="295">
      <c r="A295" s="321"/>
      <c r="B295" s="322" t="b">
        <v>0</v>
      </c>
      <c r="C295" s="323"/>
      <c r="D295" s="300" t="s">
        <v>27</v>
      </c>
      <c r="E295" s="314"/>
      <c r="F295" s="314"/>
      <c r="G295" s="314" t="b">
        <v>0</v>
      </c>
      <c r="H295" s="300" t="str">
        <f>IFERROR(__xludf.DUMMYFUNCTION("IF($G295=TRUE,QUERY(Dropdowns!A:E, ""SELECT C WHERE E = TRUE LIMIT 1"", 0), ""None"")"),"None")</f>
        <v>None</v>
      </c>
      <c r="I295" s="303" t="s">
        <v>27</v>
      </c>
      <c r="J295" s="302" t="str">
        <f>IFERROR(__xludf.DUMMYFUNCTION("IF($G295=TRUE, QUERY(Models!A:H, ""SELECT A WHERE G = TRUE AND H = TRUE LIMIT 1"", 0),""None"")"),"None")</f>
        <v>None</v>
      </c>
      <c r="K295" s="303" t="s">
        <v>27</v>
      </c>
    </row>
    <row r="296">
      <c r="A296" s="321"/>
      <c r="B296" s="322" t="b">
        <v>0</v>
      </c>
      <c r="C296" s="323"/>
      <c r="D296" s="300" t="s">
        <v>27</v>
      </c>
      <c r="E296" s="314"/>
      <c r="F296" s="314"/>
      <c r="G296" s="314" t="b">
        <v>0</v>
      </c>
      <c r="H296" s="300" t="str">
        <f>IFERROR(__xludf.DUMMYFUNCTION("IF($G296=TRUE,QUERY(Dropdowns!A:E, ""SELECT C WHERE E = TRUE LIMIT 1"", 0), ""None"")"),"None")</f>
        <v>None</v>
      </c>
      <c r="I296" s="303" t="s">
        <v>27</v>
      </c>
      <c r="J296" s="302" t="str">
        <f>IFERROR(__xludf.DUMMYFUNCTION("IF($G296=TRUE, QUERY(Models!A:H, ""SELECT A WHERE G = TRUE AND H = TRUE LIMIT 1"", 0),""None"")"),"None")</f>
        <v>None</v>
      </c>
      <c r="K296" s="303" t="s">
        <v>27</v>
      </c>
    </row>
    <row r="297">
      <c r="A297" s="321"/>
      <c r="B297" s="322" t="b">
        <v>0</v>
      </c>
      <c r="C297" s="323"/>
      <c r="D297" s="300" t="s">
        <v>27</v>
      </c>
      <c r="E297" s="314"/>
      <c r="F297" s="314"/>
      <c r="G297" s="314" t="b">
        <v>0</v>
      </c>
      <c r="H297" s="300" t="str">
        <f>IFERROR(__xludf.DUMMYFUNCTION("IF($G297=TRUE,QUERY(Dropdowns!A:E, ""SELECT C WHERE E = TRUE LIMIT 1"", 0), ""None"")"),"None")</f>
        <v>None</v>
      </c>
      <c r="I297" s="303" t="s">
        <v>27</v>
      </c>
      <c r="J297" s="302" t="str">
        <f>IFERROR(__xludf.DUMMYFUNCTION("IF($G297=TRUE, QUERY(Models!A:H, ""SELECT A WHERE G = TRUE AND H = TRUE LIMIT 1"", 0),""None"")"),"None")</f>
        <v>None</v>
      </c>
      <c r="K297" s="303" t="s">
        <v>27</v>
      </c>
    </row>
    <row r="298">
      <c r="A298" s="321"/>
      <c r="B298" s="322" t="b">
        <v>0</v>
      </c>
      <c r="C298" s="323"/>
      <c r="D298" s="300" t="s">
        <v>27</v>
      </c>
      <c r="E298" s="314"/>
      <c r="F298" s="314"/>
      <c r="G298" s="314" t="b">
        <v>0</v>
      </c>
      <c r="H298" s="300" t="str">
        <f>IFERROR(__xludf.DUMMYFUNCTION("IF($G298=TRUE,QUERY(Dropdowns!A:E, ""SELECT C WHERE E = TRUE LIMIT 1"", 0), ""None"")"),"None")</f>
        <v>None</v>
      </c>
      <c r="I298" s="303" t="s">
        <v>27</v>
      </c>
      <c r="J298" s="302" t="str">
        <f>IFERROR(__xludf.DUMMYFUNCTION("IF($G298=TRUE, QUERY(Models!A:H, ""SELECT A WHERE G = TRUE AND H = TRUE LIMIT 1"", 0),""None"")"),"None")</f>
        <v>None</v>
      </c>
      <c r="K298" s="303" t="s">
        <v>27</v>
      </c>
    </row>
    <row r="299">
      <c r="A299" s="321"/>
      <c r="B299" s="322" t="b">
        <v>0</v>
      </c>
      <c r="C299" s="323"/>
      <c r="D299" s="300" t="s">
        <v>27</v>
      </c>
      <c r="E299" s="314"/>
      <c r="F299" s="314"/>
      <c r="G299" s="314" t="b">
        <v>0</v>
      </c>
      <c r="H299" s="300" t="str">
        <f>IFERROR(__xludf.DUMMYFUNCTION("IF($G299=TRUE,QUERY(Dropdowns!A:E, ""SELECT C WHERE E = TRUE LIMIT 1"", 0), ""None"")"),"None")</f>
        <v>None</v>
      </c>
      <c r="I299" s="303" t="s">
        <v>27</v>
      </c>
      <c r="J299" s="302" t="str">
        <f>IFERROR(__xludf.DUMMYFUNCTION("IF($G299=TRUE, QUERY(Models!A:H, ""SELECT A WHERE G = TRUE AND H = TRUE LIMIT 1"", 0),""None"")"),"None")</f>
        <v>None</v>
      </c>
      <c r="K299" s="303" t="s">
        <v>27</v>
      </c>
    </row>
    <row r="300">
      <c r="A300" s="321"/>
      <c r="B300" s="322" t="b">
        <v>0</v>
      </c>
      <c r="C300" s="323"/>
      <c r="D300" s="300" t="s">
        <v>27</v>
      </c>
      <c r="E300" s="314"/>
      <c r="F300" s="314"/>
      <c r="G300" s="314" t="b">
        <v>0</v>
      </c>
      <c r="H300" s="300" t="str">
        <f>IFERROR(__xludf.DUMMYFUNCTION("IF($G300=TRUE,QUERY(Dropdowns!A:E, ""SELECT C WHERE E = TRUE LIMIT 1"", 0), ""None"")"),"None")</f>
        <v>None</v>
      </c>
      <c r="I300" s="303" t="s">
        <v>27</v>
      </c>
      <c r="J300" s="302" t="str">
        <f>IFERROR(__xludf.DUMMYFUNCTION("IF($G300=TRUE, QUERY(Models!A:H, ""SELECT A WHERE G = TRUE AND H = TRUE LIMIT 1"", 0),""None"")"),"None")</f>
        <v>None</v>
      </c>
      <c r="K300" s="303" t="s">
        <v>27</v>
      </c>
    </row>
    <row r="301">
      <c r="A301" s="321"/>
      <c r="B301" s="322" t="b">
        <v>0</v>
      </c>
      <c r="C301" s="323"/>
      <c r="D301" s="300" t="s">
        <v>27</v>
      </c>
      <c r="E301" s="314"/>
      <c r="F301" s="314"/>
      <c r="G301" s="314" t="b">
        <v>0</v>
      </c>
      <c r="H301" s="300" t="str">
        <f>IFERROR(__xludf.DUMMYFUNCTION("IF($G301=TRUE,QUERY(Dropdowns!A:E, ""SELECT C WHERE E = TRUE LIMIT 1"", 0), ""None"")"),"None")</f>
        <v>None</v>
      </c>
      <c r="I301" s="303" t="s">
        <v>27</v>
      </c>
      <c r="J301" s="302" t="str">
        <f>IFERROR(__xludf.DUMMYFUNCTION("IF($G301=TRUE, QUERY(Models!A:H, ""SELECT A WHERE G = TRUE AND H = TRUE LIMIT 1"", 0),""None"")"),"None")</f>
        <v>None</v>
      </c>
      <c r="K301" s="303" t="s">
        <v>27</v>
      </c>
    </row>
    <row r="302">
      <c r="A302" s="321"/>
      <c r="B302" s="322" t="b">
        <v>0</v>
      </c>
      <c r="C302" s="323"/>
      <c r="D302" s="300" t="s">
        <v>27</v>
      </c>
      <c r="E302" s="314"/>
      <c r="F302" s="314"/>
      <c r="G302" s="314" t="b">
        <v>0</v>
      </c>
      <c r="H302" s="300" t="str">
        <f>IFERROR(__xludf.DUMMYFUNCTION("IF($G302=TRUE,QUERY(Dropdowns!A:E, ""SELECT C WHERE E = TRUE LIMIT 1"", 0), ""None"")"),"None")</f>
        <v>None</v>
      </c>
      <c r="I302" s="303" t="s">
        <v>27</v>
      </c>
      <c r="J302" s="302" t="str">
        <f>IFERROR(__xludf.DUMMYFUNCTION("IF($G302=TRUE, QUERY(Models!A:H, ""SELECT A WHERE G = TRUE AND H = TRUE LIMIT 1"", 0),""None"")"),"None")</f>
        <v>None</v>
      </c>
      <c r="K302" s="303" t="s">
        <v>27</v>
      </c>
    </row>
    <row r="303">
      <c r="A303" s="321"/>
      <c r="B303" s="322" t="b">
        <v>0</v>
      </c>
      <c r="C303" s="323"/>
      <c r="D303" s="300" t="s">
        <v>27</v>
      </c>
      <c r="E303" s="314"/>
      <c r="F303" s="314"/>
      <c r="G303" s="314" t="b">
        <v>0</v>
      </c>
      <c r="H303" s="300" t="str">
        <f>IFERROR(__xludf.DUMMYFUNCTION("IF($G303=TRUE,QUERY(Dropdowns!A:E, ""SELECT C WHERE E = TRUE LIMIT 1"", 0), ""None"")"),"None")</f>
        <v>None</v>
      </c>
      <c r="I303" s="303" t="s">
        <v>27</v>
      </c>
      <c r="J303" s="302" t="str">
        <f>IFERROR(__xludf.DUMMYFUNCTION("IF($G303=TRUE, QUERY(Models!A:H, ""SELECT A WHERE G = TRUE AND H = TRUE LIMIT 1"", 0),""None"")"),"None")</f>
        <v>None</v>
      </c>
      <c r="K303" s="303" t="s">
        <v>27</v>
      </c>
    </row>
    <row r="304">
      <c r="A304" s="321"/>
      <c r="B304" s="322" t="b">
        <v>0</v>
      </c>
      <c r="C304" s="323"/>
      <c r="D304" s="300" t="s">
        <v>27</v>
      </c>
      <c r="E304" s="314"/>
      <c r="F304" s="314"/>
      <c r="G304" s="314" t="b">
        <v>0</v>
      </c>
      <c r="H304" s="300" t="str">
        <f>IFERROR(__xludf.DUMMYFUNCTION("IF($G304=TRUE,QUERY(Dropdowns!A:E, ""SELECT C WHERE E = TRUE LIMIT 1"", 0), ""None"")"),"None")</f>
        <v>None</v>
      </c>
      <c r="I304" s="303" t="s">
        <v>27</v>
      </c>
      <c r="J304" s="302" t="str">
        <f>IFERROR(__xludf.DUMMYFUNCTION("IF($G304=TRUE, QUERY(Models!A:H, ""SELECT A WHERE G = TRUE AND H = TRUE LIMIT 1"", 0),""None"")"),"None")</f>
        <v>None</v>
      </c>
      <c r="K304" s="303" t="s">
        <v>27</v>
      </c>
    </row>
    <row r="305">
      <c r="A305" s="321"/>
      <c r="B305" s="322" t="b">
        <v>0</v>
      </c>
      <c r="C305" s="323"/>
      <c r="D305" s="300" t="s">
        <v>27</v>
      </c>
      <c r="E305" s="314"/>
      <c r="F305" s="314"/>
      <c r="G305" s="314" t="b">
        <v>0</v>
      </c>
      <c r="H305" s="300" t="str">
        <f>IFERROR(__xludf.DUMMYFUNCTION("IF($G305=TRUE,QUERY(Dropdowns!A:E, ""SELECT C WHERE E = TRUE LIMIT 1"", 0), ""None"")"),"None")</f>
        <v>None</v>
      </c>
      <c r="I305" s="303" t="s">
        <v>27</v>
      </c>
      <c r="J305" s="302" t="str">
        <f>IFERROR(__xludf.DUMMYFUNCTION("IF($G305=TRUE, QUERY(Models!A:H, ""SELECT A WHERE G = TRUE AND H = TRUE LIMIT 1"", 0),""None"")"),"None")</f>
        <v>None</v>
      </c>
      <c r="K305" s="303" t="s">
        <v>27</v>
      </c>
    </row>
    <row r="306">
      <c r="A306" s="321"/>
      <c r="B306" s="322" t="b">
        <v>0</v>
      </c>
      <c r="C306" s="323"/>
      <c r="D306" s="300" t="s">
        <v>27</v>
      </c>
      <c r="E306" s="314"/>
      <c r="F306" s="314"/>
      <c r="G306" s="314" t="b">
        <v>0</v>
      </c>
      <c r="H306" s="300" t="str">
        <f>IFERROR(__xludf.DUMMYFUNCTION("IF($G306=TRUE,QUERY(Dropdowns!A:E, ""SELECT C WHERE E = TRUE LIMIT 1"", 0), ""None"")"),"None")</f>
        <v>None</v>
      </c>
      <c r="I306" s="303" t="s">
        <v>27</v>
      </c>
      <c r="J306" s="302" t="str">
        <f>IFERROR(__xludf.DUMMYFUNCTION("IF($G306=TRUE, QUERY(Models!A:H, ""SELECT A WHERE G = TRUE AND H = TRUE LIMIT 1"", 0),""None"")"),"None")</f>
        <v>None</v>
      </c>
      <c r="K306" s="303" t="s">
        <v>27</v>
      </c>
    </row>
    <row r="307">
      <c r="A307" s="321"/>
      <c r="B307" s="322" t="b">
        <v>0</v>
      </c>
      <c r="C307" s="323"/>
      <c r="D307" s="300" t="s">
        <v>27</v>
      </c>
      <c r="E307" s="314"/>
      <c r="F307" s="314"/>
      <c r="G307" s="314" t="b">
        <v>0</v>
      </c>
      <c r="H307" s="300" t="str">
        <f>IFERROR(__xludf.DUMMYFUNCTION("IF($G307=TRUE,QUERY(Dropdowns!A:E, ""SELECT C WHERE E = TRUE LIMIT 1"", 0), ""None"")"),"None")</f>
        <v>None</v>
      </c>
      <c r="I307" s="303" t="s">
        <v>27</v>
      </c>
      <c r="J307" s="302" t="str">
        <f>IFERROR(__xludf.DUMMYFUNCTION("IF($G307=TRUE, QUERY(Models!A:H, ""SELECT A WHERE G = TRUE AND H = TRUE LIMIT 1"", 0),""None"")"),"None")</f>
        <v>None</v>
      </c>
      <c r="K307" s="303" t="s">
        <v>27</v>
      </c>
    </row>
    <row r="308">
      <c r="A308" s="321"/>
      <c r="B308" s="322" t="b">
        <v>0</v>
      </c>
      <c r="C308" s="323"/>
      <c r="D308" s="300" t="s">
        <v>27</v>
      </c>
      <c r="E308" s="314"/>
      <c r="F308" s="314"/>
      <c r="G308" s="314" t="b">
        <v>0</v>
      </c>
      <c r="H308" s="300" t="str">
        <f>IFERROR(__xludf.DUMMYFUNCTION("IF($G308=TRUE,QUERY(Dropdowns!A:E, ""SELECT C WHERE E = TRUE LIMIT 1"", 0), ""None"")"),"None")</f>
        <v>None</v>
      </c>
      <c r="I308" s="303" t="s">
        <v>27</v>
      </c>
      <c r="J308" s="302" t="str">
        <f>IFERROR(__xludf.DUMMYFUNCTION("IF($G308=TRUE, QUERY(Models!A:H, ""SELECT A WHERE G = TRUE AND H = TRUE LIMIT 1"", 0),""None"")"),"None")</f>
        <v>None</v>
      </c>
      <c r="K308" s="303" t="s">
        <v>27</v>
      </c>
    </row>
    <row r="309">
      <c r="A309" s="321"/>
      <c r="B309" s="322" t="b">
        <v>0</v>
      </c>
      <c r="C309" s="323"/>
      <c r="D309" s="300" t="s">
        <v>27</v>
      </c>
      <c r="E309" s="314"/>
      <c r="F309" s="314"/>
      <c r="G309" s="314" t="b">
        <v>0</v>
      </c>
      <c r="H309" s="300" t="str">
        <f>IFERROR(__xludf.DUMMYFUNCTION("IF($G309=TRUE,QUERY(Dropdowns!A:E, ""SELECT C WHERE E = TRUE LIMIT 1"", 0), ""None"")"),"None")</f>
        <v>None</v>
      </c>
      <c r="I309" s="303" t="s">
        <v>27</v>
      </c>
      <c r="J309" s="302" t="str">
        <f>IFERROR(__xludf.DUMMYFUNCTION("IF($G309=TRUE, QUERY(Models!A:H, ""SELECT A WHERE G = TRUE AND H = TRUE LIMIT 1"", 0),""None"")"),"None")</f>
        <v>None</v>
      </c>
      <c r="K309" s="303" t="s">
        <v>27</v>
      </c>
    </row>
    <row r="310">
      <c r="A310" s="321"/>
      <c r="B310" s="322" t="b">
        <v>0</v>
      </c>
      <c r="C310" s="323"/>
      <c r="D310" s="300" t="s">
        <v>27</v>
      </c>
      <c r="E310" s="314"/>
      <c r="F310" s="314"/>
      <c r="G310" s="314" t="b">
        <v>0</v>
      </c>
      <c r="H310" s="300" t="str">
        <f>IFERROR(__xludf.DUMMYFUNCTION("IF($G310=TRUE,QUERY(Dropdowns!A:E, ""SELECT C WHERE E = TRUE LIMIT 1"", 0), ""None"")"),"None")</f>
        <v>None</v>
      </c>
      <c r="I310" s="303" t="s">
        <v>27</v>
      </c>
      <c r="J310" s="302" t="str">
        <f>IFERROR(__xludf.DUMMYFUNCTION("IF($G310=TRUE, QUERY(Models!A:H, ""SELECT A WHERE G = TRUE AND H = TRUE LIMIT 1"", 0),""None"")"),"None")</f>
        <v>None</v>
      </c>
      <c r="K310" s="303" t="s">
        <v>27</v>
      </c>
    </row>
    <row r="311">
      <c r="A311" s="321"/>
      <c r="B311" s="322" t="b">
        <v>0</v>
      </c>
      <c r="C311" s="323"/>
      <c r="D311" s="300" t="s">
        <v>27</v>
      </c>
      <c r="E311" s="314"/>
      <c r="F311" s="314"/>
      <c r="G311" s="314" t="b">
        <v>0</v>
      </c>
      <c r="H311" s="300" t="str">
        <f>IFERROR(__xludf.DUMMYFUNCTION("IF($G311=TRUE,QUERY(Dropdowns!A:E, ""SELECT C WHERE E = TRUE LIMIT 1"", 0), ""None"")"),"None")</f>
        <v>None</v>
      </c>
      <c r="I311" s="303" t="s">
        <v>27</v>
      </c>
      <c r="J311" s="302" t="str">
        <f>IFERROR(__xludf.DUMMYFUNCTION("IF($G311=TRUE, QUERY(Models!A:H, ""SELECT A WHERE G = TRUE AND H = TRUE LIMIT 1"", 0),""None"")"),"None")</f>
        <v>None</v>
      </c>
      <c r="K311" s="303" t="s">
        <v>27</v>
      </c>
    </row>
    <row r="312">
      <c r="A312" s="321"/>
      <c r="B312" s="322" t="b">
        <v>0</v>
      </c>
      <c r="C312" s="323"/>
      <c r="D312" s="300" t="s">
        <v>27</v>
      </c>
      <c r="E312" s="314"/>
      <c r="F312" s="314"/>
      <c r="G312" s="314" t="b">
        <v>0</v>
      </c>
      <c r="H312" s="300" t="str">
        <f>IFERROR(__xludf.DUMMYFUNCTION("IF($G312=TRUE,QUERY(Dropdowns!A:E, ""SELECT C WHERE E = TRUE LIMIT 1"", 0), ""None"")"),"None")</f>
        <v>None</v>
      </c>
      <c r="I312" s="303" t="s">
        <v>27</v>
      </c>
      <c r="J312" s="302" t="str">
        <f>IFERROR(__xludf.DUMMYFUNCTION("IF($G312=TRUE, QUERY(Models!A:H, ""SELECT A WHERE G = TRUE AND H = TRUE LIMIT 1"", 0),""None"")"),"None")</f>
        <v>None</v>
      </c>
      <c r="K312" s="303" t="s">
        <v>27</v>
      </c>
    </row>
    <row r="313">
      <c r="A313" s="321"/>
      <c r="B313" s="322" t="b">
        <v>0</v>
      </c>
      <c r="C313" s="323"/>
      <c r="D313" s="300" t="s">
        <v>27</v>
      </c>
      <c r="E313" s="314"/>
      <c r="F313" s="314"/>
      <c r="G313" s="314" t="b">
        <v>0</v>
      </c>
      <c r="H313" s="300" t="str">
        <f>IFERROR(__xludf.DUMMYFUNCTION("IF($G313=TRUE,QUERY(Dropdowns!A:E, ""SELECT C WHERE E = TRUE LIMIT 1"", 0), ""None"")"),"None")</f>
        <v>None</v>
      </c>
      <c r="I313" s="303" t="s">
        <v>27</v>
      </c>
      <c r="J313" s="302" t="str">
        <f>IFERROR(__xludf.DUMMYFUNCTION("IF($G313=TRUE, QUERY(Models!A:H, ""SELECT A WHERE G = TRUE AND H = TRUE LIMIT 1"", 0),""None"")"),"None")</f>
        <v>None</v>
      </c>
      <c r="K313" s="303" t="s">
        <v>27</v>
      </c>
    </row>
    <row r="314">
      <c r="A314" s="321"/>
      <c r="B314" s="322" t="b">
        <v>0</v>
      </c>
      <c r="C314" s="323"/>
      <c r="D314" s="300" t="s">
        <v>27</v>
      </c>
      <c r="E314" s="314"/>
      <c r="F314" s="314"/>
      <c r="G314" s="314" t="b">
        <v>0</v>
      </c>
      <c r="H314" s="300" t="str">
        <f>IFERROR(__xludf.DUMMYFUNCTION("IF($G314=TRUE,QUERY(Dropdowns!A:E, ""SELECT C WHERE E = TRUE LIMIT 1"", 0), ""None"")"),"None")</f>
        <v>None</v>
      </c>
      <c r="I314" s="303" t="s">
        <v>27</v>
      </c>
      <c r="J314" s="302" t="str">
        <f>IFERROR(__xludf.DUMMYFUNCTION("IF($G314=TRUE, QUERY(Models!A:H, ""SELECT A WHERE G = TRUE AND H = TRUE LIMIT 1"", 0),""None"")"),"None")</f>
        <v>None</v>
      </c>
      <c r="K314" s="303" t="s">
        <v>27</v>
      </c>
    </row>
    <row r="315">
      <c r="A315" s="321"/>
      <c r="B315" s="322" t="b">
        <v>0</v>
      </c>
      <c r="C315" s="323"/>
      <c r="D315" s="300" t="s">
        <v>27</v>
      </c>
      <c r="E315" s="314"/>
      <c r="F315" s="314"/>
      <c r="G315" s="314" t="b">
        <v>0</v>
      </c>
      <c r="H315" s="300" t="str">
        <f>IFERROR(__xludf.DUMMYFUNCTION("IF($G315=TRUE,QUERY(Dropdowns!A:E, ""SELECT C WHERE E = TRUE LIMIT 1"", 0), ""None"")"),"None")</f>
        <v>None</v>
      </c>
      <c r="I315" s="303" t="s">
        <v>27</v>
      </c>
      <c r="J315" s="302" t="str">
        <f>IFERROR(__xludf.DUMMYFUNCTION("IF($G315=TRUE, QUERY(Models!A:H, ""SELECT A WHERE G = TRUE AND H = TRUE LIMIT 1"", 0),""None"")"),"None")</f>
        <v>None</v>
      </c>
      <c r="K315" s="303" t="s">
        <v>27</v>
      </c>
    </row>
    <row r="316">
      <c r="A316" s="321"/>
      <c r="B316" s="322" t="b">
        <v>0</v>
      </c>
      <c r="C316" s="323"/>
      <c r="D316" s="300" t="s">
        <v>27</v>
      </c>
      <c r="E316" s="314"/>
      <c r="F316" s="314"/>
      <c r="G316" s="314" t="b">
        <v>0</v>
      </c>
      <c r="H316" s="300" t="str">
        <f>IFERROR(__xludf.DUMMYFUNCTION("IF($G316=TRUE,QUERY(Dropdowns!A:E, ""SELECT C WHERE E = TRUE LIMIT 1"", 0), ""None"")"),"None")</f>
        <v>None</v>
      </c>
      <c r="I316" s="303" t="s">
        <v>27</v>
      </c>
      <c r="J316" s="302" t="str">
        <f>IFERROR(__xludf.DUMMYFUNCTION("IF($G316=TRUE, QUERY(Models!A:H, ""SELECT A WHERE G = TRUE AND H = TRUE LIMIT 1"", 0),""None"")"),"None")</f>
        <v>None</v>
      </c>
      <c r="K316" s="303" t="s">
        <v>27</v>
      </c>
    </row>
    <row r="317">
      <c r="A317" s="321"/>
      <c r="B317" s="322" t="b">
        <v>0</v>
      </c>
      <c r="C317" s="323"/>
      <c r="D317" s="300" t="s">
        <v>27</v>
      </c>
      <c r="E317" s="314"/>
      <c r="F317" s="314"/>
      <c r="G317" s="314" t="b">
        <v>0</v>
      </c>
      <c r="H317" s="300" t="str">
        <f>IFERROR(__xludf.DUMMYFUNCTION("IF($G317=TRUE,QUERY(Dropdowns!A:E, ""SELECT C WHERE E = TRUE LIMIT 1"", 0), ""None"")"),"None")</f>
        <v>None</v>
      </c>
      <c r="I317" s="303" t="s">
        <v>27</v>
      </c>
      <c r="J317" s="302" t="str">
        <f>IFERROR(__xludf.DUMMYFUNCTION("IF($G317=TRUE, QUERY(Models!A:H, ""SELECT A WHERE G = TRUE AND H = TRUE LIMIT 1"", 0),""None"")"),"None")</f>
        <v>None</v>
      </c>
      <c r="K317" s="303" t="s">
        <v>27</v>
      </c>
    </row>
    <row r="318">
      <c r="A318" s="321"/>
      <c r="B318" s="322" t="b">
        <v>0</v>
      </c>
      <c r="C318" s="323"/>
      <c r="D318" s="300" t="s">
        <v>27</v>
      </c>
      <c r="E318" s="314"/>
      <c r="F318" s="314"/>
      <c r="G318" s="314" t="b">
        <v>0</v>
      </c>
      <c r="H318" s="300" t="str">
        <f>IFERROR(__xludf.DUMMYFUNCTION("IF($G318=TRUE,QUERY(Dropdowns!A:E, ""SELECT C WHERE E = TRUE LIMIT 1"", 0), ""None"")"),"None")</f>
        <v>None</v>
      </c>
      <c r="I318" s="303" t="s">
        <v>27</v>
      </c>
      <c r="J318" s="302" t="str">
        <f>IFERROR(__xludf.DUMMYFUNCTION("IF($G318=TRUE, QUERY(Models!A:H, ""SELECT A WHERE G = TRUE AND H = TRUE LIMIT 1"", 0),""None"")"),"None")</f>
        <v>None</v>
      </c>
      <c r="K318" s="303" t="s">
        <v>27</v>
      </c>
    </row>
    <row r="319">
      <c r="A319" s="321"/>
      <c r="B319" s="322" t="b">
        <v>0</v>
      </c>
      <c r="C319" s="323"/>
      <c r="D319" s="300" t="s">
        <v>27</v>
      </c>
      <c r="E319" s="314"/>
      <c r="F319" s="314"/>
      <c r="G319" s="314" t="b">
        <v>0</v>
      </c>
      <c r="H319" s="300" t="str">
        <f>IFERROR(__xludf.DUMMYFUNCTION("IF($G319=TRUE,QUERY(Dropdowns!A:E, ""SELECT C WHERE E = TRUE LIMIT 1"", 0), ""None"")"),"None")</f>
        <v>None</v>
      </c>
      <c r="I319" s="303" t="s">
        <v>27</v>
      </c>
      <c r="J319" s="302" t="str">
        <f>IFERROR(__xludf.DUMMYFUNCTION("IF($G319=TRUE, QUERY(Models!A:H, ""SELECT A WHERE G = TRUE AND H = TRUE LIMIT 1"", 0),""None"")"),"None")</f>
        <v>None</v>
      </c>
      <c r="K319" s="303" t="s">
        <v>27</v>
      </c>
    </row>
    <row r="320">
      <c r="A320" s="321"/>
      <c r="B320" s="322" t="b">
        <v>0</v>
      </c>
      <c r="C320" s="323"/>
      <c r="D320" s="300" t="s">
        <v>27</v>
      </c>
      <c r="E320" s="314"/>
      <c r="F320" s="314"/>
      <c r="G320" s="314" t="b">
        <v>0</v>
      </c>
      <c r="H320" s="300" t="str">
        <f>IFERROR(__xludf.DUMMYFUNCTION("IF($G320=TRUE,QUERY(Dropdowns!A:E, ""SELECT C WHERE E = TRUE LIMIT 1"", 0), ""None"")"),"None")</f>
        <v>None</v>
      </c>
      <c r="I320" s="303" t="s">
        <v>27</v>
      </c>
      <c r="J320" s="302" t="str">
        <f>IFERROR(__xludf.DUMMYFUNCTION("IF($G320=TRUE, QUERY(Models!A:H, ""SELECT A WHERE G = TRUE AND H = TRUE LIMIT 1"", 0),""None"")"),"None")</f>
        <v>None</v>
      </c>
      <c r="K320" s="303" t="s">
        <v>27</v>
      </c>
    </row>
    <row r="321">
      <c r="A321" s="321"/>
      <c r="B321" s="322" t="b">
        <v>0</v>
      </c>
      <c r="C321" s="323"/>
      <c r="D321" s="300" t="s">
        <v>27</v>
      </c>
      <c r="E321" s="314"/>
      <c r="F321" s="314"/>
      <c r="G321" s="314" t="b">
        <v>0</v>
      </c>
      <c r="H321" s="300" t="str">
        <f>IFERROR(__xludf.DUMMYFUNCTION("IF($G321=TRUE,QUERY(Dropdowns!A:E, ""SELECT C WHERE E = TRUE LIMIT 1"", 0), ""None"")"),"None")</f>
        <v>None</v>
      </c>
      <c r="I321" s="303" t="s">
        <v>27</v>
      </c>
      <c r="J321" s="302" t="str">
        <f>IFERROR(__xludf.DUMMYFUNCTION("IF($G321=TRUE, QUERY(Models!A:H, ""SELECT A WHERE G = TRUE AND H = TRUE LIMIT 1"", 0),""None"")"),"None")</f>
        <v>None</v>
      </c>
      <c r="K321" s="303" t="s">
        <v>27</v>
      </c>
    </row>
    <row r="322">
      <c r="A322" s="321"/>
      <c r="B322" s="322" t="b">
        <v>0</v>
      </c>
      <c r="C322" s="323"/>
      <c r="D322" s="300" t="s">
        <v>27</v>
      </c>
      <c r="E322" s="314"/>
      <c r="F322" s="314"/>
      <c r="G322" s="314" t="b">
        <v>0</v>
      </c>
      <c r="H322" s="300" t="str">
        <f>IFERROR(__xludf.DUMMYFUNCTION("IF($G322=TRUE,QUERY(Dropdowns!A:E, ""SELECT C WHERE E = TRUE LIMIT 1"", 0), ""None"")"),"None")</f>
        <v>None</v>
      </c>
      <c r="I322" s="303" t="s">
        <v>27</v>
      </c>
      <c r="J322" s="302" t="str">
        <f>IFERROR(__xludf.DUMMYFUNCTION("IF($G322=TRUE, QUERY(Models!A:H, ""SELECT A WHERE G = TRUE AND H = TRUE LIMIT 1"", 0),""None"")"),"None")</f>
        <v>None</v>
      </c>
      <c r="K322" s="303" t="s">
        <v>27</v>
      </c>
    </row>
    <row r="323">
      <c r="A323" s="321"/>
      <c r="B323" s="322" t="b">
        <v>0</v>
      </c>
      <c r="C323" s="323"/>
      <c r="D323" s="300" t="s">
        <v>27</v>
      </c>
      <c r="E323" s="314"/>
      <c r="F323" s="314"/>
      <c r="G323" s="314" t="b">
        <v>0</v>
      </c>
      <c r="H323" s="300" t="str">
        <f>IFERROR(__xludf.DUMMYFUNCTION("IF($G323=TRUE,QUERY(Dropdowns!A:E, ""SELECT C WHERE E = TRUE LIMIT 1"", 0), ""None"")"),"None")</f>
        <v>None</v>
      </c>
      <c r="I323" s="303" t="s">
        <v>27</v>
      </c>
      <c r="J323" s="302" t="str">
        <f>IFERROR(__xludf.DUMMYFUNCTION("IF($G323=TRUE, QUERY(Models!A:H, ""SELECT A WHERE G = TRUE AND H = TRUE LIMIT 1"", 0),""None"")"),"None")</f>
        <v>None</v>
      </c>
      <c r="K323" s="303" t="s">
        <v>27</v>
      </c>
    </row>
    <row r="324">
      <c r="A324" s="321"/>
      <c r="B324" s="322" t="b">
        <v>0</v>
      </c>
      <c r="C324" s="323"/>
      <c r="D324" s="300" t="s">
        <v>27</v>
      </c>
      <c r="E324" s="314"/>
      <c r="F324" s="314"/>
      <c r="G324" s="314" t="b">
        <v>0</v>
      </c>
      <c r="H324" s="300" t="str">
        <f>IFERROR(__xludf.DUMMYFUNCTION("IF($G324=TRUE,QUERY(Dropdowns!A:E, ""SELECT C WHERE E = TRUE LIMIT 1"", 0), ""None"")"),"None")</f>
        <v>None</v>
      </c>
      <c r="I324" s="303" t="s">
        <v>27</v>
      </c>
      <c r="J324" s="302" t="str">
        <f>IFERROR(__xludf.DUMMYFUNCTION("IF($G324=TRUE, QUERY(Models!A:H, ""SELECT A WHERE G = TRUE AND H = TRUE LIMIT 1"", 0),""None"")"),"None")</f>
        <v>None</v>
      </c>
      <c r="K324" s="303" t="s">
        <v>27</v>
      </c>
    </row>
    <row r="325">
      <c r="A325" s="321"/>
      <c r="B325" s="322" t="b">
        <v>0</v>
      </c>
      <c r="C325" s="323"/>
      <c r="D325" s="300" t="s">
        <v>27</v>
      </c>
      <c r="E325" s="314"/>
      <c r="F325" s="314"/>
      <c r="G325" s="314" t="b">
        <v>0</v>
      </c>
      <c r="H325" s="300" t="str">
        <f>IFERROR(__xludf.DUMMYFUNCTION("IF($G325=TRUE,QUERY(Dropdowns!A:E, ""SELECT C WHERE E = TRUE LIMIT 1"", 0), ""None"")"),"None")</f>
        <v>None</v>
      </c>
      <c r="I325" s="303" t="s">
        <v>27</v>
      </c>
      <c r="J325" s="302" t="str">
        <f>IFERROR(__xludf.DUMMYFUNCTION("IF($G325=TRUE, QUERY(Models!A:H, ""SELECT A WHERE G = TRUE AND H = TRUE LIMIT 1"", 0),""None"")"),"None")</f>
        <v>None</v>
      </c>
      <c r="K325" s="303" t="s">
        <v>27</v>
      </c>
    </row>
    <row r="326">
      <c r="A326" s="321"/>
      <c r="B326" s="322" t="b">
        <v>0</v>
      </c>
      <c r="C326" s="323"/>
      <c r="D326" s="300" t="s">
        <v>27</v>
      </c>
      <c r="E326" s="314"/>
      <c r="F326" s="314"/>
      <c r="G326" s="314" t="b">
        <v>0</v>
      </c>
      <c r="H326" s="300" t="str">
        <f>IFERROR(__xludf.DUMMYFUNCTION("IF($G326=TRUE,QUERY(Dropdowns!A:E, ""SELECT C WHERE E = TRUE LIMIT 1"", 0), ""None"")"),"None")</f>
        <v>None</v>
      </c>
      <c r="I326" s="303" t="s">
        <v>27</v>
      </c>
      <c r="J326" s="302" t="str">
        <f>IFERROR(__xludf.DUMMYFUNCTION("IF($G326=TRUE, QUERY(Models!A:H, ""SELECT A WHERE G = TRUE AND H = TRUE LIMIT 1"", 0),""None"")"),"None")</f>
        <v>None</v>
      </c>
      <c r="K326" s="303" t="s">
        <v>27</v>
      </c>
    </row>
    <row r="327">
      <c r="A327" s="321"/>
      <c r="B327" s="322" t="b">
        <v>0</v>
      </c>
      <c r="C327" s="323"/>
      <c r="D327" s="300" t="s">
        <v>27</v>
      </c>
      <c r="E327" s="314"/>
      <c r="F327" s="314"/>
      <c r="G327" s="314" t="b">
        <v>0</v>
      </c>
      <c r="H327" s="300" t="str">
        <f>IFERROR(__xludf.DUMMYFUNCTION("IF($G327=TRUE,QUERY(Dropdowns!A:E, ""SELECT C WHERE E = TRUE LIMIT 1"", 0), ""None"")"),"None")</f>
        <v>None</v>
      </c>
      <c r="I327" s="303" t="s">
        <v>27</v>
      </c>
      <c r="J327" s="302" t="str">
        <f>IFERROR(__xludf.DUMMYFUNCTION("IF($G327=TRUE, QUERY(Models!A:H, ""SELECT A WHERE G = TRUE AND H = TRUE LIMIT 1"", 0),""None"")"),"None")</f>
        <v>None</v>
      </c>
      <c r="K327" s="303" t="s">
        <v>27</v>
      </c>
    </row>
    <row r="328">
      <c r="A328" s="321"/>
      <c r="B328" s="322" t="b">
        <v>0</v>
      </c>
      <c r="C328" s="323"/>
      <c r="D328" s="300" t="s">
        <v>27</v>
      </c>
      <c r="E328" s="314"/>
      <c r="F328" s="314"/>
      <c r="G328" s="314" t="b">
        <v>0</v>
      </c>
      <c r="H328" s="300" t="str">
        <f>IFERROR(__xludf.DUMMYFUNCTION("IF($G328=TRUE,QUERY(Dropdowns!A:E, ""SELECT C WHERE E = TRUE LIMIT 1"", 0), ""None"")"),"None")</f>
        <v>None</v>
      </c>
      <c r="I328" s="303" t="s">
        <v>27</v>
      </c>
      <c r="J328" s="302" t="str">
        <f>IFERROR(__xludf.DUMMYFUNCTION("IF($G328=TRUE, QUERY(Models!A:H, ""SELECT A WHERE G = TRUE AND H = TRUE LIMIT 1"", 0),""None"")"),"None")</f>
        <v>None</v>
      </c>
      <c r="K328" s="303" t="s">
        <v>27</v>
      </c>
    </row>
    <row r="329">
      <c r="A329" s="321"/>
      <c r="B329" s="322" t="b">
        <v>0</v>
      </c>
      <c r="C329" s="323"/>
      <c r="D329" s="300" t="s">
        <v>27</v>
      </c>
      <c r="E329" s="314"/>
      <c r="F329" s="314"/>
      <c r="G329" s="314" t="b">
        <v>0</v>
      </c>
      <c r="H329" s="300" t="str">
        <f>IFERROR(__xludf.DUMMYFUNCTION("IF($G329=TRUE,QUERY(Dropdowns!A:E, ""SELECT C WHERE E = TRUE LIMIT 1"", 0), ""None"")"),"None")</f>
        <v>None</v>
      </c>
      <c r="I329" s="303" t="s">
        <v>27</v>
      </c>
      <c r="J329" s="302" t="str">
        <f>IFERROR(__xludf.DUMMYFUNCTION("IF($G329=TRUE, QUERY(Models!A:H, ""SELECT A WHERE G = TRUE AND H = TRUE LIMIT 1"", 0),""None"")"),"None")</f>
        <v>None</v>
      </c>
      <c r="K329" s="303" t="s">
        <v>27</v>
      </c>
    </row>
    <row r="330">
      <c r="A330" s="321"/>
      <c r="B330" s="322" t="b">
        <v>0</v>
      </c>
      <c r="C330" s="323"/>
      <c r="D330" s="300" t="s">
        <v>27</v>
      </c>
      <c r="E330" s="314"/>
      <c r="F330" s="314"/>
      <c r="G330" s="314" t="b">
        <v>0</v>
      </c>
      <c r="H330" s="300" t="str">
        <f>IFERROR(__xludf.DUMMYFUNCTION("IF($G330=TRUE,QUERY(Dropdowns!A:E, ""SELECT C WHERE E = TRUE LIMIT 1"", 0), ""None"")"),"None")</f>
        <v>None</v>
      </c>
      <c r="I330" s="303" t="s">
        <v>27</v>
      </c>
      <c r="J330" s="302" t="str">
        <f>IFERROR(__xludf.DUMMYFUNCTION("IF($G330=TRUE, QUERY(Models!A:H, ""SELECT A WHERE G = TRUE AND H = TRUE LIMIT 1"", 0),""None"")"),"None")</f>
        <v>None</v>
      </c>
      <c r="K330" s="303" t="s">
        <v>27</v>
      </c>
    </row>
    <row r="331">
      <c r="A331" s="321"/>
      <c r="B331" s="322" t="b">
        <v>0</v>
      </c>
      <c r="C331" s="323"/>
      <c r="D331" s="300" t="s">
        <v>27</v>
      </c>
      <c r="E331" s="314"/>
      <c r="F331" s="314"/>
      <c r="G331" s="314" t="b">
        <v>0</v>
      </c>
      <c r="H331" s="300" t="str">
        <f>IFERROR(__xludf.DUMMYFUNCTION("IF($G331=TRUE,QUERY(Dropdowns!A:E, ""SELECT C WHERE E = TRUE LIMIT 1"", 0), ""None"")"),"None")</f>
        <v>None</v>
      </c>
      <c r="I331" s="303" t="s">
        <v>27</v>
      </c>
      <c r="J331" s="302" t="str">
        <f>IFERROR(__xludf.DUMMYFUNCTION("IF($G331=TRUE, QUERY(Models!A:H, ""SELECT A WHERE G = TRUE AND H = TRUE LIMIT 1"", 0),""None"")"),"None")</f>
        <v>None</v>
      </c>
      <c r="K331" s="303" t="s">
        <v>27</v>
      </c>
    </row>
    <row r="332">
      <c r="A332" s="321"/>
      <c r="B332" s="322" t="b">
        <v>0</v>
      </c>
      <c r="C332" s="323"/>
      <c r="D332" s="300" t="s">
        <v>27</v>
      </c>
      <c r="E332" s="314"/>
      <c r="F332" s="314"/>
      <c r="G332" s="314" t="b">
        <v>0</v>
      </c>
      <c r="H332" s="300" t="str">
        <f>IFERROR(__xludf.DUMMYFUNCTION("IF($G332=TRUE,QUERY(Dropdowns!A:E, ""SELECT C WHERE E = TRUE LIMIT 1"", 0), ""None"")"),"None")</f>
        <v>None</v>
      </c>
      <c r="I332" s="303" t="s">
        <v>27</v>
      </c>
      <c r="J332" s="302" t="str">
        <f>IFERROR(__xludf.DUMMYFUNCTION("IF($G332=TRUE, QUERY(Models!A:H, ""SELECT A WHERE G = TRUE AND H = TRUE LIMIT 1"", 0),""None"")"),"None")</f>
        <v>None</v>
      </c>
      <c r="K332" s="303" t="s">
        <v>27</v>
      </c>
    </row>
    <row r="333">
      <c r="A333" s="321"/>
      <c r="B333" s="322" t="b">
        <v>0</v>
      </c>
      <c r="C333" s="323"/>
      <c r="D333" s="300" t="s">
        <v>27</v>
      </c>
      <c r="E333" s="314"/>
      <c r="F333" s="314"/>
      <c r="G333" s="314" t="b">
        <v>0</v>
      </c>
      <c r="H333" s="300" t="str">
        <f>IFERROR(__xludf.DUMMYFUNCTION("IF($G333=TRUE,QUERY(Dropdowns!A:E, ""SELECT C WHERE E = TRUE LIMIT 1"", 0), ""None"")"),"None")</f>
        <v>None</v>
      </c>
      <c r="I333" s="303" t="s">
        <v>27</v>
      </c>
      <c r="J333" s="302" t="str">
        <f>IFERROR(__xludf.DUMMYFUNCTION("IF($G333=TRUE, QUERY(Models!A:H, ""SELECT A WHERE G = TRUE AND H = TRUE LIMIT 1"", 0),""None"")"),"None")</f>
        <v>None</v>
      </c>
      <c r="K333" s="303" t="s">
        <v>27</v>
      </c>
    </row>
    <row r="334">
      <c r="A334" s="321"/>
      <c r="B334" s="322" t="b">
        <v>0</v>
      </c>
      <c r="C334" s="323"/>
      <c r="D334" s="300" t="s">
        <v>27</v>
      </c>
      <c r="E334" s="314"/>
      <c r="F334" s="314"/>
      <c r="G334" s="314" t="b">
        <v>0</v>
      </c>
      <c r="H334" s="300" t="str">
        <f>IFERROR(__xludf.DUMMYFUNCTION("IF($G334=TRUE,QUERY(Dropdowns!A:E, ""SELECT C WHERE E = TRUE LIMIT 1"", 0), ""None"")"),"None")</f>
        <v>None</v>
      </c>
      <c r="I334" s="303" t="s">
        <v>27</v>
      </c>
      <c r="J334" s="302" t="str">
        <f>IFERROR(__xludf.DUMMYFUNCTION("IF($G334=TRUE, QUERY(Models!A:H, ""SELECT A WHERE G = TRUE AND H = TRUE LIMIT 1"", 0),""None"")"),"None")</f>
        <v>None</v>
      </c>
      <c r="K334" s="303" t="s">
        <v>27</v>
      </c>
    </row>
    <row r="335">
      <c r="A335" s="321"/>
      <c r="B335" s="322" t="b">
        <v>0</v>
      </c>
      <c r="C335" s="323"/>
      <c r="D335" s="300" t="s">
        <v>27</v>
      </c>
      <c r="E335" s="314"/>
      <c r="F335" s="314"/>
      <c r="G335" s="314" t="b">
        <v>0</v>
      </c>
      <c r="H335" s="300" t="str">
        <f>IFERROR(__xludf.DUMMYFUNCTION("IF($G335=TRUE,QUERY(Dropdowns!A:E, ""SELECT C WHERE E = TRUE LIMIT 1"", 0), ""None"")"),"None")</f>
        <v>None</v>
      </c>
      <c r="I335" s="303" t="s">
        <v>27</v>
      </c>
      <c r="J335" s="302" t="str">
        <f>IFERROR(__xludf.DUMMYFUNCTION("IF($G335=TRUE, QUERY(Models!A:H, ""SELECT A WHERE G = TRUE AND H = TRUE LIMIT 1"", 0),""None"")"),"None")</f>
        <v>None</v>
      </c>
      <c r="K335" s="303" t="s">
        <v>27</v>
      </c>
    </row>
    <row r="336">
      <c r="A336" s="321"/>
      <c r="B336" s="322" t="b">
        <v>0</v>
      </c>
      <c r="C336" s="323"/>
      <c r="D336" s="300" t="s">
        <v>27</v>
      </c>
      <c r="E336" s="314"/>
      <c r="F336" s="314"/>
      <c r="G336" s="314" t="b">
        <v>0</v>
      </c>
      <c r="H336" s="300" t="str">
        <f>IFERROR(__xludf.DUMMYFUNCTION("IF($G336=TRUE,QUERY(Dropdowns!A:E, ""SELECT C WHERE E = TRUE LIMIT 1"", 0), ""None"")"),"None")</f>
        <v>None</v>
      </c>
      <c r="I336" s="303" t="s">
        <v>27</v>
      </c>
      <c r="J336" s="302" t="str">
        <f>IFERROR(__xludf.DUMMYFUNCTION("IF($G336=TRUE, QUERY(Models!A:H, ""SELECT A WHERE G = TRUE AND H = TRUE LIMIT 1"", 0),""None"")"),"None")</f>
        <v>None</v>
      </c>
      <c r="K336" s="303" t="s">
        <v>27</v>
      </c>
    </row>
    <row r="337">
      <c r="A337" s="321"/>
      <c r="B337" s="322" t="b">
        <v>0</v>
      </c>
      <c r="C337" s="323"/>
      <c r="D337" s="300" t="s">
        <v>27</v>
      </c>
      <c r="E337" s="314"/>
      <c r="F337" s="314"/>
      <c r="G337" s="314" t="b">
        <v>0</v>
      </c>
      <c r="H337" s="300" t="str">
        <f>IFERROR(__xludf.DUMMYFUNCTION("IF($G337=TRUE,QUERY(Dropdowns!A:E, ""SELECT C WHERE E = TRUE LIMIT 1"", 0), ""None"")"),"None")</f>
        <v>None</v>
      </c>
      <c r="I337" s="303" t="s">
        <v>27</v>
      </c>
      <c r="J337" s="302" t="str">
        <f>IFERROR(__xludf.DUMMYFUNCTION("IF($G337=TRUE, QUERY(Models!A:H, ""SELECT A WHERE G = TRUE AND H = TRUE LIMIT 1"", 0),""None"")"),"None")</f>
        <v>None</v>
      </c>
      <c r="K337" s="303" t="s">
        <v>27</v>
      </c>
    </row>
    <row r="338">
      <c r="A338" s="321"/>
      <c r="B338" s="322" t="b">
        <v>0</v>
      </c>
      <c r="C338" s="323"/>
      <c r="D338" s="300" t="s">
        <v>27</v>
      </c>
      <c r="E338" s="314"/>
      <c r="F338" s="314"/>
      <c r="G338" s="314" t="b">
        <v>0</v>
      </c>
      <c r="H338" s="300" t="str">
        <f>IFERROR(__xludf.DUMMYFUNCTION("IF($G338=TRUE,QUERY(Dropdowns!A:E, ""SELECT C WHERE E = TRUE LIMIT 1"", 0), ""None"")"),"None")</f>
        <v>None</v>
      </c>
      <c r="I338" s="303" t="s">
        <v>27</v>
      </c>
      <c r="J338" s="302" t="str">
        <f>IFERROR(__xludf.DUMMYFUNCTION("IF($G338=TRUE, QUERY(Models!A:H, ""SELECT A WHERE G = TRUE AND H = TRUE LIMIT 1"", 0),""None"")"),"None")</f>
        <v>None</v>
      </c>
      <c r="K338" s="303" t="s">
        <v>27</v>
      </c>
    </row>
    <row r="339">
      <c r="A339" s="321"/>
      <c r="B339" s="322" t="b">
        <v>0</v>
      </c>
      <c r="C339" s="323"/>
      <c r="D339" s="300" t="s">
        <v>27</v>
      </c>
      <c r="E339" s="314"/>
      <c r="F339" s="314"/>
      <c r="G339" s="314" t="b">
        <v>0</v>
      </c>
      <c r="H339" s="300" t="str">
        <f>IFERROR(__xludf.DUMMYFUNCTION("IF($G339=TRUE,QUERY(Dropdowns!A:E, ""SELECT C WHERE E = TRUE LIMIT 1"", 0), ""None"")"),"None")</f>
        <v>None</v>
      </c>
      <c r="I339" s="303" t="s">
        <v>27</v>
      </c>
      <c r="J339" s="302" t="str">
        <f>IFERROR(__xludf.DUMMYFUNCTION("IF($G339=TRUE, QUERY(Models!A:H, ""SELECT A WHERE G = TRUE AND H = TRUE LIMIT 1"", 0),""None"")"),"None")</f>
        <v>None</v>
      </c>
      <c r="K339" s="303" t="s">
        <v>27</v>
      </c>
    </row>
    <row r="340">
      <c r="A340" s="321"/>
      <c r="B340" s="322" t="b">
        <v>0</v>
      </c>
      <c r="C340" s="323"/>
      <c r="D340" s="300" t="s">
        <v>27</v>
      </c>
      <c r="E340" s="314"/>
      <c r="F340" s="314"/>
      <c r="G340" s="314" t="b">
        <v>0</v>
      </c>
      <c r="H340" s="300" t="str">
        <f>IFERROR(__xludf.DUMMYFUNCTION("IF($G340=TRUE,QUERY(Dropdowns!A:E, ""SELECT C WHERE E = TRUE LIMIT 1"", 0), ""None"")"),"None")</f>
        <v>None</v>
      </c>
      <c r="I340" s="303" t="s">
        <v>27</v>
      </c>
      <c r="J340" s="302" t="str">
        <f>IFERROR(__xludf.DUMMYFUNCTION("IF($G340=TRUE, QUERY(Models!A:H, ""SELECT A WHERE G = TRUE AND H = TRUE LIMIT 1"", 0),""None"")"),"None")</f>
        <v>None</v>
      </c>
      <c r="K340" s="303" t="s">
        <v>27</v>
      </c>
    </row>
    <row r="341">
      <c r="A341" s="321"/>
      <c r="B341" s="322" t="b">
        <v>0</v>
      </c>
      <c r="C341" s="323"/>
      <c r="D341" s="300" t="s">
        <v>27</v>
      </c>
      <c r="E341" s="314"/>
      <c r="F341" s="314"/>
      <c r="G341" s="314" t="b">
        <v>0</v>
      </c>
      <c r="H341" s="300" t="str">
        <f>IFERROR(__xludf.DUMMYFUNCTION("IF($G341=TRUE,QUERY(Dropdowns!A:E, ""SELECT C WHERE E = TRUE LIMIT 1"", 0), ""None"")"),"None")</f>
        <v>None</v>
      </c>
      <c r="I341" s="303" t="s">
        <v>27</v>
      </c>
      <c r="J341" s="302" t="str">
        <f>IFERROR(__xludf.DUMMYFUNCTION("IF($G341=TRUE, QUERY(Models!A:H, ""SELECT A WHERE G = TRUE AND H = TRUE LIMIT 1"", 0),""None"")"),"None")</f>
        <v>None</v>
      </c>
      <c r="K341" s="303" t="s">
        <v>27</v>
      </c>
    </row>
    <row r="342">
      <c r="A342" s="321"/>
      <c r="B342" s="322" t="b">
        <v>0</v>
      </c>
      <c r="C342" s="323"/>
      <c r="D342" s="300" t="s">
        <v>27</v>
      </c>
      <c r="E342" s="314"/>
      <c r="F342" s="314"/>
      <c r="G342" s="314" t="b">
        <v>0</v>
      </c>
      <c r="H342" s="300" t="str">
        <f>IFERROR(__xludf.DUMMYFUNCTION("IF($G342=TRUE,QUERY(Dropdowns!A:E, ""SELECT C WHERE E = TRUE LIMIT 1"", 0), ""None"")"),"None")</f>
        <v>None</v>
      </c>
      <c r="I342" s="303" t="s">
        <v>27</v>
      </c>
      <c r="J342" s="302" t="str">
        <f>IFERROR(__xludf.DUMMYFUNCTION("IF($G342=TRUE, QUERY(Models!A:H, ""SELECT A WHERE G = TRUE AND H = TRUE LIMIT 1"", 0),""None"")"),"None")</f>
        <v>None</v>
      </c>
      <c r="K342" s="303" t="s">
        <v>27</v>
      </c>
    </row>
    <row r="343">
      <c r="A343" s="321"/>
      <c r="B343" s="322" t="b">
        <v>0</v>
      </c>
      <c r="C343" s="323"/>
      <c r="D343" s="300" t="s">
        <v>27</v>
      </c>
      <c r="E343" s="314"/>
      <c r="F343" s="314"/>
      <c r="G343" s="314" t="b">
        <v>0</v>
      </c>
      <c r="H343" s="300" t="str">
        <f>IFERROR(__xludf.DUMMYFUNCTION("IF($G343=TRUE,QUERY(Dropdowns!A:E, ""SELECT C WHERE E = TRUE LIMIT 1"", 0), ""None"")"),"None")</f>
        <v>None</v>
      </c>
      <c r="I343" s="303" t="s">
        <v>27</v>
      </c>
      <c r="J343" s="302" t="str">
        <f>IFERROR(__xludf.DUMMYFUNCTION("IF($G343=TRUE, QUERY(Models!A:H, ""SELECT A WHERE G = TRUE AND H = TRUE LIMIT 1"", 0),""None"")"),"None")</f>
        <v>None</v>
      </c>
      <c r="K343" s="303" t="s">
        <v>27</v>
      </c>
    </row>
    <row r="344">
      <c r="A344" s="321"/>
      <c r="B344" s="322" t="b">
        <v>0</v>
      </c>
      <c r="C344" s="323"/>
      <c r="D344" s="300" t="s">
        <v>27</v>
      </c>
      <c r="E344" s="314"/>
      <c r="F344" s="314"/>
      <c r="G344" s="314" t="b">
        <v>0</v>
      </c>
      <c r="H344" s="300" t="str">
        <f>IFERROR(__xludf.DUMMYFUNCTION("IF($G344=TRUE,QUERY(Dropdowns!A:E, ""SELECT C WHERE E = TRUE LIMIT 1"", 0), ""None"")"),"None")</f>
        <v>None</v>
      </c>
      <c r="I344" s="303" t="s">
        <v>27</v>
      </c>
      <c r="J344" s="302" t="str">
        <f>IFERROR(__xludf.DUMMYFUNCTION("IF($G344=TRUE, QUERY(Models!A:H, ""SELECT A WHERE G = TRUE AND H = TRUE LIMIT 1"", 0),""None"")"),"None")</f>
        <v>None</v>
      </c>
      <c r="K344" s="303" t="s">
        <v>27</v>
      </c>
    </row>
    <row r="345">
      <c r="A345" s="321"/>
      <c r="B345" s="322" t="b">
        <v>0</v>
      </c>
      <c r="C345" s="323"/>
      <c r="D345" s="300" t="s">
        <v>27</v>
      </c>
      <c r="E345" s="314"/>
      <c r="F345" s="314"/>
      <c r="G345" s="314" t="b">
        <v>0</v>
      </c>
      <c r="H345" s="300" t="str">
        <f>IFERROR(__xludf.DUMMYFUNCTION("IF($G345=TRUE,QUERY(Dropdowns!A:E, ""SELECT C WHERE E = TRUE LIMIT 1"", 0), ""None"")"),"None")</f>
        <v>None</v>
      </c>
      <c r="I345" s="303" t="s">
        <v>27</v>
      </c>
      <c r="J345" s="302" t="str">
        <f>IFERROR(__xludf.DUMMYFUNCTION("IF($G345=TRUE, QUERY(Models!A:H, ""SELECT A WHERE G = TRUE AND H = TRUE LIMIT 1"", 0),""None"")"),"None")</f>
        <v>None</v>
      </c>
      <c r="K345" s="303" t="s">
        <v>27</v>
      </c>
    </row>
    <row r="346">
      <c r="A346" s="321"/>
      <c r="B346" s="322" t="b">
        <v>0</v>
      </c>
      <c r="C346" s="323"/>
      <c r="D346" s="300" t="s">
        <v>27</v>
      </c>
      <c r="E346" s="314"/>
      <c r="F346" s="314"/>
      <c r="G346" s="314" t="b">
        <v>0</v>
      </c>
      <c r="H346" s="300" t="str">
        <f>IFERROR(__xludf.DUMMYFUNCTION("IF($G346=TRUE,QUERY(Dropdowns!A:E, ""SELECT C WHERE E = TRUE LIMIT 1"", 0), ""None"")"),"None")</f>
        <v>None</v>
      </c>
      <c r="I346" s="303" t="s">
        <v>27</v>
      </c>
      <c r="J346" s="302" t="str">
        <f>IFERROR(__xludf.DUMMYFUNCTION("IF($G346=TRUE, QUERY(Models!A:H, ""SELECT A WHERE G = TRUE AND H = TRUE LIMIT 1"", 0),""None"")"),"None")</f>
        <v>None</v>
      </c>
      <c r="K346" s="303" t="s">
        <v>27</v>
      </c>
    </row>
    <row r="347">
      <c r="A347" s="321"/>
      <c r="B347" s="322" t="b">
        <v>0</v>
      </c>
      <c r="C347" s="323"/>
      <c r="D347" s="300" t="s">
        <v>27</v>
      </c>
      <c r="E347" s="314"/>
      <c r="F347" s="314"/>
      <c r="G347" s="314" t="b">
        <v>0</v>
      </c>
      <c r="H347" s="300" t="str">
        <f>IFERROR(__xludf.DUMMYFUNCTION("IF($G347=TRUE,QUERY(Dropdowns!A:E, ""SELECT C WHERE E = TRUE LIMIT 1"", 0), ""None"")"),"None")</f>
        <v>None</v>
      </c>
      <c r="I347" s="303" t="s">
        <v>27</v>
      </c>
      <c r="J347" s="302" t="str">
        <f>IFERROR(__xludf.DUMMYFUNCTION("IF($G347=TRUE, QUERY(Models!A:H, ""SELECT A WHERE G = TRUE AND H = TRUE LIMIT 1"", 0),""None"")"),"None")</f>
        <v>None</v>
      </c>
      <c r="K347" s="303" t="s">
        <v>27</v>
      </c>
    </row>
    <row r="348">
      <c r="A348" s="321"/>
      <c r="B348" s="322" t="b">
        <v>0</v>
      </c>
      <c r="C348" s="323"/>
      <c r="D348" s="300" t="s">
        <v>27</v>
      </c>
      <c r="E348" s="314"/>
      <c r="F348" s="314"/>
      <c r="G348" s="314" t="b">
        <v>0</v>
      </c>
      <c r="H348" s="300" t="str">
        <f>IFERROR(__xludf.DUMMYFUNCTION("IF($G348=TRUE,QUERY(Dropdowns!A:E, ""SELECT C WHERE E = TRUE LIMIT 1"", 0), ""None"")"),"None")</f>
        <v>None</v>
      </c>
      <c r="I348" s="303" t="s">
        <v>27</v>
      </c>
      <c r="J348" s="302" t="str">
        <f>IFERROR(__xludf.DUMMYFUNCTION("IF($G348=TRUE, QUERY(Models!A:H, ""SELECT A WHERE G = TRUE AND H = TRUE LIMIT 1"", 0),""None"")"),"None")</f>
        <v>None</v>
      </c>
      <c r="K348" s="303" t="s">
        <v>27</v>
      </c>
    </row>
    <row r="349">
      <c r="A349" s="321"/>
      <c r="B349" s="322" t="b">
        <v>0</v>
      </c>
      <c r="C349" s="323"/>
      <c r="D349" s="300" t="s">
        <v>27</v>
      </c>
      <c r="E349" s="314"/>
      <c r="F349" s="314"/>
      <c r="G349" s="314" t="b">
        <v>0</v>
      </c>
      <c r="H349" s="300" t="str">
        <f>IFERROR(__xludf.DUMMYFUNCTION("IF($G349=TRUE,QUERY(Dropdowns!A:E, ""SELECT C WHERE E = TRUE LIMIT 1"", 0), ""None"")"),"None")</f>
        <v>None</v>
      </c>
      <c r="I349" s="303" t="s">
        <v>27</v>
      </c>
      <c r="J349" s="302" t="str">
        <f>IFERROR(__xludf.DUMMYFUNCTION("IF($G349=TRUE, QUERY(Models!A:H, ""SELECT A WHERE G = TRUE AND H = TRUE LIMIT 1"", 0),""None"")"),"None")</f>
        <v>None</v>
      </c>
      <c r="K349" s="303" t="s">
        <v>27</v>
      </c>
    </row>
    <row r="350">
      <c r="A350" s="321"/>
      <c r="B350" s="322" t="b">
        <v>0</v>
      </c>
      <c r="C350" s="323"/>
      <c r="D350" s="300" t="s">
        <v>27</v>
      </c>
      <c r="E350" s="314"/>
      <c r="F350" s="314"/>
      <c r="G350" s="314" t="b">
        <v>0</v>
      </c>
      <c r="H350" s="300" t="str">
        <f>IFERROR(__xludf.DUMMYFUNCTION("IF($G350=TRUE,QUERY(Dropdowns!A:E, ""SELECT C WHERE E = TRUE LIMIT 1"", 0), ""None"")"),"None")</f>
        <v>None</v>
      </c>
      <c r="I350" s="303" t="s">
        <v>27</v>
      </c>
      <c r="J350" s="302" t="str">
        <f>IFERROR(__xludf.DUMMYFUNCTION("IF($G350=TRUE, QUERY(Models!A:H, ""SELECT A WHERE G = TRUE AND H = TRUE LIMIT 1"", 0),""None"")"),"None")</f>
        <v>None</v>
      </c>
      <c r="K350" s="303" t="s">
        <v>27</v>
      </c>
    </row>
    <row r="351">
      <c r="A351" s="321"/>
      <c r="B351" s="322" t="b">
        <v>0</v>
      </c>
      <c r="C351" s="323"/>
      <c r="D351" s="300" t="s">
        <v>27</v>
      </c>
      <c r="E351" s="314"/>
      <c r="F351" s="314"/>
      <c r="G351" s="314" t="b">
        <v>0</v>
      </c>
      <c r="H351" s="300" t="str">
        <f>IFERROR(__xludf.DUMMYFUNCTION("IF($G351=TRUE,QUERY(Dropdowns!A:E, ""SELECT C WHERE E = TRUE LIMIT 1"", 0), ""None"")"),"None")</f>
        <v>None</v>
      </c>
      <c r="I351" s="303" t="s">
        <v>27</v>
      </c>
      <c r="J351" s="302" t="str">
        <f>IFERROR(__xludf.DUMMYFUNCTION("IF($G351=TRUE, QUERY(Models!A:H, ""SELECT A WHERE G = TRUE AND H = TRUE LIMIT 1"", 0),""None"")"),"None")</f>
        <v>None</v>
      </c>
      <c r="K351" s="303" t="s">
        <v>27</v>
      </c>
    </row>
    <row r="352">
      <c r="A352" s="321"/>
      <c r="B352" s="322" t="b">
        <v>0</v>
      </c>
      <c r="C352" s="323"/>
      <c r="D352" s="300" t="s">
        <v>27</v>
      </c>
      <c r="E352" s="314"/>
      <c r="F352" s="314"/>
      <c r="G352" s="314" t="b">
        <v>0</v>
      </c>
      <c r="H352" s="300" t="str">
        <f>IFERROR(__xludf.DUMMYFUNCTION("IF($G352=TRUE,QUERY(Dropdowns!A:E, ""SELECT C WHERE E = TRUE LIMIT 1"", 0), ""None"")"),"None")</f>
        <v>None</v>
      </c>
      <c r="I352" s="303" t="s">
        <v>27</v>
      </c>
      <c r="J352" s="302" t="str">
        <f>IFERROR(__xludf.DUMMYFUNCTION("IF($G352=TRUE, QUERY(Models!A:H, ""SELECT A WHERE G = TRUE AND H = TRUE LIMIT 1"", 0),""None"")"),"None")</f>
        <v>None</v>
      </c>
      <c r="K352" s="303" t="s">
        <v>27</v>
      </c>
    </row>
    <row r="353">
      <c r="A353" s="321"/>
      <c r="B353" s="322" t="b">
        <v>0</v>
      </c>
      <c r="C353" s="323"/>
      <c r="D353" s="300" t="s">
        <v>27</v>
      </c>
      <c r="E353" s="314"/>
      <c r="F353" s="314"/>
      <c r="G353" s="314" t="b">
        <v>0</v>
      </c>
      <c r="H353" s="300" t="str">
        <f>IFERROR(__xludf.DUMMYFUNCTION("IF($G353=TRUE,QUERY(Dropdowns!A:E, ""SELECT C WHERE E = TRUE LIMIT 1"", 0), ""None"")"),"None")</f>
        <v>None</v>
      </c>
      <c r="I353" s="303" t="s">
        <v>27</v>
      </c>
      <c r="J353" s="302" t="str">
        <f>IFERROR(__xludf.DUMMYFUNCTION("IF($G353=TRUE, QUERY(Models!A:H, ""SELECT A WHERE G = TRUE AND H = TRUE LIMIT 1"", 0),""None"")"),"None")</f>
        <v>None</v>
      </c>
      <c r="K353" s="303" t="s">
        <v>27</v>
      </c>
    </row>
    <row r="354">
      <c r="A354" s="321"/>
      <c r="B354" s="322" t="b">
        <v>0</v>
      </c>
      <c r="C354" s="323"/>
      <c r="D354" s="300" t="s">
        <v>27</v>
      </c>
      <c r="E354" s="314"/>
      <c r="F354" s="314"/>
      <c r="G354" s="314" t="b">
        <v>0</v>
      </c>
      <c r="H354" s="300" t="str">
        <f>IFERROR(__xludf.DUMMYFUNCTION("IF($G354=TRUE,QUERY(Dropdowns!A:E, ""SELECT C WHERE E = TRUE LIMIT 1"", 0), ""None"")"),"None")</f>
        <v>None</v>
      </c>
      <c r="I354" s="303" t="s">
        <v>27</v>
      </c>
      <c r="J354" s="302" t="str">
        <f>IFERROR(__xludf.DUMMYFUNCTION("IF($G354=TRUE, QUERY(Models!A:H, ""SELECT A WHERE G = TRUE AND H = TRUE LIMIT 1"", 0),""None"")"),"None")</f>
        <v>None</v>
      </c>
      <c r="K354" s="303" t="s">
        <v>27</v>
      </c>
    </row>
    <row r="355">
      <c r="A355" s="321"/>
      <c r="B355" s="322" t="b">
        <v>0</v>
      </c>
      <c r="C355" s="323"/>
      <c r="D355" s="300" t="s">
        <v>27</v>
      </c>
      <c r="E355" s="314"/>
      <c r="F355" s="314"/>
      <c r="G355" s="314" t="b">
        <v>0</v>
      </c>
      <c r="H355" s="300" t="str">
        <f>IFERROR(__xludf.DUMMYFUNCTION("IF($G355=TRUE,QUERY(Dropdowns!A:E, ""SELECT C WHERE E = TRUE LIMIT 1"", 0), ""None"")"),"None")</f>
        <v>None</v>
      </c>
      <c r="I355" s="303" t="s">
        <v>27</v>
      </c>
      <c r="J355" s="302" t="str">
        <f>IFERROR(__xludf.DUMMYFUNCTION("IF($G355=TRUE, QUERY(Models!A:H, ""SELECT A WHERE G = TRUE AND H = TRUE LIMIT 1"", 0),""None"")"),"None")</f>
        <v>None</v>
      </c>
      <c r="K355" s="303" t="s">
        <v>27</v>
      </c>
    </row>
    <row r="356">
      <c r="A356" s="321"/>
      <c r="B356" s="322" t="b">
        <v>0</v>
      </c>
      <c r="C356" s="323"/>
      <c r="D356" s="300" t="s">
        <v>27</v>
      </c>
      <c r="E356" s="314"/>
      <c r="F356" s="314"/>
      <c r="G356" s="314" t="b">
        <v>0</v>
      </c>
      <c r="H356" s="300" t="str">
        <f>IFERROR(__xludf.DUMMYFUNCTION("IF($G356=TRUE,QUERY(Dropdowns!A:E, ""SELECT C WHERE E = TRUE LIMIT 1"", 0), ""None"")"),"None")</f>
        <v>None</v>
      </c>
      <c r="I356" s="303" t="s">
        <v>27</v>
      </c>
      <c r="J356" s="302" t="str">
        <f>IFERROR(__xludf.DUMMYFUNCTION("IF($G356=TRUE, QUERY(Models!A:H, ""SELECT A WHERE G = TRUE AND H = TRUE LIMIT 1"", 0),""None"")"),"None")</f>
        <v>None</v>
      </c>
      <c r="K356" s="303" t="s">
        <v>27</v>
      </c>
    </row>
    <row r="357">
      <c r="A357" s="321"/>
      <c r="B357" s="322" t="b">
        <v>0</v>
      </c>
      <c r="C357" s="323"/>
      <c r="D357" s="300" t="s">
        <v>27</v>
      </c>
      <c r="E357" s="314"/>
      <c r="F357" s="314"/>
      <c r="G357" s="314" t="b">
        <v>0</v>
      </c>
      <c r="H357" s="300" t="str">
        <f>IFERROR(__xludf.DUMMYFUNCTION("IF($G357=TRUE,QUERY(Dropdowns!A:E, ""SELECT C WHERE E = TRUE LIMIT 1"", 0), ""None"")"),"None")</f>
        <v>None</v>
      </c>
      <c r="I357" s="303" t="s">
        <v>27</v>
      </c>
      <c r="J357" s="302" t="str">
        <f>IFERROR(__xludf.DUMMYFUNCTION("IF($G357=TRUE, QUERY(Models!A:H, ""SELECT A WHERE G = TRUE AND H = TRUE LIMIT 1"", 0),""None"")"),"None")</f>
        <v>None</v>
      </c>
      <c r="K357" s="303" t="s">
        <v>27</v>
      </c>
    </row>
    <row r="358">
      <c r="A358" s="321"/>
      <c r="B358" s="322" t="b">
        <v>0</v>
      </c>
      <c r="C358" s="323"/>
      <c r="D358" s="300" t="s">
        <v>27</v>
      </c>
      <c r="E358" s="314"/>
      <c r="F358" s="314"/>
      <c r="G358" s="314" t="b">
        <v>0</v>
      </c>
      <c r="H358" s="300" t="str">
        <f>IFERROR(__xludf.DUMMYFUNCTION("IF($G358=TRUE,QUERY(Dropdowns!A:E, ""SELECT C WHERE E = TRUE LIMIT 1"", 0), ""None"")"),"None")</f>
        <v>None</v>
      </c>
      <c r="I358" s="303" t="s">
        <v>27</v>
      </c>
      <c r="J358" s="302" t="str">
        <f>IFERROR(__xludf.DUMMYFUNCTION("IF($G358=TRUE, QUERY(Models!A:H, ""SELECT A WHERE G = TRUE AND H = TRUE LIMIT 1"", 0),""None"")"),"None")</f>
        <v>None</v>
      </c>
      <c r="K358" s="303" t="s">
        <v>27</v>
      </c>
    </row>
    <row r="359">
      <c r="A359" s="321"/>
      <c r="B359" s="322" t="b">
        <v>0</v>
      </c>
      <c r="C359" s="323"/>
      <c r="D359" s="300" t="s">
        <v>27</v>
      </c>
      <c r="E359" s="314"/>
      <c r="F359" s="314"/>
      <c r="G359" s="314" t="b">
        <v>0</v>
      </c>
      <c r="H359" s="300" t="str">
        <f>IFERROR(__xludf.DUMMYFUNCTION("IF($G359=TRUE,QUERY(Dropdowns!A:E, ""SELECT C WHERE E = TRUE LIMIT 1"", 0), ""None"")"),"None")</f>
        <v>None</v>
      </c>
      <c r="I359" s="303" t="s">
        <v>27</v>
      </c>
      <c r="J359" s="302" t="str">
        <f>IFERROR(__xludf.DUMMYFUNCTION("IF($G359=TRUE, QUERY(Models!A:H, ""SELECT A WHERE G = TRUE AND H = TRUE LIMIT 1"", 0),""None"")"),"None")</f>
        <v>None</v>
      </c>
      <c r="K359" s="303" t="s">
        <v>27</v>
      </c>
    </row>
    <row r="360">
      <c r="A360" s="321"/>
      <c r="B360" s="322" t="b">
        <v>0</v>
      </c>
      <c r="C360" s="323"/>
      <c r="D360" s="300" t="s">
        <v>27</v>
      </c>
      <c r="E360" s="314"/>
      <c r="F360" s="314"/>
      <c r="G360" s="314" t="b">
        <v>0</v>
      </c>
      <c r="H360" s="300" t="str">
        <f>IFERROR(__xludf.DUMMYFUNCTION("IF($G360=TRUE,QUERY(Dropdowns!A:E, ""SELECT C WHERE E = TRUE LIMIT 1"", 0), ""None"")"),"None")</f>
        <v>None</v>
      </c>
      <c r="I360" s="303" t="s">
        <v>27</v>
      </c>
      <c r="J360" s="302" t="str">
        <f>IFERROR(__xludf.DUMMYFUNCTION("IF($G360=TRUE, QUERY(Models!A:H, ""SELECT A WHERE G = TRUE AND H = TRUE LIMIT 1"", 0),""None"")"),"None")</f>
        <v>None</v>
      </c>
      <c r="K360" s="303" t="s">
        <v>27</v>
      </c>
    </row>
    <row r="361">
      <c r="A361" s="321"/>
      <c r="B361" s="322" t="b">
        <v>0</v>
      </c>
      <c r="C361" s="323"/>
      <c r="D361" s="300" t="s">
        <v>27</v>
      </c>
      <c r="E361" s="314"/>
      <c r="F361" s="314"/>
      <c r="G361" s="314" t="b">
        <v>0</v>
      </c>
      <c r="H361" s="300" t="str">
        <f>IFERROR(__xludf.DUMMYFUNCTION("IF($G361=TRUE,QUERY(Dropdowns!A:E, ""SELECT C WHERE E = TRUE LIMIT 1"", 0), ""None"")"),"None")</f>
        <v>None</v>
      </c>
      <c r="I361" s="303" t="s">
        <v>27</v>
      </c>
      <c r="J361" s="302" t="str">
        <f>IFERROR(__xludf.DUMMYFUNCTION("IF($G361=TRUE, QUERY(Models!A:H, ""SELECT A WHERE G = TRUE AND H = TRUE LIMIT 1"", 0),""None"")"),"None")</f>
        <v>None</v>
      </c>
      <c r="K361" s="303" t="s">
        <v>27</v>
      </c>
    </row>
    <row r="362">
      <c r="A362" s="321"/>
      <c r="B362" s="322" t="b">
        <v>0</v>
      </c>
      <c r="C362" s="323"/>
      <c r="D362" s="300" t="s">
        <v>27</v>
      </c>
      <c r="E362" s="314"/>
      <c r="F362" s="314"/>
      <c r="G362" s="314" t="b">
        <v>0</v>
      </c>
      <c r="H362" s="300" t="str">
        <f>IFERROR(__xludf.DUMMYFUNCTION("IF($G362=TRUE,QUERY(Dropdowns!A:E, ""SELECT C WHERE E = TRUE LIMIT 1"", 0), ""None"")"),"None")</f>
        <v>None</v>
      </c>
      <c r="I362" s="303" t="s">
        <v>27</v>
      </c>
      <c r="J362" s="302" t="str">
        <f>IFERROR(__xludf.DUMMYFUNCTION("IF($G362=TRUE, QUERY(Models!A:H, ""SELECT A WHERE G = TRUE AND H = TRUE LIMIT 1"", 0),""None"")"),"None")</f>
        <v>None</v>
      </c>
      <c r="K362" s="303" t="s">
        <v>27</v>
      </c>
    </row>
    <row r="363">
      <c r="A363" s="321"/>
      <c r="B363" s="322" t="b">
        <v>0</v>
      </c>
      <c r="C363" s="323"/>
      <c r="D363" s="300" t="s">
        <v>27</v>
      </c>
      <c r="E363" s="314"/>
      <c r="F363" s="314"/>
      <c r="G363" s="314" t="b">
        <v>0</v>
      </c>
      <c r="H363" s="300" t="str">
        <f>IFERROR(__xludf.DUMMYFUNCTION("IF($G363=TRUE,QUERY(Dropdowns!A:E, ""SELECT C WHERE E = TRUE LIMIT 1"", 0), ""None"")"),"None")</f>
        <v>None</v>
      </c>
      <c r="I363" s="303" t="s">
        <v>27</v>
      </c>
      <c r="J363" s="302" t="str">
        <f>IFERROR(__xludf.DUMMYFUNCTION("IF($G363=TRUE, QUERY(Models!A:H, ""SELECT A WHERE G = TRUE AND H = TRUE LIMIT 1"", 0),""None"")"),"None")</f>
        <v>None</v>
      </c>
      <c r="K363" s="303" t="s">
        <v>27</v>
      </c>
    </row>
    <row r="364">
      <c r="A364" s="321"/>
      <c r="B364" s="322" t="b">
        <v>0</v>
      </c>
      <c r="C364" s="323"/>
      <c r="D364" s="300" t="s">
        <v>27</v>
      </c>
      <c r="E364" s="314"/>
      <c r="F364" s="314"/>
      <c r="G364" s="314" t="b">
        <v>0</v>
      </c>
      <c r="H364" s="300" t="str">
        <f>IFERROR(__xludf.DUMMYFUNCTION("IF($G364=TRUE,QUERY(Dropdowns!A:E, ""SELECT C WHERE E = TRUE LIMIT 1"", 0), ""None"")"),"None")</f>
        <v>None</v>
      </c>
      <c r="I364" s="303" t="s">
        <v>27</v>
      </c>
      <c r="J364" s="302" t="str">
        <f>IFERROR(__xludf.DUMMYFUNCTION("IF($G364=TRUE, QUERY(Models!A:H, ""SELECT A WHERE G = TRUE AND H = TRUE LIMIT 1"", 0),""None"")"),"None")</f>
        <v>None</v>
      </c>
      <c r="K364" s="303" t="s">
        <v>27</v>
      </c>
    </row>
    <row r="365">
      <c r="A365" s="321"/>
      <c r="B365" s="322" t="b">
        <v>0</v>
      </c>
      <c r="C365" s="323"/>
      <c r="D365" s="300" t="s">
        <v>27</v>
      </c>
      <c r="E365" s="314"/>
      <c r="F365" s="314"/>
      <c r="G365" s="314" t="b">
        <v>0</v>
      </c>
      <c r="H365" s="300" t="str">
        <f>IFERROR(__xludf.DUMMYFUNCTION("IF($G365=TRUE,QUERY(Dropdowns!A:E, ""SELECT C WHERE E = TRUE LIMIT 1"", 0), ""None"")"),"None")</f>
        <v>None</v>
      </c>
      <c r="I365" s="303" t="s">
        <v>27</v>
      </c>
      <c r="J365" s="302" t="str">
        <f>IFERROR(__xludf.DUMMYFUNCTION("IF($G365=TRUE, QUERY(Models!A:H, ""SELECT A WHERE G = TRUE AND H = TRUE LIMIT 1"", 0),""None"")"),"None")</f>
        <v>None</v>
      </c>
      <c r="K365" s="303" t="s">
        <v>27</v>
      </c>
    </row>
    <row r="366">
      <c r="A366" s="321"/>
      <c r="B366" s="322" t="b">
        <v>0</v>
      </c>
      <c r="C366" s="323"/>
      <c r="D366" s="300" t="s">
        <v>27</v>
      </c>
      <c r="E366" s="314"/>
      <c r="F366" s="314"/>
      <c r="G366" s="314" t="b">
        <v>0</v>
      </c>
      <c r="H366" s="300" t="str">
        <f>IFERROR(__xludf.DUMMYFUNCTION("IF($G366=TRUE,QUERY(Dropdowns!A:E, ""SELECT C WHERE E = TRUE LIMIT 1"", 0), ""None"")"),"None")</f>
        <v>None</v>
      </c>
      <c r="I366" s="303" t="s">
        <v>27</v>
      </c>
      <c r="J366" s="302" t="str">
        <f>IFERROR(__xludf.DUMMYFUNCTION("IF($G366=TRUE, QUERY(Models!A:H, ""SELECT A WHERE G = TRUE AND H = TRUE LIMIT 1"", 0),""None"")"),"None")</f>
        <v>None</v>
      </c>
      <c r="K366" s="303" t="s">
        <v>27</v>
      </c>
    </row>
    <row r="367">
      <c r="A367" s="321"/>
      <c r="B367" s="322" t="b">
        <v>0</v>
      </c>
      <c r="C367" s="323"/>
      <c r="D367" s="300" t="s">
        <v>27</v>
      </c>
      <c r="E367" s="314"/>
      <c r="F367" s="314"/>
      <c r="G367" s="314" t="b">
        <v>0</v>
      </c>
      <c r="H367" s="300" t="str">
        <f>IFERROR(__xludf.DUMMYFUNCTION("IF($G367=TRUE,QUERY(Dropdowns!A:E, ""SELECT C WHERE E = TRUE LIMIT 1"", 0), ""None"")"),"None")</f>
        <v>None</v>
      </c>
      <c r="I367" s="303" t="s">
        <v>27</v>
      </c>
      <c r="J367" s="302" t="str">
        <f>IFERROR(__xludf.DUMMYFUNCTION("IF($G367=TRUE, QUERY(Models!A:H, ""SELECT A WHERE G = TRUE AND H = TRUE LIMIT 1"", 0),""None"")"),"None")</f>
        <v>None</v>
      </c>
      <c r="K367" s="303" t="s">
        <v>27</v>
      </c>
    </row>
    <row r="368">
      <c r="A368" s="321"/>
      <c r="B368" s="322" t="b">
        <v>0</v>
      </c>
      <c r="C368" s="323"/>
      <c r="D368" s="300" t="s">
        <v>27</v>
      </c>
      <c r="E368" s="314"/>
      <c r="F368" s="314"/>
      <c r="G368" s="314" t="b">
        <v>0</v>
      </c>
      <c r="H368" s="300" t="str">
        <f>IFERROR(__xludf.DUMMYFUNCTION("IF($G368=TRUE,QUERY(Dropdowns!A:E, ""SELECT C WHERE E = TRUE LIMIT 1"", 0), ""None"")"),"None")</f>
        <v>None</v>
      </c>
      <c r="I368" s="303" t="s">
        <v>27</v>
      </c>
      <c r="J368" s="302" t="str">
        <f>IFERROR(__xludf.DUMMYFUNCTION("IF($G368=TRUE, QUERY(Models!A:H, ""SELECT A WHERE G = TRUE AND H = TRUE LIMIT 1"", 0),""None"")"),"None")</f>
        <v>None</v>
      </c>
      <c r="K368" s="303" t="s">
        <v>27</v>
      </c>
    </row>
    <row r="369">
      <c r="A369" s="321"/>
      <c r="B369" s="322" t="b">
        <v>0</v>
      </c>
      <c r="C369" s="323"/>
      <c r="D369" s="300" t="s">
        <v>27</v>
      </c>
      <c r="E369" s="314"/>
      <c r="F369" s="314"/>
      <c r="G369" s="314" t="b">
        <v>0</v>
      </c>
      <c r="H369" s="300" t="str">
        <f>IFERROR(__xludf.DUMMYFUNCTION("IF($G369=TRUE,QUERY(Dropdowns!A:E, ""SELECT C WHERE E = TRUE LIMIT 1"", 0), ""None"")"),"None")</f>
        <v>None</v>
      </c>
      <c r="I369" s="303" t="s">
        <v>27</v>
      </c>
      <c r="J369" s="302" t="str">
        <f>IFERROR(__xludf.DUMMYFUNCTION("IF($G369=TRUE, QUERY(Models!A:H, ""SELECT A WHERE G = TRUE AND H = TRUE LIMIT 1"", 0),""None"")"),"None")</f>
        <v>None</v>
      </c>
      <c r="K369" s="303" t="s">
        <v>27</v>
      </c>
    </row>
    <row r="370">
      <c r="A370" s="321"/>
      <c r="B370" s="322" t="b">
        <v>0</v>
      </c>
      <c r="C370" s="323"/>
      <c r="D370" s="300" t="s">
        <v>27</v>
      </c>
      <c r="E370" s="314"/>
      <c r="F370" s="314"/>
      <c r="G370" s="314" t="b">
        <v>0</v>
      </c>
      <c r="H370" s="300" t="str">
        <f>IFERROR(__xludf.DUMMYFUNCTION("IF($G370=TRUE,QUERY(Dropdowns!A:E, ""SELECT C WHERE E = TRUE LIMIT 1"", 0), ""None"")"),"None")</f>
        <v>None</v>
      </c>
      <c r="I370" s="303" t="s">
        <v>27</v>
      </c>
      <c r="J370" s="302" t="str">
        <f>IFERROR(__xludf.DUMMYFUNCTION("IF($G370=TRUE, QUERY(Models!A:H, ""SELECT A WHERE G = TRUE AND H = TRUE LIMIT 1"", 0),""None"")"),"None")</f>
        <v>None</v>
      </c>
      <c r="K370" s="303" t="s">
        <v>27</v>
      </c>
    </row>
    <row r="371">
      <c r="A371" s="321"/>
      <c r="B371" s="322" t="b">
        <v>0</v>
      </c>
      <c r="C371" s="323"/>
      <c r="D371" s="300" t="s">
        <v>27</v>
      </c>
      <c r="E371" s="314"/>
      <c r="F371" s="314"/>
      <c r="G371" s="314" t="b">
        <v>0</v>
      </c>
      <c r="H371" s="300" t="str">
        <f>IFERROR(__xludf.DUMMYFUNCTION("IF($G371=TRUE,QUERY(Dropdowns!A:E, ""SELECT C WHERE E = TRUE LIMIT 1"", 0), ""None"")"),"None")</f>
        <v>None</v>
      </c>
      <c r="I371" s="303" t="s">
        <v>27</v>
      </c>
      <c r="J371" s="302" t="str">
        <f>IFERROR(__xludf.DUMMYFUNCTION("IF($G371=TRUE, QUERY(Models!A:H, ""SELECT A WHERE G = TRUE AND H = TRUE LIMIT 1"", 0),""None"")"),"None")</f>
        <v>None</v>
      </c>
      <c r="K371" s="303" t="s">
        <v>27</v>
      </c>
    </row>
    <row r="372">
      <c r="A372" s="321"/>
      <c r="B372" s="322" t="b">
        <v>0</v>
      </c>
      <c r="C372" s="323"/>
      <c r="D372" s="300" t="s">
        <v>27</v>
      </c>
      <c r="E372" s="314"/>
      <c r="F372" s="314"/>
      <c r="G372" s="314" t="b">
        <v>0</v>
      </c>
      <c r="H372" s="300" t="str">
        <f>IFERROR(__xludf.DUMMYFUNCTION("IF($G372=TRUE,QUERY(Dropdowns!A:E, ""SELECT C WHERE E = TRUE LIMIT 1"", 0), ""None"")"),"None")</f>
        <v>None</v>
      </c>
      <c r="I372" s="303" t="s">
        <v>27</v>
      </c>
      <c r="J372" s="302" t="str">
        <f>IFERROR(__xludf.DUMMYFUNCTION("IF($G372=TRUE, QUERY(Models!A:H, ""SELECT A WHERE G = TRUE AND H = TRUE LIMIT 1"", 0),""None"")"),"None")</f>
        <v>None</v>
      </c>
      <c r="K372" s="303" t="s">
        <v>27</v>
      </c>
    </row>
    <row r="373">
      <c r="A373" s="321"/>
      <c r="B373" s="322" t="b">
        <v>0</v>
      </c>
      <c r="C373" s="323"/>
      <c r="D373" s="300" t="s">
        <v>27</v>
      </c>
      <c r="E373" s="314"/>
      <c r="F373" s="314"/>
      <c r="G373" s="314" t="b">
        <v>0</v>
      </c>
      <c r="H373" s="300" t="str">
        <f>IFERROR(__xludf.DUMMYFUNCTION("IF($G373=TRUE,QUERY(Dropdowns!A:E, ""SELECT C WHERE E = TRUE LIMIT 1"", 0), ""None"")"),"None")</f>
        <v>None</v>
      </c>
      <c r="I373" s="303" t="s">
        <v>27</v>
      </c>
      <c r="J373" s="302" t="str">
        <f>IFERROR(__xludf.DUMMYFUNCTION("IF($G373=TRUE, QUERY(Models!A:H, ""SELECT A WHERE G = TRUE AND H = TRUE LIMIT 1"", 0),""None"")"),"None")</f>
        <v>None</v>
      </c>
      <c r="K373" s="303" t="s">
        <v>27</v>
      </c>
    </row>
    <row r="374">
      <c r="A374" s="321"/>
      <c r="B374" s="322" t="b">
        <v>0</v>
      </c>
      <c r="C374" s="323"/>
      <c r="D374" s="300" t="s">
        <v>27</v>
      </c>
      <c r="E374" s="314"/>
      <c r="F374" s="314"/>
      <c r="G374" s="314" t="b">
        <v>0</v>
      </c>
      <c r="H374" s="300" t="str">
        <f>IFERROR(__xludf.DUMMYFUNCTION("IF($G374=TRUE,QUERY(Dropdowns!A:E, ""SELECT C WHERE E = TRUE LIMIT 1"", 0), ""None"")"),"None")</f>
        <v>None</v>
      </c>
      <c r="I374" s="303" t="s">
        <v>27</v>
      </c>
      <c r="J374" s="302" t="str">
        <f>IFERROR(__xludf.DUMMYFUNCTION("IF($G374=TRUE, QUERY(Models!A:H, ""SELECT A WHERE G = TRUE AND H = TRUE LIMIT 1"", 0),""None"")"),"None")</f>
        <v>None</v>
      </c>
      <c r="K374" s="303" t="s">
        <v>27</v>
      </c>
    </row>
    <row r="375">
      <c r="A375" s="321"/>
      <c r="B375" s="322" t="b">
        <v>0</v>
      </c>
      <c r="C375" s="323"/>
      <c r="D375" s="300" t="s">
        <v>27</v>
      </c>
      <c r="E375" s="314"/>
      <c r="F375" s="314"/>
      <c r="G375" s="314" t="b">
        <v>0</v>
      </c>
      <c r="H375" s="300" t="str">
        <f>IFERROR(__xludf.DUMMYFUNCTION("IF($G375=TRUE,QUERY(Dropdowns!A:E, ""SELECT C WHERE E = TRUE LIMIT 1"", 0), ""None"")"),"None")</f>
        <v>None</v>
      </c>
      <c r="I375" s="303" t="s">
        <v>27</v>
      </c>
      <c r="J375" s="302" t="str">
        <f>IFERROR(__xludf.DUMMYFUNCTION("IF($G375=TRUE, QUERY(Models!A:H, ""SELECT A WHERE G = TRUE AND H = TRUE LIMIT 1"", 0),""None"")"),"None")</f>
        <v>None</v>
      </c>
      <c r="K375" s="303" t="s">
        <v>27</v>
      </c>
    </row>
    <row r="376">
      <c r="A376" s="321"/>
      <c r="B376" s="322" t="b">
        <v>0</v>
      </c>
      <c r="C376" s="323"/>
      <c r="D376" s="300" t="s">
        <v>27</v>
      </c>
      <c r="E376" s="314"/>
      <c r="F376" s="314"/>
      <c r="G376" s="314" t="b">
        <v>0</v>
      </c>
      <c r="H376" s="300" t="str">
        <f>IFERROR(__xludf.DUMMYFUNCTION("IF($G376=TRUE,QUERY(Dropdowns!A:E, ""SELECT C WHERE E = TRUE LIMIT 1"", 0), ""None"")"),"None")</f>
        <v>None</v>
      </c>
      <c r="I376" s="303" t="s">
        <v>27</v>
      </c>
      <c r="J376" s="302" t="str">
        <f>IFERROR(__xludf.DUMMYFUNCTION("IF($G376=TRUE, QUERY(Models!A:H, ""SELECT A WHERE G = TRUE AND H = TRUE LIMIT 1"", 0),""None"")"),"None")</f>
        <v>None</v>
      </c>
      <c r="K376" s="303" t="s">
        <v>27</v>
      </c>
    </row>
    <row r="377">
      <c r="A377" s="321"/>
      <c r="B377" s="322" t="b">
        <v>0</v>
      </c>
      <c r="C377" s="323"/>
      <c r="D377" s="300" t="s">
        <v>27</v>
      </c>
      <c r="E377" s="314"/>
      <c r="F377" s="314"/>
      <c r="G377" s="314" t="b">
        <v>0</v>
      </c>
      <c r="H377" s="300" t="str">
        <f>IFERROR(__xludf.DUMMYFUNCTION("IF($G377=TRUE,QUERY(Dropdowns!A:E, ""SELECT C WHERE E = TRUE LIMIT 1"", 0), ""None"")"),"None")</f>
        <v>None</v>
      </c>
      <c r="I377" s="303" t="s">
        <v>27</v>
      </c>
      <c r="J377" s="302" t="str">
        <f>IFERROR(__xludf.DUMMYFUNCTION("IF($G377=TRUE, QUERY(Models!A:H, ""SELECT A WHERE G = TRUE AND H = TRUE LIMIT 1"", 0),""None"")"),"None")</f>
        <v>None</v>
      </c>
      <c r="K377" s="303" t="s">
        <v>27</v>
      </c>
    </row>
    <row r="378">
      <c r="A378" s="321"/>
      <c r="B378" s="322" t="b">
        <v>0</v>
      </c>
      <c r="C378" s="323"/>
      <c r="D378" s="300" t="s">
        <v>27</v>
      </c>
      <c r="E378" s="314"/>
      <c r="F378" s="314"/>
      <c r="G378" s="314" t="b">
        <v>0</v>
      </c>
      <c r="H378" s="300" t="str">
        <f>IFERROR(__xludf.DUMMYFUNCTION("IF($G378=TRUE,QUERY(Dropdowns!A:E, ""SELECT C WHERE E = TRUE LIMIT 1"", 0), ""None"")"),"None")</f>
        <v>None</v>
      </c>
      <c r="I378" s="303" t="s">
        <v>27</v>
      </c>
      <c r="J378" s="302" t="str">
        <f>IFERROR(__xludf.DUMMYFUNCTION("IF($G378=TRUE, QUERY(Models!A:H, ""SELECT A WHERE G = TRUE AND H = TRUE LIMIT 1"", 0),""None"")"),"None")</f>
        <v>None</v>
      </c>
      <c r="K378" s="303" t="s">
        <v>27</v>
      </c>
    </row>
    <row r="379">
      <c r="A379" s="321"/>
      <c r="B379" s="322" t="b">
        <v>0</v>
      </c>
      <c r="C379" s="323"/>
      <c r="D379" s="300" t="s">
        <v>27</v>
      </c>
      <c r="E379" s="314"/>
      <c r="F379" s="314"/>
      <c r="G379" s="314" t="b">
        <v>0</v>
      </c>
      <c r="H379" s="300" t="str">
        <f>IFERROR(__xludf.DUMMYFUNCTION("IF($G379=TRUE,QUERY(Dropdowns!A:E, ""SELECT C WHERE E = TRUE LIMIT 1"", 0), ""None"")"),"None")</f>
        <v>None</v>
      </c>
      <c r="I379" s="303" t="s">
        <v>27</v>
      </c>
      <c r="J379" s="302" t="str">
        <f>IFERROR(__xludf.DUMMYFUNCTION("IF($G379=TRUE, QUERY(Models!A:H, ""SELECT A WHERE G = TRUE AND H = TRUE LIMIT 1"", 0),""None"")"),"None")</f>
        <v>None</v>
      </c>
      <c r="K379" s="303" t="s">
        <v>27</v>
      </c>
    </row>
    <row r="380">
      <c r="A380" s="321"/>
      <c r="B380" s="322" t="b">
        <v>0</v>
      </c>
      <c r="C380" s="323"/>
      <c r="D380" s="300" t="s">
        <v>27</v>
      </c>
      <c r="E380" s="314"/>
      <c r="F380" s="314"/>
      <c r="G380" s="314" t="b">
        <v>0</v>
      </c>
      <c r="H380" s="300" t="str">
        <f>IFERROR(__xludf.DUMMYFUNCTION("IF($G380=TRUE,QUERY(Dropdowns!A:E, ""SELECT C WHERE E = TRUE LIMIT 1"", 0), ""None"")"),"None")</f>
        <v>None</v>
      </c>
      <c r="I380" s="303" t="s">
        <v>27</v>
      </c>
      <c r="J380" s="302" t="str">
        <f>IFERROR(__xludf.DUMMYFUNCTION("IF($G380=TRUE, QUERY(Models!A:H, ""SELECT A WHERE G = TRUE AND H = TRUE LIMIT 1"", 0),""None"")"),"None")</f>
        <v>None</v>
      </c>
      <c r="K380" s="303" t="s">
        <v>27</v>
      </c>
    </row>
    <row r="381">
      <c r="A381" s="321"/>
      <c r="B381" s="322" t="b">
        <v>0</v>
      </c>
      <c r="C381" s="323"/>
      <c r="D381" s="300" t="s">
        <v>27</v>
      </c>
      <c r="E381" s="314"/>
      <c r="F381" s="314"/>
      <c r="G381" s="314" t="b">
        <v>0</v>
      </c>
      <c r="H381" s="300" t="str">
        <f>IFERROR(__xludf.DUMMYFUNCTION("IF($G381=TRUE,QUERY(Dropdowns!A:E, ""SELECT C WHERE E = TRUE LIMIT 1"", 0), ""None"")"),"None")</f>
        <v>None</v>
      </c>
      <c r="I381" s="303" t="s">
        <v>27</v>
      </c>
      <c r="J381" s="302" t="str">
        <f>IFERROR(__xludf.DUMMYFUNCTION("IF($G381=TRUE, QUERY(Models!A:H, ""SELECT A WHERE G = TRUE AND H = TRUE LIMIT 1"", 0),""None"")"),"None")</f>
        <v>None</v>
      </c>
      <c r="K381" s="303" t="s">
        <v>27</v>
      </c>
    </row>
    <row r="382">
      <c r="A382" s="321"/>
      <c r="B382" s="322" t="b">
        <v>0</v>
      </c>
      <c r="C382" s="323"/>
      <c r="D382" s="300" t="s">
        <v>27</v>
      </c>
      <c r="E382" s="314"/>
      <c r="F382" s="314"/>
      <c r="G382" s="314" t="b">
        <v>0</v>
      </c>
      <c r="H382" s="300" t="str">
        <f>IFERROR(__xludf.DUMMYFUNCTION("IF($G382=TRUE,QUERY(Dropdowns!A:E, ""SELECT C WHERE E = TRUE LIMIT 1"", 0), ""None"")"),"None")</f>
        <v>None</v>
      </c>
      <c r="I382" s="303" t="s">
        <v>27</v>
      </c>
      <c r="J382" s="302" t="str">
        <f>IFERROR(__xludf.DUMMYFUNCTION("IF($G382=TRUE, QUERY(Models!A:H, ""SELECT A WHERE G = TRUE AND H = TRUE LIMIT 1"", 0),""None"")"),"None")</f>
        <v>None</v>
      </c>
      <c r="K382" s="303" t="s">
        <v>27</v>
      </c>
    </row>
    <row r="383">
      <c r="A383" s="321"/>
      <c r="B383" s="322" t="b">
        <v>0</v>
      </c>
      <c r="C383" s="323"/>
      <c r="D383" s="300" t="s">
        <v>27</v>
      </c>
      <c r="E383" s="314"/>
      <c r="F383" s="314"/>
      <c r="G383" s="314" t="b">
        <v>0</v>
      </c>
      <c r="H383" s="300" t="str">
        <f>IFERROR(__xludf.DUMMYFUNCTION("IF($G383=TRUE,QUERY(Dropdowns!A:E, ""SELECT C WHERE E = TRUE LIMIT 1"", 0), ""None"")"),"None")</f>
        <v>None</v>
      </c>
      <c r="I383" s="303" t="s">
        <v>27</v>
      </c>
      <c r="J383" s="302" t="str">
        <f>IFERROR(__xludf.DUMMYFUNCTION("IF($G383=TRUE, QUERY(Models!A:H, ""SELECT A WHERE G = TRUE AND H = TRUE LIMIT 1"", 0),""None"")"),"None")</f>
        <v>None</v>
      </c>
      <c r="K383" s="303" t="s">
        <v>27</v>
      </c>
    </row>
    <row r="384">
      <c r="A384" s="321"/>
      <c r="B384" s="322" t="b">
        <v>0</v>
      </c>
      <c r="C384" s="323"/>
      <c r="D384" s="300" t="s">
        <v>27</v>
      </c>
      <c r="E384" s="314"/>
      <c r="F384" s="314"/>
      <c r="G384" s="314" t="b">
        <v>0</v>
      </c>
      <c r="H384" s="300" t="str">
        <f>IFERROR(__xludf.DUMMYFUNCTION("IF($G384=TRUE,QUERY(Dropdowns!A:E, ""SELECT C WHERE E = TRUE LIMIT 1"", 0), ""None"")"),"None")</f>
        <v>None</v>
      </c>
      <c r="I384" s="303" t="s">
        <v>27</v>
      </c>
      <c r="J384" s="302" t="str">
        <f>IFERROR(__xludf.DUMMYFUNCTION("IF($G384=TRUE, QUERY(Models!A:H, ""SELECT A WHERE G = TRUE AND H = TRUE LIMIT 1"", 0),""None"")"),"None")</f>
        <v>None</v>
      </c>
      <c r="K384" s="303" t="s">
        <v>27</v>
      </c>
    </row>
    <row r="385">
      <c r="A385" s="321"/>
      <c r="B385" s="322" t="b">
        <v>0</v>
      </c>
      <c r="C385" s="323"/>
      <c r="D385" s="300" t="s">
        <v>27</v>
      </c>
      <c r="E385" s="314"/>
      <c r="F385" s="314"/>
      <c r="G385" s="314" t="b">
        <v>0</v>
      </c>
      <c r="H385" s="300" t="str">
        <f>IFERROR(__xludf.DUMMYFUNCTION("IF($G385=TRUE,QUERY(Dropdowns!A:E, ""SELECT C WHERE E = TRUE LIMIT 1"", 0), ""None"")"),"None")</f>
        <v>None</v>
      </c>
      <c r="I385" s="303" t="s">
        <v>27</v>
      </c>
      <c r="J385" s="302" t="str">
        <f>IFERROR(__xludf.DUMMYFUNCTION("IF($G385=TRUE, QUERY(Models!A:H, ""SELECT A WHERE G = TRUE AND H = TRUE LIMIT 1"", 0),""None"")"),"None")</f>
        <v>None</v>
      </c>
      <c r="K385" s="303" t="s">
        <v>27</v>
      </c>
    </row>
    <row r="386">
      <c r="A386" s="321"/>
      <c r="B386" s="322" t="b">
        <v>0</v>
      </c>
      <c r="C386" s="323"/>
      <c r="D386" s="300" t="s">
        <v>27</v>
      </c>
      <c r="E386" s="314"/>
      <c r="F386" s="314"/>
      <c r="G386" s="314" t="b">
        <v>0</v>
      </c>
      <c r="H386" s="300" t="str">
        <f>IFERROR(__xludf.DUMMYFUNCTION("IF($G386=TRUE,QUERY(Dropdowns!A:E, ""SELECT C WHERE E = TRUE LIMIT 1"", 0), ""None"")"),"None")</f>
        <v>None</v>
      </c>
      <c r="I386" s="303" t="s">
        <v>27</v>
      </c>
      <c r="J386" s="302" t="str">
        <f>IFERROR(__xludf.DUMMYFUNCTION("IF($G386=TRUE, QUERY(Models!A:H, ""SELECT A WHERE G = TRUE AND H = TRUE LIMIT 1"", 0),""None"")"),"None")</f>
        <v>None</v>
      </c>
      <c r="K386" s="303" t="s">
        <v>27</v>
      </c>
    </row>
    <row r="387">
      <c r="A387" s="321"/>
      <c r="B387" s="322" t="b">
        <v>0</v>
      </c>
      <c r="C387" s="323"/>
      <c r="D387" s="300" t="s">
        <v>27</v>
      </c>
      <c r="E387" s="314"/>
      <c r="F387" s="314"/>
      <c r="G387" s="314" t="b">
        <v>0</v>
      </c>
      <c r="H387" s="300" t="str">
        <f>IFERROR(__xludf.DUMMYFUNCTION("IF($G387=TRUE,QUERY(Dropdowns!A:E, ""SELECT C WHERE E = TRUE LIMIT 1"", 0), ""None"")"),"None")</f>
        <v>None</v>
      </c>
      <c r="I387" s="303" t="s">
        <v>27</v>
      </c>
      <c r="J387" s="302" t="str">
        <f>IFERROR(__xludf.DUMMYFUNCTION("IF($G387=TRUE, QUERY(Models!A:H, ""SELECT A WHERE G = TRUE AND H = TRUE LIMIT 1"", 0),""None"")"),"None")</f>
        <v>None</v>
      </c>
      <c r="K387" s="303" t="s">
        <v>27</v>
      </c>
    </row>
    <row r="388">
      <c r="A388" s="321"/>
      <c r="B388" s="322" t="b">
        <v>0</v>
      </c>
      <c r="C388" s="323"/>
      <c r="D388" s="300" t="s">
        <v>27</v>
      </c>
      <c r="E388" s="314"/>
      <c r="F388" s="314"/>
      <c r="G388" s="314" t="b">
        <v>0</v>
      </c>
      <c r="H388" s="300" t="str">
        <f>IFERROR(__xludf.DUMMYFUNCTION("IF($G388=TRUE,QUERY(Dropdowns!A:E, ""SELECT C WHERE E = TRUE LIMIT 1"", 0), ""None"")"),"None")</f>
        <v>None</v>
      </c>
      <c r="I388" s="303" t="s">
        <v>27</v>
      </c>
      <c r="J388" s="302" t="str">
        <f>IFERROR(__xludf.DUMMYFUNCTION("IF($G388=TRUE, QUERY(Models!A:H, ""SELECT A WHERE G = TRUE AND H = TRUE LIMIT 1"", 0),""None"")"),"None")</f>
        <v>None</v>
      </c>
      <c r="K388" s="303" t="s">
        <v>27</v>
      </c>
    </row>
    <row r="389">
      <c r="A389" s="321"/>
      <c r="B389" s="322" t="b">
        <v>0</v>
      </c>
      <c r="C389" s="323"/>
      <c r="D389" s="300" t="s">
        <v>27</v>
      </c>
      <c r="E389" s="314"/>
      <c r="F389" s="314"/>
      <c r="G389" s="314" t="b">
        <v>0</v>
      </c>
      <c r="H389" s="300" t="str">
        <f>IFERROR(__xludf.DUMMYFUNCTION("IF($G389=TRUE,QUERY(Dropdowns!A:E, ""SELECT C WHERE E = TRUE LIMIT 1"", 0), ""None"")"),"None")</f>
        <v>None</v>
      </c>
      <c r="I389" s="303" t="s">
        <v>27</v>
      </c>
      <c r="J389" s="302" t="str">
        <f>IFERROR(__xludf.DUMMYFUNCTION("IF($G389=TRUE, QUERY(Models!A:H, ""SELECT A WHERE G = TRUE AND H = TRUE LIMIT 1"", 0),""None"")"),"None")</f>
        <v>None</v>
      </c>
      <c r="K389" s="303" t="s">
        <v>27</v>
      </c>
    </row>
    <row r="390">
      <c r="A390" s="321"/>
      <c r="B390" s="322" t="b">
        <v>0</v>
      </c>
      <c r="C390" s="323"/>
      <c r="D390" s="300" t="s">
        <v>27</v>
      </c>
      <c r="E390" s="314"/>
      <c r="F390" s="314"/>
      <c r="G390" s="314" t="b">
        <v>0</v>
      </c>
      <c r="H390" s="300" t="str">
        <f>IFERROR(__xludf.DUMMYFUNCTION("IF($G390=TRUE,QUERY(Dropdowns!A:E, ""SELECT C WHERE E = TRUE LIMIT 1"", 0), ""None"")"),"None")</f>
        <v>None</v>
      </c>
      <c r="I390" s="303" t="s">
        <v>27</v>
      </c>
      <c r="J390" s="302" t="str">
        <f>IFERROR(__xludf.DUMMYFUNCTION("IF($G390=TRUE, QUERY(Models!A:H, ""SELECT A WHERE G = TRUE AND H = TRUE LIMIT 1"", 0),""None"")"),"None")</f>
        <v>None</v>
      </c>
      <c r="K390" s="303" t="s">
        <v>27</v>
      </c>
    </row>
    <row r="391">
      <c r="A391" s="321"/>
      <c r="B391" s="322" t="b">
        <v>0</v>
      </c>
      <c r="C391" s="323"/>
      <c r="D391" s="300" t="s">
        <v>27</v>
      </c>
      <c r="E391" s="314"/>
      <c r="F391" s="314"/>
      <c r="G391" s="314" t="b">
        <v>0</v>
      </c>
      <c r="H391" s="300" t="str">
        <f>IFERROR(__xludf.DUMMYFUNCTION("IF($G391=TRUE,QUERY(Dropdowns!A:E, ""SELECT C WHERE E = TRUE LIMIT 1"", 0), ""None"")"),"None")</f>
        <v>None</v>
      </c>
      <c r="I391" s="303" t="s">
        <v>27</v>
      </c>
      <c r="J391" s="302" t="str">
        <f>IFERROR(__xludf.DUMMYFUNCTION("IF($G391=TRUE, QUERY(Models!A:H, ""SELECT A WHERE G = TRUE AND H = TRUE LIMIT 1"", 0),""None"")"),"None")</f>
        <v>None</v>
      </c>
      <c r="K391" s="303" t="s">
        <v>27</v>
      </c>
    </row>
    <row r="392">
      <c r="A392" s="321"/>
      <c r="B392" s="322" t="b">
        <v>0</v>
      </c>
      <c r="C392" s="323"/>
      <c r="D392" s="300" t="s">
        <v>27</v>
      </c>
      <c r="E392" s="314"/>
      <c r="F392" s="314"/>
      <c r="G392" s="314" t="b">
        <v>0</v>
      </c>
      <c r="H392" s="300" t="str">
        <f>IFERROR(__xludf.DUMMYFUNCTION("IF($G392=TRUE,QUERY(Dropdowns!A:E, ""SELECT C WHERE E = TRUE LIMIT 1"", 0), ""None"")"),"None")</f>
        <v>None</v>
      </c>
      <c r="I392" s="303" t="s">
        <v>27</v>
      </c>
      <c r="J392" s="302" t="str">
        <f>IFERROR(__xludf.DUMMYFUNCTION("IF($G392=TRUE, QUERY(Models!A:H, ""SELECT A WHERE G = TRUE AND H = TRUE LIMIT 1"", 0),""None"")"),"None")</f>
        <v>None</v>
      </c>
      <c r="K392" s="303" t="s">
        <v>27</v>
      </c>
    </row>
    <row r="393">
      <c r="A393" s="321"/>
      <c r="B393" s="322" t="b">
        <v>0</v>
      </c>
      <c r="C393" s="323"/>
      <c r="D393" s="300" t="s">
        <v>27</v>
      </c>
      <c r="E393" s="314"/>
      <c r="F393" s="314"/>
      <c r="G393" s="314" t="b">
        <v>0</v>
      </c>
      <c r="H393" s="300" t="str">
        <f>IFERROR(__xludf.DUMMYFUNCTION("IF($G393=TRUE,QUERY(Dropdowns!A:E, ""SELECT C WHERE E = TRUE LIMIT 1"", 0), ""None"")"),"None")</f>
        <v>None</v>
      </c>
      <c r="I393" s="303" t="s">
        <v>27</v>
      </c>
      <c r="J393" s="302" t="str">
        <f>IFERROR(__xludf.DUMMYFUNCTION("IF($G393=TRUE, QUERY(Models!A:H, ""SELECT A WHERE G = TRUE AND H = TRUE LIMIT 1"", 0),""None"")"),"None")</f>
        <v>None</v>
      </c>
      <c r="K393" s="303" t="s">
        <v>27</v>
      </c>
    </row>
    <row r="394">
      <c r="A394" s="321"/>
      <c r="B394" s="322" t="b">
        <v>0</v>
      </c>
      <c r="C394" s="323"/>
      <c r="D394" s="300" t="s">
        <v>27</v>
      </c>
      <c r="E394" s="314"/>
      <c r="F394" s="314"/>
      <c r="G394" s="314" t="b">
        <v>0</v>
      </c>
      <c r="H394" s="300" t="str">
        <f>IFERROR(__xludf.DUMMYFUNCTION("IF($G394=TRUE,QUERY(Dropdowns!A:E, ""SELECT C WHERE E = TRUE LIMIT 1"", 0), ""None"")"),"None")</f>
        <v>None</v>
      </c>
      <c r="I394" s="303" t="s">
        <v>27</v>
      </c>
      <c r="J394" s="302" t="str">
        <f>IFERROR(__xludf.DUMMYFUNCTION("IF($G394=TRUE, QUERY(Models!A:H, ""SELECT A WHERE G = TRUE AND H = TRUE LIMIT 1"", 0),""None"")"),"None")</f>
        <v>None</v>
      </c>
      <c r="K394" s="303" t="s">
        <v>27</v>
      </c>
    </row>
    <row r="395">
      <c r="A395" s="321"/>
      <c r="B395" s="322" t="b">
        <v>0</v>
      </c>
      <c r="C395" s="323"/>
      <c r="D395" s="300" t="s">
        <v>27</v>
      </c>
      <c r="E395" s="314"/>
      <c r="F395" s="314"/>
      <c r="G395" s="314" t="b">
        <v>0</v>
      </c>
      <c r="H395" s="300" t="str">
        <f>IFERROR(__xludf.DUMMYFUNCTION("IF($G395=TRUE,QUERY(Dropdowns!A:E, ""SELECT C WHERE E = TRUE LIMIT 1"", 0), ""None"")"),"None")</f>
        <v>None</v>
      </c>
      <c r="I395" s="303" t="s">
        <v>27</v>
      </c>
      <c r="J395" s="302" t="str">
        <f>IFERROR(__xludf.DUMMYFUNCTION("IF($G395=TRUE, QUERY(Models!A:H, ""SELECT A WHERE G = TRUE AND H = TRUE LIMIT 1"", 0),""None"")"),"None")</f>
        <v>None</v>
      </c>
      <c r="K395" s="303" t="s">
        <v>27</v>
      </c>
    </row>
    <row r="396">
      <c r="A396" s="321"/>
      <c r="B396" s="322" t="b">
        <v>0</v>
      </c>
      <c r="C396" s="323"/>
      <c r="D396" s="300" t="s">
        <v>27</v>
      </c>
      <c r="E396" s="314"/>
      <c r="F396" s="314"/>
      <c r="G396" s="314" t="b">
        <v>0</v>
      </c>
      <c r="H396" s="300" t="str">
        <f>IFERROR(__xludf.DUMMYFUNCTION("IF($G396=TRUE,QUERY(Dropdowns!A:E, ""SELECT C WHERE E = TRUE LIMIT 1"", 0), ""None"")"),"None")</f>
        <v>None</v>
      </c>
      <c r="I396" s="303" t="s">
        <v>27</v>
      </c>
      <c r="J396" s="302" t="str">
        <f>IFERROR(__xludf.DUMMYFUNCTION("IF($G396=TRUE, QUERY(Models!A:H, ""SELECT A WHERE G = TRUE AND H = TRUE LIMIT 1"", 0),""None"")"),"None")</f>
        <v>None</v>
      </c>
      <c r="K396" s="303" t="s">
        <v>27</v>
      </c>
    </row>
    <row r="397">
      <c r="A397" s="321"/>
      <c r="B397" s="322" t="b">
        <v>0</v>
      </c>
      <c r="C397" s="323"/>
      <c r="D397" s="300" t="s">
        <v>27</v>
      </c>
      <c r="E397" s="314"/>
      <c r="F397" s="314"/>
      <c r="G397" s="314" t="b">
        <v>0</v>
      </c>
      <c r="H397" s="300" t="str">
        <f>IFERROR(__xludf.DUMMYFUNCTION("IF($G397=TRUE,QUERY(Dropdowns!A:E, ""SELECT C WHERE E = TRUE LIMIT 1"", 0), ""None"")"),"None")</f>
        <v>None</v>
      </c>
      <c r="I397" s="303" t="s">
        <v>27</v>
      </c>
      <c r="J397" s="302" t="str">
        <f>IFERROR(__xludf.DUMMYFUNCTION("IF($G397=TRUE, QUERY(Models!A:H, ""SELECT A WHERE G = TRUE AND H = TRUE LIMIT 1"", 0),""None"")"),"None")</f>
        <v>None</v>
      </c>
      <c r="K397" s="303" t="s">
        <v>27</v>
      </c>
    </row>
    <row r="398">
      <c r="A398" s="321"/>
      <c r="B398" s="322" t="b">
        <v>0</v>
      </c>
      <c r="C398" s="323"/>
      <c r="D398" s="300" t="s">
        <v>27</v>
      </c>
      <c r="E398" s="314"/>
      <c r="F398" s="314"/>
      <c r="G398" s="314" t="b">
        <v>0</v>
      </c>
      <c r="H398" s="300" t="str">
        <f>IFERROR(__xludf.DUMMYFUNCTION("IF($G398=TRUE,QUERY(Dropdowns!A:E, ""SELECT C WHERE E = TRUE LIMIT 1"", 0), ""None"")"),"None")</f>
        <v>None</v>
      </c>
      <c r="I398" s="303" t="s">
        <v>27</v>
      </c>
      <c r="J398" s="302" t="str">
        <f>IFERROR(__xludf.DUMMYFUNCTION("IF($G398=TRUE, QUERY(Models!A:H, ""SELECT A WHERE G = TRUE AND H = TRUE LIMIT 1"", 0),""None"")"),"None")</f>
        <v>None</v>
      </c>
      <c r="K398" s="303" t="s">
        <v>27</v>
      </c>
    </row>
    <row r="399">
      <c r="A399" s="321"/>
      <c r="B399" s="322" t="b">
        <v>0</v>
      </c>
      <c r="C399" s="323"/>
      <c r="D399" s="300" t="s">
        <v>27</v>
      </c>
      <c r="E399" s="314"/>
      <c r="F399" s="314"/>
      <c r="G399" s="314" t="b">
        <v>0</v>
      </c>
      <c r="H399" s="300" t="str">
        <f>IFERROR(__xludf.DUMMYFUNCTION("IF($G399=TRUE,QUERY(Dropdowns!A:E, ""SELECT C WHERE E = TRUE LIMIT 1"", 0), ""None"")"),"None")</f>
        <v>None</v>
      </c>
      <c r="I399" s="303" t="s">
        <v>27</v>
      </c>
      <c r="J399" s="302" t="str">
        <f>IFERROR(__xludf.DUMMYFUNCTION("IF($G399=TRUE, QUERY(Models!A:H, ""SELECT A WHERE G = TRUE AND H = TRUE LIMIT 1"", 0),""None"")"),"None")</f>
        <v>None</v>
      </c>
      <c r="K399" s="303" t="s">
        <v>27</v>
      </c>
    </row>
    <row r="400">
      <c r="A400" s="321"/>
      <c r="B400" s="322" t="b">
        <v>0</v>
      </c>
      <c r="C400" s="323"/>
      <c r="D400" s="300" t="s">
        <v>27</v>
      </c>
      <c r="E400" s="314"/>
      <c r="F400" s="314"/>
      <c r="G400" s="314" t="b">
        <v>0</v>
      </c>
      <c r="H400" s="300" t="str">
        <f>IFERROR(__xludf.DUMMYFUNCTION("IF($G400=TRUE,QUERY(Dropdowns!A:E, ""SELECT C WHERE E = TRUE LIMIT 1"", 0), ""None"")"),"None")</f>
        <v>None</v>
      </c>
      <c r="I400" s="303" t="s">
        <v>27</v>
      </c>
      <c r="J400" s="302" t="str">
        <f>IFERROR(__xludf.DUMMYFUNCTION("IF($G400=TRUE, QUERY(Models!A:H, ""SELECT A WHERE G = TRUE AND H = TRUE LIMIT 1"", 0),""None"")"),"None")</f>
        <v>None</v>
      </c>
      <c r="K400" s="303" t="s">
        <v>27</v>
      </c>
    </row>
    <row r="401">
      <c r="A401" s="321"/>
      <c r="B401" s="322" t="b">
        <v>0</v>
      </c>
      <c r="C401" s="323"/>
      <c r="D401" s="300" t="s">
        <v>27</v>
      </c>
      <c r="E401" s="314"/>
      <c r="F401" s="314"/>
      <c r="G401" s="314" t="b">
        <v>0</v>
      </c>
      <c r="H401" s="300" t="str">
        <f>IFERROR(__xludf.DUMMYFUNCTION("IF($G401=TRUE,QUERY(Dropdowns!A:E, ""SELECT C WHERE E = TRUE LIMIT 1"", 0), ""None"")"),"None")</f>
        <v>None</v>
      </c>
      <c r="I401" s="303" t="s">
        <v>27</v>
      </c>
      <c r="J401" s="302" t="str">
        <f>IFERROR(__xludf.DUMMYFUNCTION("IF($G401=TRUE, QUERY(Models!A:H, ""SELECT A WHERE G = TRUE AND H = TRUE LIMIT 1"", 0),""None"")"),"None")</f>
        <v>None</v>
      </c>
      <c r="K401" s="303" t="s">
        <v>27</v>
      </c>
    </row>
    <row r="402">
      <c r="A402" s="321"/>
      <c r="B402" s="322" t="b">
        <v>0</v>
      </c>
      <c r="C402" s="323"/>
      <c r="D402" s="300" t="s">
        <v>27</v>
      </c>
      <c r="E402" s="314"/>
      <c r="F402" s="314"/>
      <c r="G402" s="314" t="b">
        <v>0</v>
      </c>
      <c r="H402" s="300" t="str">
        <f>IFERROR(__xludf.DUMMYFUNCTION("IF($G402=TRUE,QUERY(Dropdowns!A:E, ""SELECT C WHERE E = TRUE LIMIT 1"", 0), ""None"")"),"None")</f>
        <v>None</v>
      </c>
      <c r="I402" s="303" t="s">
        <v>27</v>
      </c>
      <c r="J402" s="302" t="str">
        <f>IFERROR(__xludf.DUMMYFUNCTION("IF($G402=TRUE, QUERY(Models!A:H, ""SELECT A WHERE G = TRUE AND H = TRUE LIMIT 1"", 0),""None"")"),"None")</f>
        <v>None</v>
      </c>
      <c r="K402" s="303" t="s">
        <v>27</v>
      </c>
    </row>
    <row r="403">
      <c r="A403" s="321"/>
      <c r="B403" s="322" t="b">
        <v>0</v>
      </c>
      <c r="C403" s="323"/>
      <c r="D403" s="300" t="s">
        <v>27</v>
      </c>
      <c r="E403" s="314"/>
      <c r="F403" s="314"/>
      <c r="G403" s="314" t="b">
        <v>0</v>
      </c>
      <c r="H403" s="300" t="str">
        <f>IFERROR(__xludf.DUMMYFUNCTION("IF($G403=TRUE,QUERY(Dropdowns!A:E, ""SELECT C WHERE E = TRUE LIMIT 1"", 0), ""None"")"),"None")</f>
        <v>None</v>
      </c>
      <c r="I403" s="303" t="s">
        <v>27</v>
      </c>
      <c r="J403" s="302" t="str">
        <f>IFERROR(__xludf.DUMMYFUNCTION("IF($G403=TRUE, QUERY(Models!A:H, ""SELECT A WHERE G = TRUE AND H = TRUE LIMIT 1"", 0),""None"")"),"None")</f>
        <v>None</v>
      </c>
      <c r="K403" s="303" t="s">
        <v>27</v>
      </c>
    </row>
    <row r="404">
      <c r="A404" s="321"/>
      <c r="B404" s="322" t="b">
        <v>0</v>
      </c>
      <c r="C404" s="323"/>
      <c r="D404" s="300" t="s">
        <v>27</v>
      </c>
      <c r="E404" s="314"/>
      <c r="F404" s="314"/>
      <c r="G404" s="314" t="b">
        <v>0</v>
      </c>
      <c r="H404" s="300" t="str">
        <f>IFERROR(__xludf.DUMMYFUNCTION("IF($G404=TRUE,QUERY(Dropdowns!A:E, ""SELECT C WHERE E = TRUE LIMIT 1"", 0), ""None"")"),"None")</f>
        <v>None</v>
      </c>
      <c r="I404" s="303" t="s">
        <v>27</v>
      </c>
      <c r="J404" s="302" t="str">
        <f>IFERROR(__xludf.DUMMYFUNCTION("IF($G404=TRUE, QUERY(Models!A:H, ""SELECT A WHERE G = TRUE AND H = TRUE LIMIT 1"", 0),""None"")"),"None")</f>
        <v>None</v>
      </c>
      <c r="K404" s="303" t="s">
        <v>27</v>
      </c>
    </row>
    <row r="405">
      <c r="A405" s="321"/>
      <c r="B405" s="322" t="b">
        <v>0</v>
      </c>
      <c r="C405" s="323"/>
      <c r="D405" s="300" t="s">
        <v>27</v>
      </c>
      <c r="E405" s="314"/>
      <c r="F405" s="314"/>
      <c r="G405" s="314" t="b">
        <v>0</v>
      </c>
      <c r="H405" s="300" t="str">
        <f>IFERROR(__xludf.DUMMYFUNCTION("IF($G405=TRUE,QUERY(Dropdowns!A:E, ""SELECT C WHERE E = TRUE LIMIT 1"", 0), ""None"")"),"None")</f>
        <v>None</v>
      </c>
      <c r="I405" s="303" t="s">
        <v>27</v>
      </c>
      <c r="J405" s="302" t="str">
        <f>IFERROR(__xludf.DUMMYFUNCTION("IF($G405=TRUE, QUERY(Models!A:H, ""SELECT A WHERE G = TRUE AND H = TRUE LIMIT 1"", 0),""None"")"),"None")</f>
        <v>None</v>
      </c>
      <c r="K405" s="303" t="s">
        <v>27</v>
      </c>
    </row>
    <row r="406">
      <c r="A406" s="321"/>
      <c r="B406" s="322" t="b">
        <v>0</v>
      </c>
      <c r="C406" s="323"/>
      <c r="D406" s="300" t="s">
        <v>27</v>
      </c>
      <c r="E406" s="314"/>
      <c r="F406" s="314"/>
      <c r="G406" s="314" t="b">
        <v>0</v>
      </c>
      <c r="H406" s="300" t="str">
        <f>IFERROR(__xludf.DUMMYFUNCTION("IF($G406=TRUE,QUERY(Dropdowns!A:E, ""SELECT C WHERE E = TRUE LIMIT 1"", 0), ""None"")"),"None")</f>
        <v>None</v>
      </c>
      <c r="I406" s="303" t="s">
        <v>27</v>
      </c>
      <c r="J406" s="302" t="str">
        <f>IFERROR(__xludf.DUMMYFUNCTION("IF($G406=TRUE, QUERY(Models!A:H, ""SELECT A WHERE G = TRUE AND H = TRUE LIMIT 1"", 0),""None"")"),"None")</f>
        <v>None</v>
      </c>
      <c r="K406" s="303" t="s">
        <v>27</v>
      </c>
    </row>
    <row r="407">
      <c r="A407" s="321"/>
      <c r="B407" s="322" t="b">
        <v>0</v>
      </c>
      <c r="C407" s="323"/>
      <c r="D407" s="300" t="s">
        <v>27</v>
      </c>
      <c r="E407" s="314"/>
      <c r="F407" s="314"/>
      <c r="G407" s="314" t="b">
        <v>0</v>
      </c>
      <c r="H407" s="300" t="str">
        <f>IFERROR(__xludf.DUMMYFUNCTION("IF($G407=TRUE,QUERY(Dropdowns!A:E, ""SELECT C WHERE E = TRUE LIMIT 1"", 0), ""None"")"),"None")</f>
        <v>None</v>
      </c>
      <c r="I407" s="303" t="s">
        <v>27</v>
      </c>
      <c r="J407" s="302" t="str">
        <f>IFERROR(__xludf.DUMMYFUNCTION("IF($G407=TRUE, QUERY(Models!A:H, ""SELECT A WHERE G = TRUE AND H = TRUE LIMIT 1"", 0),""None"")"),"None")</f>
        <v>None</v>
      </c>
      <c r="K407" s="303" t="s">
        <v>27</v>
      </c>
    </row>
    <row r="408">
      <c r="A408" s="321"/>
      <c r="B408" s="322" t="b">
        <v>0</v>
      </c>
      <c r="C408" s="323"/>
      <c r="D408" s="300" t="s">
        <v>27</v>
      </c>
      <c r="E408" s="314"/>
      <c r="F408" s="314"/>
      <c r="G408" s="314" t="b">
        <v>0</v>
      </c>
      <c r="H408" s="300" t="str">
        <f>IFERROR(__xludf.DUMMYFUNCTION("IF($G408=TRUE,QUERY(Dropdowns!A:E, ""SELECT C WHERE E = TRUE LIMIT 1"", 0), ""None"")"),"None")</f>
        <v>None</v>
      </c>
      <c r="I408" s="303" t="s">
        <v>27</v>
      </c>
      <c r="J408" s="302" t="str">
        <f>IFERROR(__xludf.DUMMYFUNCTION("IF($G408=TRUE, QUERY(Models!A:H, ""SELECT A WHERE G = TRUE AND H = TRUE LIMIT 1"", 0),""None"")"),"None")</f>
        <v>None</v>
      </c>
      <c r="K408" s="303" t="s">
        <v>27</v>
      </c>
    </row>
    <row r="409">
      <c r="A409" s="321"/>
      <c r="B409" s="322" t="b">
        <v>0</v>
      </c>
      <c r="C409" s="323"/>
      <c r="D409" s="300" t="s">
        <v>27</v>
      </c>
      <c r="E409" s="314"/>
      <c r="F409" s="314"/>
      <c r="G409" s="314" t="b">
        <v>0</v>
      </c>
      <c r="H409" s="300" t="str">
        <f>IFERROR(__xludf.DUMMYFUNCTION("IF($G409=TRUE,QUERY(Dropdowns!A:E, ""SELECT C WHERE E = TRUE LIMIT 1"", 0), ""None"")"),"None")</f>
        <v>None</v>
      </c>
      <c r="I409" s="303" t="s">
        <v>27</v>
      </c>
      <c r="J409" s="302" t="str">
        <f>IFERROR(__xludf.DUMMYFUNCTION("IF($G409=TRUE, QUERY(Models!A:H, ""SELECT A WHERE G = TRUE AND H = TRUE LIMIT 1"", 0),""None"")"),"None")</f>
        <v>None</v>
      </c>
      <c r="K409" s="303" t="s">
        <v>27</v>
      </c>
    </row>
    <row r="410">
      <c r="A410" s="321"/>
      <c r="B410" s="322" t="b">
        <v>0</v>
      </c>
      <c r="C410" s="323"/>
      <c r="D410" s="300" t="s">
        <v>27</v>
      </c>
      <c r="E410" s="314"/>
      <c r="F410" s="314"/>
      <c r="G410" s="314" t="b">
        <v>0</v>
      </c>
      <c r="H410" s="300" t="str">
        <f>IFERROR(__xludf.DUMMYFUNCTION("IF($G410=TRUE,QUERY(Dropdowns!A:E, ""SELECT C WHERE E = TRUE LIMIT 1"", 0), ""None"")"),"None")</f>
        <v>None</v>
      </c>
      <c r="I410" s="303" t="s">
        <v>27</v>
      </c>
      <c r="J410" s="302" t="str">
        <f>IFERROR(__xludf.DUMMYFUNCTION("IF($G410=TRUE, QUERY(Models!A:H, ""SELECT A WHERE G = TRUE AND H = TRUE LIMIT 1"", 0),""None"")"),"None")</f>
        <v>None</v>
      </c>
      <c r="K410" s="303" t="s">
        <v>27</v>
      </c>
    </row>
    <row r="411">
      <c r="A411" s="321"/>
      <c r="B411" s="322" t="b">
        <v>0</v>
      </c>
      <c r="C411" s="323"/>
      <c r="D411" s="300" t="s">
        <v>27</v>
      </c>
      <c r="E411" s="314"/>
      <c r="F411" s="314"/>
      <c r="G411" s="314" t="b">
        <v>0</v>
      </c>
      <c r="H411" s="300" t="str">
        <f>IFERROR(__xludf.DUMMYFUNCTION("IF($G411=TRUE,QUERY(Dropdowns!A:E, ""SELECT C WHERE E = TRUE LIMIT 1"", 0), ""None"")"),"None")</f>
        <v>None</v>
      </c>
      <c r="I411" s="303" t="s">
        <v>27</v>
      </c>
      <c r="J411" s="302" t="str">
        <f>IFERROR(__xludf.DUMMYFUNCTION("IF($G411=TRUE, QUERY(Models!A:H, ""SELECT A WHERE G = TRUE AND H = TRUE LIMIT 1"", 0),""None"")"),"None")</f>
        <v>None</v>
      </c>
      <c r="K411" s="303" t="s">
        <v>27</v>
      </c>
    </row>
    <row r="412">
      <c r="A412" s="321"/>
      <c r="B412" s="322" t="b">
        <v>0</v>
      </c>
      <c r="C412" s="323"/>
      <c r="D412" s="300" t="s">
        <v>27</v>
      </c>
      <c r="E412" s="314"/>
      <c r="F412" s="314"/>
      <c r="G412" s="314" t="b">
        <v>0</v>
      </c>
      <c r="H412" s="300" t="str">
        <f>IFERROR(__xludf.DUMMYFUNCTION("IF($G412=TRUE,QUERY(Dropdowns!A:E, ""SELECT C WHERE E = TRUE LIMIT 1"", 0), ""None"")"),"None")</f>
        <v>None</v>
      </c>
      <c r="I412" s="303" t="s">
        <v>27</v>
      </c>
      <c r="J412" s="302" t="str">
        <f>IFERROR(__xludf.DUMMYFUNCTION("IF($G412=TRUE, QUERY(Models!A:H, ""SELECT A WHERE G = TRUE AND H = TRUE LIMIT 1"", 0),""None"")"),"None")</f>
        <v>None</v>
      </c>
      <c r="K412" s="303" t="s">
        <v>27</v>
      </c>
    </row>
    <row r="413">
      <c r="A413" s="321"/>
      <c r="B413" s="322" t="b">
        <v>0</v>
      </c>
      <c r="C413" s="323"/>
      <c r="D413" s="300" t="s">
        <v>27</v>
      </c>
      <c r="E413" s="314"/>
      <c r="F413" s="314"/>
      <c r="G413" s="314" t="b">
        <v>0</v>
      </c>
      <c r="H413" s="300" t="str">
        <f>IFERROR(__xludf.DUMMYFUNCTION("IF($G413=TRUE,QUERY(Dropdowns!A:E, ""SELECT C WHERE E = TRUE LIMIT 1"", 0), ""None"")"),"None")</f>
        <v>None</v>
      </c>
      <c r="I413" s="303" t="s">
        <v>27</v>
      </c>
      <c r="J413" s="302" t="str">
        <f>IFERROR(__xludf.DUMMYFUNCTION("IF($G413=TRUE, QUERY(Models!A:H, ""SELECT A WHERE G = TRUE AND H = TRUE LIMIT 1"", 0),""None"")"),"None")</f>
        <v>None</v>
      </c>
      <c r="K413" s="303" t="s">
        <v>27</v>
      </c>
    </row>
    <row r="414">
      <c r="A414" s="321"/>
      <c r="B414" s="322" t="b">
        <v>0</v>
      </c>
      <c r="C414" s="323"/>
      <c r="D414" s="300" t="s">
        <v>27</v>
      </c>
      <c r="E414" s="314"/>
      <c r="F414" s="314"/>
      <c r="G414" s="314" t="b">
        <v>0</v>
      </c>
      <c r="H414" s="300" t="str">
        <f>IFERROR(__xludf.DUMMYFUNCTION("IF($G414=TRUE,QUERY(Dropdowns!A:E, ""SELECT C WHERE E = TRUE LIMIT 1"", 0), ""None"")"),"None")</f>
        <v>None</v>
      </c>
      <c r="I414" s="303" t="s">
        <v>27</v>
      </c>
      <c r="J414" s="302" t="str">
        <f>IFERROR(__xludf.DUMMYFUNCTION("IF($G414=TRUE, QUERY(Models!A:H, ""SELECT A WHERE G = TRUE AND H = TRUE LIMIT 1"", 0),""None"")"),"None")</f>
        <v>None</v>
      </c>
      <c r="K414" s="303" t="s">
        <v>27</v>
      </c>
    </row>
    <row r="415">
      <c r="A415" s="321"/>
      <c r="B415" s="322" t="b">
        <v>0</v>
      </c>
      <c r="C415" s="323"/>
      <c r="D415" s="300" t="s">
        <v>27</v>
      </c>
      <c r="E415" s="314"/>
      <c r="F415" s="314"/>
      <c r="G415" s="314" t="b">
        <v>0</v>
      </c>
      <c r="H415" s="300" t="str">
        <f>IFERROR(__xludf.DUMMYFUNCTION("IF($G415=TRUE,QUERY(Dropdowns!A:E, ""SELECT C WHERE E = TRUE LIMIT 1"", 0), ""None"")"),"None")</f>
        <v>None</v>
      </c>
      <c r="I415" s="303" t="s">
        <v>27</v>
      </c>
      <c r="J415" s="302" t="str">
        <f>IFERROR(__xludf.DUMMYFUNCTION("IF($G415=TRUE, QUERY(Models!A:H, ""SELECT A WHERE G = TRUE AND H = TRUE LIMIT 1"", 0),""None"")"),"None")</f>
        <v>None</v>
      </c>
      <c r="K415" s="303" t="s">
        <v>27</v>
      </c>
    </row>
    <row r="416">
      <c r="A416" s="321"/>
      <c r="B416" s="322" t="b">
        <v>0</v>
      </c>
      <c r="C416" s="323"/>
      <c r="D416" s="300" t="s">
        <v>27</v>
      </c>
      <c r="E416" s="314"/>
      <c r="F416" s="314"/>
      <c r="G416" s="314" t="b">
        <v>0</v>
      </c>
      <c r="H416" s="300" t="str">
        <f>IFERROR(__xludf.DUMMYFUNCTION("IF($G416=TRUE,QUERY(Dropdowns!A:E, ""SELECT C WHERE E = TRUE LIMIT 1"", 0), ""None"")"),"None")</f>
        <v>None</v>
      </c>
      <c r="I416" s="303" t="s">
        <v>27</v>
      </c>
      <c r="J416" s="302" t="str">
        <f>IFERROR(__xludf.DUMMYFUNCTION("IF($G416=TRUE, QUERY(Models!A:H, ""SELECT A WHERE G = TRUE AND H = TRUE LIMIT 1"", 0),""None"")"),"None")</f>
        <v>None</v>
      </c>
      <c r="K416" s="303" t="s">
        <v>27</v>
      </c>
    </row>
    <row r="417">
      <c r="A417" s="321"/>
      <c r="B417" s="322" t="b">
        <v>0</v>
      </c>
      <c r="C417" s="323"/>
      <c r="D417" s="300" t="s">
        <v>27</v>
      </c>
      <c r="E417" s="314"/>
      <c r="F417" s="314"/>
      <c r="G417" s="314" t="b">
        <v>0</v>
      </c>
      <c r="H417" s="300" t="str">
        <f>IFERROR(__xludf.DUMMYFUNCTION("IF($G417=TRUE,QUERY(Dropdowns!A:E, ""SELECT C WHERE E = TRUE LIMIT 1"", 0), ""None"")"),"None")</f>
        <v>None</v>
      </c>
      <c r="I417" s="303" t="s">
        <v>27</v>
      </c>
      <c r="J417" s="302" t="str">
        <f>IFERROR(__xludf.DUMMYFUNCTION("IF($G417=TRUE, QUERY(Models!A:H, ""SELECT A WHERE G = TRUE AND H = TRUE LIMIT 1"", 0),""None"")"),"None")</f>
        <v>None</v>
      </c>
      <c r="K417" s="303" t="s">
        <v>27</v>
      </c>
    </row>
    <row r="418">
      <c r="A418" s="321"/>
      <c r="B418" s="322" t="b">
        <v>0</v>
      </c>
      <c r="C418" s="323"/>
      <c r="D418" s="300" t="s">
        <v>27</v>
      </c>
      <c r="E418" s="314"/>
      <c r="F418" s="314"/>
      <c r="G418" s="314" t="b">
        <v>0</v>
      </c>
      <c r="H418" s="300" t="str">
        <f>IFERROR(__xludf.DUMMYFUNCTION("IF($G418=TRUE,QUERY(Dropdowns!A:E, ""SELECT C WHERE E = TRUE LIMIT 1"", 0), ""None"")"),"None")</f>
        <v>None</v>
      </c>
      <c r="I418" s="303" t="s">
        <v>27</v>
      </c>
      <c r="J418" s="302" t="str">
        <f>IFERROR(__xludf.DUMMYFUNCTION("IF($G418=TRUE, QUERY(Models!A:H, ""SELECT A WHERE G = TRUE AND H = TRUE LIMIT 1"", 0),""None"")"),"None")</f>
        <v>None</v>
      </c>
      <c r="K418" s="303" t="s">
        <v>27</v>
      </c>
    </row>
    <row r="419">
      <c r="A419" s="321"/>
      <c r="B419" s="322" t="b">
        <v>0</v>
      </c>
      <c r="C419" s="323"/>
      <c r="D419" s="300" t="s">
        <v>27</v>
      </c>
      <c r="E419" s="314"/>
      <c r="F419" s="314"/>
      <c r="G419" s="314" t="b">
        <v>0</v>
      </c>
      <c r="H419" s="300" t="str">
        <f>IFERROR(__xludf.DUMMYFUNCTION("IF($G419=TRUE,QUERY(Dropdowns!A:E, ""SELECT C WHERE E = TRUE LIMIT 1"", 0), ""None"")"),"None")</f>
        <v>None</v>
      </c>
      <c r="I419" s="303" t="s">
        <v>27</v>
      </c>
      <c r="J419" s="302" t="str">
        <f>IFERROR(__xludf.DUMMYFUNCTION("IF($G419=TRUE, QUERY(Models!A:H, ""SELECT A WHERE G = TRUE AND H = TRUE LIMIT 1"", 0),""None"")"),"None")</f>
        <v>None</v>
      </c>
      <c r="K419" s="303" t="s">
        <v>27</v>
      </c>
    </row>
    <row r="420">
      <c r="A420" s="321"/>
      <c r="B420" s="322" t="b">
        <v>0</v>
      </c>
      <c r="C420" s="323"/>
      <c r="D420" s="300" t="s">
        <v>27</v>
      </c>
      <c r="E420" s="314"/>
      <c r="F420" s="314"/>
      <c r="G420" s="314" t="b">
        <v>0</v>
      </c>
      <c r="H420" s="300" t="str">
        <f>IFERROR(__xludf.DUMMYFUNCTION("IF($G420=TRUE,QUERY(Dropdowns!A:E, ""SELECT C WHERE E = TRUE LIMIT 1"", 0), ""None"")"),"None")</f>
        <v>None</v>
      </c>
      <c r="I420" s="303" t="s">
        <v>27</v>
      </c>
      <c r="J420" s="302" t="str">
        <f>IFERROR(__xludf.DUMMYFUNCTION("IF($G420=TRUE, QUERY(Models!A:H, ""SELECT A WHERE G = TRUE AND H = TRUE LIMIT 1"", 0),""None"")"),"None")</f>
        <v>None</v>
      </c>
      <c r="K420" s="303" t="s">
        <v>27</v>
      </c>
    </row>
    <row r="421">
      <c r="A421" s="321"/>
      <c r="B421" s="322" t="b">
        <v>0</v>
      </c>
      <c r="C421" s="323"/>
      <c r="D421" s="300" t="s">
        <v>27</v>
      </c>
      <c r="E421" s="314"/>
      <c r="F421" s="314"/>
      <c r="G421" s="314" t="b">
        <v>0</v>
      </c>
      <c r="H421" s="300" t="str">
        <f>IFERROR(__xludf.DUMMYFUNCTION("IF($G421=TRUE,QUERY(Dropdowns!A:E, ""SELECT C WHERE E = TRUE LIMIT 1"", 0), ""None"")"),"None")</f>
        <v>None</v>
      </c>
      <c r="I421" s="303" t="s">
        <v>27</v>
      </c>
      <c r="J421" s="302" t="str">
        <f>IFERROR(__xludf.DUMMYFUNCTION("IF($G421=TRUE, QUERY(Models!A:H, ""SELECT A WHERE G = TRUE AND H = TRUE LIMIT 1"", 0),""None"")"),"None")</f>
        <v>None</v>
      </c>
      <c r="K421" s="303" t="s">
        <v>27</v>
      </c>
    </row>
    <row r="422">
      <c r="A422" s="321"/>
      <c r="B422" s="322" t="b">
        <v>0</v>
      </c>
      <c r="C422" s="323"/>
      <c r="D422" s="300" t="s">
        <v>27</v>
      </c>
      <c r="E422" s="314"/>
      <c r="F422" s="314"/>
      <c r="G422" s="314" t="b">
        <v>0</v>
      </c>
      <c r="H422" s="300" t="str">
        <f>IFERROR(__xludf.DUMMYFUNCTION("IF($G422=TRUE,QUERY(Dropdowns!A:E, ""SELECT C WHERE E = TRUE LIMIT 1"", 0), ""None"")"),"None")</f>
        <v>None</v>
      </c>
      <c r="I422" s="303" t="s">
        <v>27</v>
      </c>
      <c r="J422" s="302" t="str">
        <f>IFERROR(__xludf.DUMMYFUNCTION("IF($G422=TRUE, QUERY(Models!A:H, ""SELECT A WHERE G = TRUE AND H = TRUE LIMIT 1"", 0),""None"")"),"None")</f>
        <v>None</v>
      </c>
      <c r="K422" s="303" t="s">
        <v>27</v>
      </c>
    </row>
    <row r="423">
      <c r="A423" s="321"/>
      <c r="B423" s="322" t="b">
        <v>0</v>
      </c>
      <c r="C423" s="323"/>
      <c r="D423" s="300" t="s">
        <v>27</v>
      </c>
      <c r="E423" s="314"/>
      <c r="F423" s="314"/>
      <c r="G423" s="314" t="b">
        <v>0</v>
      </c>
      <c r="H423" s="300" t="str">
        <f>IFERROR(__xludf.DUMMYFUNCTION("IF($G423=TRUE,QUERY(Dropdowns!A:E, ""SELECT C WHERE E = TRUE LIMIT 1"", 0), ""None"")"),"None")</f>
        <v>None</v>
      </c>
      <c r="I423" s="303" t="s">
        <v>27</v>
      </c>
      <c r="J423" s="302" t="str">
        <f>IFERROR(__xludf.DUMMYFUNCTION("IF($G423=TRUE, QUERY(Models!A:H, ""SELECT A WHERE G = TRUE AND H = TRUE LIMIT 1"", 0),""None"")"),"None")</f>
        <v>None</v>
      </c>
      <c r="K423" s="303" t="s">
        <v>27</v>
      </c>
    </row>
    <row r="424">
      <c r="A424" s="321"/>
      <c r="B424" s="322" t="b">
        <v>0</v>
      </c>
      <c r="C424" s="323"/>
      <c r="D424" s="300" t="s">
        <v>27</v>
      </c>
      <c r="E424" s="314"/>
      <c r="F424" s="314"/>
      <c r="G424" s="314" t="b">
        <v>0</v>
      </c>
      <c r="H424" s="300" t="str">
        <f>IFERROR(__xludf.DUMMYFUNCTION("IF($G424=TRUE,QUERY(Dropdowns!A:E, ""SELECT C WHERE E = TRUE LIMIT 1"", 0), ""None"")"),"None")</f>
        <v>None</v>
      </c>
      <c r="I424" s="303" t="s">
        <v>27</v>
      </c>
      <c r="J424" s="302" t="str">
        <f>IFERROR(__xludf.DUMMYFUNCTION("IF($G424=TRUE, QUERY(Models!A:H, ""SELECT A WHERE G = TRUE AND H = TRUE LIMIT 1"", 0),""None"")"),"None")</f>
        <v>None</v>
      </c>
      <c r="K424" s="303" t="s">
        <v>27</v>
      </c>
    </row>
    <row r="425">
      <c r="A425" s="321"/>
      <c r="B425" s="322" t="b">
        <v>0</v>
      </c>
      <c r="C425" s="323"/>
      <c r="D425" s="300" t="s">
        <v>27</v>
      </c>
      <c r="E425" s="314"/>
      <c r="F425" s="314"/>
      <c r="G425" s="314" t="b">
        <v>0</v>
      </c>
      <c r="H425" s="300" t="str">
        <f>IFERROR(__xludf.DUMMYFUNCTION("IF($G425=TRUE,QUERY(Dropdowns!A:E, ""SELECT C WHERE E = TRUE LIMIT 1"", 0), ""None"")"),"None")</f>
        <v>None</v>
      </c>
      <c r="I425" s="303" t="s">
        <v>27</v>
      </c>
      <c r="J425" s="302" t="str">
        <f>IFERROR(__xludf.DUMMYFUNCTION("IF($G425=TRUE, QUERY(Models!A:H, ""SELECT A WHERE G = TRUE AND H = TRUE LIMIT 1"", 0),""None"")"),"None")</f>
        <v>None</v>
      </c>
      <c r="K425" s="303" t="s">
        <v>27</v>
      </c>
    </row>
    <row r="426">
      <c r="A426" s="321"/>
      <c r="B426" s="322" t="b">
        <v>0</v>
      </c>
      <c r="C426" s="323"/>
      <c r="D426" s="300" t="s">
        <v>27</v>
      </c>
      <c r="E426" s="314"/>
      <c r="F426" s="314"/>
      <c r="G426" s="314" t="b">
        <v>0</v>
      </c>
      <c r="H426" s="300" t="str">
        <f>IFERROR(__xludf.DUMMYFUNCTION("IF($G426=TRUE,QUERY(Dropdowns!A:E, ""SELECT C WHERE E = TRUE LIMIT 1"", 0), ""None"")"),"None")</f>
        <v>None</v>
      </c>
      <c r="I426" s="303" t="s">
        <v>27</v>
      </c>
      <c r="J426" s="302" t="str">
        <f>IFERROR(__xludf.DUMMYFUNCTION("IF($G426=TRUE, QUERY(Models!A:H, ""SELECT A WHERE G = TRUE AND H = TRUE LIMIT 1"", 0),""None"")"),"None")</f>
        <v>None</v>
      </c>
      <c r="K426" s="303" t="s">
        <v>27</v>
      </c>
    </row>
    <row r="427">
      <c r="A427" s="321"/>
      <c r="B427" s="322" t="b">
        <v>0</v>
      </c>
      <c r="C427" s="323"/>
      <c r="D427" s="300" t="s">
        <v>27</v>
      </c>
      <c r="E427" s="314"/>
      <c r="F427" s="314"/>
      <c r="G427" s="314" t="b">
        <v>0</v>
      </c>
      <c r="H427" s="300" t="str">
        <f>IFERROR(__xludf.DUMMYFUNCTION("IF($G427=TRUE,QUERY(Dropdowns!A:E, ""SELECT C WHERE E = TRUE LIMIT 1"", 0), ""None"")"),"None")</f>
        <v>None</v>
      </c>
      <c r="I427" s="303" t="s">
        <v>27</v>
      </c>
      <c r="J427" s="302" t="str">
        <f>IFERROR(__xludf.DUMMYFUNCTION("IF($G427=TRUE, QUERY(Models!A:H, ""SELECT A WHERE G = TRUE AND H = TRUE LIMIT 1"", 0),""None"")"),"None")</f>
        <v>None</v>
      </c>
      <c r="K427" s="303" t="s">
        <v>27</v>
      </c>
    </row>
    <row r="428">
      <c r="A428" s="321"/>
      <c r="B428" s="322" t="b">
        <v>0</v>
      </c>
      <c r="C428" s="323"/>
      <c r="D428" s="300" t="s">
        <v>27</v>
      </c>
      <c r="E428" s="314"/>
      <c r="F428" s="314"/>
      <c r="G428" s="314" t="b">
        <v>0</v>
      </c>
      <c r="H428" s="300" t="str">
        <f>IFERROR(__xludf.DUMMYFUNCTION("IF($G428=TRUE,QUERY(Dropdowns!A:E, ""SELECT C WHERE E = TRUE LIMIT 1"", 0), ""None"")"),"None")</f>
        <v>None</v>
      </c>
      <c r="I428" s="303" t="s">
        <v>27</v>
      </c>
      <c r="J428" s="302" t="str">
        <f>IFERROR(__xludf.DUMMYFUNCTION("IF($G428=TRUE, QUERY(Models!A:H, ""SELECT A WHERE G = TRUE AND H = TRUE LIMIT 1"", 0),""None"")"),"None")</f>
        <v>None</v>
      </c>
      <c r="K428" s="303" t="s">
        <v>27</v>
      </c>
    </row>
    <row r="429">
      <c r="A429" s="321"/>
      <c r="B429" s="322" t="b">
        <v>0</v>
      </c>
      <c r="C429" s="323"/>
      <c r="D429" s="300" t="s">
        <v>27</v>
      </c>
      <c r="E429" s="314"/>
      <c r="F429" s="314"/>
      <c r="G429" s="314" t="b">
        <v>0</v>
      </c>
      <c r="H429" s="300" t="str">
        <f>IFERROR(__xludf.DUMMYFUNCTION("IF($G429=TRUE,QUERY(Dropdowns!A:E, ""SELECT C WHERE E = TRUE LIMIT 1"", 0), ""None"")"),"None")</f>
        <v>None</v>
      </c>
      <c r="I429" s="303" t="s">
        <v>27</v>
      </c>
      <c r="J429" s="302" t="str">
        <f>IFERROR(__xludf.DUMMYFUNCTION("IF($G429=TRUE, QUERY(Models!A:H, ""SELECT A WHERE G = TRUE AND H = TRUE LIMIT 1"", 0),""None"")"),"None")</f>
        <v>None</v>
      </c>
      <c r="K429" s="303" t="s">
        <v>27</v>
      </c>
    </row>
    <row r="430">
      <c r="A430" s="321"/>
      <c r="B430" s="322" t="b">
        <v>0</v>
      </c>
      <c r="C430" s="323"/>
      <c r="D430" s="300" t="s">
        <v>27</v>
      </c>
      <c r="E430" s="314"/>
      <c r="F430" s="314"/>
      <c r="G430" s="314" t="b">
        <v>0</v>
      </c>
      <c r="H430" s="300" t="str">
        <f>IFERROR(__xludf.DUMMYFUNCTION("IF($G430=TRUE,QUERY(Dropdowns!A:E, ""SELECT C WHERE E = TRUE LIMIT 1"", 0), ""None"")"),"None")</f>
        <v>None</v>
      </c>
      <c r="I430" s="303" t="s">
        <v>27</v>
      </c>
      <c r="J430" s="302" t="str">
        <f>IFERROR(__xludf.DUMMYFUNCTION("IF($G430=TRUE, QUERY(Models!A:H, ""SELECT A WHERE G = TRUE AND H = TRUE LIMIT 1"", 0),""None"")"),"None")</f>
        <v>None</v>
      </c>
      <c r="K430" s="303" t="s">
        <v>27</v>
      </c>
    </row>
    <row r="431">
      <c r="A431" s="321"/>
      <c r="B431" s="322" t="b">
        <v>0</v>
      </c>
      <c r="C431" s="323"/>
      <c r="D431" s="300" t="s">
        <v>27</v>
      </c>
      <c r="E431" s="314"/>
      <c r="F431" s="314"/>
      <c r="G431" s="314" t="b">
        <v>0</v>
      </c>
      <c r="H431" s="300" t="str">
        <f>IFERROR(__xludf.DUMMYFUNCTION("IF($G431=TRUE,QUERY(Dropdowns!A:E, ""SELECT C WHERE E = TRUE LIMIT 1"", 0), ""None"")"),"None")</f>
        <v>None</v>
      </c>
      <c r="I431" s="303" t="s">
        <v>27</v>
      </c>
      <c r="J431" s="302" t="str">
        <f>IFERROR(__xludf.DUMMYFUNCTION("IF($G431=TRUE, QUERY(Models!A:H, ""SELECT A WHERE G = TRUE AND H = TRUE LIMIT 1"", 0),""None"")"),"None")</f>
        <v>None</v>
      </c>
      <c r="K431" s="303" t="s">
        <v>27</v>
      </c>
    </row>
    <row r="432">
      <c r="A432" s="321"/>
      <c r="B432" s="322" t="b">
        <v>0</v>
      </c>
      <c r="C432" s="323"/>
      <c r="D432" s="300" t="s">
        <v>27</v>
      </c>
      <c r="E432" s="314"/>
      <c r="F432" s="314"/>
      <c r="G432" s="314" t="b">
        <v>0</v>
      </c>
      <c r="H432" s="300" t="str">
        <f>IFERROR(__xludf.DUMMYFUNCTION("IF($G432=TRUE,QUERY(Dropdowns!A:E, ""SELECT C WHERE E = TRUE LIMIT 1"", 0), ""None"")"),"None")</f>
        <v>None</v>
      </c>
      <c r="I432" s="303" t="s">
        <v>27</v>
      </c>
      <c r="J432" s="302" t="str">
        <f>IFERROR(__xludf.DUMMYFUNCTION("IF($G432=TRUE, QUERY(Models!A:H, ""SELECT A WHERE G = TRUE AND H = TRUE LIMIT 1"", 0),""None"")"),"None")</f>
        <v>None</v>
      </c>
      <c r="K432" s="303" t="s">
        <v>27</v>
      </c>
    </row>
    <row r="433">
      <c r="A433" s="321"/>
      <c r="B433" s="322" t="b">
        <v>0</v>
      </c>
      <c r="C433" s="323"/>
      <c r="D433" s="300" t="s">
        <v>27</v>
      </c>
      <c r="E433" s="314"/>
      <c r="F433" s="314"/>
      <c r="G433" s="314" t="b">
        <v>0</v>
      </c>
      <c r="H433" s="300" t="str">
        <f>IFERROR(__xludf.DUMMYFUNCTION("IF($G433=TRUE,QUERY(Dropdowns!A:E, ""SELECT C WHERE E = TRUE LIMIT 1"", 0), ""None"")"),"None")</f>
        <v>None</v>
      </c>
      <c r="I433" s="303" t="s">
        <v>27</v>
      </c>
      <c r="J433" s="302" t="str">
        <f>IFERROR(__xludf.DUMMYFUNCTION("IF($G433=TRUE, QUERY(Models!A:H, ""SELECT A WHERE G = TRUE AND H = TRUE LIMIT 1"", 0),""None"")"),"None")</f>
        <v>None</v>
      </c>
      <c r="K433" s="303" t="s">
        <v>27</v>
      </c>
    </row>
    <row r="434">
      <c r="A434" s="321"/>
      <c r="B434" s="322" t="b">
        <v>0</v>
      </c>
      <c r="C434" s="323"/>
      <c r="D434" s="300" t="s">
        <v>27</v>
      </c>
      <c r="E434" s="314"/>
      <c r="F434" s="314"/>
      <c r="G434" s="314" t="b">
        <v>0</v>
      </c>
      <c r="H434" s="300" t="str">
        <f>IFERROR(__xludf.DUMMYFUNCTION("IF($G434=TRUE,QUERY(Dropdowns!A:E, ""SELECT C WHERE E = TRUE LIMIT 1"", 0), ""None"")"),"None")</f>
        <v>None</v>
      </c>
      <c r="I434" s="303" t="s">
        <v>27</v>
      </c>
      <c r="J434" s="302" t="str">
        <f>IFERROR(__xludf.DUMMYFUNCTION("IF($G434=TRUE, QUERY(Models!A:H, ""SELECT A WHERE G = TRUE AND H = TRUE LIMIT 1"", 0),""None"")"),"None")</f>
        <v>None</v>
      </c>
      <c r="K434" s="303" t="s">
        <v>27</v>
      </c>
    </row>
    <row r="435">
      <c r="A435" s="321"/>
      <c r="B435" s="322" t="b">
        <v>0</v>
      </c>
      <c r="C435" s="323"/>
      <c r="D435" s="300" t="s">
        <v>27</v>
      </c>
      <c r="E435" s="314"/>
      <c r="F435" s="314"/>
      <c r="G435" s="314" t="b">
        <v>0</v>
      </c>
      <c r="H435" s="300" t="str">
        <f>IFERROR(__xludf.DUMMYFUNCTION("IF($G435=TRUE,QUERY(Dropdowns!A:E, ""SELECT C WHERE E = TRUE LIMIT 1"", 0), ""None"")"),"None")</f>
        <v>None</v>
      </c>
      <c r="I435" s="303" t="s">
        <v>27</v>
      </c>
      <c r="J435" s="302" t="str">
        <f>IFERROR(__xludf.DUMMYFUNCTION("IF($G435=TRUE, QUERY(Models!A:H, ""SELECT A WHERE G = TRUE AND H = TRUE LIMIT 1"", 0),""None"")"),"None")</f>
        <v>None</v>
      </c>
      <c r="K435" s="303" t="s">
        <v>27</v>
      </c>
    </row>
    <row r="436">
      <c r="A436" s="321"/>
      <c r="B436" s="322" t="b">
        <v>0</v>
      </c>
      <c r="C436" s="323"/>
      <c r="D436" s="300" t="s">
        <v>27</v>
      </c>
      <c r="E436" s="314"/>
      <c r="F436" s="314"/>
      <c r="G436" s="314" t="b">
        <v>0</v>
      </c>
      <c r="H436" s="300" t="str">
        <f>IFERROR(__xludf.DUMMYFUNCTION("IF($G436=TRUE,QUERY(Dropdowns!A:E, ""SELECT C WHERE E = TRUE LIMIT 1"", 0), ""None"")"),"None")</f>
        <v>None</v>
      </c>
      <c r="I436" s="303" t="s">
        <v>27</v>
      </c>
      <c r="J436" s="302" t="str">
        <f>IFERROR(__xludf.DUMMYFUNCTION("IF($G436=TRUE, QUERY(Models!A:H, ""SELECT A WHERE G = TRUE AND H = TRUE LIMIT 1"", 0),""None"")"),"None")</f>
        <v>None</v>
      </c>
      <c r="K436" s="303" t="s">
        <v>27</v>
      </c>
    </row>
    <row r="437">
      <c r="A437" s="321"/>
      <c r="B437" s="322" t="b">
        <v>0</v>
      </c>
      <c r="C437" s="323"/>
      <c r="D437" s="300" t="s">
        <v>27</v>
      </c>
      <c r="E437" s="314"/>
      <c r="F437" s="314"/>
      <c r="G437" s="314" t="b">
        <v>0</v>
      </c>
      <c r="H437" s="300" t="str">
        <f>IFERROR(__xludf.DUMMYFUNCTION("IF($G437=TRUE,QUERY(Dropdowns!A:E, ""SELECT C WHERE E = TRUE LIMIT 1"", 0), ""None"")"),"None")</f>
        <v>None</v>
      </c>
      <c r="I437" s="303" t="s">
        <v>27</v>
      </c>
      <c r="J437" s="302" t="str">
        <f>IFERROR(__xludf.DUMMYFUNCTION("IF($G437=TRUE, QUERY(Models!A:H, ""SELECT A WHERE G = TRUE AND H = TRUE LIMIT 1"", 0),""None"")"),"None")</f>
        <v>None</v>
      </c>
      <c r="K437" s="303" t="s">
        <v>27</v>
      </c>
    </row>
    <row r="438">
      <c r="A438" s="321"/>
      <c r="B438" s="322" t="b">
        <v>0</v>
      </c>
      <c r="C438" s="323"/>
      <c r="D438" s="300" t="s">
        <v>27</v>
      </c>
      <c r="E438" s="314"/>
      <c r="F438" s="314"/>
      <c r="G438" s="314" t="b">
        <v>0</v>
      </c>
      <c r="H438" s="300" t="str">
        <f>IFERROR(__xludf.DUMMYFUNCTION("IF($G438=TRUE,QUERY(Dropdowns!A:E, ""SELECT C WHERE E = TRUE LIMIT 1"", 0), ""None"")"),"None")</f>
        <v>None</v>
      </c>
      <c r="I438" s="303" t="s">
        <v>27</v>
      </c>
      <c r="J438" s="302" t="str">
        <f>IFERROR(__xludf.DUMMYFUNCTION("IF($G438=TRUE, QUERY(Models!A:H, ""SELECT A WHERE G = TRUE AND H = TRUE LIMIT 1"", 0),""None"")"),"None")</f>
        <v>None</v>
      </c>
      <c r="K438" s="303" t="s">
        <v>27</v>
      </c>
    </row>
    <row r="439">
      <c r="A439" s="321"/>
      <c r="B439" s="322" t="b">
        <v>0</v>
      </c>
      <c r="C439" s="323"/>
      <c r="D439" s="300" t="s">
        <v>27</v>
      </c>
      <c r="E439" s="314"/>
      <c r="F439" s="314"/>
      <c r="G439" s="314" t="b">
        <v>0</v>
      </c>
      <c r="H439" s="300" t="str">
        <f>IFERROR(__xludf.DUMMYFUNCTION("IF($G439=TRUE,QUERY(Dropdowns!A:E, ""SELECT C WHERE E = TRUE LIMIT 1"", 0), ""None"")"),"None")</f>
        <v>None</v>
      </c>
      <c r="I439" s="303" t="s">
        <v>27</v>
      </c>
      <c r="J439" s="302" t="str">
        <f>IFERROR(__xludf.DUMMYFUNCTION("IF($G439=TRUE, QUERY(Models!A:H, ""SELECT A WHERE G = TRUE AND H = TRUE LIMIT 1"", 0),""None"")"),"None")</f>
        <v>None</v>
      </c>
      <c r="K439" s="303" t="s">
        <v>27</v>
      </c>
    </row>
    <row r="440">
      <c r="A440" s="321"/>
      <c r="B440" s="322" t="b">
        <v>0</v>
      </c>
      <c r="C440" s="323"/>
      <c r="D440" s="300" t="s">
        <v>27</v>
      </c>
      <c r="E440" s="314"/>
      <c r="F440" s="314"/>
      <c r="G440" s="314" t="b">
        <v>0</v>
      </c>
      <c r="H440" s="300" t="str">
        <f>IFERROR(__xludf.DUMMYFUNCTION("IF($G440=TRUE,QUERY(Dropdowns!A:E, ""SELECT C WHERE E = TRUE LIMIT 1"", 0), ""None"")"),"None")</f>
        <v>None</v>
      </c>
      <c r="I440" s="303" t="s">
        <v>27</v>
      </c>
      <c r="J440" s="302" t="str">
        <f>IFERROR(__xludf.DUMMYFUNCTION("IF($G440=TRUE, QUERY(Models!A:H, ""SELECT A WHERE G = TRUE AND H = TRUE LIMIT 1"", 0),""None"")"),"None")</f>
        <v>None</v>
      </c>
      <c r="K440" s="303" t="s">
        <v>27</v>
      </c>
    </row>
    <row r="441">
      <c r="A441" s="321"/>
      <c r="B441" s="322" t="b">
        <v>0</v>
      </c>
      <c r="C441" s="323"/>
      <c r="D441" s="300" t="s">
        <v>27</v>
      </c>
      <c r="E441" s="314"/>
      <c r="F441" s="314"/>
      <c r="G441" s="314" t="b">
        <v>0</v>
      </c>
      <c r="H441" s="300" t="str">
        <f>IFERROR(__xludf.DUMMYFUNCTION("IF($G441=TRUE,QUERY(Dropdowns!A:E, ""SELECT C WHERE E = TRUE LIMIT 1"", 0), ""None"")"),"None")</f>
        <v>None</v>
      </c>
      <c r="I441" s="303" t="s">
        <v>27</v>
      </c>
      <c r="J441" s="302" t="str">
        <f>IFERROR(__xludf.DUMMYFUNCTION("IF($G441=TRUE, QUERY(Models!A:H, ""SELECT A WHERE G = TRUE AND H = TRUE LIMIT 1"", 0),""None"")"),"None")</f>
        <v>None</v>
      </c>
      <c r="K441" s="303" t="s">
        <v>27</v>
      </c>
    </row>
    <row r="442">
      <c r="A442" s="321"/>
      <c r="B442" s="322" t="b">
        <v>0</v>
      </c>
      <c r="C442" s="323"/>
      <c r="D442" s="300" t="s">
        <v>27</v>
      </c>
      <c r="E442" s="314"/>
      <c r="F442" s="314"/>
      <c r="G442" s="314" t="b">
        <v>0</v>
      </c>
      <c r="H442" s="300" t="str">
        <f>IFERROR(__xludf.DUMMYFUNCTION("IF($G442=TRUE,QUERY(Dropdowns!A:E, ""SELECT C WHERE E = TRUE LIMIT 1"", 0), ""None"")"),"None")</f>
        <v>None</v>
      </c>
      <c r="I442" s="303" t="s">
        <v>27</v>
      </c>
      <c r="J442" s="302" t="str">
        <f>IFERROR(__xludf.DUMMYFUNCTION("IF($G442=TRUE, QUERY(Models!A:H, ""SELECT A WHERE G = TRUE AND H = TRUE LIMIT 1"", 0),""None"")"),"None")</f>
        <v>None</v>
      </c>
      <c r="K442" s="303" t="s">
        <v>27</v>
      </c>
    </row>
    <row r="443">
      <c r="A443" s="321"/>
      <c r="B443" s="322" t="b">
        <v>0</v>
      </c>
      <c r="C443" s="323"/>
      <c r="D443" s="300" t="s">
        <v>27</v>
      </c>
      <c r="E443" s="314"/>
      <c r="F443" s="314"/>
      <c r="G443" s="314" t="b">
        <v>0</v>
      </c>
      <c r="H443" s="300" t="str">
        <f>IFERROR(__xludf.DUMMYFUNCTION("IF($G443=TRUE,QUERY(Dropdowns!A:E, ""SELECT C WHERE E = TRUE LIMIT 1"", 0), ""None"")"),"None")</f>
        <v>None</v>
      </c>
      <c r="I443" s="303" t="s">
        <v>27</v>
      </c>
      <c r="J443" s="302" t="str">
        <f>IFERROR(__xludf.DUMMYFUNCTION("IF($G443=TRUE, QUERY(Models!A:H, ""SELECT A WHERE G = TRUE AND H = TRUE LIMIT 1"", 0),""None"")"),"None")</f>
        <v>None</v>
      </c>
      <c r="K443" s="303" t="s">
        <v>27</v>
      </c>
    </row>
    <row r="444">
      <c r="A444" s="321"/>
      <c r="B444" s="322" t="b">
        <v>0</v>
      </c>
      <c r="C444" s="323"/>
      <c r="D444" s="300" t="s">
        <v>27</v>
      </c>
      <c r="E444" s="314"/>
      <c r="F444" s="314"/>
      <c r="G444" s="314" t="b">
        <v>0</v>
      </c>
      <c r="H444" s="300" t="str">
        <f>IFERROR(__xludf.DUMMYFUNCTION("IF($G444=TRUE,QUERY(Dropdowns!A:E, ""SELECT C WHERE E = TRUE LIMIT 1"", 0), ""None"")"),"None")</f>
        <v>None</v>
      </c>
      <c r="I444" s="303" t="s">
        <v>27</v>
      </c>
      <c r="J444" s="302" t="str">
        <f>IFERROR(__xludf.DUMMYFUNCTION("IF($G444=TRUE, QUERY(Models!A:H, ""SELECT A WHERE G = TRUE AND H = TRUE LIMIT 1"", 0),""None"")"),"None")</f>
        <v>None</v>
      </c>
      <c r="K444" s="303" t="s">
        <v>27</v>
      </c>
    </row>
    <row r="445">
      <c r="A445" s="321"/>
      <c r="B445" s="322" t="b">
        <v>0</v>
      </c>
      <c r="C445" s="323"/>
      <c r="D445" s="300" t="s">
        <v>27</v>
      </c>
      <c r="E445" s="314"/>
      <c r="F445" s="314"/>
      <c r="G445" s="314" t="b">
        <v>0</v>
      </c>
      <c r="H445" s="300" t="str">
        <f>IFERROR(__xludf.DUMMYFUNCTION("IF($G445=TRUE,QUERY(Dropdowns!A:E, ""SELECT C WHERE E = TRUE LIMIT 1"", 0), ""None"")"),"None")</f>
        <v>None</v>
      </c>
      <c r="I445" s="303" t="s">
        <v>27</v>
      </c>
      <c r="J445" s="302" t="str">
        <f>IFERROR(__xludf.DUMMYFUNCTION("IF($G445=TRUE, QUERY(Models!A:H, ""SELECT A WHERE G = TRUE AND H = TRUE LIMIT 1"", 0),""None"")"),"None")</f>
        <v>None</v>
      </c>
      <c r="K445" s="303" t="s">
        <v>27</v>
      </c>
    </row>
    <row r="446">
      <c r="A446" s="321"/>
      <c r="B446" s="322" t="b">
        <v>0</v>
      </c>
      <c r="C446" s="323"/>
      <c r="D446" s="300" t="s">
        <v>27</v>
      </c>
      <c r="E446" s="314"/>
      <c r="F446" s="314"/>
      <c r="G446" s="314" t="b">
        <v>0</v>
      </c>
      <c r="H446" s="300" t="str">
        <f>IFERROR(__xludf.DUMMYFUNCTION("IF($G446=TRUE,QUERY(Dropdowns!A:E, ""SELECT C WHERE E = TRUE LIMIT 1"", 0), ""None"")"),"None")</f>
        <v>None</v>
      </c>
      <c r="I446" s="303" t="s">
        <v>27</v>
      </c>
      <c r="J446" s="302" t="str">
        <f>IFERROR(__xludf.DUMMYFUNCTION("IF($G446=TRUE, QUERY(Models!A:H, ""SELECT A WHERE G = TRUE AND H = TRUE LIMIT 1"", 0),""None"")"),"None")</f>
        <v>None</v>
      </c>
      <c r="K446" s="303" t="s">
        <v>27</v>
      </c>
    </row>
    <row r="447">
      <c r="A447" s="321"/>
      <c r="B447" s="322" t="b">
        <v>0</v>
      </c>
      <c r="C447" s="323"/>
      <c r="D447" s="300" t="s">
        <v>27</v>
      </c>
      <c r="E447" s="314"/>
      <c r="F447" s="314"/>
      <c r="G447" s="314" t="b">
        <v>0</v>
      </c>
      <c r="H447" s="300" t="str">
        <f>IFERROR(__xludf.DUMMYFUNCTION("IF($G447=TRUE,QUERY(Dropdowns!A:E, ""SELECT C WHERE E = TRUE LIMIT 1"", 0), ""None"")"),"None")</f>
        <v>None</v>
      </c>
      <c r="I447" s="303" t="s">
        <v>27</v>
      </c>
      <c r="J447" s="302" t="str">
        <f>IFERROR(__xludf.DUMMYFUNCTION("IF($G447=TRUE, QUERY(Models!A:H, ""SELECT A WHERE G = TRUE AND H = TRUE LIMIT 1"", 0),""None"")"),"None")</f>
        <v>None</v>
      </c>
      <c r="K447" s="303" t="s">
        <v>27</v>
      </c>
    </row>
    <row r="448">
      <c r="A448" s="321"/>
      <c r="B448" s="322" t="b">
        <v>0</v>
      </c>
      <c r="C448" s="323"/>
      <c r="D448" s="300" t="s">
        <v>27</v>
      </c>
      <c r="E448" s="314"/>
      <c r="F448" s="314"/>
      <c r="G448" s="314" t="b">
        <v>0</v>
      </c>
      <c r="H448" s="300" t="str">
        <f>IFERROR(__xludf.DUMMYFUNCTION("IF($G448=TRUE,QUERY(Dropdowns!A:E, ""SELECT C WHERE E = TRUE LIMIT 1"", 0), ""None"")"),"None")</f>
        <v>None</v>
      </c>
      <c r="I448" s="303" t="s">
        <v>27</v>
      </c>
      <c r="J448" s="302" t="str">
        <f>IFERROR(__xludf.DUMMYFUNCTION("IF($G448=TRUE, QUERY(Models!A:H, ""SELECT A WHERE G = TRUE AND H = TRUE LIMIT 1"", 0),""None"")"),"None")</f>
        <v>None</v>
      </c>
      <c r="K448" s="303" t="s">
        <v>27</v>
      </c>
    </row>
    <row r="449">
      <c r="A449" s="321"/>
      <c r="B449" s="322" t="b">
        <v>0</v>
      </c>
      <c r="C449" s="323"/>
      <c r="D449" s="300" t="s">
        <v>27</v>
      </c>
      <c r="E449" s="314"/>
      <c r="F449" s="314"/>
      <c r="G449" s="314" t="b">
        <v>0</v>
      </c>
      <c r="H449" s="300" t="str">
        <f>IFERROR(__xludf.DUMMYFUNCTION("IF($G449=TRUE,QUERY(Dropdowns!A:E, ""SELECT C WHERE E = TRUE LIMIT 1"", 0), ""None"")"),"None")</f>
        <v>None</v>
      </c>
      <c r="I449" s="303" t="s">
        <v>27</v>
      </c>
      <c r="J449" s="302" t="str">
        <f>IFERROR(__xludf.DUMMYFUNCTION("IF($G449=TRUE, QUERY(Models!A:H, ""SELECT A WHERE G = TRUE AND H = TRUE LIMIT 1"", 0),""None"")"),"None")</f>
        <v>None</v>
      </c>
      <c r="K449" s="303" t="s">
        <v>27</v>
      </c>
    </row>
    <row r="450">
      <c r="A450" s="321"/>
      <c r="B450" s="322" t="b">
        <v>0</v>
      </c>
      <c r="C450" s="323"/>
      <c r="D450" s="300" t="s">
        <v>27</v>
      </c>
      <c r="E450" s="314"/>
      <c r="F450" s="314"/>
      <c r="G450" s="314" t="b">
        <v>0</v>
      </c>
      <c r="H450" s="300" t="str">
        <f>IFERROR(__xludf.DUMMYFUNCTION("IF($G450=TRUE,QUERY(Dropdowns!A:E, ""SELECT C WHERE E = TRUE LIMIT 1"", 0), ""None"")"),"None")</f>
        <v>None</v>
      </c>
      <c r="I450" s="303" t="s">
        <v>27</v>
      </c>
      <c r="J450" s="302" t="str">
        <f>IFERROR(__xludf.DUMMYFUNCTION("IF($G450=TRUE, QUERY(Models!A:H, ""SELECT A WHERE G = TRUE AND H = TRUE LIMIT 1"", 0),""None"")"),"None")</f>
        <v>None</v>
      </c>
      <c r="K450" s="303" t="s">
        <v>27</v>
      </c>
    </row>
    <row r="451">
      <c r="A451" s="321"/>
      <c r="B451" s="322" t="b">
        <v>0</v>
      </c>
      <c r="C451" s="323"/>
      <c r="D451" s="300" t="s">
        <v>27</v>
      </c>
      <c r="E451" s="314"/>
      <c r="F451" s="314"/>
      <c r="G451" s="314" t="b">
        <v>0</v>
      </c>
      <c r="H451" s="300" t="str">
        <f>IFERROR(__xludf.DUMMYFUNCTION("IF($G451=TRUE,QUERY(Dropdowns!A:E, ""SELECT C WHERE E = TRUE LIMIT 1"", 0), ""None"")"),"None")</f>
        <v>None</v>
      </c>
      <c r="I451" s="303" t="s">
        <v>27</v>
      </c>
      <c r="J451" s="302" t="str">
        <f>IFERROR(__xludf.DUMMYFUNCTION("IF($G451=TRUE, QUERY(Models!A:H, ""SELECT A WHERE G = TRUE AND H = TRUE LIMIT 1"", 0),""None"")"),"None")</f>
        <v>None</v>
      </c>
      <c r="K451" s="303" t="s">
        <v>27</v>
      </c>
    </row>
    <row r="452">
      <c r="A452" s="321"/>
      <c r="B452" s="322" t="b">
        <v>0</v>
      </c>
      <c r="C452" s="323"/>
      <c r="D452" s="300" t="s">
        <v>27</v>
      </c>
      <c r="E452" s="314"/>
      <c r="F452" s="314"/>
      <c r="G452" s="314" t="b">
        <v>0</v>
      </c>
      <c r="H452" s="300" t="str">
        <f>IFERROR(__xludf.DUMMYFUNCTION("IF($G452=TRUE,QUERY(Dropdowns!A:E, ""SELECT C WHERE E = TRUE LIMIT 1"", 0), ""None"")"),"None")</f>
        <v>None</v>
      </c>
      <c r="I452" s="303" t="s">
        <v>27</v>
      </c>
      <c r="J452" s="302" t="str">
        <f>IFERROR(__xludf.DUMMYFUNCTION("IF($G452=TRUE, QUERY(Models!A:H, ""SELECT A WHERE G = TRUE AND H = TRUE LIMIT 1"", 0),""None"")"),"None")</f>
        <v>None</v>
      </c>
      <c r="K452" s="303" t="s">
        <v>27</v>
      </c>
    </row>
    <row r="453">
      <c r="A453" s="321"/>
      <c r="B453" s="322" t="b">
        <v>0</v>
      </c>
      <c r="C453" s="323"/>
      <c r="D453" s="300" t="s">
        <v>27</v>
      </c>
      <c r="E453" s="314"/>
      <c r="F453" s="314"/>
      <c r="G453" s="314" t="b">
        <v>0</v>
      </c>
      <c r="H453" s="300" t="str">
        <f>IFERROR(__xludf.DUMMYFUNCTION("IF($G453=TRUE,QUERY(Dropdowns!A:E, ""SELECT C WHERE E = TRUE LIMIT 1"", 0), ""None"")"),"None")</f>
        <v>None</v>
      </c>
      <c r="I453" s="303" t="s">
        <v>27</v>
      </c>
      <c r="J453" s="302" t="str">
        <f>IFERROR(__xludf.DUMMYFUNCTION("IF($G453=TRUE, QUERY(Models!A:H, ""SELECT A WHERE G = TRUE AND H = TRUE LIMIT 1"", 0),""None"")"),"None")</f>
        <v>None</v>
      </c>
      <c r="K453" s="303" t="s">
        <v>27</v>
      </c>
    </row>
    <row r="454">
      <c r="A454" s="321"/>
      <c r="B454" s="322" t="b">
        <v>0</v>
      </c>
      <c r="C454" s="323"/>
      <c r="D454" s="300" t="s">
        <v>27</v>
      </c>
      <c r="E454" s="314"/>
      <c r="F454" s="314"/>
      <c r="G454" s="314" t="b">
        <v>0</v>
      </c>
      <c r="H454" s="300" t="str">
        <f>IFERROR(__xludf.DUMMYFUNCTION("IF($G454=TRUE,QUERY(Dropdowns!A:E, ""SELECT C WHERE E = TRUE LIMIT 1"", 0), ""None"")"),"None")</f>
        <v>None</v>
      </c>
      <c r="I454" s="303" t="s">
        <v>27</v>
      </c>
      <c r="J454" s="302" t="str">
        <f>IFERROR(__xludf.DUMMYFUNCTION("IF($G454=TRUE, QUERY(Models!A:H, ""SELECT A WHERE G = TRUE AND H = TRUE LIMIT 1"", 0),""None"")"),"None")</f>
        <v>None</v>
      </c>
      <c r="K454" s="303" t="s">
        <v>27</v>
      </c>
    </row>
    <row r="455">
      <c r="A455" s="321"/>
      <c r="B455" s="322" t="b">
        <v>0</v>
      </c>
      <c r="C455" s="323"/>
      <c r="D455" s="300" t="s">
        <v>27</v>
      </c>
      <c r="E455" s="314"/>
      <c r="F455" s="314"/>
      <c r="G455" s="314" t="b">
        <v>0</v>
      </c>
      <c r="H455" s="300" t="str">
        <f>IFERROR(__xludf.DUMMYFUNCTION("IF($G455=TRUE,QUERY(Dropdowns!A:E, ""SELECT C WHERE E = TRUE LIMIT 1"", 0), ""None"")"),"None")</f>
        <v>None</v>
      </c>
      <c r="I455" s="303" t="s">
        <v>27</v>
      </c>
      <c r="J455" s="302" t="str">
        <f>IFERROR(__xludf.DUMMYFUNCTION("IF($G455=TRUE, QUERY(Models!A:H, ""SELECT A WHERE G = TRUE AND H = TRUE LIMIT 1"", 0),""None"")"),"None")</f>
        <v>None</v>
      </c>
      <c r="K455" s="303" t="s">
        <v>27</v>
      </c>
    </row>
    <row r="456">
      <c r="A456" s="321"/>
      <c r="B456" s="322" t="b">
        <v>0</v>
      </c>
      <c r="C456" s="323"/>
      <c r="D456" s="300" t="s">
        <v>27</v>
      </c>
      <c r="E456" s="314"/>
      <c r="F456" s="314"/>
      <c r="G456" s="314" t="b">
        <v>0</v>
      </c>
      <c r="H456" s="300" t="str">
        <f>IFERROR(__xludf.DUMMYFUNCTION("IF($G456=TRUE,QUERY(Dropdowns!A:E, ""SELECT C WHERE E = TRUE LIMIT 1"", 0), ""None"")"),"None")</f>
        <v>None</v>
      </c>
      <c r="I456" s="303" t="s">
        <v>27</v>
      </c>
      <c r="J456" s="302" t="str">
        <f>IFERROR(__xludf.DUMMYFUNCTION("IF($G456=TRUE, QUERY(Models!A:H, ""SELECT A WHERE G = TRUE AND H = TRUE LIMIT 1"", 0),""None"")"),"None")</f>
        <v>None</v>
      </c>
      <c r="K456" s="303" t="s">
        <v>27</v>
      </c>
    </row>
    <row r="457">
      <c r="A457" s="321"/>
      <c r="B457" s="322" t="b">
        <v>0</v>
      </c>
      <c r="C457" s="323"/>
      <c r="D457" s="300" t="s">
        <v>27</v>
      </c>
      <c r="E457" s="314"/>
      <c r="F457" s="314"/>
      <c r="G457" s="314" t="b">
        <v>0</v>
      </c>
      <c r="H457" s="300" t="str">
        <f>IFERROR(__xludf.DUMMYFUNCTION("IF($G457=TRUE,QUERY(Dropdowns!A:E, ""SELECT C WHERE E = TRUE LIMIT 1"", 0), ""None"")"),"None")</f>
        <v>None</v>
      </c>
      <c r="I457" s="303" t="s">
        <v>27</v>
      </c>
      <c r="J457" s="302" t="str">
        <f>IFERROR(__xludf.DUMMYFUNCTION("IF($G457=TRUE, QUERY(Models!A:H, ""SELECT A WHERE G = TRUE AND H = TRUE LIMIT 1"", 0),""None"")"),"None")</f>
        <v>None</v>
      </c>
      <c r="K457" s="303" t="s">
        <v>27</v>
      </c>
    </row>
    <row r="458">
      <c r="A458" s="321"/>
      <c r="B458" s="322" t="b">
        <v>0</v>
      </c>
      <c r="C458" s="323"/>
      <c r="D458" s="300" t="s">
        <v>27</v>
      </c>
      <c r="E458" s="314"/>
      <c r="F458" s="314"/>
      <c r="G458" s="314" t="b">
        <v>0</v>
      </c>
      <c r="H458" s="300" t="str">
        <f>IFERROR(__xludf.DUMMYFUNCTION("IF($G458=TRUE,QUERY(Dropdowns!A:E, ""SELECT C WHERE E = TRUE LIMIT 1"", 0), ""None"")"),"None")</f>
        <v>None</v>
      </c>
      <c r="I458" s="303" t="s">
        <v>27</v>
      </c>
      <c r="J458" s="302" t="str">
        <f>IFERROR(__xludf.DUMMYFUNCTION("IF($G458=TRUE, QUERY(Models!A:H, ""SELECT A WHERE G = TRUE AND H = TRUE LIMIT 1"", 0),""None"")"),"None")</f>
        <v>None</v>
      </c>
      <c r="K458" s="303" t="s">
        <v>27</v>
      </c>
    </row>
    <row r="459">
      <c r="A459" s="321"/>
      <c r="B459" s="322" t="b">
        <v>0</v>
      </c>
      <c r="C459" s="323"/>
      <c r="D459" s="300" t="s">
        <v>27</v>
      </c>
      <c r="E459" s="314"/>
      <c r="F459" s="314"/>
      <c r="G459" s="314" t="b">
        <v>0</v>
      </c>
      <c r="H459" s="300" t="str">
        <f>IFERROR(__xludf.DUMMYFUNCTION("IF($G459=TRUE,QUERY(Dropdowns!A:E, ""SELECT C WHERE E = TRUE LIMIT 1"", 0), ""None"")"),"None")</f>
        <v>None</v>
      </c>
      <c r="I459" s="303" t="s">
        <v>27</v>
      </c>
      <c r="J459" s="302" t="str">
        <f>IFERROR(__xludf.DUMMYFUNCTION("IF($G459=TRUE, QUERY(Models!A:H, ""SELECT A WHERE G = TRUE AND H = TRUE LIMIT 1"", 0),""None"")"),"None")</f>
        <v>None</v>
      </c>
      <c r="K459" s="303" t="s">
        <v>27</v>
      </c>
    </row>
    <row r="460">
      <c r="A460" s="321"/>
      <c r="B460" s="322" t="b">
        <v>0</v>
      </c>
      <c r="C460" s="323"/>
      <c r="D460" s="300" t="s">
        <v>27</v>
      </c>
      <c r="E460" s="314"/>
      <c r="F460" s="314"/>
      <c r="G460" s="314" t="b">
        <v>0</v>
      </c>
      <c r="H460" s="300" t="str">
        <f>IFERROR(__xludf.DUMMYFUNCTION("IF($G460=TRUE,QUERY(Dropdowns!A:E, ""SELECT C WHERE E = TRUE LIMIT 1"", 0), ""None"")"),"None")</f>
        <v>None</v>
      </c>
      <c r="I460" s="303" t="s">
        <v>27</v>
      </c>
      <c r="J460" s="302" t="str">
        <f>IFERROR(__xludf.DUMMYFUNCTION("IF($G460=TRUE, QUERY(Models!A:H, ""SELECT A WHERE G = TRUE AND H = TRUE LIMIT 1"", 0),""None"")"),"None")</f>
        <v>None</v>
      </c>
      <c r="K460" s="303" t="s">
        <v>27</v>
      </c>
    </row>
    <row r="461">
      <c r="A461" s="321"/>
      <c r="B461" s="322" t="b">
        <v>0</v>
      </c>
      <c r="C461" s="323"/>
      <c r="D461" s="300" t="s">
        <v>27</v>
      </c>
      <c r="E461" s="314"/>
      <c r="F461" s="314"/>
      <c r="G461" s="314" t="b">
        <v>0</v>
      </c>
      <c r="H461" s="300" t="str">
        <f>IFERROR(__xludf.DUMMYFUNCTION("IF($G461=TRUE,QUERY(Dropdowns!A:E, ""SELECT C WHERE E = TRUE LIMIT 1"", 0), ""None"")"),"None")</f>
        <v>None</v>
      </c>
      <c r="I461" s="303" t="s">
        <v>27</v>
      </c>
      <c r="J461" s="302" t="str">
        <f>IFERROR(__xludf.DUMMYFUNCTION("IF($G461=TRUE, QUERY(Models!A:H, ""SELECT A WHERE G = TRUE AND H = TRUE LIMIT 1"", 0),""None"")"),"None")</f>
        <v>None</v>
      </c>
      <c r="K461" s="303" t="s">
        <v>27</v>
      </c>
    </row>
    <row r="462">
      <c r="A462" s="321"/>
      <c r="B462" s="322" t="b">
        <v>0</v>
      </c>
      <c r="C462" s="323"/>
      <c r="D462" s="300" t="s">
        <v>27</v>
      </c>
      <c r="E462" s="314"/>
      <c r="F462" s="314"/>
      <c r="G462" s="314" t="b">
        <v>0</v>
      </c>
      <c r="H462" s="300" t="str">
        <f>IFERROR(__xludf.DUMMYFUNCTION("IF($G462=TRUE,QUERY(Dropdowns!A:E, ""SELECT C WHERE E = TRUE LIMIT 1"", 0), ""None"")"),"None")</f>
        <v>None</v>
      </c>
      <c r="I462" s="303" t="s">
        <v>27</v>
      </c>
      <c r="J462" s="302" t="str">
        <f>IFERROR(__xludf.DUMMYFUNCTION("IF($G462=TRUE, QUERY(Models!A:H, ""SELECT A WHERE G = TRUE AND H = TRUE LIMIT 1"", 0),""None"")"),"None")</f>
        <v>None</v>
      </c>
      <c r="K462" s="303" t="s">
        <v>27</v>
      </c>
    </row>
    <row r="463">
      <c r="A463" s="321"/>
      <c r="B463" s="322" t="b">
        <v>0</v>
      </c>
      <c r="C463" s="323"/>
      <c r="D463" s="300" t="s">
        <v>27</v>
      </c>
      <c r="E463" s="314"/>
      <c r="F463" s="314"/>
      <c r="G463" s="314" t="b">
        <v>0</v>
      </c>
      <c r="H463" s="300" t="str">
        <f>IFERROR(__xludf.DUMMYFUNCTION("IF($G463=TRUE,QUERY(Dropdowns!A:E, ""SELECT C WHERE E = TRUE LIMIT 1"", 0), ""None"")"),"None")</f>
        <v>None</v>
      </c>
      <c r="I463" s="303" t="s">
        <v>27</v>
      </c>
      <c r="J463" s="302" t="str">
        <f>IFERROR(__xludf.DUMMYFUNCTION("IF($G463=TRUE, QUERY(Models!A:H, ""SELECT A WHERE G = TRUE AND H = TRUE LIMIT 1"", 0),""None"")"),"None")</f>
        <v>None</v>
      </c>
      <c r="K463" s="303" t="s">
        <v>27</v>
      </c>
    </row>
    <row r="464">
      <c r="A464" s="321"/>
      <c r="B464" s="322" t="b">
        <v>0</v>
      </c>
      <c r="C464" s="323"/>
      <c r="D464" s="300" t="s">
        <v>27</v>
      </c>
      <c r="E464" s="314"/>
      <c r="F464" s="314"/>
      <c r="G464" s="314" t="b">
        <v>0</v>
      </c>
      <c r="H464" s="300" t="str">
        <f>IFERROR(__xludf.DUMMYFUNCTION("IF($G464=TRUE,QUERY(Dropdowns!A:E, ""SELECT C WHERE E = TRUE LIMIT 1"", 0), ""None"")"),"None")</f>
        <v>None</v>
      </c>
      <c r="I464" s="303" t="s">
        <v>27</v>
      </c>
      <c r="J464" s="302" t="str">
        <f>IFERROR(__xludf.DUMMYFUNCTION("IF($G464=TRUE, QUERY(Models!A:H, ""SELECT A WHERE G = TRUE AND H = TRUE LIMIT 1"", 0),""None"")"),"None")</f>
        <v>None</v>
      </c>
      <c r="K464" s="303" t="s">
        <v>27</v>
      </c>
    </row>
    <row r="465">
      <c r="A465" s="321"/>
      <c r="B465" s="322" t="b">
        <v>0</v>
      </c>
      <c r="C465" s="323"/>
      <c r="D465" s="300" t="s">
        <v>27</v>
      </c>
      <c r="E465" s="314"/>
      <c r="F465" s="314"/>
      <c r="G465" s="314" t="b">
        <v>0</v>
      </c>
      <c r="H465" s="300" t="str">
        <f>IFERROR(__xludf.DUMMYFUNCTION("IF($G465=TRUE,QUERY(Dropdowns!A:E, ""SELECT C WHERE E = TRUE LIMIT 1"", 0), ""None"")"),"None")</f>
        <v>None</v>
      </c>
      <c r="I465" s="303" t="s">
        <v>27</v>
      </c>
      <c r="J465" s="302" t="str">
        <f>IFERROR(__xludf.DUMMYFUNCTION("IF($G465=TRUE, QUERY(Models!A:H, ""SELECT A WHERE G = TRUE AND H = TRUE LIMIT 1"", 0),""None"")"),"None")</f>
        <v>None</v>
      </c>
      <c r="K465" s="303" t="s">
        <v>27</v>
      </c>
    </row>
    <row r="466">
      <c r="A466" s="321"/>
      <c r="B466" s="322" t="b">
        <v>0</v>
      </c>
      <c r="C466" s="323"/>
      <c r="D466" s="300" t="s">
        <v>27</v>
      </c>
      <c r="E466" s="314"/>
      <c r="F466" s="314"/>
      <c r="G466" s="314" t="b">
        <v>0</v>
      </c>
      <c r="H466" s="300" t="str">
        <f>IFERROR(__xludf.DUMMYFUNCTION("IF($G466=TRUE,QUERY(Dropdowns!A:E, ""SELECT C WHERE E = TRUE LIMIT 1"", 0), ""None"")"),"None")</f>
        <v>None</v>
      </c>
      <c r="I466" s="303" t="s">
        <v>27</v>
      </c>
      <c r="J466" s="302" t="str">
        <f>IFERROR(__xludf.DUMMYFUNCTION("IF($G466=TRUE, QUERY(Models!A:H, ""SELECT A WHERE G = TRUE AND H = TRUE LIMIT 1"", 0),""None"")"),"None")</f>
        <v>None</v>
      </c>
      <c r="K466" s="303" t="s">
        <v>27</v>
      </c>
    </row>
    <row r="467">
      <c r="A467" s="321"/>
      <c r="B467" s="322" t="b">
        <v>0</v>
      </c>
      <c r="C467" s="323"/>
      <c r="D467" s="300" t="s">
        <v>27</v>
      </c>
      <c r="E467" s="314"/>
      <c r="F467" s="314"/>
      <c r="G467" s="314" t="b">
        <v>0</v>
      </c>
      <c r="H467" s="300" t="str">
        <f>IFERROR(__xludf.DUMMYFUNCTION("IF($G467=TRUE,QUERY(Dropdowns!A:E, ""SELECT C WHERE E = TRUE LIMIT 1"", 0), ""None"")"),"None")</f>
        <v>None</v>
      </c>
      <c r="I467" s="303" t="s">
        <v>27</v>
      </c>
      <c r="J467" s="302" t="str">
        <f>IFERROR(__xludf.DUMMYFUNCTION("IF($G467=TRUE, QUERY(Models!A:H, ""SELECT A WHERE G = TRUE AND H = TRUE LIMIT 1"", 0),""None"")"),"None")</f>
        <v>None</v>
      </c>
      <c r="K467" s="303" t="s">
        <v>27</v>
      </c>
    </row>
    <row r="468">
      <c r="A468" s="321"/>
      <c r="B468" s="322" t="b">
        <v>0</v>
      </c>
      <c r="C468" s="323"/>
      <c r="D468" s="300" t="s">
        <v>27</v>
      </c>
      <c r="E468" s="314"/>
      <c r="F468" s="314"/>
      <c r="G468" s="314" t="b">
        <v>0</v>
      </c>
      <c r="H468" s="300" t="str">
        <f>IFERROR(__xludf.DUMMYFUNCTION("IF($G468=TRUE,QUERY(Dropdowns!A:E, ""SELECT C WHERE E = TRUE LIMIT 1"", 0), ""None"")"),"None")</f>
        <v>None</v>
      </c>
      <c r="I468" s="303" t="s">
        <v>27</v>
      </c>
      <c r="J468" s="302" t="str">
        <f>IFERROR(__xludf.DUMMYFUNCTION("IF($G468=TRUE, QUERY(Models!A:H, ""SELECT A WHERE G = TRUE AND H = TRUE LIMIT 1"", 0),""None"")"),"None")</f>
        <v>None</v>
      </c>
      <c r="K468" s="303" t="s">
        <v>27</v>
      </c>
    </row>
    <row r="469">
      <c r="A469" s="321"/>
      <c r="B469" s="322" t="b">
        <v>0</v>
      </c>
      <c r="C469" s="323"/>
      <c r="D469" s="300" t="s">
        <v>27</v>
      </c>
      <c r="E469" s="314"/>
      <c r="F469" s="314"/>
      <c r="G469" s="314" t="b">
        <v>0</v>
      </c>
      <c r="H469" s="300" t="str">
        <f>IFERROR(__xludf.DUMMYFUNCTION("IF($G469=TRUE,QUERY(Dropdowns!A:E, ""SELECT C WHERE E = TRUE LIMIT 1"", 0), ""None"")"),"None")</f>
        <v>None</v>
      </c>
      <c r="I469" s="303" t="s">
        <v>27</v>
      </c>
      <c r="J469" s="302" t="str">
        <f>IFERROR(__xludf.DUMMYFUNCTION("IF($G469=TRUE, QUERY(Models!A:H, ""SELECT A WHERE G = TRUE AND H = TRUE LIMIT 1"", 0),""None"")"),"None")</f>
        <v>None</v>
      </c>
      <c r="K469" s="303" t="s">
        <v>27</v>
      </c>
    </row>
    <row r="470">
      <c r="A470" s="321"/>
      <c r="B470" s="322" t="b">
        <v>0</v>
      </c>
      <c r="C470" s="323"/>
      <c r="D470" s="300" t="s">
        <v>27</v>
      </c>
      <c r="E470" s="314"/>
      <c r="F470" s="314"/>
      <c r="G470" s="314" t="b">
        <v>0</v>
      </c>
      <c r="H470" s="300" t="str">
        <f>IFERROR(__xludf.DUMMYFUNCTION("IF($G470=TRUE,QUERY(Dropdowns!A:E, ""SELECT C WHERE E = TRUE LIMIT 1"", 0), ""None"")"),"None")</f>
        <v>None</v>
      </c>
      <c r="I470" s="303" t="s">
        <v>27</v>
      </c>
      <c r="J470" s="302" t="str">
        <f>IFERROR(__xludf.DUMMYFUNCTION("IF($G470=TRUE, QUERY(Models!A:H, ""SELECT A WHERE G = TRUE AND H = TRUE LIMIT 1"", 0),""None"")"),"None")</f>
        <v>None</v>
      </c>
      <c r="K470" s="303" t="s">
        <v>27</v>
      </c>
    </row>
    <row r="471">
      <c r="A471" s="321"/>
      <c r="B471" s="322" t="b">
        <v>0</v>
      </c>
      <c r="C471" s="323"/>
      <c r="D471" s="300" t="s">
        <v>27</v>
      </c>
      <c r="E471" s="314"/>
      <c r="F471" s="314"/>
      <c r="G471" s="314" t="b">
        <v>0</v>
      </c>
      <c r="H471" s="300" t="str">
        <f>IFERROR(__xludf.DUMMYFUNCTION("IF($G471=TRUE,QUERY(Dropdowns!A:E, ""SELECT C WHERE E = TRUE LIMIT 1"", 0), ""None"")"),"None")</f>
        <v>None</v>
      </c>
      <c r="I471" s="303" t="s">
        <v>27</v>
      </c>
      <c r="J471" s="302" t="str">
        <f>IFERROR(__xludf.DUMMYFUNCTION("IF($G471=TRUE, QUERY(Models!A:H, ""SELECT A WHERE G = TRUE AND H = TRUE LIMIT 1"", 0),""None"")"),"None")</f>
        <v>None</v>
      </c>
      <c r="K471" s="303" t="s">
        <v>27</v>
      </c>
    </row>
    <row r="472">
      <c r="A472" s="321"/>
      <c r="B472" s="322" t="b">
        <v>0</v>
      </c>
      <c r="C472" s="323"/>
      <c r="D472" s="300" t="s">
        <v>27</v>
      </c>
      <c r="E472" s="314"/>
      <c r="F472" s="314"/>
      <c r="G472" s="314" t="b">
        <v>0</v>
      </c>
      <c r="H472" s="300" t="str">
        <f>IFERROR(__xludf.DUMMYFUNCTION("IF($G472=TRUE,QUERY(Dropdowns!A:E, ""SELECT C WHERE E = TRUE LIMIT 1"", 0), ""None"")"),"None")</f>
        <v>None</v>
      </c>
      <c r="I472" s="303" t="s">
        <v>27</v>
      </c>
      <c r="J472" s="302" t="str">
        <f>IFERROR(__xludf.DUMMYFUNCTION("IF($G472=TRUE, QUERY(Models!A:H, ""SELECT A WHERE G = TRUE AND H = TRUE LIMIT 1"", 0),""None"")"),"None")</f>
        <v>None</v>
      </c>
      <c r="K472" s="303" t="s">
        <v>27</v>
      </c>
    </row>
    <row r="473">
      <c r="A473" s="321"/>
      <c r="B473" s="322" t="b">
        <v>0</v>
      </c>
      <c r="C473" s="323"/>
      <c r="D473" s="300" t="s">
        <v>27</v>
      </c>
      <c r="E473" s="314"/>
      <c r="F473" s="314"/>
      <c r="G473" s="314" t="b">
        <v>0</v>
      </c>
      <c r="H473" s="300" t="str">
        <f>IFERROR(__xludf.DUMMYFUNCTION("IF($G473=TRUE,QUERY(Dropdowns!A:E, ""SELECT C WHERE E = TRUE LIMIT 1"", 0), ""None"")"),"None")</f>
        <v>None</v>
      </c>
      <c r="I473" s="303" t="s">
        <v>27</v>
      </c>
      <c r="J473" s="302" t="str">
        <f>IFERROR(__xludf.DUMMYFUNCTION("IF($G473=TRUE, QUERY(Models!A:H, ""SELECT A WHERE G = TRUE AND H = TRUE LIMIT 1"", 0),""None"")"),"None")</f>
        <v>None</v>
      </c>
      <c r="K473" s="303" t="s">
        <v>27</v>
      </c>
    </row>
    <row r="474">
      <c r="A474" s="321"/>
      <c r="B474" s="322" t="b">
        <v>0</v>
      </c>
      <c r="C474" s="323"/>
      <c r="D474" s="300" t="s">
        <v>27</v>
      </c>
      <c r="E474" s="314"/>
      <c r="F474" s="314"/>
      <c r="G474" s="314" t="b">
        <v>0</v>
      </c>
      <c r="H474" s="300" t="str">
        <f>IFERROR(__xludf.DUMMYFUNCTION("IF($G474=TRUE,QUERY(Dropdowns!A:E, ""SELECT C WHERE E = TRUE LIMIT 1"", 0), ""None"")"),"None")</f>
        <v>None</v>
      </c>
      <c r="I474" s="303" t="s">
        <v>27</v>
      </c>
      <c r="J474" s="302" t="str">
        <f>IFERROR(__xludf.DUMMYFUNCTION("IF($G474=TRUE, QUERY(Models!A:H, ""SELECT A WHERE G = TRUE AND H = TRUE LIMIT 1"", 0),""None"")"),"None")</f>
        <v>None</v>
      </c>
      <c r="K474" s="303" t="s">
        <v>27</v>
      </c>
    </row>
    <row r="475">
      <c r="A475" s="321"/>
      <c r="B475" s="322" t="b">
        <v>0</v>
      </c>
      <c r="C475" s="323"/>
      <c r="D475" s="300" t="s">
        <v>27</v>
      </c>
      <c r="E475" s="314"/>
      <c r="F475" s="314"/>
      <c r="G475" s="314" t="b">
        <v>0</v>
      </c>
      <c r="H475" s="300" t="str">
        <f>IFERROR(__xludf.DUMMYFUNCTION("IF($G475=TRUE,QUERY(Dropdowns!A:E, ""SELECT C WHERE E = TRUE LIMIT 1"", 0), ""None"")"),"None")</f>
        <v>None</v>
      </c>
      <c r="I475" s="303" t="s">
        <v>27</v>
      </c>
      <c r="J475" s="302" t="str">
        <f>IFERROR(__xludf.DUMMYFUNCTION("IF($G475=TRUE, QUERY(Models!A:H, ""SELECT A WHERE G = TRUE AND H = TRUE LIMIT 1"", 0),""None"")"),"None")</f>
        <v>None</v>
      </c>
      <c r="K475" s="303" t="s">
        <v>27</v>
      </c>
    </row>
    <row r="476">
      <c r="A476" s="321"/>
      <c r="B476" s="322" t="b">
        <v>0</v>
      </c>
      <c r="C476" s="323"/>
      <c r="D476" s="300" t="s">
        <v>27</v>
      </c>
      <c r="E476" s="314"/>
      <c r="F476" s="314"/>
      <c r="G476" s="314" t="b">
        <v>0</v>
      </c>
      <c r="H476" s="300" t="str">
        <f>IFERROR(__xludf.DUMMYFUNCTION("IF($G476=TRUE,QUERY(Dropdowns!A:E, ""SELECT C WHERE E = TRUE LIMIT 1"", 0), ""None"")"),"None")</f>
        <v>None</v>
      </c>
      <c r="I476" s="303" t="s">
        <v>27</v>
      </c>
      <c r="J476" s="302" t="str">
        <f>IFERROR(__xludf.DUMMYFUNCTION("IF($G476=TRUE, QUERY(Models!A:H, ""SELECT A WHERE G = TRUE AND H = TRUE LIMIT 1"", 0),""None"")"),"None")</f>
        <v>None</v>
      </c>
      <c r="K476" s="303" t="s">
        <v>27</v>
      </c>
    </row>
    <row r="477">
      <c r="A477" s="321"/>
      <c r="B477" s="322" t="b">
        <v>0</v>
      </c>
      <c r="C477" s="323"/>
      <c r="D477" s="300" t="s">
        <v>27</v>
      </c>
      <c r="E477" s="314"/>
      <c r="F477" s="314"/>
      <c r="G477" s="314" t="b">
        <v>0</v>
      </c>
      <c r="H477" s="300" t="str">
        <f>IFERROR(__xludf.DUMMYFUNCTION("IF($G477=TRUE,QUERY(Dropdowns!A:E, ""SELECT C WHERE E = TRUE LIMIT 1"", 0), ""None"")"),"None")</f>
        <v>None</v>
      </c>
      <c r="I477" s="303" t="s">
        <v>27</v>
      </c>
      <c r="J477" s="302" t="str">
        <f>IFERROR(__xludf.DUMMYFUNCTION("IF($G477=TRUE, QUERY(Models!A:H, ""SELECT A WHERE G = TRUE AND H = TRUE LIMIT 1"", 0),""None"")"),"None")</f>
        <v>None</v>
      </c>
      <c r="K477" s="303" t="s">
        <v>27</v>
      </c>
    </row>
    <row r="478">
      <c r="A478" s="321"/>
      <c r="B478" s="322" t="b">
        <v>0</v>
      </c>
      <c r="C478" s="323"/>
      <c r="D478" s="300" t="s">
        <v>27</v>
      </c>
      <c r="E478" s="314"/>
      <c r="F478" s="314"/>
      <c r="G478" s="314" t="b">
        <v>0</v>
      </c>
      <c r="H478" s="300" t="str">
        <f>IFERROR(__xludf.DUMMYFUNCTION("IF($G478=TRUE,QUERY(Dropdowns!A:E, ""SELECT C WHERE E = TRUE LIMIT 1"", 0), ""None"")"),"None")</f>
        <v>None</v>
      </c>
      <c r="I478" s="303" t="s">
        <v>27</v>
      </c>
      <c r="J478" s="302" t="str">
        <f>IFERROR(__xludf.DUMMYFUNCTION("IF($G478=TRUE, QUERY(Models!A:H, ""SELECT A WHERE G = TRUE AND H = TRUE LIMIT 1"", 0),""None"")"),"None")</f>
        <v>None</v>
      </c>
      <c r="K478" s="303" t="s">
        <v>27</v>
      </c>
    </row>
    <row r="479">
      <c r="A479" s="321"/>
      <c r="B479" s="322" t="b">
        <v>0</v>
      </c>
      <c r="C479" s="323"/>
      <c r="D479" s="300" t="s">
        <v>27</v>
      </c>
      <c r="E479" s="314"/>
      <c r="F479" s="314"/>
      <c r="G479" s="314" t="b">
        <v>0</v>
      </c>
      <c r="H479" s="300" t="str">
        <f>IFERROR(__xludf.DUMMYFUNCTION("IF($G479=TRUE,QUERY(Dropdowns!A:E, ""SELECT C WHERE E = TRUE LIMIT 1"", 0), ""None"")"),"None")</f>
        <v>None</v>
      </c>
      <c r="I479" s="303" t="s">
        <v>27</v>
      </c>
      <c r="J479" s="302" t="str">
        <f>IFERROR(__xludf.DUMMYFUNCTION("IF($G479=TRUE, QUERY(Models!A:H, ""SELECT A WHERE G = TRUE AND H = TRUE LIMIT 1"", 0),""None"")"),"None")</f>
        <v>None</v>
      </c>
      <c r="K479" s="303" t="s">
        <v>27</v>
      </c>
    </row>
    <row r="480">
      <c r="A480" s="321"/>
      <c r="B480" s="322" t="b">
        <v>0</v>
      </c>
      <c r="C480" s="323"/>
      <c r="D480" s="300" t="s">
        <v>27</v>
      </c>
      <c r="E480" s="314"/>
      <c r="F480" s="314"/>
      <c r="G480" s="314" t="b">
        <v>0</v>
      </c>
      <c r="H480" s="300" t="str">
        <f>IFERROR(__xludf.DUMMYFUNCTION("IF($G480=TRUE,QUERY(Dropdowns!A:E, ""SELECT C WHERE E = TRUE LIMIT 1"", 0), ""None"")"),"None")</f>
        <v>None</v>
      </c>
      <c r="I480" s="303" t="s">
        <v>27</v>
      </c>
      <c r="J480" s="302" t="str">
        <f>IFERROR(__xludf.DUMMYFUNCTION("IF($G480=TRUE, QUERY(Models!A:H, ""SELECT A WHERE G = TRUE AND H = TRUE LIMIT 1"", 0),""None"")"),"None")</f>
        <v>None</v>
      </c>
      <c r="K480" s="303" t="s">
        <v>27</v>
      </c>
    </row>
    <row r="481">
      <c r="A481" s="321"/>
      <c r="B481" s="322" t="b">
        <v>0</v>
      </c>
      <c r="C481" s="323"/>
      <c r="D481" s="300" t="s">
        <v>27</v>
      </c>
      <c r="E481" s="314"/>
      <c r="F481" s="314"/>
      <c r="G481" s="314" t="b">
        <v>0</v>
      </c>
      <c r="H481" s="300" t="str">
        <f>IFERROR(__xludf.DUMMYFUNCTION("IF($G481=TRUE,QUERY(Dropdowns!A:E, ""SELECT C WHERE E = TRUE LIMIT 1"", 0), ""None"")"),"None")</f>
        <v>None</v>
      </c>
      <c r="I481" s="303" t="s">
        <v>27</v>
      </c>
      <c r="J481" s="302" t="str">
        <f>IFERROR(__xludf.DUMMYFUNCTION("IF($G481=TRUE, QUERY(Models!A:H, ""SELECT A WHERE G = TRUE AND H = TRUE LIMIT 1"", 0),""None"")"),"None")</f>
        <v>None</v>
      </c>
      <c r="K481" s="303" t="s">
        <v>27</v>
      </c>
    </row>
    <row r="482">
      <c r="A482" s="321"/>
      <c r="B482" s="322" t="b">
        <v>0</v>
      </c>
      <c r="C482" s="323"/>
      <c r="D482" s="300" t="s">
        <v>27</v>
      </c>
      <c r="E482" s="314"/>
      <c r="F482" s="314"/>
      <c r="G482" s="314" t="b">
        <v>0</v>
      </c>
      <c r="H482" s="300" t="str">
        <f>IFERROR(__xludf.DUMMYFUNCTION("IF($G482=TRUE,QUERY(Dropdowns!A:E, ""SELECT C WHERE E = TRUE LIMIT 1"", 0), ""None"")"),"None")</f>
        <v>None</v>
      </c>
      <c r="I482" s="303" t="s">
        <v>27</v>
      </c>
      <c r="J482" s="302" t="str">
        <f>IFERROR(__xludf.DUMMYFUNCTION("IF($G482=TRUE, QUERY(Models!A:H, ""SELECT A WHERE G = TRUE AND H = TRUE LIMIT 1"", 0),""None"")"),"None")</f>
        <v>None</v>
      </c>
      <c r="K482" s="303" t="s">
        <v>27</v>
      </c>
    </row>
    <row r="483">
      <c r="A483" s="321"/>
      <c r="B483" s="322" t="b">
        <v>0</v>
      </c>
      <c r="C483" s="323"/>
      <c r="D483" s="300" t="s">
        <v>27</v>
      </c>
      <c r="E483" s="314"/>
      <c r="F483" s="314"/>
      <c r="G483" s="314" t="b">
        <v>0</v>
      </c>
      <c r="H483" s="300" t="str">
        <f>IFERROR(__xludf.DUMMYFUNCTION("IF($G483=TRUE,QUERY(Dropdowns!A:E, ""SELECT C WHERE E = TRUE LIMIT 1"", 0), ""None"")"),"None")</f>
        <v>None</v>
      </c>
      <c r="I483" s="303" t="s">
        <v>27</v>
      </c>
      <c r="J483" s="302" t="str">
        <f>IFERROR(__xludf.DUMMYFUNCTION("IF($G483=TRUE, QUERY(Models!A:H, ""SELECT A WHERE G = TRUE AND H = TRUE LIMIT 1"", 0),""None"")"),"None")</f>
        <v>None</v>
      </c>
      <c r="K483" s="303" t="s">
        <v>27</v>
      </c>
    </row>
    <row r="484">
      <c r="A484" s="321"/>
      <c r="B484" s="322" t="b">
        <v>0</v>
      </c>
      <c r="C484" s="323"/>
      <c r="D484" s="300" t="s">
        <v>27</v>
      </c>
      <c r="E484" s="314"/>
      <c r="F484" s="314"/>
      <c r="G484" s="314" t="b">
        <v>0</v>
      </c>
      <c r="H484" s="300" t="str">
        <f>IFERROR(__xludf.DUMMYFUNCTION("IF($G484=TRUE,QUERY(Dropdowns!A:E, ""SELECT C WHERE E = TRUE LIMIT 1"", 0), ""None"")"),"None")</f>
        <v>None</v>
      </c>
      <c r="I484" s="303" t="s">
        <v>27</v>
      </c>
      <c r="J484" s="302" t="str">
        <f>IFERROR(__xludf.DUMMYFUNCTION("IF($G484=TRUE, QUERY(Models!A:H, ""SELECT A WHERE G = TRUE AND H = TRUE LIMIT 1"", 0),""None"")"),"None")</f>
        <v>None</v>
      </c>
      <c r="K484" s="303" t="s">
        <v>27</v>
      </c>
    </row>
    <row r="485">
      <c r="A485" s="321"/>
      <c r="B485" s="322" t="b">
        <v>0</v>
      </c>
      <c r="C485" s="323"/>
      <c r="D485" s="300" t="s">
        <v>27</v>
      </c>
      <c r="E485" s="314"/>
      <c r="F485" s="314"/>
      <c r="G485" s="314" t="b">
        <v>0</v>
      </c>
      <c r="H485" s="300" t="str">
        <f>IFERROR(__xludf.DUMMYFUNCTION("IF($G485=TRUE,QUERY(Dropdowns!A:E, ""SELECT C WHERE E = TRUE LIMIT 1"", 0), ""None"")"),"None")</f>
        <v>None</v>
      </c>
      <c r="I485" s="303" t="s">
        <v>27</v>
      </c>
      <c r="J485" s="302" t="str">
        <f>IFERROR(__xludf.DUMMYFUNCTION("IF($G485=TRUE, QUERY(Models!A:H, ""SELECT A WHERE G = TRUE AND H = TRUE LIMIT 1"", 0),""None"")"),"None")</f>
        <v>None</v>
      </c>
      <c r="K485" s="303" t="s">
        <v>27</v>
      </c>
    </row>
    <row r="486">
      <c r="A486" s="321"/>
      <c r="B486" s="322" t="b">
        <v>0</v>
      </c>
      <c r="C486" s="323"/>
      <c r="D486" s="300" t="s">
        <v>27</v>
      </c>
      <c r="E486" s="314"/>
      <c r="F486" s="314"/>
      <c r="G486" s="314" t="b">
        <v>0</v>
      </c>
      <c r="H486" s="300" t="str">
        <f>IFERROR(__xludf.DUMMYFUNCTION("IF($G486=TRUE,QUERY(Dropdowns!A:E, ""SELECT C WHERE E = TRUE LIMIT 1"", 0), ""None"")"),"None")</f>
        <v>None</v>
      </c>
      <c r="I486" s="303" t="s">
        <v>27</v>
      </c>
      <c r="J486" s="302" t="str">
        <f>IFERROR(__xludf.DUMMYFUNCTION("IF($G486=TRUE, QUERY(Models!A:H, ""SELECT A WHERE G = TRUE AND H = TRUE LIMIT 1"", 0),""None"")"),"None")</f>
        <v>None</v>
      </c>
      <c r="K486" s="303" t="s">
        <v>27</v>
      </c>
    </row>
    <row r="487">
      <c r="A487" s="321"/>
      <c r="B487" s="322" t="b">
        <v>0</v>
      </c>
      <c r="C487" s="323"/>
      <c r="D487" s="300" t="s">
        <v>27</v>
      </c>
      <c r="E487" s="314"/>
      <c r="F487" s="314"/>
      <c r="G487" s="314" t="b">
        <v>0</v>
      </c>
      <c r="H487" s="300" t="str">
        <f>IFERROR(__xludf.DUMMYFUNCTION("IF($G487=TRUE,QUERY(Dropdowns!A:E, ""SELECT C WHERE E = TRUE LIMIT 1"", 0), ""None"")"),"None")</f>
        <v>None</v>
      </c>
      <c r="I487" s="303" t="s">
        <v>27</v>
      </c>
      <c r="J487" s="302" t="str">
        <f>IFERROR(__xludf.DUMMYFUNCTION("IF($G487=TRUE, QUERY(Models!A:H, ""SELECT A WHERE G = TRUE AND H = TRUE LIMIT 1"", 0),""None"")"),"None")</f>
        <v>None</v>
      </c>
      <c r="K487" s="303" t="s">
        <v>27</v>
      </c>
    </row>
    <row r="488">
      <c r="A488" s="321"/>
      <c r="B488" s="322" t="b">
        <v>0</v>
      </c>
      <c r="C488" s="323"/>
      <c r="D488" s="300" t="s">
        <v>27</v>
      </c>
      <c r="E488" s="314"/>
      <c r="F488" s="314"/>
      <c r="G488" s="314" t="b">
        <v>0</v>
      </c>
      <c r="H488" s="300" t="str">
        <f>IFERROR(__xludf.DUMMYFUNCTION("IF($G488=TRUE,QUERY(Dropdowns!A:E, ""SELECT C WHERE E = TRUE LIMIT 1"", 0), ""None"")"),"None")</f>
        <v>None</v>
      </c>
      <c r="I488" s="303" t="s">
        <v>27</v>
      </c>
      <c r="J488" s="302" t="str">
        <f>IFERROR(__xludf.DUMMYFUNCTION("IF($G488=TRUE, QUERY(Models!A:H, ""SELECT A WHERE G = TRUE AND H = TRUE LIMIT 1"", 0),""None"")"),"None")</f>
        <v>None</v>
      </c>
      <c r="K488" s="303" t="s">
        <v>27</v>
      </c>
    </row>
    <row r="489">
      <c r="A489" s="321"/>
      <c r="B489" s="322" t="b">
        <v>0</v>
      </c>
      <c r="C489" s="323"/>
      <c r="D489" s="300" t="s">
        <v>27</v>
      </c>
      <c r="E489" s="314"/>
      <c r="F489" s="314"/>
      <c r="G489" s="314" t="b">
        <v>0</v>
      </c>
      <c r="H489" s="300" t="str">
        <f>IFERROR(__xludf.DUMMYFUNCTION("IF($G489=TRUE,QUERY(Dropdowns!A:E, ""SELECT C WHERE E = TRUE LIMIT 1"", 0), ""None"")"),"None")</f>
        <v>None</v>
      </c>
      <c r="I489" s="303" t="s">
        <v>27</v>
      </c>
      <c r="J489" s="302" t="str">
        <f>IFERROR(__xludf.DUMMYFUNCTION("IF($G489=TRUE, QUERY(Models!A:H, ""SELECT A WHERE G = TRUE AND H = TRUE LIMIT 1"", 0),""None"")"),"None")</f>
        <v>None</v>
      </c>
      <c r="K489" s="303" t="s">
        <v>27</v>
      </c>
    </row>
    <row r="490">
      <c r="A490" s="321"/>
      <c r="B490" s="322" t="b">
        <v>0</v>
      </c>
      <c r="C490" s="323"/>
      <c r="D490" s="300" t="s">
        <v>27</v>
      </c>
      <c r="E490" s="314"/>
      <c r="F490" s="314"/>
      <c r="G490" s="314" t="b">
        <v>0</v>
      </c>
      <c r="H490" s="300" t="str">
        <f>IFERROR(__xludf.DUMMYFUNCTION("IF($G490=TRUE,QUERY(Dropdowns!A:E, ""SELECT C WHERE E = TRUE LIMIT 1"", 0), ""None"")"),"None")</f>
        <v>None</v>
      </c>
      <c r="I490" s="303" t="s">
        <v>27</v>
      </c>
      <c r="J490" s="302" t="str">
        <f>IFERROR(__xludf.DUMMYFUNCTION("IF($G490=TRUE, QUERY(Models!A:H, ""SELECT A WHERE G = TRUE AND H = TRUE LIMIT 1"", 0),""None"")"),"None")</f>
        <v>None</v>
      </c>
      <c r="K490" s="303" t="s">
        <v>27</v>
      </c>
    </row>
    <row r="491">
      <c r="A491" s="321"/>
      <c r="B491" s="322" t="b">
        <v>0</v>
      </c>
      <c r="C491" s="323"/>
      <c r="D491" s="300" t="s">
        <v>27</v>
      </c>
      <c r="E491" s="314"/>
      <c r="F491" s="314"/>
      <c r="G491" s="314" t="b">
        <v>0</v>
      </c>
      <c r="H491" s="300" t="str">
        <f>IFERROR(__xludf.DUMMYFUNCTION("IF($G491=TRUE,QUERY(Dropdowns!A:E, ""SELECT C WHERE E = TRUE LIMIT 1"", 0), ""None"")"),"None")</f>
        <v>None</v>
      </c>
      <c r="I491" s="303" t="s">
        <v>27</v>
      </c>
      <c r="J491" s="302" t="str">
        <f>IFERROR(__xludf.DUMMYFUNCTION("IF($G491=TRUE, QUERY(Models!A:H, ""SELECT A WHERE G = TRUE AND H = TRUE LIMIT 1"", 0),""None"")"),"None")</f>
        <v>None</v>
      </c>
      <c r="K491" s="303" t="s">
        <v>27</v>
      </c>
    </row>
    <row r="492">
      <c r="A492" s="321"/>
      <c r="B492" s="322" t="b">
        <v>0</v>
      </c>
      <c r="C492" s="323"/>
      <c r="D492" s="300" t="s">
        <v>27</v>
      </c>
      <c r="E492" s="314"/>
      <c r="F492" s="314"/>
      <c r="G492" s="314" t="b">
        <v>0</v>
      </c>
      <c r="H492" s="300" t="str">
        <f>IFERROR(__xludf.DUMMYFUNCTION("IF($G492=TRUE,QUERY(Dropdowns!A:E, ""SELECT C WHERE E = TRUE LIMIT 1"", 0), ""None"")"),"None")</f>
        <v>None</v>
      </c>
      <c r="I492" s="303" t="s">
        <v>27</v>
      </c>
      <c r="J492" s="302" t="str">
        <f>IFERROR(__xludf.DUMMYFUNCTION("IF($G492=TRUE, QUERY(Models!A:H, ""SELECT A WHERE G = TRUE AND H = TRUE LIMIT 1"", 0),""None"")"),"None")</f>
        <v>None</v>
      </c>
      <c r="K492" s="303" t="s">
        <v>27</v>
      </c>
    </row>
    <row r="493">
      <c r="A493" s="321"/>
      <c r="B493" s="322" t="b">
        <v>0</v>
      </c>
      <c r="C493" s="323"/>
      <c r="D493" s="300" t="s">
        <v>27</v>
      </c>
      <c r="E493" s="314"/>
      <c r="F493" s="314"/>
      <c r="G493" s="314" t="b">
        <v>0</v>
      </c>
      <c r="H493" s="300" t="str">
        <f>IFERROR(__xludf.DUMMYFUNCTION("IF($G493=TRUE,QUERY(Dropdowns!A:E, ""SELECT C WHERE E = TRUE LIMIT 1"", 0), ""None"")"),"None")</f>
        <v>None</v>
      </c>
      <c r="I493" s="303" t="s">
        <v>27</v>
      </c>
      <c r="J493" s="302" t="str">
        <f>IFERROR(__xludf.DUMMYFUNCTION("IF($G493=TRUE, QUERY(Models!A:H, ""SELECT A WHERE G = TRUE AND H = TRUE LIMIT 1"", 0),""None"")"),"None")</f>
        <v>None</v>
      </c>
      <c r="K493" s="303" t="s">
        <v>27</v>
      </c>
    </row>
    <row r="494">
      <c r="A494" s="321"/>
      <c r="B494" s="322" t="b">
        <v>0</v>
      </c>
      <c r="C494" s="323"/>
      <c r="D494" s="300" t="s">
        <v>27</v>
      </c>
      <c r="E494" s="314"/>
      <c r="F494" s="314"/>
      <c r="G494" s="314" t="b">
        <v>0</v>
      </c>
      <c r="H494" s="300" t="str">
        <f>IFERROR(__xludf.DUMMYFUNCTION("IF($G494=TRUE,QUERY(Dropdowns!A:E, ""SELECT C WHERE E = TRUE LIMIT 1"", 0), ""None"")"),"None")</f>
        <v>None</v>
      </c>
      <c r="I494" s="303" t="s">
        <v>27</v>
      </c>
      <c r="J494" s="302" t="str">
        <f>IFERROR(__xludf.DUMMYFUNCTION("IF($G494=TRUE, QUERY(Models!A:H, ""SELECT A WHERE G = TRUE AND H = TRUE LIMIT 1"", 0),""None"")"),"None")</f>
        <v>None</v>
      </c>
      <c r="K494" s="303" t="s">
        <v>27</v>
      </c>
    </row>
    <row r="495">
      <c r="A495" s="321"/>
      <c r="B495" s="322" t="b">
        <v>0</v>
      </c>
      <c r="C495" s="323"/>
      <c r="D495" s="300" t="s">
        <v>27</v>
      </c>
      <c r="E495" s="314"/>
      <c r="F495" s="314"/>
      <c r="G495" s="314" t="b">
        <v>0</v>
      </c>
      <c r="H495" s="300" t="str">
        <f>IFERROR(__xludf.DUMMYFUNCTION("IF($G495=TRUE,QUERY(Dropdowns!A:E, ""SELECT C WHERE E = TRUE LIMIT 1"", 0), ""None"")"),"None")</f>
        <v>None</v>
      </c>
      <c r="I495" s="303" t="s">
        <v>27</v>
      </c>
      <c r="J495" s="302" t="str">
        <f>IFERROR(__xludf.DUMMYFUNCTION("IF($G495=TRUE, QUERY(Models!A:H, ""SELECT A WHERE G = TRUE AND H = TRUE LIMIT 1"", 0),""None"")"),"None")</f>
        <v>None</v>
      </c>
      <c r="K495" s="303" t="s">
        <v>27</v>
      </c>
    </row>
    <row r="496">
      <c r="A496" s="321"/>
      <c r="B496" s="322" t="b">
        <v>0</v>
      </c>
      <c r="C496" s="323"/>
      <c r="D496" s="300" t="s">
        <v>27</v>
      </c>
      <c r="E496" s="314"/>
      <c r="F496" s="314"/>
      <c r="G496" s="314" t="b">
        <v>0</v>
      </c>
      <c r="H496" s="300" t="str">
        <f>IFERROR(__xludf.DUMMYFUNCTION("IF($G496=TRUE,QUERY(Dropdowns!A:E, ""SELECT C WHERE E = TRUE LIMIT 1"", 0), ""None"")"),"None")</f>
        <v>None</v>
      </c>
      <c r="I496" s="303" t="s">
        <v>27</v>
      </c>
      <c r="J496" s="302" t="str">
        <f>IFERROR(__xludf.DUMMYFUNCTION("IF($G496=TRUE, QUERY(Models!A:H, ""SELECT A WHERE G = TRUE AND H = TRUE LIMIT 1"", 0),""None"")"),"None")</f>
        <v>None</v>
      </c>
      <c r="K496" s="303" t="s">
        <v>27</v>
      </c>
    </row>
    <row r="497">
      <c r="A497" s="321"/>
      <c r="B497" s="322" t="b">
        <v>0</v>
      </c>
      <c r="C497" s="323"/>
      <c r="D497" s="300" t="s">
        <v>27</v>
      </c>
      <c r="E497" s="314"/>
      <c r="F497" s="314"/>
      <c r="G497" s="314" t="b">
        <v>0</v>
      </c>
      <c r="H497" s="300" t="str">
        <f>IFERROR(__xludf.DUMMYFUNCTION("IF($G497=TRUE,QUERY(Dropdowns!A:E, ""SELECT C WHERE E = TRUE LIMIT 1"", 0), ""None"")"),"None")</f>
        <v>None</v>
      </c>
      <c r="I497" s="303" t="s">
        <v>27</v>
      </c>
      <c r="J497" s="302" t="str">
        <f>IFERROR(__xludf.DUMMYFUNCTION("IF($G497=TRUE, QUERY(Models!A:H, ""SELECT A WHERE G = TRUE AND H = TRUE LIMIT 1"", 0),""None"")"),"None")</f>
        <v>None</v>
      </c>
      <c r="K497" s="303" t="s">
        <v>27</v>
      </c>
    </row>
    <row r="498">
      <c r="A498" s="321"/>
      <c r="B498" s="322" t="b">
        <v>0</v>
      </c>
      <c r="C498" s="323"/>
      <c r="D498" s="300" t="s">
        <v>27</v>
      </c>
      <c r="E498" s="314"/>
      <c r="F498" s="314"/>
      <c r="G498" s="314" t="b">
        <v>0</v>
      </c>
      <c r="H498" s="300" t="str">
        <f>IFERROR(__xludf.DUMMYFUNCTION("IF($G498=TRUE,QUERY(Dropdowns!A:E, ""SELECT C WHERE E = TRUE LIMIT 1"", 0), ""None"")"),"None")</f>
        <v>None</v>
      </c>
      <c r="I498" s="303" t="s">
        <v>27</v>
      </c>
      <c r="J498" s="302" t="str">
        <f>IFERROR(__xludf.DUMMYFUNCTION("IF($G498=TRUE, QUERY(Models!A:H, ""SELECT A WHERE G = TRUE AND H = TRUE LIMIT 1"", 0),""None"")"),"None")</f>
        <v>None</v>
      </c>
      <c r="K498" s="303" t="s">
        <v>27</v>
      </c>
    </row>
    <row r="499">
      <c r="A499" s="321"/>
      <c r="B499" s="322" t="b">
        <v>0</v>
      </c>
      <c r="C499" s="323"/>
      <c r="D499" s="300" t="s">
        <v>27</v>
      </c>
      <c r="E499" s="314"/>
      <c r="F499" s="314"/>
      <c r="G499" s="314" t="b">
        <v>0</v>
      </c>
      <c r="H499" s="300" t="str">
        <f>IFERROR(__xludf.DUMMYFUNCTION("IF($G499=TRUE,QUERY(Dropdowns!A:E, ""SELECT C WHERE E = TRUE LIMIT 1"", 0), ""None"")"),"None")</f>
        <v>None</v>
      </c>
      <c r="I499" s="303" t="s">
        <v>27</v>
      </c>
      <c r="J499" s="302" t="str">
        <f>IFERROR(__xludf.DUMMYFUNCTION("IF($G499=TRUE, QUERY(Models!A:H, ""SELECT A WHERE G = TRUE AND H = TRUE LIMIT 1"", 0),""None"")"),"None")</f>
        <v>None</v>
      </c>
      <c r="K499" s="303" t="s">
        <v>27</v>
      </c>
    </row>
    <row r="500">
      <c r="A500" s="321"/>
      <c r="B500" s="322" t="b">
        <v>0</v>
      </c>
      <c r="C500" s="323"/>
      <c r="D500" s="300" t="s">
        <v>27</v>
      </c>
      <c r="E500" s="314"/>
      <c r="F500" s="314"/>
      <c r="G500" s="314" t="b">
        <v>0</v>
      </c>
      <c r="H500" s="300" t="str">
        <f>IFERROR(__xludf.DUMMYFUNCTION("IF($G500=TRUE,QUERY(Dropdowns!A:E, ""SELECT C WHERE E = TRUE LIMIT 1"", 0), ""None"")"),"None")</f>
        <v>None</v>
      </c>
      <c r="I500" s="303" t="s">
        <v>27</v>
      </c>
      <c r="J500" s="302" t="str">
        <f>IFERROR(__xludf.DUMMYFUNCTION("IF($G500=TRUE, QUERY(Models!A:H, ""SELECT A WHERE G = TRUE AND H = TRUE LIMIT 1"", 0),""None"")"),"None")</f>
        <v>None</v>
      </c>
      <c r="K500" s="303" t="s">
        <v>27</v>
      </c>
    </row>
    <row r="501">
      <c r="A501" s="321"/>
      <c r="B501" s="322" t="b">
        <v>0</v>
      </c>
      <c r="C501" s="323"/>
      <c r="D501" s="300" t="s">
        <v>27</v>
      </c>
      <c r="E501" s="314"/>
      <c r="F501" s="314"/>
      <c r="G501" s="314" t="b">
        <v>0</v>
      </c>
      <c r="H501" s="300" t="str">
        <f>IFERROR(__xludf.DUMMYFUNCTION("IF($G501=TRUE,QUERY(Dropdowns!A:E, ""SELECT C WHERE E = TRUE LIMIT 1"", 0), ""None"")"),"None")</f>
        <v>None</v>
      </c>
      <c r="I501" s="303" t="s">
        <v>27</v>
      </c>
      <c r="J501" s="302" t="str">
        <f>IFERROR(__xludf.DUMMYFUNCTION("IF($G501=TRUE, QUERY(Models!A:H, ""SELECT A WHERE G = TRUE AND H = TRUE LIMIT 1"", 0),""None"")"),"None")</f>
        <v>None</v>
      </c>
      <c r="K501" s="303" t="s">
        <v>27</v>
      </c>
    </row>
    <row r="502">
      <c r="A502" s="321"/>
      <c r="B502" s="322" t="b">
        <v>0</v>
      </c>
      <c r="C502" s="323"/>
      <c r="D502" s="300" t="s">
        <v>27</v>
      </c>
      <c r="E502" s="314"/>
      <c r="F502" s="314"/>
      <c r="G502" s="314" t="b">
        <v>0</v>
      </c>
      <c r="H502" s="300" t="str">
        <f>IFERROR(__xludf.DUMMYFUNCTION("IF($G502=TRUE,QUERY(Dropdowns!A:E, ""SELECT C WHERE E = TRUE LIMIT 1"", 0), ""None"")"),"None")</f>
        <v>None</v>
      </c>
      <c r="I502" s="303" t="s">
        <v>27</v>
      </c>
      <c r="J502" s="302" t="str">
        <f>IFERROR(__xludf.DUMMYFUNCTION("IF($G502=TRUE, QUERY(Models!A:H, ""SELECT A WHERE G = TRUE AND H = TRUE LIMIT 1"", 0),""None"")"),"None")</f>
        <v>None</v>
      </c>
      <c r="K502" s="303" t="s">
        <v>27</v>
      </c>
    </row>
    <row r="503">
      <c r="A503" s="321"/>
      <c r="B503" s="322" t="b">
        <v>0</v>
      </c>
      <c r="C503" s="323"/>
      <c r="D503" s="300" t="s">
        <v>27</v>
      </c>
      <c r="E503" s="314"/>
      <c r="F503" s="314"/>
      <c r="G503" s="314" t="b">
        <v>0</v>
      </c>
      <c r="H503" s="300" t="str">
        <f>IFERROR(__xludf.DUMMYFUNCTION("IF($G503=TRUE,QUERY(Dropdowns!A:E, ""SELECT C WHERE E = TRUE LIMIT 1"", 0), ""None"")"),"None")</f>
        <v>None</v>
      </c>
      <c r="I503" s="303" t="s">
        <v>27</v>
      </c>
      <c r="J503" s="302" t="str">
        <f>IFERROR(__xludf.DUMMYFUNCTION("IF($G503=TRUE, QUERY(Models!A:H, ""SELECT A WHERE G = TRUE AND H = TRUE LIMIT 1"", 0),""None"")"),"None")</f>
        <v>None</v>
      </c>
      <c r="K503" s="303" t="s">
        <v>27</v>
      </c>
    </row>
    <row r="504">
      <c r="A504" s="321"/>
      <c r="B504" s="322" t="b">
        <v>0</v>
      </c>
      <c r="C504" s="323"/>
      <c r="D504" s="300" t="s">
        <v>27</v>
      </c>
      <c r="E504" s="314"/>
      <c r="F504" s="314"/>
      <c r="G504" s="314" t="b">
        <v>0</v>
      </c>
      <c r="H504" s="300" t="str">
        <f>IFERROR(__xludf.DUMMYFUNCTION("IF($G504=TRUE,QUERY(Dropdowns!A:E, ""SELECT C WHERE E = TRUE LIMIT 1"", 0), ""None"")"),"None")</f>
        <v>None</v>
      </c>
      <c r="I504" s="303" t="s">
        <v>27</v>
      </c>
      <c r="J504" s="302" t="str">
        <f>IFERROR(__xludf.DUMMYFUNCTION("IF($G504=TRUE, QUERY(Models!A:H, ""SELECT A WHERE G = TRUE AND H = TRUE LIMIT 1"", 0),""None"")"),"None")</f>
        <v>None</v>
      </c>
      <c r="K504" s="303" t="s">
        <v>27</v>
      </c>
    </row>
    <row r="505">
      <c r="A505" s="321"/>
      <c r="B505" s="322" t="b">
        <v>0</v>
      </c>
      <c r="C505" s="323"/>
      <c r="D505" s="300" t="s">
        <v>27</v>
      </c>
      <c r="E505" s="314"/>
      <c r="F505" s="314"/>
      <c r="G505" s="314" t="b">
        <v>0</v>
      </c>
      <c r="H505" s="300" t="str">
        <f>IFERROR(__xludf.DUMMYFUNCTION("IF($G505=TRUE,QUERY(Dropdowns!A:E, ""SELECT C WHERE E = TRUE LIMIT 1"", 0), ""None"")"),"None")</f>
        <v>None</v>
      </c>
      <c r="I505" s="303" t="s">
        <v>27</v>
      </c>
      <c r="J505" s="302" t="str">
        <f>IFERROR(__xludf.DUMMYFUNCTION("IF($G505=TRUE, QUERY(Models!A:H, ""SELECT A WHERE G = TRUE AND H = TRUE LIMIT 1"", 0),""None"")"),"None")</f>
        <v>None</v>
      </c>
      <c r="K505" s="303" t="s">
        <v>27</v>
      </c>
    </row>
    <row r="506">
      <c r="A506" s="321"/>
      <c r="B506" s="322" t="b">
        <v>0</v>
      </c>
      <c r="C506" s="323"/>
      <c r="D506" s="300" t="s">
        <v>27</v>
      </c>
      <c r="E506" s="314"/>
      <c r="F506" s="314"/>
      <c r="G506" s="314" t="b">
        <v>0</v>
      </c>
      <c r="H506" s="300" t="str">
        <f>IFERROR(__xludf.DUMMYFUNCTION("IF($G506=TRUE,QUERY(Dropdowns!A:E, ""SELECT C WHERE E = TRUE LIMIT 1"", 0), ""None"")"),"None")</f>
        <v>None</v>
      </c>
      <c r="I506" s="303" t="s">
        <v>27</v>
      </c>
      <c r="J506" s="302" t="str">
        <f>IFERROR(__xludf.DUMMYFUNCTION("IF($G506=TRUE, QUERY(Models!A:H, ""SELECT A WHERE G = TRUE AND H = TRUE LIMIT 1"", 0),""None"")"),"None")</f>
        <v>None</v>
      </c>
      <c r="K506" s="303" t="s">
        <v>27</v>
      </c>
    </row>
    <row r="507">
      <c r="A507" s="321"/>
      <c r="B507" s="322" t="b">
        <v>0</v>
      </c>
      <c r="C507" s="323"/>
      <c r="D507" s="300" t="s">
        <v>27</v>
      </c>
      <c r="E507" s="314"/>
      <c r="F507" s="314"/>
      <c r="G507" s="314" t="b">
        <v>0</v>
      </c>
      <c r="H507" s="300" t="str">
        <f>IFERROR(__xludf.DUMMYFUNCTION("IF($G507=TRUE,QUERY(Dropdowns!A:E, ""SELECT C WHERE E = TRUE LIMIT 1"", 0), ""None"")"),"None")</f>
        <v>None</v>
      </c>
      <c r="I507" s="303" t="s">
        <v>27</v>
      </c>
      <c r="J507" s="302" t="str">
        <f>IFERROR(__xludf.DUMMYFUNCTION("IF($G507=TRUE, QUERY(Models!A:H, ""SELECT A WHERE G = TRUE AND H = TRUE LIMIT 1"", 0),""None"")"),"None")</f>
        <v>None</v>
      </c>
      <c r="K507" s="303" t="s">
        <v>27</v>
      </c>
    </row>
    <row r="508">
      <c r="A508" s="321"/>
      <c r="B508" s="322" t="b">
        <v>0</v>
      </c>
      <c r="C508" s="323"/>
      <c r="D508" s="300" t="s">
        <v>27</v>
      </c>
      <c r="E508" s="314"/>
      <c r="F508" s="314"/>
      <c r="G508" s="314" t="b">
        <v>0</v>
      </c>
      <c r="H508" s="300" t="str">
        <f>IFERROR(__xludf.DUMMYFUNCTION("IF($G508=TRUE,QUERY(Dropdowns!A:E, ""SELECT C WHERE E = TRUE LIMIT 1"", 0), ""None"")"),"None")</f>
        <v>None</v>
      </c>
      <c r="I508" s="303" t="s">
        <v>27</v>
      </c>
      <c r="J508" s="302" t="str">
        <f>IFERROR(__xludf.DUMMYFUNCTION("IF($G508=TRUE, QUERY(Models!A:H, ""SELECT A WHERE G = TRUE AND H = TRUE LIMIT 1"", 0),""None"")"),"None")</f>
        <v>None</v>
      </c>
      <c r="K508" s="303" t="s">
        <v>27</v>
      </c>
    </row>
    <row r="509">
      <c r="A509" s="321"/>
      <c r="B509" s="322" t="b">
        <v>0</v>
      </c>
      <c r="C509" s="323"/>
      <c r="D509" s="300" t="s">
        <v>27</v>
      </c>
      <c r="E509" s="314"/>
      <c r="F509" s="314"/>
      <c r="G509" s="314" t="b">
        <v>0</v>
      </c>
      <c r="H509" s="300" t="str">
        <f>IFERROR(__xludf.DUMMYFUNCTION("IF($G509=TRUE,QUERY(Dropdowns!A:E, ""SELECT C WHERE E = TRUE LIMIT 1"", 0), ""None"")"),"None")</f>
        <v>None</v>
      </c>
      <c r="I509" s="303" t="s">
        <v>27</v>
      </c>
      <c r="J509" s="302" t="str">
        <f>IFERROR(__xludf.DUMMYFUNCTION("IF($G509=TRUE, QUERY(Models!A:H, ""SELECT A WHERE G = TRUE AND H = TRUE LIMIT 1"", 0),""None"")"),"None")</f>
        <v>None</v>
      </c>
      <c r="K509" s="303" t="s">
        <v>27</v>
      </c>
    </row>
    <row r="510">
      <c r="A510" s="321"/>
      <c r="B510" s="322" t="b">
        <v>0</v>
      </c>
      <c r="C510" s="323"/>
      <c r="D510" s="300" t="s">
        <v>27</v>
      </c>
      <c r="E510" s="314"/>
      <c r="F510" s="314"/>
      <c r="G510" s="314" t="b">
        <v>0</v>
      </c>
      <c r="H510" s="300" t="str">
        <f>IFERROR(__xludf.DUMMYFUNCTION("IF($G510=TRUE,QUERY(Dropdowns!A:E, ""SELECT C WHERE E = TRUE LIMIT 1"", 0), ""None"")"),"None")</f>
        <v>None</v>
      </c>
      <c r="I510" s="303" t="s">
        <v>27</v>
      </c>
      <c r="J510" s="302" t="str">
        <f>IFERROR(__xludf.DUMMYFUNCTION("IF($G510=TRUE, QUERY(Models!A:H, ""SELECT A WHERE G = TRUE AND H = TRUE LIMIT 1"", 0),""None"")"),"None")</f>
        <v>None</v>
      </c>
      <c r="K510" s="303" t="s">
        <v>27</v>
      </c>
    </row>
    <row r="511">
      <c r="A511" s="321"/>
      <c r="B511" s="322" t="b">
        <v>0</v>
      </c>
      <c r="C511" s="323"/>
      <c r="D511" s="300" t="s">
        <v>27</v>
      </c>
      <c r="E511" s="314"/>
      <c r="F511" s="314"/>
      <c r="G511" s="314" t="b">
        <v>0</v>
      </c>
      <c r="H511" s="300" t="str">
        <f>IFERROR(__xludf.DUMMYFUNCTION("IF($G511=TRUE,QUERY(Dropdowns!A:E, ""SELECT C WHERE E = TRUE LIMIT 1"", 0), ""None"")"),"None")</f>
        <v>None</v>
      </c>
      <c r="I511" s="303" t="s">
        <v>27</v>
      </c>
      <c r="J511" s="302" t="str">
        <f>IFERROR(__xludf.DUMMYFUNCTION("IF($G511=TRUE, QUERY(Models!A:H, ""SELECT A WHERE G = TRUE AND H = TRUE LIMIT 1"", 0),""None"")"),"None")</f>
        <v>None</v>
      </c>
      <c r="K511" s="303" t="s">
        <v>27</v>
      </c>
    </row>
    <row r="512">
      <c r="A512" s="321"/>
      <c r="B512" s="322" t="b">
        <v>0</v>
      </c>
      <c r="C512" s="323"/>
      <c r="D512" s="300" t="s">
        <v>27</v>
      </c>
      <c r="E512" s="314"/>
      <c r="F512" s="314"/>
      <c r="G512" s="314" t="b">
        <v>0</v>
      </c>
      <c r="H512" s="300" t="str">
        <f>IFERROR(__xludf.DUMMYFUNCTION("IF($G512=TRUE,QUERY(Dropdowns!A:E, ""SELECT C WHERE E = TRUE LIMIT 1"", 0), ""None"")"),"None")</f>
        <v>None</v>
      </c>
      <c r="I512" s="303" t="s">
        <v>27</v>
      </c>
      <c r="J512" s="302" t="str">
        <f>IFERROR(__xludf.DUMMYFUNCTION("IF($G512=TRUE, QUERY(Models!A:H, ""SELECT A WHERE G = TRUE AND H = TRUE LIMIT 1"", 0),""None"")"),"None")</f>
        <v>None</v>
      </c>
      <c r="K512" s="303" t="s">
        <v>27</v>
      </c>
    </row>
    <row r="513">
      <c r="A513" s="321"/>
      <c r="B513" s="322" t="b">
        <v>0</v>
      </c>
      <c r="C513" s="323"/>
      <c r="D513" s="300" t="s">
        <v>27</v>
      </c>
      <c r="E513" s="314"/>
      <c r="F513" s="314"/>
      <c r="G513" s="314" t="b">
        <v>0</v>
      </c>
      <c r="H513" s="300" t="str">
        <f>IFERROR(__xludf.DUMMYFUNCTION("IF($G513=TRUE,QUERY(Dropdowns!A:E, ""SELECT C WHERE E = TRUE LIMIT 1"", 0), ""None"")"),"None")</f>
        <v>None</v>
      </c>
      <c r="I513" s="303" t="s">
        <v>27</v>
      </c>
      <c r="J513" s="302" t="str">
        <f>IFERROR(__xludf.DUMMYFUNCTION("IF($G513=TRUE, QUERY(Models!A:H, ""SELECT A WHERE G = TRUE AND H = TRUE LIMIT 1"", 0),""None"")"),"None")</f>
        <v>None</v>
      </c>
      <c r="K513" s="303" t="s">
        <v>27</v>
      </c>
    </row>
    <row r="514">
      <c r="A514" s="321"/>
      <c r="B514" s="322" t="b">
        <v>0</v>
      </c>
      <c r="C514" s="323"/>
      <c r="D514" s="300" t="s">
        <v>27</v>
      </c>
      <c r="E514" s="314"/>
      <c r="F514" s="314"/>
      <c r="G514" s="314" t="b">
        <v>0</v>
      </c>
      <c r="H514" s="300" t="str">
        <f>IFERROR(__xludf.DUMMYFUNCTION("IF($G514=TRUE,QUERY(Dropdowns!A:E, ""SELECT C WHERE E = TRUE LIMIT 1"", 0), ""None"")"),"None")</f>
        <v>None</v>
      </c>
      <c r="I514" s="303" t="s">
        <v>27</v>
      </c>
      <c r="J514" s="302" t="str">
        <f>IFERROR(__xludf.DUMMYFUNCTION("IF($G514=TRUE, QUERY(Models!A:H, ""SELECT A WHERE G = TRUE AND H = TRUE LIMIT 1"", 0),""None"")"),"None")</f>
        <v>None</v>
      </c>
      <c r="K514" s="303" t="s">
        <v>27</v>
      </c>
    </row>
    <row r="515">
      <c r="A515" s="321"/>
      <c r="B515" s="322" t="b">
        <v>0</v>
      </c>
      <c r="C515" s="323"/>
      <c r="D515" s="300" t="s">
        <v>27</v>
      </c>
      <c r="E515" s="314"/>
      <c r="F515" s="314"/>
      <c r="G515" s="314" t="b">
        <v>0</v>
      </c>
      <c r="H515" s="300" t="str">
        <f>IFERROR(__xludf.DUMMYFUNCTION("IF($G515=TRUE,QUERY(Dropdowns!A:E, ""SELECT C WHERE E = TRUE LIMIT 1"", 0), ""None"")"),"None")</f>
        <v>None</v>
      </c>
      <c r="I515" s="303" t="s">
        <v>27</v>
      </c>
      <c r="J515" s="302" t="str">
        <f>IFERROR(__xludf.DUMMYFUNCTION("IF($G515=TRUE, QUERY(Models!A:H, ""SELECT A WHERE G = TRUE AND H = TRUE LIMIT 1"", 0),""None"")"),"None")</f>
        <v>None</v>
      </c>
      <c r="K515" s="303" t="s">
        <v>27</v>
      </c>
    </row>
    <row r="516">
      <c r="A516" s="321"/>
      <c r="B516" s="322" t="b">
        <v>0</v>
      </c>
      <c r="C516" s="323"/>
      <c r="D516" s="300" t="s">
        <v>27</v>
      </c>
      <c r="E516" s="314"/>
      <c r="F516" s="314"/>
      <c r="G516" s="314" t="b">
        <v>0</v>
      </c>
      <c r="H516" s="300" t="str">
        <f>IFERROR(__xludf.DUMMYFUNCTION("IF($G516=TRUE,QUERY(Dropdowns!A:E, ""SELECT C WHERE E = TRUE LIMIT 1"", 0), ""None"")"),"None")</f>
        <v>None</v>
      </c>
      <c r="I516" s="303" t="s">
        <v>27</v>
      </c>
      <c r="J516" s="302" t="str">
        <f>IFERROR(__xludf.DUMMYFUNCTION("IF($G516=TRUE, QUERY(Models!A:H, ""SELECT A WHERE G = TRUE AND H = TRUE LIMIT 1"", 0),""None"")"),"None")</f>
        <v>None</v>
      </c>
      <c r="K516" s="303" t="s">
        <v>27</v>
      </c>
    </row>
    <row r="517">
      <c r="A517" s="321"/>
      <c r="B517" s="322" t="b">
        <v>0</v>
      </c>
      <c r="C517" s="323"/>
      <c r="D517" s="300" t="s">
        <v>27</v>
      </c>
      <c r="E517" s="314"/>
      <c r="F517" s="314"/>
      <c r="G517" s="314" t="b">
        <v>0</v>
      </c>
      <c r="H517" s="300" t="str">
        <f>IFERROR(__xludf.DUMMYFUNCTION("IF($G517=TRUE,QUERY(Dropdowns!A:E, ""SELECT C WHERE E = TRUE LIMIT 1"", 0), ""None"")"),"None")</f>
        <v>None</v>
      </c>
      <c r="I517" s="303" t="s">
        <v>27</v>
      </c>
      <c r="J517" s="302" t="str">
        <f>IFERROR(__xludf.DUMMYFUNCTION("IF($G517=TRUE, QUERY(Models!A:H, ""SELECT A WHERE G = TRUE AND H = TRUE LIMIT 1"", 0),""None"")"),"None")</f>
        <v>None</v>
      </c>
      <c r="K517" s="303" t="s">
        <v>27</v>
      </c>
    </row>
    <row r="518">
      <c r="A518" s="321"/>
      <c r="B518" s="322" t="b">
        <v>0</v>
      </c>
      <c r="C518" s="323"/>
      <c r="D518" s="300" t="s">
        <v>27</v>
      </c>
      <c r="E518" s="314"/>
      <c r="F518" s="314"/>
      <c r="G518" s="314" t="b">
        <v>0</v>
      </c>
      <c r="H518" s="300" t="str">
        <f>IFERROR(__xludf.DUMMYFUNCTION("IF($G518=TRUE,QUERY(Dropdowns!A:E, ""SELECT C WHERE E = TRUE LIMIT 1"", 0), ""None"")"),"None")</f>
        <v>None</v>
      </c>
      <c r="I518" s="303" t="s">
        <v>27</v>
      </c>
      <c r="J518" s="302" t="str">
        <f>IFERROR(__xludf.DUMMYFUNCTION("IF($G518=TRUE, QUERY(Models!A:H, ""SELECT A WHERE G = TRUE AND H = TRUE LIMIT 1"", 0),""None"")"),"None")</f>
        <v>None</v>
      </c>
      <c r="K518" s="303" t="s">
        <v>27</v>
      </c>
    </row>
    <row r="519">
      <c r="A519" s="321"/>
      <c r="B519" s="322" t="b">
        <v>0</v>
      </c>
      <c r="C519" s="323"/>
      <c r="D519" s="300" t="s">
        <v>27</v>
      </c>
      <c r="E519" s="314"/>
      <c r="F519" s="314"/>
      <c r="G519" s="314" t="b">
        <v>0</v>
      </c>
      <c r="H519" s="300" t="str">
        <f>IFERROR(__xludf.DUMMYFUNCTION("IF($G519=TRUE,QUERY(Dropdowns!A:E, ""SELECT C WHERE E = TRUE LIMIT 1"", 0), ""None"")"),"None")</f>
        <v>None</v>
      </c>
      <c r="I519" s="303" t="s">
        <v>27</v>
      </c>
      <c r="J519" s="302" t="str">
        <f>IFERROR(__xludf.DUMMYFUNCTION("IF($G519=TRUE, QUERY(Models!A:H, ""SELECT A WHERE G = TRUE AND H = TRUE LIMIT 1"", 0),""None"")"),"None")</f>
        <v>None</v>
      </c>
      <c r="K519" s="303" t="s">
        <v>27</v>
      </c>
    </row>
    <row r="520">
      <c r="A520" s="321"/>
      <c r="B520" s="322" t="b">
        <v>0</v>
      </c>
      <c r="C520" s="323"/>
      <c r="D520" s="300" t="s">
        <v>27</v>
      </c>
      <c r="E520" s="314"/>
      <c r="F520" s="314"/>
      <c r="G520" s="314" t="b">
        <v>0</v>
      </c>
      <c r="H520" s="300" t="str">
        <f>IFERROR(__xludf.DUMMYFUNCTION("IF($G520=TRUE,QUERY(Dropdowns!A:E, ""SELECT C WHERE E = TRUE LIMIT 1"", 0), ""None"")"),"None")</f>
        <v>None</v>
      </c>
      <c r="I520" s="303" t="s">
        <v>27</v>
      </c>
      <c r="J520" s="302" t="str">
        <f>IFERROR(__xludf.DUMMYFUNCTION("IF($G520=TRUE, QUERY(Models!A:H, ""SELECT A WHERE G = TRUE AND H = TRUE LIMIT 1"", 0),""None"")"),"None")</f>
        <v>None</v>
      </c>
      <c r="K520" s="303" t="s">
        <v>27</v>
      </c>
    </row>
    <row r="521">
      <c r="A521" s="321"/>
      <c r="B521" s="322" t="b">
        <v>0</v>
      </c>
      <c r="C521" s="323"/>
      <c r="D521" s="300" t="s">
        <v>27</v>
      </c>
      <c r="E521" s="314"/>
      <c r="F521" s="314"/>
      <c r="G521" s="314" t="b">
        <v>0</v>
      </c>
      <c r="H521" s="300" t="str">
        <f>IFERROR(__xludf.DUMMYFUNCTION("IF($G521=TRUE,QUERY(Dropdowns!A:E, ""SELECT C WHERE E = TRUE LIMIT 1"", 0), ""None"")"),"None")</f>
        <v>None</v>
      </c>
      <c r="I521" s="303" t="s">
        <v>27</v>
      </c>
      <c r="J521" s="302" t="str">
        <f>IFERROR(__xludf.DUMMYFUNCTION("IF($G521=TRUE, QUERY(Models!A:H, ""SELECT A WHERE G = TRUE AND H = TRUE LIMIT 1"", 0),""None"")"),"None")</f>
        <v>None</v>
      </c>
      <c r="K521" s="303" t="s">
        <v>27</v>
      </c>
    </row>
    <row r="522">
      <c r="A522" s="321"/>
      <c r="B522" s="322" t="b">
        <v>0</v>
      </c>
      <c r="C522" s="323"/>
      <c r="D522" s="300" t="s">
        <v>27</v>
      </c>
      <c r="E522" s="314"/>
      <c r="F522" s="314"/>
      <c r="G522" s="314" t="b">
        <v>0</v>
      </c>
      <c r="H522" s="300" t="str">
        <f>IFERROR(__xludf.DUMMYFUNCTION("IF($G522=TRUE,QUERY(Dropdowns!A:E, ""SELECT C WHERE E = TRUE LIMIT 1"", 0), ""None"")"),"None")</f>
        <v>None</v>
      </c>
      <c r="I522" s="303" t="s">
        <v>27</v>
      </c>
      <c r="J522" s="302" t="str">
        <f>IFERROR(__xludf.DUMMYFUNCTION("IF($G522=TRUE, QUERY(Models!A:H, ""SELECT A WHERE G = TRUE AND H = TRUE LIMIT 1"", 0),""None"")"),"None")</f>
        <v>None</v>
      </c>
      <c r="K522" s="303" t="s">
        <v>27</v>
      </c>
    </row>
    <row r="523">
      <c r="A523" s="321"/>
      <c r="B523" s="322" t="b">
        <v>0</v>
      </c>
      <c r="C523" s="323"/>
      <c r="D523" s="300" t="s">
        <v>27</v>
      </c>
      <c r="E523" s="314"/>
      <c r="F523" s="314"/>
      <c r="G523" s="314" t="b">
        <v>0</v>
      </c>
      <c r="H523" s="300" t="str">
        <f>IFERROR(__xludf.DUMMYFUNCTION("IF($G523=TRUE,QUERY(Dropdowns!A:E, ""SELECT C WHERE E = TRUE LIMIT 1"", 0), ""None"")"),"None")</f>
        <v>None</v>
      </c>
      <c r="I523" s="303" t="s">
        <v>27</v>
      </c>
      <c r="J523" s="302" t="str">
        <f>IFERROR(__xludf.DUMMYFUNCTION("IF($G523=TRUE, QUERY(Models!A:H, ""SELECT A WHERE G = TRUE AND H = TRUE LIMIT 1"", 0),""None"")"),"None")</f>
        <v>None</v>
      </c>
      <c r="K523" s="303" t="s">
        <v>27</v>
      </c>
    </row>
    <row r="524">
      <c r="A524" s="321"/>
      <c r="B524" s="322" t="b">
        <v>0</v>
      </c>
      <c r="C524" s="323"/>
      <c r="D524" s="300" t="s">
        <v>27</v>
      </c>
      <c r="E524" s="314"/>
      <c r="F524" s="314"/>
      <c r="G524" s="314" t="b">
        <v>0</v>
      </c>
      <c r="H524" s="300" t="str">
        <f>IFERROR(__xludf.DUMMYFUNCTION("IF($G524=TRUE,QUERY(Dropdowns!A:E, ""SELECT C WHERE E = TRUE LIMIT 1"", 0), ""None"")"),"None")</f>
        <v>None</v>
      </c>
      <c r="I524" s="303" t="s">
        <v>27</v>
      </c>
      <c r="J524" s="302" t="str">
        <f>IFERROR(__xludf.DUMMYFUNCTION("IF($G524=TRUE, QUERY(Models!A:H, ""SELECT A WHERE G = TRUE AND H = TRUE LIMIT 1"", 0),""None"")"),"None")</f>
        <v>None</v>
      </c>
      <c r="K524" s="303" t="s">
        <v>27</v>
      </c>
    </row>
    <row r="525">
      <c r="A525" s="321"/>
      <c r="B525" s="322" t="b">
        <v>0</v>
      </c>
      <c r="C525" s="323"/>
      <c r="D525" s="300" t="s">
        <v>27</v>
      </c>
      <c r="E525" s="314"/>
      <c r="F525" s="314"/>
      <c r="G525" s="314" t="b">
        <v>0</v>
      </c>
      <c r="H525" s="300" t="str">
        <f>IFERROR(__xludf.DUMMYFUNCTION("IF($G525=TRUE,QUERY(Dropdowns!A:E, ""SELECT C WHERE E = TRUE LIMIT 1"", 0), ""None"")"),"None")</f>
        <v>None</v>
      </c>
      <c r="I525" s="303" t="s">
        <v>27</v>
      </c>
      <c r="J525" s="302" t="str">
        <f>IFERROR(__xludf.DUMMYFUNCTION("IF($G525=TRUE, QUERY(Models!A:H, ""SELECT A WHERE G = TRUE AND H = TRUE LIMIT 1"", 0),""None"")"),"None")</f>
        <v>None</v>
      </c>
      <c r="K525" s="303" t="s">
        <v>27</v>
      </c>
    </row>
    <row r="526">
      <c r="A526" s="321"/>
      <c r="B526" s="322" t="b">
        <v>0</v>
      </c>
      <c r="C526" s="323"/>
      <c r="D526" s="300" t="s">
        <v>27</v>
      </c>
      <c r="E526" s="314"/>
      <c r="F526" s="314"/>
      <c r="G526" s="314" t="b">
        <v>0</v>
      </c>
      <c r="H526" s="300" t="str">
        <f>IFERROR(__xludf.DUMMYFUNCTION("IF($G526=TRUE,QUERY(Dropdowns!A:E, ""SELECT C WHERE E = TRUE LIMIT 1"", 0), ""None"")"),"None")</f>
        <v>None</v>
      </c>
      <c r="I526" s="303" t="s">
        <v>27</v>
      </c>
      <c r="J526" s="302" t="str">
        <f>IFERROR(__xludf.DUMMYFUNCTION("IF($G526=TRUE, QUERY(Models!A:H, ""SELECT A WHERE G = TRUE AND H = TRUE LIMIT 1"", 0),""None"")"),"None")</f>
        <v>None</v>
      </c>
      <c r="K526" s="303" t="s">
        <v>27</v>
      </c>
    </row>
    <row r="527">
      <c r="A527" s="321"/>
      <c r="B527" s="322" t="b">
        <v>0</v>
      </c>
      <c r="C527" s="323"/>
      <c r="D527" s="300" t="s">
        <v>27</v>
      </c>
      <c r="E527" s="314"/>
      <c r="F527" s="314"/>
      <c r="G527" s="314" t="b">
        <v>0</v>
      </c>
      <c r="H527" s="300" t="str">
        <f>IFERROR(__xludf.DUMMYFUNCTION("IF($G527=TRUE,QUERY(Dropdowns!A:E, ""SELECT C WHERE E = TRUE LIMIT 1"", 0), ""None"")"),"None")</f>
        <v>None</v>
      </c>
      <c r="I527" s="303" t="s">
        <v>27</v>
      </c>
      <c r="J527" s="302" t="str">
        <f>IFERROR(__xludf.DUMMYFUNCTION("IF($G527=TRUE, QUERY(Models!A:H, ""SELECT A WHERE G = TRUE AND H = TRUE LIMIT 1"", 0),""None"")"),"None")</f>
        <v>None</v>
      </c>
      <c r="K527" s="303" t="s">
        <v>27</v>
      </c>
    </row>
    <row r="528">
      <c r="A528" s="321"/>
      <c r="B528" s="322" t="b">
        <v>0</v>
      </c>
      <c r="C528" s="323"/>
      <c r="D528" s="300" t="s">
        <v>27</v>
      </c>
      <c r="E528" s="314"/>
      <c r="F528" s="314"/>
      <c r="G528" s="314" t="b">
        <v>0</v>
      </c>
      <c r="H528" s="300" t="str">
        <f>IFERROR(__xludf.DUMMYFUNCTION("IF($G528=TRUE,QUERY(Dropdowns!A:E, ""SELECT C WHERE E = TRUE LIMIT 1"", 0), ""None"")"),"None")</f>
        <v>None</v>
      </c>
      <c r="I528" s="303" t="s">
        <v>27</v>
      </c>
      <c r="J528" s="302" t="str">
        <f>IFERROR(__xludf.DUMMYFUNCTION("IF($G528=TRUE, QUERY(Models!A:H, ""SELECT A WHERE G = TRUE AND H = TRUE LIMIT 1"", 0),""None"")"),"None")</f>
        <v>None</v>
      </c>
      <c r="K528" s="303" t="s">
        <v>27</v>
      </c>
    </row>
    <row r="529">
      <c r="A529" s="321"/>
      <c r="B529" s="322" t="b">
        <v>0</v>
      </c>
      <c r="C529" s="323"/>
      <c r="D529" s="300" t="s">
        <v>27</v>
      </c>
      <c r="E529" s="314"/>
      <c r="F529" s="314"/>
      <c r="G529" s="314" t="b">
        <v>0</v>
      </c>
      <c r="H529" s="300" t="str">
        <f>IFERROR(__xludf.DUMMYFUNCTION("IF($G529=TRUE,QUERY(Dropdowns!A:E, ""SELECT C WHERE E = TRUE LIMIT 1"", 0), ""None"")"),"None")</f>
        <v>None</v>
      </c>
      <c r="I529" s="303" t="s">
        <v>27</v>
      </c>
      <c r="J529" s="302" t="str">
        <f>IFERROR(__xludf.DUMMYFUNCTION("IF($G529=TRUE, QUERY(Models!A:H, ""SELECT A WHERE G = TRUE AND H = TRUE LIMIT 1"", 0),""None"")"),"None")</f>
        <v>None</v>
      </c>
      <c r="K529" s="303" t="s">
        <v>27</v>
      </c>
    </row>
    <row r="530">
      <c r="A530" s="321"/>
      <c r="B530" s="322" t="b">
        <v>0</v>
      </c>
      <c r="C530" s="323"/>
      <c r="D530" s="300" t="s">
        <v>27</v>
      </c>
      <c r="E530" s="314"/>
      <c r="F530" s="314"/>
      <c r="G530" s="314" t="b">
        <v>0</v>
      </c>
      <c r="H530" s="300" t="str">
        <f>IFERROR(__xludf.DUMMYFUNCTION("IF($G530=TRUE,QUERY(Dropdowns!A:E, ""SELECT C WHERE E = TRUE LIMIT 1"", 0), ""None"")"),"None")</f>
        <v>None</v>
      </c>
      <c r="I530" s="303" t="s">
        <v>27</v>
      </c>
      <c r="J530" s="302" t="str">
        <f>IFERROR(__xludf.DUMMYFUNCTION("IF($G530=TRUE, QUERY(Models!A:H, ""SELECT A WHERE G = TRUE AND H = TRUE LIMIT 1"", 0),""None"")"),"None")</f>
        <v>None</v>
      </c>
      <c r="K530" s="303" t="s">
        <v>27</v>
      </c>
    </row>
    <row r="531">
      <c r="A531" s="321"/>
      <c r="B531" s="322" t="b">
        <v>0</v>
      </c>
      <c r="C531" s="323"/>
      <c r="D531" s="300" t="s">
        <v>27</v>
      </c>
      <c r="E531" s="314"/>
      <c r="F531" s="314"/>
      <c r="G531" s="314" t="b">
        <v>0</v>
      </c>
      <c r="H531" s="300" t="str">
        <f>IFERROR(__xludf.DUMMYFUNCTION("IF($G531=TRUE,QUERY(Dropdowns!A:E, ""SELECT C WHERE E = TRUE LIMIT 1"", 0), ""None"")"),"None")</f>
        <v>None</v>
      </c>
      <c r="I531" s="303" t="s">
        <v>27</v>
      </c>
      <c r="J531" s="302" t="str">
        <f>IFERROR(__xludf.DUMMYFUNCTION("IF($G531=TRUE, QUERY(Models!A:H, ""SELECT A WHERE G = TRUE AND H = TRUE LIMIT 1"", 0),""None"")"),"None")</f>
        <v>None</v>
      </c>
      <c r="K531" s="303" t="s">
        <v>27</v>
      </c>
    </row>
    <row r="532">
      <c r="A532" s="321"/>
      <c r="B532" s="322" t="b">
        <v>0</v>
      </c>
      <c r="C532" s="323"/>
      <c r="D532" s="300" t="s">
        <v>27</v>
      </c>
      <c r="E532" s="314"/>
      <c r="F532" s="314"/>
      <c r="G532" s="314" t="b">
        <v>0</v>
      </c>
      <c r="H532" s="300" t="str">
        <f>IFERROR(__xludf.DUMMYFUNCTION("IF($G532=TRUE,QUERY(Dropdowns!A:E, ""SELECT C WHERE E = TRUE LIMIT 1"", 0), ""None"")"),"None")</f>
        <v>None</v>
      </c>
      <c r="I532" s="303" t="s">
        <v>27</v>
      </c>
      <c r="J532" s="302" t="str">
        <f>IFERROR(__xludf.DUMMYFUNCTION("IF($G532=TRUE, QUERY(Models!A:H, ""SELECT A WHERE G = TRUE AND H = TRUE LIMIT 1"", 0),""None"")"),"None")</f>
        <v>None</v>
      </c>
      <c r="K532" s="303" t="s">
        <v>27</v>
      </c>
    </row>
    <row r="533">
      <c r="A533" s="321"/>
      <c r="B533" s="322" t="b">
        <v>0</v>
      </c>
      <c r="C533" s="323"/>
      <c r="D533" s="300" t="s">
        <v>27</v>
      </c>
      <c r="E533" s="314"/>
      <c r="F533" s="314"/>
      <c r="G533" s="314" t="b">
        <v>0</v>
      </c>
      <c r="H533" s="300" t="str">
        <f>IFERROR(__xludf.DUMMYFUNCTION("IF($G533=TRUE,QUERY(Dropdowns!A:E, ""SELECT C WHERE E = TRUE LIMIT 1"", 0), ""None"")"),"None")</f>
        <v>None</v>
      </c>
      <c r="I533" s="303" t="s">
        <v>27</v>
      </c>
      <c r="J533" s="302" t="str">
        <f>IFERROR(__xludf.DUMMYFUNCTION("IF($G533=TRUE, QUERY(Models!A:H, ""SELECT A WHERE G = TRUE AND H = TRUE LIMIT 1"", 0),""None"")"),"None")</f>
        <v>None</v>
      </c>
      <c r="K533" s="303" t="s">
        <v>27</v>
      </c>
    </row>
    <row r="534">
      <c r="A534" s="321"/>
      <c r="B534" s="322" t="b">
        <v>0</v>
      </c>
      <c r="C534" s="323"/>
      <c r="D534" s="300" t="s">
        <v>27</v>
      </c>
      <c r="E534" s="314"/>
      <c r="F534" s="314"/>
      <c r="G534" s="314" t="b">
        <v>0</v>
      </c>
      <c r="H534" s="300" t="str">
        <f>IFERROR(__xludf.DUMMYFUNCTION("IF($G534=TRUE,QUERY(Dropdowns!A:E, ""SELECT C WHERE E = TRUE LIMIT 1"", 0), ""None"")"),"None")</f>
        <v>None</v>
      </c>
      <c r="I534" s="303" t="s">
        <v>27</v>
      </c>
      <c r="J534" s="302" t="str">
        <f>IFERROR(__xludf.DUMMYFUNCTION("IF($G534=TRUE, QUERY(Models!A:H, ""SELECT A WHERE G = TRUE AND H = TRUE LIMIT 1"", 0),""None"")"),"None")</f>
        <v>None</v>
      </c>
      <c r="K534" s="303" t="s">
        <v>27</v>
      </c>
    </row>
    <row r="535">
      <c r="A535" s="321"/>
      <c r="B535" s="322" t="b">
        <v>0</v>
      </c>
      <c r="C535" s="323"/>
      <c r="D535" s="300" t="s">
        <v>27</v>
      </c>
      <c r="E535" s="314"/>
      <c r="F535" s="314"/>
      <c r="G535" s="314" t="b">
        <v>0</v>
      </c>
      <c r="H535" s="300" t="str">
        <f>IFERROR(__xludf.DUMMYFUNCTION("IF($G535=TRUE,QUERY(Dropdowns!A:E, ""SELECT C WHERE E = TRUE LIMIT 1"", 0), ""None"")"),"None")</f>
        <v>None</v>
      </c>
      <c r="I535" s="303" t="s">
        <v>27</v>
      </c>
      <c r="J535" s="302" t="str">
        <f>IFERROR(__xludf.DUMMYFUNCTION("IF($G535=TRUE, QUERY(Models!A:H, ""SELECT A WHERE G = TRUE AND H = TRUE LIMIT 1"", 0),""None"")"),"None")</f>
        <v>None</v>
      </c>
      <c r="K535" s="303" t="s">
        <v>27</v>
      </c>
    </row>
    <row r="536">
      <c r="A536" s="321"/>
      <c r="B536" s="322" t="b">
        <v>0</v>
      </c>
      <c r="C536" s="323"/>
      <c r="D536" s="300" t="s">
        <v>27</v>
      </c>
      <c r="E536" s="314"/>
      <c r="F536" s="314"/>
      <c r="G536" s="314" t="b">
        <v>0</v>
      </c>
      <c r="H536" s="300" t="str">
        <f>IFERROR(__xludf.DUMMYFUNCTION("IF($G536=TRUE,QUERY(Dropdowns!A:E, ""SELECT C WHERE E = TRUE LIMIT 1"", 0), ""None"")"),"None")</f>
        <v>None</v>
      </c>
      <c r="I536" s="303" t="s">
        <v>27</v>
      </c>
      <c r="J536" s="302" t="str">
        <f>IFERROR(__xludf.DUMMYFUNCTION("IF($G536=TRUE, QUERY(Models!A:H, ""SELECT A WHERE G = TRUE AND H = TRUE LIMIT 1"", 0),""None"")"),"None")</f>
        <v>None</v>
      </c>
      <c r="K536" s="303" t="s">
        <v>27</v>
      </c>
    </row>
    <row r="537">
      <c r="A537" s="321"/>
      <c r="B537" s="322" t="b">
        <v>0</v>
      </c>
      <c r="C537" s="323"/>
      <c r="D537" s="300" t="s">
        <v>27</v>
      </c>
      <c r="E537" s="314"/>
      <c r="F537" s="314"/>
      <c r="G537" s="314" t="b">
        <v>0</v>
      </c>
      <c r="H537" s="300" t="str">
        <f>IFERROR(__xludf.DUMMYFUNCTION("IF($G537=TRUE,QUERY(Dropdowns!A:E, ""SELECT C WHERE E = TRUE LIMIT 1"", 0), ""None"")"),"None")</f>
        <v>None</v>
      </c>
      <c r="I537" s="303" t="s">
        <v>27</v>
      </c>
      <c r="J537" s="302" t="str">
        <f>IFERROR(__xludf.DUMMYFUNCTION("IF($G537=TRUE, QUERY(Models!A:H, ""SELECT A WHERE G = TRUE AND H = TRUE LIMIT 1"", 0),""None"")"),"None")</f>
        <v>None</v>
      </c>
      <c r="K537" s="303" t="s">
        <v>27</v>
      </c>
    </row>
    <row r="538">
      <c r="A538" s="321"/>
      <c r="B538" s="322" t="b">
        <v>0</v>
      </c>
      <c r="C538" s="323"/>
      <c r="D538" s="300" t="s">
        <v>27</v>
      </c>
      <c r="E538" s="314"/>
      <c r="F538" s="314"/>
      <c r="G538" s="314" t="b">
        <v>0</v>
      </c>
      <c r="H538" s="300" t="str">
        <f>IFERROR(__xludf.DUMMYFUNCTION("IF($G538=TRUE,QUERY(Dropdowns!A:E, ""SELECT C WHERE E = TRUE LIMIT 1"", 0), ""None"")"),"None")</f>
        <v>None</v>
      </c>
      <c r="I538" s="303" t="s">
        <v>27</v>
      </c>
      <c r="J538" s="302" t="str">
        <f>IFERROR(__xludf.DUMMYFUNCTION("IF($G538=TRUE, QUERY(Models!A:H, ""SELECT A WHERE G = TRUE AND H = TRUE LIMIT 1"", 0),""None"")"),"None")</f>
        <v>None</v>
      </c>
      <c r="K538" s="303" t="s">
        <v>27</v>
      </c>
    </row>
    <row r="539">
      <c r="A539" s="321"/>
      <c r="B539" s="322" t="b">
        <v>0</v>
      </c>
      <c r="C539" s="323"/>
      <c r="D539" s="300" t="s">
        <v>27</v>
      </c>
      <c r="E539" s="314"/>
      <c r="F539" s="314"/>
      <c r="G539" s="314" t="b">
        <v>0</v>
      </c>
      <c r="H539" s="300" t="str">
        <f>IFERROR(__xludf.DUMMYFUNCTION("IF($G539=TRUE,QUERY(Dropdowns!A:E, ""SELECT C WHERE E = TRUE LIMIT 1"", 0), ""None"")"),"None")</f>
        <v>None</v>
      </c>
      <c r="I539" s="303" t="s">
        <v>27</v>
      </c>
      <c r="J539" s="302" t="str">
        <f>IFERROR(__xludf.DUMMYFUNCTION("IF($G539=TRUE, QUERY(Models!A:H, ""SELECT A WHERE G = TRUE AND H = TRUE LIMIT 1"", 0),""None"")"),"None")</f>
        <v>None</v>
      </c>
      <c r="K539" s="303" t="s">
        <v>27</v>
      </c>
    </row>
    <row r="540">
      <c r="A540" s="321"/>
      <c r="B540" s="322" t="b">
        <v>0</v>
      </c>
      <c r="C540" s="323"/>
      <c r="D540" s="300" t="s">
        <v>27</v>
      </c>
      <c r="E540" s="314"/>
      <c r="F540" s="314"/>
      <c r="G540" s="314" t="b">
        <v>0</v>
      </c>
      <c r="H540" s="300" t="str">
        <f>IFERROR(__xludf.DUMMYFUNCTION("IF($G540=TRUE,QUERY(Dropdowns!A:E, ""SELECT C WHERE E = TRUE LIMIT 1"", 0), ""None"")"),"None")</f>
        <v>None</v>
      </c>
      <c r="I540" s="303" t="s">
        <v>27</v>
      </c>
      <c r="J540" s="302" t="str">
        <f>IFERROR(__xludf.DUMMYFUNCTION("IF($G540=TRUE, QUERY(Models!A:H, ""SELECT A WHERE G = TRUE AND H = TRUE LIMIT 1"", 0),""None"")"),"None")</f>
        <v>None</v>
      </c>
      <c r="K540" s="303" t="s">
        <v>27</v>
      </c>
    </row>
    <row r="541">
      <c r="A541" s="321"/>
      <c r="B541" s="322" t="b">
        <v>0</v>
      </c>
      <c r="C541" s="323"/>
      <c r="D541" s="300" t="s">
        <v>27</v>
      </c>
      <c r="E541" s="314"/>
      <c r="F541" s="314"/>
      <c r="G541" s="314" t="b">
        <v>0</v>
      </c>
      <c r="H541" s="300" t="str">
        <f>IFERROR(__xludf.DUMMYFUNCTION("IF($G541=TRUE,QUERY(Dropdowns!A:E, ""SELECT C WHERE E = TRUE LIMIT 1"", 0), ""None"")"),"None")</f>
        <v>None</v>
      </c>
      <c r="I541" s="303" t="s">
        <v>27</v>
      </c>
      <c r="J541" s="302" t="str">
        <f>IFERROR(__xludf.DUMMYFUNCTION("IF($G541=TRUE, QUERY(Models!A:H, ""SELECT A WHERE G = TRUE AND H = TRUE LIMIT 1"", 0),""None"")"),"None")</f>
        <v>None</v>
      </c>
      <c r="K541" s="303" t="s">
        <v>27</v>
      </c>
    </row>
    <row r="542">
      <c r="A542" s="321"/>
      <c r="B542" s="322" t="b">
        <v>0</v>
      </c>
      <c r="C542" s="323"/>
      <c r="D542" s="300" t="s">
        <v>27</v>
      </c>
      <c r="E542" s="314"/>
      <c r="F542" s="314"/>
      <c r="G542" s="314" t="b">
        <v>0</v>
      </c>
      <c r="H542" s="300" t="str">
        <f>IFERROR(__xludf.DUMMYFUNCTION("IF($G542=TRUE,QUERY(Dropdowns!A:E, ""SELECT C WHERE E = TRUE LIMIT 1"", 0), ""None"")"),"None")</f>
        <v>None</v>
      </c>
      <c r="I542" s="303" t="s">
        <v>27</v>
      </c>
      <c r="J542" s="302" t="str">
        <f>IFERROR(__xludf.DUMMYFUNCTION("IF($G542=TRUE, QUERY(Models!A:H, ""SELECT A WHERE G = TRUE AND H = TRUE LIMIT 1"", 0),""None"")"),"None")</f>
        <v>None</v>
      </c>
      <c r="K542" s="303" t="s">
        <v>27</v>
      </c>
    </row>
    <row r="543">
      <c r="A543" s="321"/>
      <c r="B543" s="322" t="b">
        <v>0</v>
      </c>
      <c r="C543" s="323"/>
      <c r="D543" s="300" t="s">
        <v>27</v>
      </c>
      <c r="E543" s="314"/>
      <c r="F543" s="314"/>
      <c r="G543" s="314" t="b">
        <v>0</v>
      </c>
      <c r="H543" s="300" t="str">
        <f>IFERROR(__xludf.DUMMYFUNCTION("IF($G543=TRUE,QUERY(Dropdowns!A:E, ""SELECT C WHERE E = TRUE LIMIT 1"", 0), ""None"")"),"None")</f>
        <v>None</v>
      </c>
      <c r="I543" s="303" t="s">
        <v>27</v>
      </c>
      <c r="J543" s="302" t="str">
        <f>IFERROR(__xludf.DUMMYFUNCTION("IF($G543=TRUE, QUERY(Models!A:H, ""SELECT A WHERE G = TRUE AND H = TRUE LIMIT 1"", 0),""None"")"),"None")</f>
        <v>None</v>
      </c>
      <c r="K543" s="303" t="s">
        <v>27</v>
      </c>
    </row>
    <row r="544">
      <c r="A544" s="321"/>
      <c r="B544" s="322" t="b">
        <v>0</v>
      </c>
      <c r="C544" s="323"/>
      <c r="D544" s="300" t="s">
        <v>27</v>
      </c>
      <c r="E544" s="314"/>
      <c r="F544" s="314"/>
      <c r="G544" s="314" t="b">
        <v>0</v>
      </c>
      <c r="H544" s="300" t="str">
        <f>IFERROR(__xludf.DUMMYFUNCTION("IF($G544=TRUE,QUERY(Dropdowns!A:E, ""SELECT C WHERE E = TRUE LIMIT 1"", 0), ""None"")"),"None")</f>
        <v>None</v>
      </c>
      <c r="I544" s="303" t="s">
        <v>27</v>
      </c>
      <c r="J544" s="302" t="str">
        <f>IFERROR(__xludf.DUMMYFUNCTION("IF($G544=TRUE, QUERY(Models!A:H, ""SELECT A WHERE G = TRUE AND H = TRUE LIMIT 1"", 0),""None"")"),"None")</f>
        <v>None</v>
      </c>
      <c r="K544" s="303" t="s">
        <v>27</v>
      </c>
    </row>
    <row r="545">
      <c r="A545" s="321"/>
      <c r="B545" s="322" t="b">
        <v>0</v>
      </c>
      <c r="C545" s="323"/>
      <c r="D545" s="300" t="s">
        <v>27</v>
      </c>
      <c r="E545" s="314"/>
      <c r="F545" s="314"/>
      <c r="G545" s="314" t="b">
        <v>0</v>
      </c>
      <c r="H545" s="300" t="str">
        <f>IFERROR(__xludf.DUMMYFUNCTION("IF($G545=TRUE,QUERY(Dropdowns!A:E, ""SELECT C WHERE E = TRUE LIMIT 1"", 0), ""None"")"),"None")</f>
        <v>None</v>
      </c>
      <c r="I545" s="303" t="s">
        <v>27</v>
      </c>
      <c r="J545" s="302" t="str">
        <f>IFERROR(__xludf.DUMMYFUNCTION("IF($G545=TRUE, QUERY(Models!A:H, ""SELECT A WHERE G = TRUE AND H = TRUE LIMIT 1"", 0),""None"")"),"None")</f>
        <v>None</v>
      </c>
      <c r="K545" s="303" t="s">
        <v>27</v>
      </c>
    </row>
    <row r="546">
      <c r="A546" s="321"/>
      <c r="B546" s="322" t="b">
        <v>0</v>
      </c>
      <c r="C546" s="323"/>
      <c r="D546" s="300" t="s">
        <v>27</v>
      </c>
      <c r="E546" s="314"/>
      <c r="F546" s="314"/>
      <c r="G546" s="314" t="b">
        <v>0</v>
      </c>
      <c r="H546" s="300" t="str">
        <f>IFERROR(__xludf.DUMMYFUNCTION("IF($G546=TRUE,QUERY(Dropdowns!A:E, ""SELECT C WHERE E = TRUE LIMIT 1"", 0), ""None"")"),"None")</f>
        <v>None</v>
      </c>
      <c r="I546" s="303" t="s">
        <v>27</v>
      </c>
      <c r="J546" s="302" t="str">
        <f>IFERROR(__xludf.DUMMYFUNCTION("IF($G546=TRUE, QUERY(Models!A:H, ""SELECT A WHERE G = TRUE AND H = TRUE LIMIT 1"", 0),""None"")"),"None")</f>
        <v>None</v>
      </c>
      <c r="K546" s="303" t="s">
        <v>27</v>
      </c>
    </row>
    <row r="547">
      <c r="A547" s="321"/>
      <c r="B547" s="322" t="b">
        <v>0</v>
      </c>
      <c r="C547" s="323"/>
      <c r="D547" s="300" t="s">
        <v>27</v>
      </c>
      <c r="E547" s="314"/>
      <c r="F547" s="314"/>
      <c r="G547" s="314" t="b">
        <v>0</v>
      </c>
      <c r="H547" s="300" t="str">
        <f>IFERROR(__xludf.DUMMYFUNCTION("IF($G547=TRUE,QUERY(Dropdowns!A:E, ""SELECT C WHERE E = TRUE LIMIT 1"", 0), ""None"")"),"None")</f>
        <v>None</v>
      </c>
      <c r="I547" s="303" t="s">
        <v>27</v>
      </c>
      <c r="J547" s="302" t="str">
        <f>IFERROR(__xludf.DUMMYFUNCTION("IF($G547=TRUE, QUERY(Models!A:H, ""SELECT A WHERE G = TRUE AND H = TRUE LIMIT 1"", 0),""None"")"),"None")</f>
        <v>None</v>
      </c>
      <c r="K547" s="303" t="s">
        <v>27</v>
      </c>
    </row>
    <row r="548">
      <c r="A548" s="321"/>
      <c r="B548" s="322" t="b">
        <v>0</v>
      </c>
      <c r="C548" s="323"/>
      <c r="D548" s="300" t="s">
        <v>27</v>
      </c>
      <c r="E548" s="314"/>
      <c r="F548" s="314"/>
      <c r="G548" s="314" t="b">
        <v>0</v>
      </c>
      <c r="H548" s="300" t="str">
        <f>IFERROR(__xludf.DUMMYFUNCTION("IF($G548=TRUE,QUERY(Dropdowns!A:E, ""SELECT C WHERE E = TRUE LIMIT 1"", 0), ""None"")"),"None")</f>
        <v>None</v>
      </c>
      <c r="I548" s="303" t="s">
        <v>27</v>
      </c>
      <c r="J548" s="302" t="str">
        <f>IFERROR(__xludf.DUMMYFUNCTION("IF($G548=TRUE, QUERY(Models!A:H, ""SELECT A WHERE G = TRUE AND H = TRUE LIMIT 1"", 0),""None"")"),"None")</f>
        <v>None</v>
      </c>
      <c r="K548" s="303" t="s">
        <v>27</v>
      </c>
    </row>
    <row r="549">
      <c r="A549" s="321"/>
      <c r="B549" s="322" t="b">
        <v>0</v>
      </c>
      <c r="C549" s="323"/>
      <c r="D549" s="300" t="s">
        <v>27</v>
      </c>
      <c r="E549" s="314"/>
      <c r="F549" s="314"/>
      <c r="G549" s="314" t="b">
        <v>0</v>
      </c>
      <c r="H549" s="300" t="str">
        <f>IFERROR(__xludf.DUMMYFUNCTION("IF($G549=TRUE,QUERY(Dropdowns!A:E, ""SELECT C WHERE E = TRUE LIMIT 1"", 0), ""None"")"),"None")</f>
        <v>None</v>
      </c>
      <c r="I549" s="303" t="s">
        <v>27</v>
      </c>
      <c r="J549" s="302" t="str">
        <f>IFERROR(__xludf.DUMMYFUNCTION("IF($G549=TRUE, QUERY(Models!A:H, ""SELECT A WHERE G = TRUE AND H = TRUE LIMIT 1"", 0),""None"")"),"None")</f>
        <v>None</v>
      </c>
      <c r="K549" s="303" t="s">
        <v>27</v>
      </c>
    </row>
    <row r="550">
      <c r="A550" s="321"/>
      <c r="B550" s="322" t="b">
        <v>0</v>
      </c>
      <c r="C550" s="323"/>
      <c r="D550" s="300" t="s">
        <v>27</v>
      </c>
      <c r="E550" s="314"/>
      <c r="F550" s="314"/>
      <c r="G550" s="314" t="b">
        <v>0</v>
      </c>
      <c r="H550" s="300" t="str">
        <f>IFERROR(__xludf.DUMMYFUNCTION("IF($G550=TRUE,QUERY(Dropdowns!A:E, ""SELECT C WHERE E = TRUE LIMIT 1"", 0), ""None"")"),"None")</f>
        <v>None</v>
      </c>
      <c r="I550" s="303" t="s">
        <v>27</v>
      </c>
      <c r="J550" s="302" t="str">
        <f>IFERROR(__xludf.DUMMYFUNCTION("IF($G550=TRUE, QUERY(Models!A:H, ""SELECT A WHERE G = TRUE AND H = TRUE LIMIT 1"", 0),""None"")"),"None")</f>
        <v>None</v>
      </c>
      <c r="K550" s="303" t="s">
        <v>27</v>
      </c>
    </row>
    <row r="551">
      <c r="A551" s="321"/>
      <c r="B551" s="322" t="b">
        <v>0</v>
      </c>
      <c r="C551" s="323"/>
      <c r="D551" s="300" t="s">
        <v>27</v>
      </c>
      <c r="E551" s="314"/>
      <c r="F551" s="314"/>
      <c r="G551" s="314" t="b">
        <v>0</v>
      </c>
      <c r="H551" s="300" t="str">
        <f>IFERROR(__xludf.DUMMYFUNCTION("IF($G551=TRUE,QUERY(Dropdowns!A:E, ""SELECT C WHERE E = TRUE LIMIT 1"", 0), ""None"")"),"None")</f>
        <v>None</v>
      </c>
      <c r="I551" s="303" t="s">
        <v>27</v>
      </c>
      <c r="J551" s="302" t="str">
        <f>IFERROR(__xludf.DUMMYFUNCTION("IF($G551=TRUE, QUERY(Models!A:H, ""SELECT A WHERE G = TRUE AND H = TRUE LIMIT 1"", 0),""None"")"),"None")</f>
        <v>None</v>
      </c>
      <c r="K551" s="303" t="s">
        <v>27</v>
      </c>
    </row>
    <row r="552">
      <c r="A552" s="321"/>
      <c r="B552" s="322" t="b">
        <v>0</v>
      </c>
      <c r="C552" s="323"/>
      <c r="D552" s="300" t="s">
        <v>27</v>
      </c>
      <c r="E552" s="314"/>
      <c r="F552" s="314"/>
      <c r="G552" s="314" t="b">
        <v>0</v>
      </c>
      <c r="H552" s="300" t="str">
        <f>IFERROR(__xludf.DUMMYFUNCTION("IF($G552=TRUE,QUERY(Dropdowns!A:E, ""SELECT C WHERE E = TRUE LIMIT 1"", 0), ""None"")"),"None")</f>
        <v>None</v>
      </c>
      <c r="I552" s="303" t="s">
        <v>27</v>
      </c>
      <c r="J552" s="302" t="str">
        <f>IFERROR(__xludf.DUMMYFUNCTION("IF($G552=TRUE, QUERY(Models!A:H, ""SELECT A WHERE G = TRUE AND H = TRUE LIMIT 1"", 0),""None"")"),"None")</f>
        <v>None</v>
      </c>
      <c r="K552" s="303" t="s">
        <v>27</v>
      </c>
    </row>
    <row r="553">
      <c r="A553" s="321"/>
      <c r="B553" s="322" t="b">
        <v>0</v>
      </c>
      <c r="C553" s="323"/>
      <c r="D553" s="300" t="s">
        <v>27</v>
      </c>
      <c r="E553" s="314"/>
      <c r="F553" s="314"/>
      <c r="G553" s="314" t="b">
        <v>0</v>
      </c>
      <c r="H553" s="300" t="str">
        <f>IFERROR(__xludf.DUMMYFUNCTION("IF($G553=TRUE,QUERY(Dropdowns!A:E, ""SELECT C WHERE E = TRUE LIMIT 1"", 0), ""None"")"),"None")</f>
        <v>None</v>
      </c>
      <c r="I553" s="303" t="s">
        <v>27</v>
      </c>
      <c r="J553" s="302" t="str">
        <f>IFERROR(__xludf.DUMMYFUNCTION("IF($G553=TRUE, QUERY(Models!A:H, ""SELECT A WHERE G = TRUE AND H = TRUE LIMIT 1"", 0),""None"")"),"None")</f>
        <v>None</v>
      </c>
      <c r="K553" s="303" t="s">
        <v>27</v>
      </c>
    </row>
    <row r="554">
      <c r="A554" s="321"/>
      <c r="B554" s="322" t="b">
        <v>0</v>
      </c>
      <c r="C554" s="323"/>
      <c r="D554" s="300" t="s">
        <v>27</v>
      </c>
      <c r="E554" s="314"/>
      <c r="F554" s="314"/>
      <c r="G554" s="314" t="b">
        <v>0</v>
      </c>
      <c r="H554" s="300" t="str">
        <f>IFERROR(__xludf.DUMMYFUNCTION("IF($G554=TRUE,QUERY(Dropdowns!A:E, ""SELECT C WHERE E = TRUE LIMIT 1"", 0), ""None"")"),"None")</f>
        <v>None</v>
      </c>
      <c r="I554" s="303" t="s">
        <v>27</v>
      </c>
      <c r="J554" s="302" t="str">
        <f>IFERROR(__xludf.DUMMYFUNCTION("IF($G554=TRUE, QUERY(Models!A:H, ""SELECT A WHERE G = TRUE AND H = TRUE LIMIT 1"", 0),""None"")"),"None")</f>
        <v>None</v>
      </c>
      <c r="K554" s="303" t="s">
        <v>27</v>
      </c>
    </row>
    <row r="555">
      <c r="A555" s="321"/>
      <c r="B555" s="322" t="b">
        <v>0</v>
      </c>
      <c r="C555" s="323"/>
      <c r="D555" s="300" t="s">
        <v>27</v>
      </c>
      <c r="E555" s="314"/>
      <c r="F555" s="314"/>
      <c r="G555" s="314" t="b">
        <v>0</v>
      </c>
      <c r="H555" s="300" t="str">
        <f>IFERROR(__xludf.DUMMYFUNCTION("IF($G555=TRUE,QUERY(Dropdowns!A:E, ""SELECT C WHERE E = TRUE LIMIT 1"", 0), ""None"")"),"None")</f>
        <v>None</v>
      </c>
      <c r="I555" s="303" t="s">
        <v>27</v>
      </c>
      <c r="J555" s="302" t="str">
        <f>IFERROR(__xludf.DUMMYFUNCTION("IF($G555=TRUE, QUERY(Models!A:H, ""SELECT A WHERE G = TRUE AND H = TRUE LIMIT 1"", 0),""None"")"),"None")</f>
        <v>None</v>
      </c>
      <c r="K555" s="303" t="s">
        <v>27</v>
      </c>
    </row>
    <row r="556">
      <c r="A556" s="321"/>
      <c r="B556" s="322" t="b">
        <v>0</v>
      </c>
      <c r="C556" s="323"/>
      <c r="D556" s="300" t="s">
        <v>27</v>
      </c>
      <c r="E556" s="314"/>
      <c r="F556" s="314"/>
      <c r="G556" s="314" t="b">
        <v>0</v>
      </c>
      <c r="H556" s="300" t="str">
        <f>IFERROR(__xludf.DUMMYFUNCTION("IF($G556=TRUE,QUERY(Dropdowns!A:E, ""SELECT C WHERE E = TRUE LIMIT 1"", 0), ""None"")"),"None")</f>
        <v>None</v>
      </c>
      <c r="I556" s="303" t="s">
        <v>27</v>
      </c>
      <c r="J556" s="302" t="str">
        <f>IFERROR(__xludf.DUMMYFUNCTION("IF($G556=TRUE, QUERY(Models!A:H, ""SELECT A WHERE G = TRUE AND H = TRUE LIMIT 1"", 0),""None"")"),"None")</f>
        <v>None</v>
      </c>
      <c r="K556" s="303" t="s">
        <v>27</v>
      </c>
    </row>
    <row r="557">
      <c r="A557" s="321"/>
      <c r="B557" s="322" t="b">
        <v>0</v>
      </c>
      <c r="C557" s="323"/>
      <c r="D557" s="300" t="s">
        <v>27</v>
      </c>
      <c r="E557" s="314"/>
      <c r="F557" s="314"/>
      <c r="G557" s="314" t="b">
        <v>0</v>
      </c>
      <c r="H557" s="300" t="str">
        <f>IFERROR(__xludf.DUMMYFUNCTION("IF($G557=TRUE,QUERY(Dropdowns!A:E, ""SELECT C WHERE E = TRUE LIMIT 1"", 0), ""None"")"),"None")</f>
        <v>None</v>
      </c>
      <c r="I557" s="303" t="s">
        <v>27</v>
      </c>
      <c r="J557" s="302" t="str">
        <f>IFERROR(__xludf.DUMMYFUNCTION("IF($G557=TRUE, QUERY(Models!A:H, ""SELECT A WHERE G = TRUE AND H = TRUE LIMIT 1"", 0),""None"")"),"None")</f>
        <v>None</v>
      </c>
      <c r="K557" s="303" t="s">
        <v>27</v>
      </c>
    </row>
    <row r="558">
      <c r="A558" s="321"/>
      <c r="B558" s="322" t="b">
        <v>0</v>
      </c>
      <c r="C558" s="323"/>
      <c r="D558" s="300" t="s">
        <v>27</v>
      </c>
      <c r="E558" s="314"/>
      <c r="F558" s="314"/>
      <c r="G558" s="314" t="b">
        <v>0</v>
      </c>
      <c r="H558" s="300" t="str">
        <f>IFERROR(__xludf.DUMMYFUNCTION("IF($G558=TRUE,QUERY(Dropdowns!A:E, ""SELECT C WHERE E = TRUE LIMIT 1"", 0), ""None"")"),"None")</f>
        <v>None</v>
      </c>
      <c r="I558" s="303" t="s">
        <v>27</v>
      </c>
      <c r="J558" s="302" t="str">
        <f>IFERROR(__xludf.DUMMYFUNCTION("IF($G558=TRUE, QUERY(Models!A:H, ""SELECT A WHERE G = TRUE AND H = TRUE LIMIT 1"", 0),""None"")"),"None")</f>
        <v>None</v>
      </c>
      <c r="K558" s="303" t="s">
        <v>27</v>
      </c>
    </row>
    <row r="559">
      <c r="A559" s="321"/>
      <c r="B559" s="322" t="b">
        <v>0</v>
      </c>
      <c r="C559" s="323"/>
      <c r="D559" s="300" t="s">
        <v>27</v>
      </c>
      <c r="E559" s="314"/>
      <c r="F559" s="314"/>
      <c r="G559" s="314" t="b">
        <v>0</v>
      </c>
      <c r="H559" s="300" t="str">
        <f>IFERROR(__xludf.DUMMYFUNCTION("IF($G559=TRUE,QUERY(Dropdowns!A:E, ""SELECT C WHERE E = TRUE LIMIT 1"", 0), ""None"")"),"None")</f>
        <v>None</v>
      </c>
      <c r="I559" s="303" t="s">
        <v>27</v>
      </c>
      <c r="J559" s="302" t="str">
        <f>IFERROR(__xludf.DUMMYFUNCTION("IF($G559=TRUE, QUERY(Models!A:H, ""SELECT A WHERE G = TRUE AND H = TRUE LIMIT 1"", 0),""None"")"),"None")</f>
        <v>None</v>
      </c>
      <c r="K559" s="303" t="s">
        <v>27</v>
      </c>
    </row>
    <row r="560">
      <c r="A560" s="321"/>
      <c r="B560" s="322" t="b">
        <v>0</v>
      </c>
      <c r="C560" s="323"/>
      <c r="D560" s="300" t="s">
        <v>27</v>
      </c>
      <c r="E560" s="314"/>
      <c r="F560" s="314"/>
      <c r="G560" s="314" t="b">
        <v>0</v>
      </c>
      <c r="H560" s="300" t="str">
        <f>IFERROR(__xludf.DUMMYFUNCTION("IF($G560=TRUE,QUERY(Dropdowns!A:E, ""SELECT C WHERE E = TRUE LIMIT 1"", 0), ""None"")"),"None")</f>
        <v>None</v>
      </c>
      <c r="I560" s="303" t="s">
        <v>27</v>
      </c>
      <c r="J560" s="302" t="str">
        <f>IFERROR(__xludf.DUMMYFUNCTION("IF($G560=TRUE, QUERY(Models!A:H, ""SELECT A WHERE G = TRUE AND H = TRUE LIMIT 1"", 0),""None"")"),"None")</f>
        <v>None</v>
      </c>
      <c r="K560" s="303" t="s">
        <v>27</v>
      </c>
    </row>
    <row r="561">
      <c r="A561" s="321"/>
      <c r="B561" s="322" t="b">
        <v>0</v>
      </c>
      <c r="C561" s="323"/>
      <c r="D561" s="300" t="s">
        <v>27</v>
      </c>
      <c r="E561" s="314"/>
      <c r="F561" s="314"/>
      <c r="G561" s="314" t="b">
        <v>0</v>
      </c>
      <c r="H561" s="300" t="str">
        <f>IFERROR(__xludf.DUMMYFUNCTION("IF($G561=TRUE,QUERY(Dropdowns!A:E, ""SELECT C WHERE E = TRUE LIMIT 1"", 0), ""None"")"),"None")</f>
        <v>None</v>
      </c>
      <c r="I561" s="303" t="s">
        <v>27</v>
      </c>
      <c r="J561" s="302" t="str">
        <f>IFERROR(__xludf.DUMMYFUNCTION("IF($G561=TRUE, QUERY(Models!A:H, ""SELECT A WHERE G = TRUE AND H = TRUE LIMIT 1"", 0),""None"")"),"None")</f>
        <v>None</v>
      </c>
      <c r="K561" s="303" t="s">
        <v>27</v>
      </c>
    </row>
    <row r="562">
      <c r="A562" s="321"/>
      <c r="B562" s="322" t="b">
        <v>0</v>
      </c>
      <c r="C562" s="323"/>
      <c r="D562" s="300" t="s">
        <v>27</v>
      </c>
      <c r="E562" s="314"/>
      <c r="F562" s="314"/>
      <c r="G562" s="314" t="b">
        <v>0</v>
      </c>
      <c r="H562" s="300" t="str">
        <f>IFERROR(__xludf.DUMMYFUNCTION("IF($G562=TRUE,QUERY(Dropdowns!A:E, ""SELECT C WHERE E = TRUE LIMIT 1"", 0), ""None"")"),"None")</f>
        <v>None</v>
      </c>
      <c r="I562" s="303" t="s">
        <v>27</v>
      </c>
      <c r="J562" s="302" t="str">
        <f>IFERROR(__xludf.DUMMYFUNCTION("IF($G562=TRUE, QUERY(Models!A:H, ""SELECT A WHERE G = TRUE AND H = TRUE LIMIT 1"", 0),""None"")"),"None")</f>
        <v>None</v>
      </c>
      <c r="K562" s="303" t="s">
        <v>27</v>
      </c>
    </row>
    <row r="563">
      <c r="A563" s="321"/>
      <c r="B563" s="322" t="b">
        <v>0</v>
      </c>
      <c r="C563" s="323"/>
      <c r="D563" s="300" t="s">
        <v>27</v>
      </c>
      <c r="E563" s="314"/>
      <c r="F563" s="314"/>
      <c r="G563" s="314" t="b">
        <v>0</v>
      </c>
      <c r="H563" s="300" t="str">
        <f>IFERROR(__xludf.DUMMYFUNCTION("IF($G563=TRUE,QUERY(Dropdowns!A:E, ""SELECT C WHERE E = TRUE LIMIT 1"", 0), ""None"")"),"None")</f>
        <v>None</v>
      </c>
      <c r="I563" s="303" t="s">
        <v>27</v>
      </c>
      <c r="J563" s="302" t="str">
        <f>IFERROR(__xludf.DUMMYFUNCTION("IF($G563=TRUE, QUERY(Models!A:H, ""SELECT A WHERE G = TRUE AND H = TRUE LIMIT 1"", 0),""None"")"),"None")</f>
        <v>None</v>
      </c>
      <c r="K563" s="303" t="s">
        <v>27</v>
      </c>
    </row>
    <row r="564">
      <c r="A564" s="321"/>
      <c r="B564" s="322" t="b">
        <v>0</v>
      </c>
      <c r="C564" s="323"/>
      <c r="D564" s="300" t="s">
        <v>27</v>
      </c>
      <c r="E564" s="314"/>
      <c r="F564" s="314"/>
      <c r="G564" s="314" t="b">
        <v>0</v>
      </c>
      <c r="H564" s="300" t="str">
        <f>IFERROR(__xludf.DUMMYFUNCTION("IF($G564=TRUE,QUERY(Dropdowns!A:E, ""SELECT C WHERE E = TRUE LIMIT 1"", 0), ""None"")"),"None")</f>
        <v>None</v>
      </c>
      <c r="I564" s="303" t="s">
        <v>27</v>
      </c>
      <c r="J564" s="302" t="str">
        <f>IFERROR(__xludf.DUMMYFUNCTION("IF($G564=TRUE, QUERY(Models!A:H, ""SELECT A WHERE G = TRUE AND H = TRUE LIMIT 1"", 0),""None"")"),"None")</f>
        <v>None</v>
      </c>
      <c r="K564" s="303" t="s">
        <v>27</v>
      </c>
    </row>
    <row r="565">
      <c r="A565" s="321"/>
      <c r="B565" s="322" t="b">
        <v>0</v>
      </c>
      <c r="C565" s="323"/>
      <c r="D565" s="300" t="s">
        <v>27</v>
      </c>
      <c r="E565" s="314"/>
      <c r="F565" s="314"/>
      <c r="G565" s="314" t="b">
        <v>0</v>
      </c>
      <c r="H565" s="300" t="str">
        <f>IFERROR(__xludf.DUMMYFUNCTION("IF($G565=TRUE,QUERY(Dropdowns!A:E, ""SELECT C WHERE E = TRUE LIMIT 1"", 0), ""None"")"),"None")</f>
        <v>None</v>
      </c>
      <c r="I565" s="303" t="s">
        <v>27</v>
      </c>
      <c r="J565" s="302" t="str">
        <f>IFERROR(__xludf.DUMMYFUNCTION("IF($G565=TRUE, QUERY(Models!A:H, ""SELECT A WHERE G = TRUE AND H = TRUE LIMIT 1"", 0),""None"")"),"None")</f>
        <v>None</v>
      </c>
      <c r="K565" s="303" t="s">
        <v>27</v>
      </c>
    </row>
    <row r="566">
      <c r="A566" s="321"/>
      <c r="B566" s="322" t="b">
        <v>0</v>
      </c>
      <c r="C566" s="323"/>
      <c r="D566" s="300" t="s">
        <v>27</v>
      </c>
      <c r="E566" s="314"/>
      <c r="F566" s="314"/>
      <c r="G566" s="314" t="b">
        <v>0</v>
      </c>
      <c r="H566" s="300" t="str">
        <f>IFERROR(__xludf.DUMMYFUNCTION("IF($G566=TRUE,QUERY(Dropdowns!A:E, ""SELECT C WHERE E = TRUE LIMIT 1"", 0), ""None"")"),"None")</f>
        <v>None</v>
      </c>
      <c r="I566" s="303" t="s">
        <v>27</v>
      </c>
      <c r="J566" s="302" t="str">
        <f>IFERROR(__xludf.DUMMYFUNCTION("IF($G566=TRUE, QUERY(Models!A:H, ""SELECT A WHERE G = TRUE AND H = TRUE LIMIT 1"", 0),""None"")"),"None")</f>
        <v>None</v>
      </c>
      <c r="K566" s="303" t="s">
        <v>27</v>
      </c>
    </row>
    <row r="567">
      <c r="A567" s="321"/>
      <c r="B567" s="322" t="b">
        <v>0</v>
      </c>
      <c r="C567" s="323"/>
      <c r="D567" s="300" t="s">
        <v>27</v>
      </c>
      <c r="E567" s="314"/>
      <c r="F567" s="314"/>
      <c r="G567" s="314" t="b">
        <v>0</v>
      </c>
      <c r="H567" s="300" t="str">
        <f>IFERROR(__xludf.DUMMYFUNCTION("IF($G567=TRUE,QUERY(Dropdowns!A:E, ""SELECT C WHERE E = TRUE LIMIT 1"", 0), ""None"")"),"None")</f>
        <v>None</v>
      </c>
      <c r="I567" s="303" t="s">
        <v>27</v>
      </c>
      <c r="J567" s="302" t="str">
        <f>IFERROR(__xludf.DUMMYFUNCTION("IF($G567=TRUE, QUERY(Models!A:H, ""SELECT A WHERE G = TRUE AND H = TRUE LIMIT 1"", 0),""None"")"),"None")</f>
        <v>None</v>
      </c>
      <c r="K567" s="303" t="s">
        <v>27</v>
      </c>
    </row>
    <row r="568">
      <c r="A568" s="321"/>
      <c r="B568" s="322" t="b">
        <v>0</v>
      </c>
      <c r="C568" s="323"/>
      <c r="D568" s="300" t="s">
        <v>27</v>
      </c>
      <c r="E568" s="314"/>
      <c r="F568" s="314"/>
      <c r="G568" s="314" t="b">
        <v>0</v>
      </c>
      <c r="H568" s="300" t="str">
        <f>IFERROR(__xludf.DUMMYFUNCTION("IF($G568=TRUE,QUERY(Dropdowns!A:E, ""SELECT C WHERE E = TRUE LIMIT 1"", 0), ""None"")"),"None")</f>
        <v>None</v>
      </c>
      <c r="I568" s="303" t="s">
        <v>27</v>
      </c>
      <c r="J568" s="302" t="str">
        <f>IFERROR(__xludf.DUMMYFUNCTION("IF($G568=TRUE, QUERY(Models!A:H, ""SELECT A WHERE G = TRUE AND H = TRUE LIMIT 1"", 0),""None"")"),"None")</f>
        <v>None</v>
      </c>
      <c r="K568" s="303" t="s">
        <v>27</v>
      </c>
    </row>
    <row r="569">
      <c r="A569" s="321"/>
      <c r="B569" s="322" t="b">
        <v>0</v>
      </c>
      <c r="C569" s="323"/>
      <c r="D569" s="300" t="s">
        <v>27</v>
      </c>
      <c r="E569" s="314"/>
      <c r="F569" s="314"/>
      <c r="G569" s="314" t="b">
        <v>0</v>
      </c>
      <c r="H569" s="300" t="str">
        <f>IFERROR(__xludf.DUMMYFUNCTION("IF($G569=TRUE,QUERY(Dropdowns!A:E, ""SELECT C WHERE E = TRUE LIMIT 1"", 0), ""None"")"),"None")</f>
        <v>None</v>
      </c>
      <c r="I569" s="303" t="s">
        <v>27</v>
      </c>
      <c r="J569" s="302" t="str">
        <f>IFERROR(__xludf.DUMMYFUNCTION("IF($G569=TRUE, QUERY(Models!A:H, ""SELECT A WHERE G = TRUE AND H = TRUE LIMIT 1"", 0),""None"")"),"None")</f>
        <v>None</v>
      </c>
      <c r="K569" s="303" t="s">
        <v>27</v>
      </c>
    </row>
    <row r="570">
      <c r="A570" s="321"/>
      <c r="B570" s="322" t="b">
        <v>0</v>
      </c>
      <c r="C570" s="323"/>
      <c r="D570" s="300" t="s">
        <v>27</v>
      </c>
      <c r="E570" s="314"/>
      <c r="F570" s="314"/>
      <c r="G570" s="314" t="b">
        <v>0</v>
      </c>
      <c r="H570" s="300" t="str">
        <f>IFERROR(__xludf.DUMMYFUNCTION("IF($G570=TRUE,QUERY(Dropdowns!A:E, ""SELECT C WHERE E = TRUE LIMIT 1"", 0), ""None"")"),"None")</f>
        <v>None</v>
      </c>
      <c r="I570" s="303" t="s">
        <v>27</v>
      </c>
      <c r="J570" s="302" t="str">
        <f>IFERROR(__xludf.DUMMYFUNCTION("IF($G570=TRUE, QUERY(Models!A:H, ""SELECT A WHERE G = TRUE AND H = TRUE LIMIT 1"", 0),""None"")"),"None")</f>
        <v>None</v>
      </c>
      <c r="K570" s="303" t="s">
        <v>27</v>
      </c>
    </row>
    <row r="571">
      <c r="A571" s="321"/>
      <c r="B571" s="322" t="b">
        <v>0</v>
      </c>
      <c r="C571" s="323"/>
      <c r="D571" s="300" t="s">
        <v>27</v>
      </c>
      <c r="E571" s="314"/>
      <c r="F571" s="314"/>
      <c r="G571" s="314" t="b">
        <v>0</v>
      </c>
      <c r="H571" s="300" t="str">
        <f>IFERROR(__xludf.DUMMYFUNCTION("IF($G571=TRUE,QUERY(Dropdowns!A:E, ""SELECT C WHERE E = TRUE LIMIT 1"", 0), ""None"")"),"None")</f>
        <v>None</v>
      </c>
      <c r="I571" s="303" t="s">
        <v>27</v>
      </c>
      <c r="J571" s="302" t="str">
        <f>IFERROR(__xludf.DUMMYFUNCTION("IF($G571=TRUE, QUERY(Models!A:H, ""SELECT A WHERE G = TRUE AND H = TRUE LIMIT 1"", 0),""None"")"),"None")</f>
        <v>None</v>
      </c>
      <c r="K571" s="303" t="s">
        <v>27</v>
      </c>
    </row>
    <row r="572">
      <c r="A572" s="321"/>
      <c r="B572" s="322" t="b">
        <v>0</v>
      </c>
      <c r="C572" s="323"/>
      <c r="D572" s="300" t="s">
        <v>27</v>
      </c>
      <c r="E572" s="314"/>
      <c r="F572" s="314"/>
      <c r="G572" s="314" t="b">
        <v>0</v>
      </c>
      <c r="H572" s="300" t="str">
        <f>IFERROR(__xludf.DUMMYFUNCTION("IF($G572=TRUE,QUERY(Dropdowns!A:E, ""SELECT C WHERE E = TRUE LIMIT 1"", 0), ""None"")"),"None")</f>
        <v>None</v>
      </c>
      <c r="I572" s="303" t="s">
        <v>27</v>
      </c>
      <c r="J572" s="302" t="str">
        <f>IFERROR(__xludf.DUMMYFUNCTION("IF($G572=TRUE, QUERY(Models!A:H, ""SELECT A WHERE G = TRUE AND H = TRUE LIMIT 1"", 0),""None"")"),"None")</f>
        <v>None</v>
      </c>
      <c r="K572" s="303" t="s">
        <v>27</v>
      </c>
    </row>
    <row r="573">
      <c r="A573" s="321"/>
      <c r="B573" s="322" t="b">
        <v>0</v>
      </c>
      <c r="C573" s="323"/>
      <c r="D573" s="300" t="s">
        <v>27</v>
      </c>
      <c r="E573" s="314"/>
      <c r="F573" s="314"/>
      <c r="G573" s="314" t="b">
        <v>0</v>
      </c>
      <c r="H573" s="300" t="str">
        <f>IFERROR(__xludf.DUMMYFUNCTION("IF($G573=TRUE,QUERY(Dropdowns!A:E, ""SELECT C WHERE E = TRUE LIMIT 1"", 0), ""None"")"),"None")</f>
        <v>None</v>
      </c>
      <c r="I573" s="303" t="s">
        <v>27</v>
      </c>
      <c r="J573" s="302" t="str">
        <f>IFERROR(__xludf.DUMMYFUNCTION("IF($G573=TRUE, QUERY(Models!A:H, ""SELECT A WHERE G = TRUE AND H = TRUE LIMIT 1"", 0),""None"")"),"None")</f>
        <v>None</v>
      </c>
      <c r="K573" s="303" t="s">
        <v>27</v>
      </c>
    </row>
    <row r="574">
      <c r="A574" s="321"/>
      <c r="B574" s="322" t="b">
        <v>0</v>
      </c>
      <c r="C574" s="323"/>
      <c r="D574" s="300" t="s">
        <v>27</v>
      </c>
      <c r="E574" s="314"/>
      <c r="F574" s="314"/>
      <c r="G574" s="314" t="b">
        <v>0</v>
      </c>
      <c r="H574" s="300" t="str">
        <f>IFERROR(__xludf.DUMMYFUNCTION("IF($G574=TRUE,QUERY(Dropdowns!A:E, ""SELECT C WHERE E = TRUE LIMIT 1"", 0), ""None"")"),"None")</f>
        <v>None</v>
      </c>
      <c r="I574" s="303" t="s">
        <v>27</v>
      </c>
      <c r="J574" s="302" t="str">
        <f>IFERROR(__xludf.DUMMYFUNCTION("IF($G574=TRUE, QUERY(Models!A:H, ""SELECT A WHERE G = TRUE AND H = TRUE LIMIT 1"", 0),""None"")"),"None")</f>
        <v>None</v>
      </c>
      <c r="K574" s="303" t="s">
        <v>27</v>
      </c>
    </row>
    <row r="575">
      <c r="A575" s="321"/>
      <c r="B575" s="322" t="b">
        <v>0</v>
      </c>
      <c r="C575" s="323"/>
      <c r="D575" s="300" t="s">
        <v>27</v>
      </c>
      <c r="E575" s="314"/>
      <c r="F575" s="314"/>
      <c r="G575" s="314" t="b">
        <v>0</v>
      </c>
      <c r="H575" s="300" t="str">
        <f>IFERROR(__xludf.DUMMYFUNCTION("IF($G575=TRUE,QUERY(Dropdowns!A:E, ""SELECT C WHERE E = TRUE LIMIT 1"", 0), ""None"")"),"None")</f>
        <v>None</v>
      </c>
      <c r="I575" s="303" t="s">
        <v>27</v>
      </c>
      <c r="J575" s="302" t="str">
        <f>IFERROR(__xludf.DUMMYFUNCTION("IF($G575=TRUE, QUERY(Models!A:H, ""SELECT A WHERE G = TRUE AND H = TRUE LIMIT 1"", 0),""None"")"),"None")</f>
        <v>None</v>
      </c>
      <c r="K575" s="303" t="s">
        <v>27</v>
      </c>
    </row>
    <row r="576">
      <c r="A576" s="321"/>
      <c r="B576" s="322" t="b">
        <v>0</v>
      </c>
      <c r="C576" s="323"/>
      <c r="D576" s="300" t="s">
        <v>27</v>
      </c>
      <c r="E576" s="314"/>
      <c r="F576" s="314"/>
      <c r="G576" s="314" t="b">
        <v>0</v>
      </c>
      <c r="H576" s="300" t="str">
        <f>IFERROR(__xludf.DUMMYFUNCTION("IF($G576=TRUE,QUERY(Dropdowns!A:E, ""SELECT C WHERE E = TRUE LIMIT 1"", 0), ""None"")"),"None")</f>
        <v>None</v>
      </c>
      <c r="I576" s="303" t="s">
        <v>27</v>
      </c>
      <c r="J576" s="302" t="str">
        <f>IFERROR(__xludf.DUMMYFUNCTION("IF($G576=TRUE, QUERY(Models!A:H, ""SELECT A WHERE G = TRUE AND H = TRUE LIMIT 1"", 0),""None"")"),"None")</f>
        <v>None</v>
      </c>
      <c r="K576" s="303" t="s">
        <v>27</v>
      </c>
    </row>
    <row r="577">
      <c r="A577" s="321"/>
      <c r="B577" s="322" t="b">
        <v>0</v>
      </c>
      <c r="C577" s="323"/>
      <c r="D577" s="300" t="s">
        <v>27</v>
      </c>
      <c r="E577" s="314"/>
      <c r="F577" s="314"/>
      <c r="G577" s="314" t="b">
        <v>0</v>
      </c>
      <c r="H577" s="300" t="str">
        <f>IFERROR(__xludf.DUMMYFUNCTION("IF($G577=TRUE,QUERY(Dropdowns!A:E, ""SELECT C WHERE E = TRUE LIMIT 1"", 0), ""None"")"),"None")</f>
        <v>None</v>
      </c>
      <c r="I577" s="303" t="s">
        <v>27</v>
      </c>
      <c r="J577" s="302" t="str">
        <f>IFERROR(__xludf.DUMMYFUNCTION("IF($G577=TRUE, QUERY(Models!A:H, ""SELECT A WHERE G = TRUE AND H = TRUE LIMIT 1"", 0),""None"")"),"None")</f>
        <v>None</v>
      </c>
      <c r="K577" s="303" t="s">
        <v>27</v>
      </c>
    </row>
    <row r="578">
      <c r="A578" s="321"/>
      <c r="B578" s="322" t="b">
        <v>0</v>
      </c>
      <c r="C578" s="323"/>
      <c r="D578" s="300" t="s">
        <v>27</v>
      </c>
      <c r="E578" s="314"/>
      <c r="F578" s="314"/>
      <c r="G578" s="314" t="b">
        <v>0</v>
      </c>
      <c r="H578" s="300" t="str">
        <f>IFERROR(__xludf.DUMMYFUNCTION("IF($G578=TRUE,QUERY(Dropdowns!A:E, ""SELECT C WHERE E = TRUE LIMIT 1"", 0), ""None"")"),"None")</f>
        <v>None</v>
      </c>
      <c r="I578" s="303" t="s">
        <v>27</v>
      </c>
      <c r="J578" s="302" t="str">
        <f>IFERROR(__xludf.DUMMYFUNCTION("IF($G578=TRUE, QUERY(Models!A:H, ""SELECT A WHERE G = TRUE AND H = TRUE LIMIT 1"", 0),""None"")"),"None")</f>
        <v>None</v>
      </c>
      <c r="K578" s="303" t="s">
        <v>27</v>
      </c>
    </row>
    <row r="579">
      <c r="A579" s="321"/>
      <c r="B579" s="322" t="b">
        <v>0</v>
      </c>
      <c r="C579" s="323"/>
      <c r="D579" s="300" t="s">
        <v>27</v>
      </c>
      <c r="E579" s="314"/>
      <c r="F579" s="314"/>
      <c r="G579" s="314" t="b">
        <v>0</v>
      </c>
      <c r="H579" s="300" t="str">
        <f>IFERROR(__xludf.DUMMYFUNCTION("IF($G579=TRUE,QUERY(Dropdowns!A:E, ""SELECT C WHERE E = TRUE LIMIT 1"", 0), ""None"")"),"None")</f>
        <v>None</v>
      </c>
      <c r="I579" s="303" t="s">
        <v>27</v>
      </c>
      <c r="J579" s="302" t="str">
        <f>IFERROR(__xludf.DUMMYFUNCTION("IF($G579=TRUE, QUERY(Models!A:H, ""SELECT A WHERE G = TRUE AND H = TRUE LIMIT 1"", 0),""None"")"),"None")</f>
        <v>None</v>
      </c>
      <c r="K579" s="303" t="s">
        <v>27</v>
      </c>
    </row>
    <row r="580">
      <c r="A580" s="321"/>
      <c r="B580" s="322" t="b">
        <v>0</v>
      </c>
      <c r="C580" s="323"/>
      <c r="D580" s="300" t="s">
        <v>27</v>
      </c>
      <c r="E580" s="314"/>
      <c r="F580" s="314"/>
      <c r="G580" s="314" t="b">
        <v>0</v>
      </c>
      <c r="H580" s="300" t="str">
        <f>IFERROR(__xludf.DUMMYFUNCTION("IF($G580=TRUE,QUERY(Dropdowns!A:E, ""SELECT C WHERE E = TRUE LIMIT 1"", 0), ""None"")"),"None")</f>
        <v>None</v>
      </c>
      <c r="I580" s="303" t="s">
        <v>27</v>
      </c>
      <c r="J580" s="302" t="str">
        <f>IFERROR(__xludf.DUMMYFUNCTION("IF($G580=TRUE, QUERY(Models!A:H, ""SELECT A WHERE G = TRUE AND H = TRUE LIMIT 1"", 0),""None"")"),"None")</f>
        <v>None</v>
      </c>
      <c r="K580" s="303" t="s">
        <v>27</v>
      </c>
    </row>
    <row r="581">
      <c r="A581" s="321"/>
      <c r="B581" s="322" t="b">
        <v>0</v>
      </c>
      <c r="C581" s="323"/>
      <c r="D581" s="300" t="s">
        <v>27</v>
      </c>
      <c r="E581" s="314"/>
      <c r="F581" s="314"/>
      <c r="G581" s="314" t="b">
        <v>0</v>
      </c>
      <c r="H581" s="300" t="str">
        <f>IFERROR(__xludf.DUMMYFUNCTION("IF($G581=TRUE,QUERY(Dropdowns!A:E, ""SELECT C WHERE E = TRUE LIMIT 1"", 0), ""None"")"),"None")</f>
        <v>None</v>
      </c>
      <c r="I581" s="303" t="s">
        <v>27</v>
      </c>
      <c r="J581" s="302" t="str">
        <f>IFERROR(__xludf.DUMMYFUNCTION("IF($G581=TRUE, QUERY(Models!A:H, ""SELECT A WHERE G = TRUE AND H = TRUE LIMIT 1"", 0),""None"")"),"None")</f>
        <v>None</v>
      </c>
      <c r="K581" s="303" t="s">
        <v>27</v>
      </c>
    </row>
    <row r="582">
      <c r="A582" s="321"/>
      <c r="B582" s="322" t="b">
        <v>0</v>
      </c>
      <c r="C582" s="323"/>
      <c r="D582" s="300" t="s">
        <v>27</v>
      </c>
      <c r="E582" s="314"/>
      <c r="F582" s="314"/>
      <c r="G582" s="314" t="b">
        <v>0</v>
      </c>
      <c r="H582" s="300" t="str">
        <f>IFERROR(__xludf.DUMMYFUNCTION("IF($G582=TRUE,QUERY(Dropdowns!A:E, ""SELECT C WHERE E = TRUE LIMIT 1"", 0), ""None"")"),"None")</f>
        <v>None</v>
      </c>
      <c r="I582" s="303" t="s">
        <v>27</v>
      </c>
      <c r="J582" s="302" t="str">
        <f>IFERROR(__xludf.DUMMYFUNCTION("IF($G582=TRUE, QUERY(Models!A:H, ""SELECT A WHERE G = TRUE AND H = TRUE LIMIT 1"", 0),""None"")"),"None")</f>
        <v>None</v>
      </c>
      <c r="K582" s="303" t="s">
        <v>27</v>
      </c>
    </row>
    <row r="583">
      <c r="A583" s="321"/>
      <c r="B583" s="322" t="b">
        <v>0</v>
      </c>
      <c r="C583" s="323"/>
      <c r="D583" s="300" t="s">
        <v>27</v>
      </c>
      <c r="E583" s="314"/>
      <c r="F583" s="314"/>
      <c r="G583" s="314" t="b">
        <v>0</v>
      </c>
      <c r="H583" s="300" t="str">
        <f>IFERROR(__xludf.DUMMYFUNCTION("IF($G583=TRUE,QUERY(Dropdowns!A:E, ""SELECT C WHERE E = TRUE LIMIT 1"", 0), ""None"")"),"None")</f>
        <v>None</v>
      </c>
      <c r="I583" s="303" t="s">
        <v>27</v>
      </c>
      <c r="J583" s="302" t="str">
        <f>IFERROR(__xludf.DUMMYFUNCTION("IF($G583=TRUE, QUERY(Models!A:H, ""SELECT A WHERE G = TRUE AND H = TRUE LIMIT 1"", 0),""None"")"),"None")</f>
        <v>None</v>
      </c>
      <c r="K583" s="303" t="s">
        <v>27</v>
      </c>
    </row>
    <row r="584">
      <c r="A584" s="321"/>
      <c r="B584" s="322" t="b">
        <v>0</v>
      </c>
      <c r="C584" s="323"/>
      <c r="D584" s="300" t="s">
        <v>27</v>
      </c>
      <c r="E584" s="314"/>
      <c r="F584" s="314"/>
      <c r="G584" s="314" t="b">
        <v>0</v>
      </c>
      <c r="H584" s="300" t="str">
        <f>IFERROR(__xludf.DUMMYFUNCTION("IF($G584=TRUE,QUERY(Dropdowns!A:E, ""SELECT C WHERE E = TRUE LIMIT 1"", 0), ""None"")"),"None")</f>
        <v>None</v>
      </c>
      <c r="I584" s="303" t="s">
        <v>27</v>
      </c>
      <c r="J584" s="302" t="str">
        <f>IFERROR(__xludf.DUMMYFUNCTION("IF($G584=TRUE, QUERY(Models!A:H, ""SELECT A WHERE G = TRUE AND H = TRUE LIMIT 1"", 0),""None"")"),"None")</f>
        <v>None</v>
      </c>
      <c r="K584" s="303" t="s">
        <v>27</v>
      </c>
    </row>
    <row r="585">
      <c r="A585" s="321"/>
      <c r="B585" s="322" t="b">
        <v>0</v>
      </c>
      <c r="C585" s="323"/>
      <c r="D585" s="300" t="s">
        <v>27</v>
      </c>
      <c r="E585" s="314"/>
      <c r="F585" s="314"/>
      <c r="G585" s="314" t="b">
        <v>0</v>
      </c>
      <c r="H585" s="300" t="str">
        <f>IFERROR(__xludf.DUMMYFUNCTION("IF($G585=TRUE,QUERY(Dropdowns!A:E, ""SELECT C WHERE E = TRUE LIMIT 1"", 0), ""None"")"),"None")</f>
        <v>None</v>
      </c>
      <c r="I585" s="303" t="s">
        <v>27</v>
      </c>
      <c r="J585" s="302" t="str">
        <f>IFERROR(__xludf.DUMMYFUNCTION("IF($G585=TRUE, QUERY(Models!A:H, ""SELECT A WHERE G = TRUE AND H = TRUE LIMIT 1"", 0),""None"")"),"None")</f>
        <v>None</v>
      </c>
      <c r="K585" s="303" t="s">
        <v>27</v>
      </c>
    </row>
    <row r="586">
      <c r="A586" s="321"/>
      <c r="B586" s="322" t="b">
        <v>0</v>
      </c>
      <c r="C586" s="323"/>
      <c r="D586" s="300" t="s">
        <v>27</v>
      </c>
      <c r="E586" s="314"/>
      <c r="F586" s="314"/>
      <c r="G586" s="314" t="b">
        <v>0</v>
      </c>
      <c r="H586" s="300" t="str">
        <f>IFERROR(__xludf.DUMMYFUNCTION("IF($G586=TRUE,QUERY(Dropdowns!A:E, ""SELECT C WHERE E = TRUE LIMIT 1"", 0), ""None"")"),"None")</f>
        <v>None</v>
      </c>
      <c r="I586" s="303" t="s">
        <v>27</v>
      </c>
      <c r="J586" s="302" t="str">
        <f>IFERROR(__xludf.DUMMYFUNCTION("IF($G586=TRUE, QUERY(Models!A:H, ""SELECT A WHERE G = TRUE AND H = TRUE LIMIT 1"", 0),""None"")"),"None")</f>
        <v>None</v>
      </c>
      <c r="K586" s="303" t="s">
        <v>27</v>
      </c>
    </row>
    <row r="587">
      <c r="A587" s="321"/>
      <c r="B587" s="322" t="b">
        <v>0</v>
      </c>
      <c r="C587" s="323"/>
      <c r="D587" s="300" t="s">
        <v>27</v>
      </c>
      <c r="E587" s="314"/>
      <c r="F587" s="314"/>
      <c r="G587" s="314" t="b">
        <v>0</v>
      </c>
      <c r="H587" s="300" t="str">
        <f>IFERROR(__xludf.DUMMYFUNCTION("IF($G587=TRUE,QUERY(Dropdowns!A:E, ""SELECT C WHERE E = TRUE LIMIT 1"", 0), ""None"")"),"None")</f>
        <v>None</v>
      </c>
      <c r="I587" s="303" t="s">
        <v>27</v>
      </c>
      <c r="J587" s="302" t="str">
        <f>IFERROR(__xludf.DUMMYFUNCTION("IF($G587=TRUE, QUERY(Models!A:H, ""SELECT A WHERE G = TRUE AND H = TRUE LIMIT 1"", 0),""None"")"),"None")</f>
        <v>None</v>
      </c>
      <c r="K587" s="303" t="s">
        <v>27</v>
      </c>
    </row>
    <row r="588">
      <c r="A588" s="321"/>
      <c r="B588" s="322" t="b">
        <v>0</v>
      </c>
      <c r="C588" s="323"/>
      <c r="D588" s="300" t="s">
        <v>27</v>
      </c>
      <c r="E588" s="314"/>
      <c r="F588" s="314"/>
      <c r="G588" s="314" t="b">
        <v>0</v>
      </c>
      <c r="H588" s="300" t="str">
        <f>IFERROR(__xludf.DUMMYFUNCTION("IF($G588=TRUE,QUERY(Dropdowns!A:E, ""SELECT C WHERE E = TRUE LIMIT 1"", 0), ""None"")"),"None")</f>
        <v>None</v>
      </c>
      <c r="I588" s="303" t="s">
        <v>27</v>
      </c>
      <c r="J588" s="302" t="str">
        <f>IFERROR(__xludf.DUMMYFUNCTION("IF($G588=TRUE, QUERY(Models!A:H, ""SELECT A WHERE G = TRUE AND H = TRUE LIMIT 1"", 0),""None"")"),"None")</f>
        <v>None</v>
      </c>
      <c r="K588" s="303" t="s">
        <v>27</v>
      </c>
    </row>
    <row r="589">
      <c r="A589" s="321"/>
      <c r="B589" s="322" t="b">
        <v>0</v>
      </c>
      <c r="C589" s="323"/>
      <c r="D589" s="300" t="s">
        <v>27</v>
      </c>
      <c r="E589" s="314"/>
      <c r="F589" s="314"/>
      <c r="G589" s="314" t="b">
        <v>0</v>
      </c>
      <c r="H589" s="300" t="str">
        <f>IFERROR(__xludf.DUMMYFUNCTION("IF($G589=TRUE,QUERY(Dropdowns!A:E, ""SELECT C WHERE E = TRUE LIMIT 1"", 0), ""None"")"),"None")</f>
        <v>None</v>
      </c>
      <c r="I589" s="303" t="s">
        <v>27</v>
      </c>
      <c r="J589" s="302" t="str">
        <f>IFERROR(__xludf.DUMMYFUNCTION("IF($G589=TRUE, QUERY(Models!A:H, ""SELECT A WHERE G = TRUE AND H = TRUE LIMIT 1"", 0),""None"")"),"None")</f>
        <v>None</v>
      </c>
      <c r="K589" s="303" t="s">
        <v>27</v>
      </c>
    </row>
    <row r="590">
      <c r="A590" s="321"/>
      <c r="B590" s="322" t="b">
        <v>0</v>
      </c>
      <c r="C590" s="323"/>
      <c r="D590" s="300" t="s">
        <v>27</v>
      </c>
      <c r="E590" s="314"/>
      <c r="F590" s="314"/>
      <c r="G590" s="314" t="b">
        <v>0</v>
      </c>
      <c r="H590" s="300" t="str">
        <f>IFERROR(__xludf.DUMMYFUNCTION("IF($G590=TRUE,QUERY(Dropdowns!A:E, ""SELECT C WHERE E = TRUE LIMIT 1"", 0), ""None"")"),"None")</f>
        <v>None</v>
      </c>
      <c r="I590" s="303" t="s">
        <v>27</v>
      </c>
      <c r="J590" s="302" t="str">
        <f>IFERROR(__xludf.DUMMYFUNCTION("IF($G590=TRUE, QUERY(Models!A:H, ""SELECT A WHERE G = TRUE AND H = TRUE LIMIT 1"", 0),""None"")"),"None")</f>
        <v>None</v>
      </c>
      <c r="K590" s="303" t="s">
        <v>27</v>
      </c>
    </row>
    <row r="591">
      <c r="A591" s="321"/>
      <c r="B591" s="322" t="b">
        <v>0</v>
      </c>
      <c r="C591" s="323"/>
      <c r="D591" s="300" t="s">
        <v>27</v>
      </c>
      <c r="E591" s="314"/>
      <c r="F591" s="314"/>
      <c r="G591" s="314" t="b">
        <v>0</v>
      </c>
      <c r="H591" s="300" t="str">
        <f>IFERROR(__xludf.DUMMYFUNCTION("IF($G591=TRUE,QUERY(Dropdowns!A:E, ""SELECT C WHERE E = TRUE LIMIT 1"", 0), ""None"")"),"None")</f>
        <v>None</v>
      </c>
      <c r="I591" s="303" t="s">
        <v>27</v>
      </c>
      <c r="J591" s="302" t="str">
        <f>IFERROR(__xludf.DUMMYFUNCTION("IF($G591=TRUE, QUERY(Models!A:H, ""SELECT A WHERE G = TRUE AND H = TRUE LIMIT 1"", 0),""None"")"),"None")</f>
        <v>None</v>
      </c>
      <c r="K591" s="303" t="s">
        <v>27</v>
      </c>
    </row>
    <row r="592">
      <c r="A592" s="321"/>
      <c r="B592" s="322" t="b">
        <v>0</v>
      </c>
      <c r="C592" s="323"/>
      <c r="D592" s="300" t="s">
        <v>27</v>
      </c>
      <c r="E592" s="314"/>
      <c r="F592" s="314"/>
      <c r="G592" s="314" t="b">
        <v>0</v>
      </c>
      <c r="H592" s="300" t="str">
        <f>IFERROR(__xludf.DUMMYFUNCTION("IF($G592=TRUE,QUERY(Dropdowns!A:E, ""SELECT C WHERE E = TRUE LIMIT 1"", 0), ""None"")"),"None")</f>
        <v>None</v>
      </c>
      <c r="I592" s="303" t="s">
        <v>27</v>
      </c>
      <c r="J592" s="302" t="str">
        <f>IFERROR(__xludf.DUMMYFUNCTION("IF($G592=TRUE, QUERY(Models!A:H, ""SELECT A WHERE G = TRUE AND H = TRUE LIMIT 1"", 0),""None"")"),"None")</f>
        <v>None</v>
      </c>
      <c r="K592" s="303" t="s">
        <v>27</v>
      </c>
    </row>
    <row r="593">
      <c r="A593" s="321"/>
      <c r="B593" s="322" t="b">
        <v>0</v>
      </c>
      <c r="C593" s="323"/>
      <c r="D593" s="300" t="s">
        <v>27</v>
      </c>
      <c r="E593" s="314"/>
      <c r="F593" s="314"/>
      <c r="G593" s="314" t="b">
        <v>0</v>
      </c>
      <c r="H593" s="300" t="str">
        <f>IFERROR(__xludf.DUMMYFUNCTION("IF($G593=TRUE,QUERY(Dropdowns!A:E, ""SELECT C WHERE E = TRUE LIMIT 1"", 0), ""None"")"),"None")</f>
        <v>None</v>
      </c>
      <c r="I593" s="303" t="s">
        <v>27</v>
      </c>
      <c r="J593" s="302" t="str">
        <f>IFERROR(__xludf.DUMMYFUNCTION("IF($G593=TRUE, QUERY(Models!A:H, ""SELECT A WHERE G = TRUE AND H = TRUE LIMIT 1"", 0),""None"")"),"None")</f>
        <v>None</v>
      </c>
      <c r="K593" s="303" t="s">
        <v>27</v>
      </c>
    </row>
    <row r="594">
      <c r="A594" s="321"/>
      <c r="B594" s="322" t="b">
        <v>0</v>
      </c>
      <c r="C594" s="323"/>
      <c r="D594" s="300" t="s">
        <v>27</v>
      </c>
      <c r="E594" s="314"/>
      <c r="F594" s="314"/>
      <c r="G594" s="314" t="b">
        <v>0</v>
      </c>
      <c r="H594" s="300" t="str">
        <f>IFERROR(__xludf.DUMMYFUNCTION("IF($G594=TRUE,QUERY(Dropdowns!A:E, ""SELECT C WHERE E = TRUE LIMIT 1"", 0), ""None"")"),"None")</f>
        <v>None</v>
      </c>
      <c r="I594" s="303" t="s">
        <v>27</v>
      </c>
      <c r="J594" s="302" t="str">
        <f>IFERROR(__xludf.DUMMYFUNCTION("IF($G594=TRUE, QUERY(Models!A:H, ""SELECT A WHERE G = TRUE AND H = TRUE LIMIT 1"", 0),""None"")"),"None")</f>
        <v>None</v>
      </c>
      <c r="K594" s="303" t="s">
        <v>27</v>
      </c>
    </row>
    <row r="595">
      <c r="A595" s="321"/>
      <c r="B595" s="322" t="b">
        <v>0</v>
      </c>
      <c r="C595" s="323"/>
      <c r="D595" s="300" t="s">
        <v>27</v>
      </c>
      <c r="E595" s="314"/>
      <c r="F595" s="314"/>
      <c r="G595" s="314" t="b">
        <v>0</v>
      </c>
      <c r="H595" s="300" t="str">
        <f>IFERROR(__xludf.DUMMYFUNCTION("IF($G595=TRUE,QUERY(Dropdowns!A:E, ""SELECT C WHERE E = TRUE LIMIT 1"", 0), ""None"")"),"None")</f>
        <v>None</v>
      </c>
      <c r="I595" s="303" t="s">
        <v>27</v>
      </c>
      <c r="J595" s="302" t="str">
        <f>IFERROR(__xludf.DUMMYFUNCTION("IF($G595=TRUE, QUERY(Models!A:H, ""SELECT A WHERE G = TRUE AND H = TRUE LIMIT 1"", 0),""None"")"),"None")</f>
        <v>None</v>
      </c>
      <c r="K595" s="303" t="s">
        <v>27</v>
      </c>
    </row>
    <row r="596">
      <c r="A596" s="321"/>
      <c r="B596" s="322" t="b">
        <v>0</v>
      </c>
      <c r="C596" s="323"/>
      <c r="D596" s="300" t="s">
        <v>27</v>
      </c>
      <c r="E596" s="314"/>
      <c r="F596" s="314"/>
      <c r="G596" s="314" t="b">
        <v>0</v>
      </c>
      <c r="H596" s="300" t="str">
        <f>IFERROR(__xludf.DUMMYFUNCTION("IF($G596=TRUE,QUERY(Dropdowns!A:E, ""SELECT C WHERE E = TRUE LIMIT 1"", 0), ""None"")"),"None")</f>
        <v>None</v>
      </c>
      <c r="I596" s="303" t="s">
        <v>27</v>
      </c>
      <c r="J596" s="302" t="str">
        <f>IFERROR(__xludf.DUMMYFUNCTION("IF($G596=TRUE, QUERY(Models!A:H, ""SELECT A WHERE G = TRUE AND H = TRUE LIMIT 1"", 0),""None"")"),"None")</f>
        <v>None</v>
      </c>
      <c r="K596" s="303" t="s">
        <v>27</v>
      </c>
    </row>
    <row r="597">
      <c r="A597" s="321"/>
      <c r="B597" s="322" t="b">
        <v>0</v>
      </c>
      <c r="C597" s="323"/>
      <c r="D597" s="300" t="s">
        <v>27</v>
      </c>
      <c r="E597" s="314"/>
      <c r="F597" s="314"/>
      <c r="G597" s="314" t="b">
        <v>0</v>
      </c>
      <c r="H597" s="300" t="str">
        <f>IFERROR(__xludf.DUMMYFUNCTION("IF($G597=TRUE,QUERY(Dropdowns!A:E, ""SELECT C WHERE E = TRUE LIMIT 1"", 0), ""None"")"),"None")</f>
        <v>None</v>
      </c>
      <c r="I597" s="303" t="s">
        <v>27</v>
      </c>
      <c r="J597" s="302" t="str">
        <f>IFERROR(__xludf.DUMMYFUNCTION("IF($G597=TRUE, QUERY(Models!A:H, ""SELECT A WHERE G = TRUE AND H = TRUE LIMIT 1"", 0),""None"")"),"None")</f>
        <v>None</v>
      </c>
      <c r="K597" s="303" t="s">
        <v>27</v>
      </c>
    </row>
    <row r="598">
      <c r="A598" s="321"/>
      <c r="B598" s="322" t="b">
        <v>0</v>
      </c>
      <c r="C598" s="323"/>
      <c r="D598" s="300" t="s">
        <v>27</v>
      </c>
      <c r="E598" s="314"/>
      <c r="F598" s="314"/>
      <c r="G598" s="314" t="b">
        <v>0</v>
      </c>
      <c r="H598" s="300" t="str">
        <f>IFERROR(__xludf.DUMMYFUNCTION("IF($G598=TRUE,QUERY(Dropdowns!A:E, ""SELECT C WHERE E = TRUE LIMIT 1"", 0), ""None"")"),"None")</f>
        <v>None</v>
      </c>
      <c r="I598" s="303" t="s">
        <v>27</v>
      </c>
      <c r="J598" s="302" t="str">
        <f>IFERROR(__xludf.DUMMYFUNCTION("IF($G598=TRUE, QUERY(Models!A:H, ""SELECT A WHERE G = TRUE AND H = TRUE LIMIT 1"", 0),""None"")"),"None")</f>
        <v>None</v>
      </c>
      <c r="K598" s="303" t="s">
        <v>27</v>
      </c>
    </row>
    <row r="599">
      <c r="A599" s="321"/>
      <c r="B599" s="322" t="b">
        <v>0</v>
      </c>
      <c r="C599" s="323"/>
      <c r="D599" s="300" t="s">
        <v>27</v>
      </c>
      <c r="E599" s="314"/>
      <c r="F599" s="314"/>
      <c r="G599" s="314" t="b">
        <v>0</v>
      </c>
      <c r="H599" s="300" t="str">
        <f>IFERROR(__xludf.DUMMYFUNCTION("IF($G599=TRUE,QUERY(Dropdowns!A:E, ""SELECT C WHERE E = TRUE LIMIT 1"", 0), ""None"")"),"None")</f>
        <v>None</v>
      </c>
      <c r="I599" s="303" t="s">
        <v>27</v>
      </c>
      <c r="J599" s="302" t="str">
        <f>IFERROR(__xludf.DUMMYFUNCTION("IF($G599=TRUE, QUERY(Models!A:H, ""SELECT A WHERE G = TRUE AND H = TRUE LIMIT 1"", 0),""None"")"),"None")</f>
        <v>None</v>
      </c>
      <c r="K599" s="303" t="s">
        <v>27</v>
      </c>
    </row>
    <row r="600">
      <c r="A600" s="321"/>
      <c r="B600" s="322" t="b">
        <v>0</v>
      </c>
      <c r="C600" s="323"/>
      <c r="D600" s="300" t="s">
        <v>27</v>
      </c>
      <c r="E600" s="314"/>
      <c r="F600" s="314"/>
      <c r="G600" s="314" t="b">
        <v>0</v>
      </c>
      <c r="H600" s="300" t="str">
        <f>IFERROR(__xludf.DUMMYFUNCTION("IF($G600=TRUE,QUERY(Dropdowns!A:E, ""SELECT C WHERE E = TRUE LIMIT 1"", 0), ""None"")"),"None")</f>
        <v>None</v>
      </c>
      <c r="I600" s="303" t="s">
        <v>27</v>
      </c>
      <c r="J600" s="302" t="str">
        <f>IFERROR(__xludf.DUMMYFUNCTION("IF($G600=TRUE, QUERY(Models!A:H, ""SELECT A WHERE G = TRUE AND H = TRUE LIMIT 1"", 0),""None"")"),"None")</f>
        <v>None</v>
      </c>
      <c r="K600" s="303" t="s">
        <v>27</v>
      </c>
    </row>
    <row r="601">
      <c r="A601" s="321"/>
      <c r="B601" s="322" t="b">
        <v>0</v>
      </c>
      <c r="C601" s="323"/>
      <c r="D601" s="300" t="s">
        <v>27</v>
      </c>
      <c r="E601" s="314"/>
      <c r="F601" s="314"/>
      <c r="G601" s="314" t="b">
        <v>0</v>
      </c>
      <c r="H601" s="300" t="str">
        <f>IFERROR(__xludf.DUMMYFUNCTION("IF($G601=TRUE,QUERY(Dropdowns!A:E, ""SELECT C WHERE E = TRUE LIMIT 1"", 0), ""None"")"),"None")</f>
        <v>None</v>
      </c>
      <c r="I601" s="303" t="s">
        <v>27</v>
      </c>
      <c r="J601" s="302" t="str">
        <f>IFERROR(__xludf.DUMMYFUNCTION("IF($G601=TRUE, QUERY(Models!A:H, ""SELECT A WHERE G = TRUE AND H = TRUE LIMIT 1"", 0),""None"")"),"None")</f>
        <v>None</v>
      </c>
      <c r="K601" s="303" t="s">
        <v>27</v>
      </c>
    </row>
    <row r="602">
      <c r="A602" s="321"/>
      <c r="B602" s="322" t="b">
        <v>0</v>
      </c>
      <c r="C602" s="323"/>
      <c r="D602" s="300" t="s">
        <v>27</v>
      </c>
      <c r="E602" s="314"/>
      <c r="F602" s="314"/>
      <c r="G602" s="314" t="b">
        <v>0</v>
      </c>
      <c r="H602" s="300" t="str">
        <f>IFERROR(__xludf.DUMMYFUNCTION("IF($G602=TRUE,QUERY(Dropdowns!A:E, ""SELECT C WHERE E = TRUE LIMIT 1"", 0), ""None"")"),"None")</f>
        <v>None</v>
      </c>
      <c r="I602" s="303" t="s">
        <v>27</v>
      </c>
      <c r="J602" s="302" t="str">
        <f>IFERROR(__xludf.DUMMYFUNCTION("IF($G602=TRUE, QUERY(Models!A:H, ""SELECT A WHERE G = TRUE AND H = TRUE LIMIT 1"", 0),""None"")"),"None")</f>
        <v>None</v>
      </c>
      <c r="K602" s="303" t="s">
        <v>27</v>
      </c>
    </row>
    <row r="603">
      <c r="A603" s="321"/>
      <c r="B603" s="322" t="b">
        <v>0</v>
      </c>
      <c r="C603" s="323"/>
      <c r="D603" s="300" t="s">
        <v>27</v>
      </c>
      <c r="E603" s="314"/>
      <c r="F603" s="314"/>
      <c r="G603" s="314" t="b">
        <v>0</v>
      </c>
      <c r="H603" s="300" t="str">
        <f>IFERROR(__xludf.DUMMYFUNCTION("IF($G603=TRUE,QUERY(Dropdowns!A:E, ""SELECT C WHERE E = TRUE LIMIT 1"", 0), ""None"")"),"None")</f>
        <v>None</v>
      </c>
      <c r="I603" s="303" t="s">
        <v>27</v>
      </c>
      <c r="J603" s="302" t="str">
        <f>IFERROR(__xludf.DUMMYFUNCTION("IF($G603=TRUE, QUERY(Models!A:H, ""SELECT A WHERE G = TRUE AND H = TRUE LIMIT 1"", 0),""None"")"),"None")</f>
        <v>None</v>
      </c>
      <c r="K603" s="303" t="s">
        <v>27</v>
      </c>
    </row>
    <row r="604">
      <c r="A604" s="321"/>
      <c r="B604" s="322" t="b">
        <v>0</v>
      </c>
      <c r="C604" s="323"/>
      <c r="D604" s="300" t="s">
        <v>27</v>
      </c>
      <c r="E604" s="314"/>
      <c r="F604" s="314"/>
      <c r="G604" s="314" t="b">
        <v>0</v>
      </c>
      <c r="H604" s="300" t="str">
        <f>IFERROR(__xludf.DUMMYFUNCTION("IF($G604=TRUE,QUERY(Dropdowns!A:E, ""SELECT C WHERE E = TRUE LIMIT 1"", 0), ""None"")"),"None")</f>
        <v>None</v>
      </c>
      <c r="I604" s="303" t="s">
        <v>27</v>
      </c>
      <c r="J604" s="302" t="str">
        <f>IFERROR(__xludf.DUMMYFUNCTION("IF($G604=TRUE, QUERY(Models!A:H, ""SELECT A WHERE G = TRUE AND H = TRUE LIMIT 1"", 0),""None"")"),"None")</f>
        <v>None</v>
      </c>
      <c r="K604" s="303" t="s">
        <v>27</v>
      </c>
    </row>
    <row r="605">
      <c r="A605" s="321"/>
      <c r="B605" s="322" t="b">
        <v>0</v>
      </c>
      <c r="C605" s="323"/>
      <c r="D605" s="300" t="s">
        <v>27</v>
      </c>
      <c r="E605" s="314"/>
      <c r="F605" s="314"/>
      <c r="G605" s="314" t="b">
        <v>0</v>
      </c>
      <c r="H605" s="300" t="str">
        <f>IFERROR(__xludf.DUMMYFUNCTION("IF($G605=TRUE,QUERY(Dropdowns!A:E, ""SELECT C WHERE E = TRUE LIMIT 1"", 0), ""None"")"),"None")</f>
        <v>None</v>
      </c>
      <c r="I605" s="303" t="s">
        <v>27</v>
      </c>
      <c r="J605" s="302" t="str">
        <f>IFERROR(__xludf.DUMMYFUNCTION("IF($G605=TRUE, QUERY(Models!A:H, ""SELECT A WHERE G = TRUE AND H = TRUE LIMIT 1"", 0),""None"")"),"None")</f>
        <v>None</v>
      </c>
      <c r="K605" s="303" t="s">
        <v>27</v>
      </c>
    </row>
    <row r="606">
      <c r="A606" s="321"/>
      <c r="B606" s="322" t="b">
        <v>0</v>
      </c>
      <c r="C606" s="323"/>
      <c r="D606" s="300" t="s">
        <v>27</v>
      </c>
      <c r="E606" s="314"/>
      <c r="F606" s="314"/>
      <c r="G606" s="314" t="b">
        <v>0</v>
      </c>
      <c r="H606" s="300" t="str">
        <f>IFERROR(__xludf.DUMMYFUNCTION("IF($G606=TRUE,QUERY(Dropdowns!A:E, ""SELECT C WHERE E = TRUE LIMIT 1"", 0), ""None"")"),"None")</f>
        <v>None</v>
      </c>
      <c r="I606" s="303" t="s">
        <v>27</v>
      </c>
      <c r="J606" s="302" t="str">
        <f>IFERROR(__xludf.DUMMYFUNCTION("IF($G606=TRUE, QUERY(Models!A:H, ""SELECT A WHERE G = TRUE AND H = TRUE LIMIT 1"", 0),""None"")"),"None")</f>
        <v>None</v>
      </c>
      <c r="K606" s="303" t="s">
        <v>27</v>
      </c>
    </row>
    <row r="607">
      <c r="A607" s="321"/>
      <c r="B607" s="322" t="b">
        <v>0</v>
      </c>
      <c r="C607" s="323"/>
      <c r="D607" s="300" t="s">
        <v>27</v>
      </c>
      <c r="E607" s="314"/>
      <c r="F607" s="314"/>
      <c r="G607" s="314" t="b">
        <v>0</v>
      </c>
      <c r="H607" s="300" t="str">
        <f>IFERROR(__xludf.DUMMYFUNCTION("IF($G607=TRUE,QUERY(Dropdowns!A:E, ""SELECT C WHERE E = TRUE LIMIT 1"", 0), ""None"")"),"None")</f>
        <v>None</v>
      </c>
      <c r="I607" s="303" t="s">
        <v>27</v>
      </c>
      <c r="J607" s="302" t="str">
        <f>IFERROR(__xludf.DUMMYFUNCTION("IF($G607=TRUE, QUERY(Models!A:H, ""SELECT A WHERE G = TRUE AND H = TRUE LIMIT 1"", 0),""None"")"),"None")</f>
        <v>None</v>
      </c>
      <c r="K607" s="303" t="s">
        <v>27</v>
      </c>
    </row>
    <row r="608">
      <c r="A608" s="321"/>
      <c r="B608" s="322" t="b">
        <v>0</v>
      </c>
      <c r="C608" s="323"/>
      <c r="D608" s="300" t="s">
        <v>27</v>
      </c>
      <c r="E608" s="314"/>
      <c r="F608" s="314"/>
      <c r="G608" s="314" t="b">
        <v>0</v>
      </c>
      <c r="H608" s="300" t="str">
        <f>IFERROR(__xludf.DUMMYFUNCTION("IF($G608=TRUE,QUERY(Dropdowns!A:E, ""SELECT C WHERE E = TRUE LIMIT 1"", 0), ""None"")"),"None")</f>
        <v>None</v>
      </c>
      <c r="I608" s="303" t="s">
        <v>27</v>
      </c>
      <c r="J608" s="302" t="str">
        <f>IFERROR(__xludf.DUMMYFUNCTION("IF($G608=TRUE, QUERY(Models!A:H, ""SELECT A WHERE G = TRUE AND H = TRUE LIMIT 1"", 0),""None"")"),"None")</f>
        <v>None</v>
      </c>
      <c r="K608" s="303" t="s">
        <v>27</v>
      </c>
    </row>
    <row r="609">
      <c r="A609" s="321"/>
      <c r="B609" s="322" t="b">
        <v>0</v>
      </c>
      <c r="C609" s="323"/>
      <c r="D609" s="300" t="s">
        <v>27</v>
      </c>
      <c r="E609" s="314"/>
      <c r="F609" s="314"/>
      <c r="G609" s="314" t="b">
        <v>0</v>
      </c>
      <c r="H609" s="300" t="str">
        <f>IFERROR(__xludf.DUMMYFUNCTION("IF($G609=TRUE,QUERY(Dropdowns!A:E, ""SELECT C WHERE E = TRUE LIMIT 1"", 0), ""None"")"),"None")</f>
        <v>None</v>
      </c>
      <c r="I609" s="303" t="s">
        <v>27</v>
      </c>
      <c r="J609" s="302" t="str">
        <f>IFERROR(__xludf.DUMMYFUNCTION("IF($G609=TRUE, QUERY(Models!A:H, ""SELECT A WHERE G = TRUE AND H = TRUE LIMIT 1"", 0),""None"")"),"None")</f>
        <v>None</v>
      </c>
      <c r="K609" s="303" t="s">
        <v>27</v>
      </c>
    </row>
    <row r="610">
      <c r="A610" s="321"/>
      <c r="B610" s="322" t="b">
        <v>0</v>
      </c>
      <c r="C610" s="323"/>
      <c r="D610" s="300" t="s">
        <v>27</v>
      </c>
      <c r="E610" s="314"/>
      <c r="F610" s="314"/>
      <c r="G610" s="314" t="b">
        <v>0</v>
      </c>
      <c r="H610" s="300" t="str">
        <f>IFERROR(__xludf.DUMMYFUNCTION("IF($G610=TRUE,QUERY(Dropdowns!A:E, ""SELECT C WHERE E = TRUE LIMIT 1"", 0), ""None"")"),"None")</f>
        <v>None</v>
      </c>
      <c r="I610" s="303" t="s">
        <v>27</v>
      </c>
      <c r="J610" s="302" t="str">
        <f>IFERROR(__xludf.DUMMYFUNCTION("IF($G610=TRUE, QUERY(Models!A:H, ""SELECT A WHERE G = TRUE AND H = TRUE LIMIT 1"", 0),""None"")"),"None")</f>
        <v>None</v>
      </c>
      <c r="K610" s="303" t="s">
        <v>27</v>
      </c>
    </row>
    <row r="611">
      <c r="A611" s="321"/>
      <c r="B611" s="322" t="b">
        <v>0</v>
      </c>
      <c r="C611" s="323"/>
      <c r="D611" s="300" t="s">
        <v>27</v>
      </c>
      <c r="E611" s="314"/>
      <c r="F611" s="314"/>
      <c r="G611" s="314" t="b">
        <v>0</v>
      </c>
      <c r="H611" s="300" t="str">
        <f>IFERROR(__xludf.DUMMYFUNCTION("IF($G611=TRUE,QUERY(Dropdowns!A:E, ""SELECT C WHERE E = TRUE LIMIT 1"", 0), ""None"")"),"None")</f>
        <v>None</v>
      </c>
      <c r="I611" s="303" t="s">
        <v>27</v>
      </c>
      <c r="J611" s="302" t="str">
        <f>IFERROR(__xludf.DUMMYFUNCTION("IF($G611=TRUE, QUERY(Models!A:H, ""SELECT A WHERE G = TRUE AND H = TRUE LIMIT 1"", 0),""None"")"),"None")</f>
        <v>None</v>
      </c>
      <c r="K611" s="303" t="s">
        <v>27</v>
      </c>
    </row>
    <row r="612">
      <c r="A612" s="321"/>
      <c r="B612" s="322" t="b">
        <v>0</v>
      </c>
      <c r="C612" s="323"/>
      <c r="D612" s="300" t="s">
        <v>27</v>
      </c>
      <c r="E612" s="314"/>
      <c r="F612" s="314"/>
      <c r="G612" s="314" t="b">
        <v>0</v>
      </c>
      <c r="H612" s="300" t="str">
        <f>IFERROR(__xludf.DUMMYFUNCTION("IF($G612=TRUE,QUERY(Dropdowns!A:E, ""SELECT C WHERE E = TRUE LIMIT 1"", 0), ""None"")"),"None")</f>
        <v>None</v>
      </c>
      <c r="I612" s="303" t="s">
        <v>27</v>
      </c>
      <c r="J612" s="302" t="str">
        <f>IFERROR(__xludf.DUMMYFUNCTION("IF($G612=TRUE, QUERY(Models!A:H, ""SELECT A WHERE G = TRUE AND H = TRUE LIMIT 1"", 0),""None"")"),"None")</f>
        <v>None</v>
      </c>
      <c r="K612" s="303" t="s">
        <v>27</v>
      </c>
    </row>
    <row r="613">
      <c r="A613" s="321"/>
      <c r="B613" s="322" t="b">
        <v>0</v>
      </c>
      <c r="C613" s="323"/>
      <c r="D613" s="300" t="s">
        <v>27</v>
      </c>
      <c r="E613" s="314"/>
      <c r="F613" s="314"/>
      <c r="G613" s="314" t="b">
        <v>0</v>
      </c>
      <c r="H613" s="300" t="str">
        <f>IFERROR(__xludf.DUMMYFUNCTION("IF($G613=TRUE,QUERY(Dropdowns!A:E, ""SELECT C WHERE E = TRUE LIMIT 1"", 0), ""None"")"),"None")</f>
        <v>None</v>
      </c>
      <c r="I613" s="303" t="s">
        <v>27</v>
      </c>
      <c r="J613" s="302" t="str">
        <f>IFERROR(__xludf.DUMMYFUNCTION("IF($G613=TRUE, QUERY(Models!A:H, ""SELECT A WHERE G = TRUE AND H = TRUE LIMIT 1"", 0),""None"")"),"None")</f>
        <v>None</v>
      </c>
      <c r="K613" s="303" t="s">
        <v>27</v>
      </c>
    </row>
    <row r="614">
      <c r="A614" s="321"/>
      <c r="B614" s="322" t="b">
        <v>0</v>
      </c>
      <c r="C614" s="323"/>
      <c r="D614" s="300" t="s">
        <v>27</v>
      </c>
      <c r="E614" s="314"/>
      <c r="F614" s="314"/>
      <c r="G614" s="314" t="b">
        <v>0</v>
      </c>
      <c r="H614" s="300" t="str">
        <f>IFERROR(__xludf.DUMMYFUNCTION("IF($G614=TRUE,QUERY(Dropdowns!A:E, ""SELECT C WHERE E = TRUE LIMIT 1"", 0), ""None"")"),"None")</f>
        <v>None</v>
      </c>
      <c r="I614" s="303" t="s">
        <v>27</v>
      </c>
      <c r="J614" s="302" t="str">
        <f>IFERROR(__xludf.DUMMYFUNCTION("IF($G614=TRUE, QUERY(Models!A:H, ""SELECT A WHERE G = TRUE AND H = TRUE LIMIT 1"", 0),""None"")"),"None")</f>
        <v>None</v>
      </c>
      <c r="K614" s="303" t="s">
        <v>27</v>
      </c>
    </row>
    <row r="615">
      <c r="A615" s="321"/>
      <c r="B615" s="322" t="b">
        <v>0</v>
      </c>
      <c r="C615" s="323"/>
      <c r="D615" s="300" t="s">
        <v>27</v>
      </c>
      <c r="E615" s="314"/>
      <c r="F615" s="314"/>
      <c r="G615" s="314" t="b">
        <v>0</v>
      </c>
      <c r="H615" s="300" t="str">
        <f>IFERROR(__xludf.DUMMYFUNCTION("IF($G615=TRUE,QUERY(Dropdowns!A:E, ""SELECT C WHERE E = TRUE LIMIT 1"", 0), ""None"")"),"None")</f>
        <v>None</v>
      </c>
      <c r="I615" s="303" t="s">
        <v>27</v>
      </c>
      <c r="J615" s="302" t="str">
        <f>IFERROR(__xludf.DUMMYFUNCTION("IF($G615=TRUE, QUERY(Models!A:H, ""SELECT A WHERE G = TRUE AND H = TRUE LIMIT 1"", 0),""None"")"),"None")</f>
        <v>None</v>
      </c>
      <c r="K615" s="303" t="s">
        <v>27</v>
      </c>
    </row>
    <row r="616">
      <c r="A616" s="321"/>
      <c r="B616" s="322" t="b">
        <v>0</v>
      </c>
      <c r="C616" s="323"/>
      <c r="D616" s="300" t="s">
        <v>27</v>
      </c>
      <c r="E616" s="314"/>
      <c r="F616" s="314"/>
      <c r="G616" s="314" t="b">
        <v>0</v>
      </c>
      <c r="H616" s="300" t="str">
        <f>IFERROR(__xludf.DUMMYFUNCTION("IF($G616=TRUE,QUERY(Dropdowns!A:E, ""SELECT C WHERE E = TRUE LIMIT 1"", 0), ""None"")"),"None")</f>
        <v>None</v>
      </c>
      <c r="I616" s="303" t="s">
        <v>27</v>
      </c>
      <c r="J616" s="302" t="str">
        <f>IFERROR(__xludf.DUMMYFUNCTION("IF($G616=TRUE, QUERY(Models!A:H, ""SELECT A WHERE G = TRUE AND H = TRUE LIMIT 1"", 0),""None"")"),"None")</f>
        <v>None</v>
      </c>
      <c r="K616" s="303" t="s">
        <v>27</v>
      </c>
    </row>
    <row r="617">
      <c r="A617" s="321"/>
      <c r="B617" s="322" t="b">
        <v>0</v>
      </c>
      <c r="C617" s="323"/>
      <c r="D617" s="300" t="s">
        <v>27</v>
      </c>
      <c r="E617" s="314"/>
      <c r="F617" s="314"/>
      <c r="G617" s="314" t="b">
        <v>0</v>
      </c>
      <c r="H617" s="300" t="str">
        <f>IFERROR(__xludf.DUMMYFUNCTION("IF($G617=TRUE,QUERY(Dropdowns!A:E, ""SELECT C WHERE E = TRUE LIMIT 1"", 0), ""None"")"),"None")</f>
        <v>None</v>
      </c>
      <c r="I617" s="303" t="s">
        <v>27</v>
      </c>
      <c r="J617" s="302" t="str">
        <f>IFERROR(__xludf.DUMMYFUNCTION("IF($G617=TRUE, QUERY(Models!A:H, ""SELECT A WHERE G = TRUE AND H = TRUE LIMIT 1"", 0),""None"")"),"None")</f>
        <v>None</v>
      </c>
      <c r="K617" s="303" t="s">
        <v>27</v>
      </c>
    </row>
    <row r="618">
      <c r="A618" s="321"/>
      <c r="B618" s="322" t="b">
        <v>0</v>
      </c>
      <c r="C618" s="323"/>
      <c r="D618" s="300" t="s">
        <v>27</v>
      </c>
      <c r="E618" s="314"/>
      <c r="F618" s="314"/>
      <c r="G618" s="314" t="b">
        <v>0</v>
      </c>
      <c r="H618" s="300" t="str">
        <f>IFERROR(__xludf.DUMMYFUNCTION("IF($G618=TRUE,QUERY(Dropdowns!A:E, ""SELECT C WHERE E = TRUE LIMIT 1"", 0), ""None"")"),"None")</f>
        <v>None</v>
      </c>
      <c r="I618" s="303" t="s">
        <v>27</v>
      </c>
      <c r="J618" s="302" t="str">
        <f>IFERROR(__xludf.DUMMYFUNCTION("IF($G618=TRUE, QUERY(Models!A:H, ""SELECT A WHERE G = TRUE AND H = TRUE LIMIT 1"", 0),""None"")"),"None")</f>
        <v>None</v>
      </c>
      <c r="K618" s="303" t="s">
        <v>27</v>
      </c>
    </row>
    <row r="619">
      <c r="A619" s="321"/>
      <c r="B619" s="322" t="b">
        <v>0</v>
      </c>
      <c r="C619" s="323"/>
      <c r="D619" s="300" t="s">
        <v>27</v>
      </c>
      <c r="E619" s="314"/>
      <c r="F619" s="314"/>
      <c r="G619" s="314" t="b">
        <v>0</v>
      </c>
      <c r="H619" s="300" t="str">
        <f>IFERROR(__xludf.DUMMYFUNCTION("IF($G619=TRUE,QUERY(Dropdowns!A:E, ""SELECT C WHERE E = TRUE LIMIT 1"", 0), ""None"")"),"None")</f>
        <v>None</v>
      </c>
      <c r="I619" s="303" t="s">
        <v>27</v>
      </c>
      <c r="J619" s="302" t="str">
        <f>IFERROR(__xludf.DUMMYFUNCTION("IF($G619=TRUE, QUERY(Models!A:H, ""SELECT A WHERE G = TRUE AND H = TRUE LIMIT 1"", 0),""None"")"),"None")</f>
        <v>None</v>
      </c>
      <c r="K619" s="303" t="s">
        <v>27</v>
      </c>
    </row>
    <row r="620">
      <c r="A620" s="321"/>
      <c r="B620" s="322" t="b">
        <v>0</v>
      </c>
      <c r="C620" s="323"/>
      <c r="D620" s="300" t="s">
        <v>27</v>
      </c>
      <c r="E620" s="314"/>
      <c r="F620" s="314"/>
      <c r="G620" s="314" t="b">
        <v>0</v>
      </c>
      <c r="H620" s="300" t="str">
        <f>IFERROR(__xludf.DUMMYFUNCTION("IF($G620=TRUE,QUERY(Dropdowns!A:E, ""SELECT C WHERE E = TRUE LIMIT 1"", 0), ""None"")"),"None")</f>
        <v>None</v>
      </c>
      <c r="I620" s="303" t="s">
        <v>27</v>
      </c>
      <c r="J620" s="302" t="str">
        <f>IFERROR(__xludf.DUMMYFUNCTION("IF($G620=TRUE, QUERY(Models!A:H, ""SELECT A WHERE G = TRUE AND H = TRUE LIMIT 1"", 0),""None"")"),"None")</f>
        <v>None</v>
      </c>
      <c r="K620" s="303" t="s">
        <v>27</v>
      </c>
    </row>
    <row r="621">
      <c r="A621" s="321"/>
      <c r="B621" s="322" t="b">
        <v>0</v>
      </c>
      <c r="C621" s="323"/>
      <c r="D621" s="300" t="s">
        <v>27</v>
      </c>
      <c r="E621" s="314"/>
      <c r="F621" s="314"/>
      <c r="G621" s="314" t="b">
        <v>0</v>
      </c>
      <c r="H621" s="300" t="str">
        <f>IFERROR(__xludf.DUMMYFUNCTION("IF($G621=TRUE,QUERY(Dropdowns!A:E, ""SELECT C WHERE E = TRUE LIMIT 1"", 0), ""None"")"),"None")</f>
        <v>None</v>
      </c>
      <c r="I621" s="303" t="s">
        <v>27</v>
      </c>
      <c r="J621" s="302" t="str">
        <f>IFERROR(__xludf.DUMMYFUNCTION("IF($G621=TRUE, QUERY(Models!A:H, ""SELECT A WHERE G = TRUE AND H = TRUE LIMIT 1"", 0),""None"")"),"None")</f>
        <v>None</v>
      </c>
      <c r="K621" s="303" t="s">
        <v>27</v>
      </c>
    </row>
    <row r="622">
      <c r="A622" s="321"/>
      <c r="B622" s="322" t="b">
        <v>0</v>
      </c>
      <c r="C622" s="323"/>
      <c r="D622" s="300" t="s">
        <v>27</v>
      </c>
      <c r="E622" s="314"/>
      <c r="F622" s="314"/>
      <c r="G622" s="314" t="b">
        <v>0</v>
      </c>
      <c r="H622" s="300" t="str">
        <f>IFERROR(__xludf.DUMMYFUNCTION("IF($G622=TRUE,QUERY(Dropdowns!A:E, ""SELECT C WHERE E = TRUE LIMIT 1"", 0), ""None"")"),"None")</f>
        <v>None</v>
      </c>
      <c r="I622" s="303" t="s">
        <v>27</v>
      </c>
      <c r="J622" s="302" t="str">
        <f>IFERROR(__xludf.DUMMYFUNCTION("IF($G622=TRUE, QUERY(Models!A:H, ""SELECT A WHERE G = TRUE AND H = TRUE LIMIT 1"", 0),""None"")"),"None")</f>
        <v>None</v>
      </c>
      <c r="K622" s="303" t="s">
        <v>27</v>
      </c>
    </row>
    <row r="623">
      <c r="A623" s="321"/>
      <c r="B623" s="322" t="b">
        <v>0</v>
      </c>
      <c r="C623" s="323"/>
      <c r="D623" s="300" t="s">
        <v>27</v>
      </c>
      <c r="E623" s="314"/>
      <c r="F623" s="314"/>
      <c r="G623" s="314" t="b">
        <v>0</v>
      </c>
      <c r="H623" s="300" t="str">
        <f>IFERROR(__xludf.DUMMYFUNCTION("IF($G623=TRUE,QUERY(Dropdowns!A:E, ""SELECT C WHERE E = TRUE LIMIT 1"", 0), ""None"")"),"None")</f>
        <v>None</v>
      </c>
      <c r="I623" s="303" t="s">
        <v>27</v>
      </c>
      <c r="J623" s="302" t="str">
        <f>IFERROR(__xludf.DUMMYFUNCTION("IF($G623=TRUE, QUERY(Models!A:H, ""SELECT A WHERE G = TRUE AND H = TRUE LIMIT 1"", 0),""None"")"),"None")</f>
        <v>None</v>
      </c>
      <c r="K623" s="303" t="s">
        <v>27</v>
      </c>
    </row>
    <row r="624">
      <c r="A624" s="321"/>
      <c r="B624" s="322" t="b">
        <v>0</v>
      </c>
      <c r="C624" s="323"/>
      <c r="D624" s="300" t="s">
        <v>27</v>
      </c>
      <c r="E624" s="314"/>
      <c r="F624" s="314"/>
      <c r="G624" s="314" t="b">
        <v>0</v>
      </c>
      <c r="H624" s="300" t="str">
        <f>IFERROR(__xludf.DUMMYFUNCTION("IF($G624=TRUE,QUERY(Dropdowns!A:E, ""SELECT C WHERE E = TRUE LIMIT 1"", 0), ""None"")"),"None")</f>
        <v>None</v>
      </c>
      <c r="I624" s="303" t="s">
        <v>27</v>
      </c>
      <c r="J624" s="302" t="str">
        <f>IFERROR(__xludf.DUMMYFUNCTION("IF($G624=TRUE, QUERY(Models!A:H, ""SELECT A WHERE G = TRUE AND H = TRUE LIMIT 1"", 0),""None"")"),"None")</f>
        <v>None</v>
      </c>
      <c r="K624" s="303" t="s">
        <v>27</v>
      </c>
    </row>
    <row r="625">
      <c r="A625" s="321"/>
      <c r="B625" s="322" t="b">
        <v>0</v>
      </c>
      <c r="C625" s="323"/>
      <c r="D625" s="300" t="s">
        <v>27</v>
      </c>
      <c r="E625" s="314"/>
      <c r="F625" s="314"/>
      <c r="G625" s="314" t="b">
        <v>0</v>
      </c>
      <c r="H625" s="300" t="str">
        <f>IFERROR(__xludf.DUMMYFUNCTION("IF($G625=TRUE,QUERY(Dropdowns!A:E, ""SELECT C WHERE E = TRUE LIMIT 1"", 0), ""None"")"),"None")</f>
        <v>None</v>
      </c>
      <c r="I625" s="303" t="s">
        <v>27</v>
      </c>
      <c r="J625" s="302" t="str">
        <f>IFERROR(__xludf.DUMMYFUNCTION("IF($G625=TRUE, QUERY(Models!A:H, ""SELECT A WHERE G = TRUE AND H = TRUE LIMIT 1"", 0),""None"")"),"None")</f>
        <v>None</v>
      </c>
      <c r="K625" s="303" t="s">
        <v>27</v>
      </c>
    </row>
    <row r="626">
      <c r="A626" s="321"/>
      <c r="B626" s="322" t="b">
        <v>0</v>
      </c>
      <c r="C626" s="323"/>
      <c r="D626" s="300" t="s">
        <v>27</v>
      </c>
      <c r="E626" s="314"/>
      <c r="F626" s="314"/>
      <c r="G626" s="314" t="b">
        <v>0</v>
      </c>
      <c r="H626" s="300" t="str">
        <f>IFERROR(__xludf.DUMMYFUNCTION("IF($G626=TRUE,QUERY(Dropdowns!A:E, ""SELECT C WHERE E = TRUE LIMIT 1"", 0), ""None"")"),"None")</f>
        <v>None</v>
      </c>
      <c r="I626" s="303" t="s">
        <v>27</v>
      </c>
      <c r="J626" s="302" t="str">
        <f>IFERROR(__xludf.DUMMYFUNCTION("IF($G626=TRUE, QUERY(Models!A:H, ""SELECT A WHERE G = TRUE AND H = TRUE LIMIT 1"", 0),""None"")"),"None")</f>
        <v>None</v>
      </c>
      <c r="K626" s="303" t="s">
        <v>27</v>
      </c>
    </row>
    <row r="627">
      <c r="A627" s="321"/>
      <c r="B627" s="322" t="b">
        <v>0</v>
      </c>
      <c r="C627" s="323"/>
      <c r="D627" s="300" t="s">
        <v>27</v>
      </c>
      <c r="E627" s="314"/>
      <c r="F627" s="314"/>
      <c r="G627" s="314" t="b">
        <v>0</v>
      </c>
      <c r="H627" s="300" t="str">
        <f>IFERROR(__xludf.DUMMYFUNCTION("IF($G627=TRUE,QUERY(Dropdowns!A:E, ""SELECT C WHERE E = TRUE LIMIT 1"", 0), ""None"")"),"None")</f>
        <v>None</v>
      </c>
      <c r="I627" s="303" t="s">
        <v>27</v>
      </c>
      <c r="J627" s="302" t="str">
        <f>IFERROR(__xludf.DUMMYFUNCTION("IF($G627=TRUE, QUERY(Models!A:H, ""SELECT A WHERE G = TRUE AND H = TRUE LIMIT 1"", 0),""None"")"),"None")</f>
        <v>None</v>
      </c>
      <c r="K627" s="303" t="s">
        <v>27</v>
      </c>
    </row>
    <row r="628">
      <c r="A628" s="321"/>
      <c r="B628" s="322" t="b">
        <v>0</v>
      </c>
      <c r="C628" s="323"/>
      <c r="D628" s="300" t="s">
        <v>27</v>
      </c>
      <c r="E628" s="314"/>
      <c r="F628" s="314"/>
      <c r="G628" s="314" t="b">
        <v>0</v>
      </c>
      <c r="H628" s="300" t="str">
        <f>IFERROR(__xludf.DUMMYFUNCTION("IF($G628=TRUE,QUERY(Dropdowns!A:E, ""SELECT C WHERE E = TRUE LIMIT 1"", 0), ""None"")"),"None")</f>
        <v>None</v>
      </c>
      <c r="I628" s="303" t="s">
        <v>27</v>
      </c>
      <c r="J628" s="302" t="str">
        <f>IFERROR(__xludf.DUMMYFUNCTION("IF($G628=TRUE, QUERY(Models!A:H, ""SELECT A WHERE G = TRUE AND H = TRUE LIMIT 1"", 0),""None"")"),"None")</f>
        <v>None</v>
      </c>
      <c r="K628" s="303" t="s">
        <v>27</v>
      </c>
    </row>
    <row r="629">
      <c r="A629" s="321"/>
      <c r="B629" s="322" t="b">
        <v>0</v>
      </c>
      <c r="C629" s="323"/>
      <c r="D629" s="300" t="s">
        <v>27</v>
      </c>
      <c r="E629" s="314"/>
      <c r="F629" s="314"/>
      <c r="G629" s="314" t="b">
        <v>0</v>
      </c>
      <c r="H629" s="300" t="str">
        <f>IFERROR(__xludf.DUMMYFUNCTION("IF($G629=TRUE,QUERY(Dropdowns!A:E, ""SELECT C WHERE E = TRUE LIMIT 1"", 0), ""None"")"),"None")</f>
        <v>None</v>
      </c>
      <c r="I629" s="303" t="s">
        <v>27</v>
      </c>
      <c r="J629" s="302" t="str">
        <f>IFERROR(__xludf.DUMMYFUNCTION("IF($G629=TRUE, QUERY(Models!A:H, ""SELECT A WHERE G = TRUE AND H = TRUE LIMIT 1"", 0),""None"")"),"None")</f>
        <v>None</v>
      </c>
      <c r="K629" s="303" t="s">
        <v>27</v>
      </c>
    </row>
    <row r="630">
      <c r="A630" s="321"/>
      <c r="B630" s="322" t="b">
        <v>0</v>
      </c>
      <c r="C630" s="323"/>
      <c r="D630" s="300" t="s">
        <v>27</v>
      </c>
      <c r="E630" s="314"/>
      <c r="F630" s="314"/>
      <c r="G630" s="314" t="b">
        <v>0</v>
      </c>
      <c r="H630" s="300" t="str">
        <f>IFERROR(__xludf.DUMMYFUNCTION("IF($G630=TRUE,QUERY(Dropdowns!A:E, ""SELECT C WHERE E = TRUE LIMIT 1"", 0), ""None"")"),"None")</f>
        <v>None</v>
      </c>
      <c r="I630" s="303" t="s">
        <v>27</v>
      </c>
      <c r="J630" s="302" t="str">
        <f>IFERROR(__xludf.DUMMYFUNCTION("IF($G630=TRUE, QUERY(Models!A:H, ""SELECT A WHERE G = TRUE AND H = TRUE LIMIT 1"", 0),""None"")"),"None")</f>
        <v>None</v>
      </c>
      <c r="K630" s="303" t="s">
        <v>27</v>
      </c>
    </row>
    <row r="631">
      <c r="A631" s="321"/>
      <c r="B631" s="322" t="b">
        <v>0</v>
      </c>
      <c r="C631" s="323"/>
      <c r="D631" s="300" t="s">
        <v>27</v>
      </c>
      <c r="E631" s="314"/>
      <c r="F631" s="314"/>
      <c r="G631" s="314" t="b">
        <v>0</v>
      </c>
      <c r="H631" s="300" t="str">
        <f>IFERROR(__xludf.DUMMYFUNCTION("IF($G631=TRUE,QUERY(Dropdowns!A:E, ""SELECT C WHERE E = TRUE LIMIT 1"", 0), ""None"")"),"None")</f>
        <v>None</v>
      </c>
      <c r="I631" s="303" t="s">
        <v>27</v>
      </c>
      <c r="J631" s="302" t="str">
        <f>IFERROR(__xludf.DUMMYFUNCTION("IF($G631=TRUE, QUERY(Models!A:H, ""SELECT A WHERE G = TRUE AND H = TRUE LIMIT 1"", 0),""None"")"),"None")</f>
        <v>None</v>
      </c>
      <c r="K631" s="303" t="s">
        <v>27</v>
      </c>
    </row>
    <row r="632">
      <c r="A632" s="321"/>
      <c r="B632" s="322" t="b">
        <v>0</v>
      </c>
      <c r="C632" s="323"/>
      <c r="D632" s="300" t="s">
        <v>27</v>
      </c>
      <c r="E632" s="314"/>
      <c r="F632" s="314"/>
      <c r="G632" s="314" t="b">
        <v>0</v>
      </c>
      <c r="H632" s="300" t="str">
        <f>IFERROR(__xludf.DUMMYFUNCTION("IF($G632=TRUE,QUERY(Dropdowns!A:E, ""SELECT C WHERE E = TRUE LIMIT 1"", 0), ""None"")"),"None")</f>
        <v>None</v>
      </c>
      <c r="I632" s="303" t="s">
        <v>27</v>
      </c>
      <c r="J632" s="302" t="str">
        <f>IFERROR(__xludf.DUMMYFUNCTION("IF($G632=TRUE, QUERY(Models!A:H, ""SELECT A WHERE G = TRUE AND H = TRUE LIMIT 1"", 0),""None"")"),"None")</f>
        <v>None</v>
      </c>
      <c r="K632" s="303" t="s">
        <v>27</v>
      </c>
    </row>
    <row r="633">
      <c r="A633" s="321"/>
      <c r="B633" s="322" t="b">
        <v>0</v>
      </c>
      <c r="C633" s="323"/>
      <c r="D633" s="300" t="s">
        <v>27</v>
      </c>
      <c r="E633" s="314"/>
      <c r="F633" s="314"/>
      <c r="G633" s="314" t="b">
        <v>0</v>
      </c>
      <c r="H633" s="300" t="str">
        <f>IFERROR(__xludf.DUMMYFUNCTION("IF($G633=TRUE,QUERY(Dropdowns!A:E, ""SELECT C WHERE E = TRUE LIMIT 1"", 0), ""None"")"),"None")</f>
        <v>None</v>
      </c>
      <c r="I633" s="303" t="s">
        <v>27</v>
      </c>
      <c r="J633" s="302" t="str">
        <f>IFERROR(__xludf.DUMMYFUNCTION("IF($G633=TRUE, QUERY(Models!A:H, ""SELECT A WHERE G = TRUE AND H = TRUE LIMIT 1"", 0),""None"")"),"None")</f>
        <v>None</v>
      </c>
      <c r="K633" s="303" t="s">
        <v>27</v>
      </c>
    </row>
    <row r="634">
      <c r="A634" s="321"/>
      <c r="B634" s="322" t="b">
        <v>0</v>
      </c>
      <c r="C634" s="323"/>
      <c r="D634" s="300" t="s">
        <v>27</v>
      </c>
      <c r="E634" s="314"/>
      <c r="F634" s="314"/>
      <c r="G634" s="314" t="b">
        <v>0</v>
      </c>
      <c r="H634" s="300" t="str">
        <f>IFERROR(__xludf.DUMMYFUNCTION("IF($G634=TRUE,QUERY(Dropdowns!A:E, ""SELECT C WHERE E = TRUE LIMIT 1"", 0), ""None"")"),"None")</f>
        <v>None</v>
      </c>
      <c r="I634" s="303" t="s">
        <v>27</v>
      </c>
      <c r="J634" s="302" t="str">
        <f>IFERROR(__xludf.DUMMYFUNCTION("IF($G634=TRUE, QUERY(Models!A:H, ""SELECT A WHERE G = TRUE AND H = TRUE LIMIT 1"", 0),""None"")"),"None")</f>
        <v>None</v>
      </c>
      <c r="K634" s="303" t="s">
        <v>27</v>
      </c>
    </row>
    <row r="635">
      <c r="A635" s="321"/>
      <c r="B635" s="322" t="b">
        <v>0</v>
      </c>
      <c r="C635" s="323"/>
      <c r="D635" s="300" t="s">
        <v>27</v>
      </c>
      <c r="E635" s="314"/>
      <c r="F635" s="314"/>
      <c r="G635" s="314" t="b">
        <v>0</v>
      </c>
      <c r="H635" s="300" t="str">
        <f>IFERROR(__xludf.DUMMYFUNCTION("IF($G635=TRUE,QUERY(Dropdowns!A:E, ""SELECT C WHERE E = TRUE LIMIT 1"", 0), ""None"")"),"None")</f>
        <v>None</v>
      </c>
      <c r="I635" s="303" t="s">
        <v>27</v>
      </c>
      <c r="J635" s="302" t="str">
        <f>IFERROR(__xludf.DUMMYFUNCTION("IF($G635=TRUE, QUERY(Models!A:H, ""SELECT A WHERE G = TRUE AND H = TRUE LIMIT 1"", 0),""None"")"),"None")</f>
        <v>None</v>
      </c>
      <c r="K635" s="303" t="s">
        <v>27</v>
      </c>
    </row>
    <row r="636">
      <c r="A636" s="321"/>
      <c r="B636" s="322" t="b">
        <v>0</v>
      </c>
      <c r="C636" s="323"/>
      <c r="D636" s="300" t="s">
        <v>27</v>
      </c>
      <c r="E636" s="314"/>
      <c r="F636" s="314"/>
      <c r="G636" s="314" t="b">
        <v>0</v>
      </c>
      <c r="H636" s="300" t="str">
        <f>IFERROR(__xludf.DUMMYFUNCTION("IF($G636=TRUE,QUERY(Dropdowns!A:E, ""SELECT C WHERE E = TRUE LIMIT 1"", 0), ""None"")"),"None")</f>
        <v>None</v>
      </c>
      <c r="I636" s="303" t="s">
        <v>27</v>
      </c>
      <c r="J636" s="302" t="str">
        <f>IFERROR(__xludf.DUMMYFUNCTION("IF($G636=TRUE, QUERY(Models!A:H, ""SELECT A WHERE G = TRUE AND H = TRUE LIMIT 1"", 0),""None"")"),"None")</f>
        <v>None</v>
      </c>
      <c r="K636" s="303" t="s">
        <v>27</v>
      </c>
    </row>
    <row r="637">
      <c r="A637" s="321"/>
      <c r="B637" s="322" t="b">
        <v>0</v>
      </c>
      <c r="C637" s="323"/>
      <c r="D637" s="300" t="s">
        <v>27</v>
      </c>
      <c r="E637" s="314"/>
      <c r="F637" s="314"/>
      <c r="G637" s="314" t="b">
        <v>0</v>
      </c>
      <c r="H637" s="300" t="str">
        <f>IFERROR(__xludf.DUMMYFUNCTION("IF($G637=TRUE,QUERY(Dropdowns!A:E, ""SELECT C WHERE E = TRUE LIMIT 1"", 0), ""None"")"),"None")</f>
        <v>None</v>
      </c>
      <c r="I637" s="303" t="s">
        <v>27</v>
      </c>
      <c r="J637" s="302" t="str">
        <f>IFERROR(__xludf.DUMMYFUNCTION("IF($G637=TRUE, QUERY(Models!A:H, ""SELECT A WHERE G = TRUE AND H = TRUE LIMIT 1"", 0),""None"")"),"None")</f>
        <v>None</v>
      </c>
      <c r="K637" s="303" t="s">
        <v>27</v>
      </c>
    </row>
    <row r="638">
      <c r="A638" s="321"/>
      <c r="B638" s="322" t="b">
        <v>0</v>
      </c>
      <c r="C638" s="323"/>
      <c r="D638" s="300" t="s">
        <v>27</v>
      </c>
      <c r="E638" s="314"/>
      <c r="F638" s="314"/>
      <c r="G638" s="314" t="b">
        <v>0</v>
      </c>
      <c r="H638" s="300" t="str">
        <f>IFERROR(__xludf.DUMMYFUNCTION("IF($G638=TRUE,QUERY(Dropdowns!A:E, ""SELECT C WHERE E = TRUE LIMIT 1"", 0), ""None"")"),"None")</f>
        <v>None</v>
      </c>
      <c r="I638" s="303" t="s">
        <v>27</v>
      </c>
      <c r="J638" s="302" t="str">
        <f>IFERROR(__xludf.DUMMYFUNCTION("IF($G638=TRUE, QUERY(Models!A:H, ""SELECT A WHERE G = TRUE AND H = TRUE LIMIT 1"", 0),""None"")"),"None")</f>
        <v>None</v>
      </c>
      <c r="K638" s="303" t="s">
        <v>27</v>
      </c>
    </row>
    <row r="639">
      <c r="A639" s="321"/>
      <c r="B639" s="322" t="b">
        <v>0</v>
      </c>
      <c r="C639" s="323"/>
      <c r="D639" s="300" t="s">
        <v>27</v>
      </c>
      <c r="E639" s="314"/>
      <c r="F639" s="314"/>
      <c r="G639" s="314" t="b">
        <v>0</v>
      </c>
      <c r="H639" s="300" t="str">
        <f>IFERROR(__xludf.DUMMYFUNCTION("IF($G639=TRUE,QUERY(Dropdowns!A:E, ""SELECT C WHERE E = TRUE LIMIT 1"", 0), ""None"")"),"None")</f>
        <v>None</v>
      </c>
      <c r="I639" s="303" t="s">
        <v>27</v>
      </c>
      <c r="J639" s="302" t="str">
        <f>IFERROR(__xludf.DUMMYFUNCTION("IF($G639=TRUE, QUERY(Models!A:H, ""SELECT A WHERE G = TRUE AND H = TRUE LIMIT 1"", 0),""None"")"),"None")</f>
        <v>None</v>
      </c>
      <c r="K639" s="303" t="s">
        <v>27</v>
      </c>
    </row>
    <row r="640">
      <c r="A640" s="321"/>
      <c r="B640" s="322" t="b">
        <v>0</v>
      </c>
      <c r="C640" s="323"/>
      <c r="D640" s="300" t="s">
        <v>27</v>
      </c>
      <c r="E640" s="314"/>
      <c r="F640" s="314"/>
      <c r="G640" s="314" t="b">
        <v>0</v>
      </c>
      <c r="H640" s="300" t="str">
        <f>IFERROR(__xludf.DUMMYFUNCTION("IF($G640=TRUE,QUERY(Dropdowns!A:E, ""SELECT C WHERE E = TRUE LIMIT 1"", 0), ""None"")"),"None")</f>
        <v>None</v>
      </c>
      <c r="I640" s="303" t="s">
        <v>27</v>
      </c>
      <c r="J640" s="302" t="str">
        <f>IFERROR(__xludf.DUMMYFUNCTION("IF($G640=TRUE, QUERY(Models!A:H, ""SELECT A WHERE G = TRUE AND H = TRUE LIMIT 1"", 0),""None"")"),"None")</f>
        <v>None</v>
      </c>
      <c r="K640" s="303" t="s">
        <v>27</v>
      </c>
    </row>
    <row r="641">
      <c r="A641" s="321"/>
      <c r="B641" s="322" t="b">
        <v>0</v>
      </c>
      <c r="C641" s="323"/>
      <c r="D641" s="300" t="s">
        <v>27</v>
      </c>
      <c r="E641" s="314"/>
      <c r="F641" s="314"/>
      <c r="G641" s="314" t="b">
        <v>0</v>
      </c>
      <c r="H641" s="300" t="str">
        <f>IFERROR(__xludf.DUMMYFUNCTION("IF($G641=TRUE,QUERY(Dropdowns!A:E, ""SELECT C WHERE E = TRUE LIMIT 1"", 0), ""None"")"),"None")</f>
        <v>None</v>
      </c>
      <c r="I641" s="303" t="s">
        <v>27</v>
      </c>
      <c r="J641" s="302" t="str">
        <f>IFERROR(__xludf.DUMMYFUNCTION("IF($G641=TRUE, QUERY(Models!A:H, ""SELECT A WHERE G = TRUE AND H = TRUE LIMIT 1"", 0),""None"")"),"None")</f>
        <v>None</v>
      </c>
      <c r="K641" s="303" t="s">
        <v>27</v>
      </c>
    </row>
    <row r="642">
      <c r="A642" s="321"/>
      <c r="B642" s="322" t="b">
        <v>0</v>
      </c>
      <c r="C642" s="323"/>
      <c r="D642" s="300" t="s">
        <v>27</v>
      </c>
      <c r="E642" s="314"/>
      <c r="F642" s="314"/>
      <c r="G642" s="314" t="b">
        <v>0</v>
      </c>
      <c r="H642" s="300" t="str">
        <f>IFERROR(__xludf.DUMMYFUNCTION("IF($G642=TRUE,QUERY(Dropdowns!A:E, ""SELECT C WHERE E = TRUE LIMIT 1"", 0), ""None"")"),"None")</f>
        <v>None</v>
      </c>
      <c r="I642" s="303" t="s">
        <v>27</v>
      </c>
      <c r="J642" s="302" t="str">
        <f>IFERROR(__xludf.DUMMYFUNCTION("IF($G642=TRUE, QUERY(Models!A:H, ""SELECT A WHERE G = TRUE AND H = TRUE LIMIT 1"", 0),""None"")"),"None")</f>
        <v>None</v>
      </c>
      <c r="K642" s="303" t="s">
        <v>27</v>
      </c>
    </row>
    <row r="643">
      <c r="A643" s="321"/>
      <c r="B643" s="322" t="b">
        <v>0</v>
      </c>
      <c r="C643" s="323"/>
      <c r="D643" s="300" t="s">
        <v>27</v>
      </c>
      <c r="E643" s="314"/>
      <c r="F643" s="314"/>
      <c r="G643" s="314" t="b">
        <v>0</v>
      </c>
      <c r="H643" s="300" t="str">
        <f>IFERROR(__xludf.DUMMYFUNCTION("IF($G643=TRUE,QUERY(Dropdowns!A:E, ""SELECT C WHERE E = TRUE LIMIT 1"", 0), ""None"")"),"None")</f>
        <v>None</v>
      </c>
      <c r="I643" s="303" t="s">
        <v>27</v>
      </c>
      <c r="J643" s="302" t="str">
        <f>IFERROR(__xludf.DUMMYFUNCTION("IF($G643=TRUE, QUERY(Models!A:H, ""SELECT A WHERE G = TRUE AND H = TRUE LIMIT 1"", 0),""None"")"),"None")</f>
        <v>None</v>
      </c>
      <c r="K643" s="303" t="s">
        <v>27</v>
      </c>
    </row>
    <row r="644">
      <c r="A644" s="321"/>
      <c r="B644" s="322" t="b">
        <v>0</v>
      </c>
      <c r="C644" s="323"/>
      <c r="D644" s="300" t="s">
        <v>27</v>
      </c>
      <c r="E644" s="314"/>
      <c r="F644" s="314"/>
      <c r="G644" s="314" t="b">
        <v>0</v>
      </c>
      <c r="H644" s="300" t="str">
        <f>IFERROR(__xludf.DUMMYFUNCTION("IF($G644=TRUE,QUERY(Dropdowns!A:E, ""SELECT C WHERE E = TRUE LIMIT 1"", 0), ""None"")"),"None")</f>
        <v>None</v>
      </c>
      <c r="I644" s="303" t="s">
        <v>27</v>
      </c>
      <c r="J644" s="302" t="str">
        <f>IFERROR(__xludf.DUMMYFUNCTION("IF($G644=TRUE, QUERY(Models!A:H, ""SELECT A WHERE G = TRUE AND H = TRUE LIMIT 1"", 0),""None"")"),"None")</f>
        <v>None</v>
      </c>
      <c r="K644" s="303" t="s">
        <v>27</v>
      </c>
    </row>
    <row r="645">
      <c r="A645" s="321"/>
      <c r="B645" s="322" t="b">
        <v>0</v>
      </c>
      <c r="C645" s="323"/>
      <c r="D645" s="300" t="s">
        <v>27</v>
      </c>
      <c r="E645" s="314"/>
      <c r="F645" s="314"/>
      <c r="G645" s="314" t="b">
        <v>0</v>
      </c>
      <c r="H645" s="300" t="str">
        <f>IFERROR(__xludf.DUMMYFUNCTION("IF($G645=TRUE,QUERY(Dropdowns!A:E, ""SELECT C WHERE E = TRUE LIMIT 1"", 0), ""None"")"),"None")</f>
        <v>None</v>
      </c>
      <c r="I645" s="303" t="s">
        <v>27</v>
      </c>
      <c r="J645" s="302" t="str">
        <f>IFERROR(__xludf.DUMMYFUNCTION("IF($G645=TRUE, QUERY(Models!A:H, ""SELECT A WHERE G = TRUE AND H = TRUE LIMIT 1"", 0),""None"")"),"None")</f>
        <v>None</v>
      </c>
      <c r="K645" s="303" t="s">
        <v>27</v>
      </c>
    </row>
    <row r="646">
      <c r="A646" s="321"/>
      <c r="B646" s="322" t="b">
        <v>0</v>
      </c>
      <c r="C646" s="323"/>
      <c r="D646" s="300" t="s">
        <v>27</v>
      </c>
      <c r="E646" s="314"/>
      <c r="F646" s="314"/>
      <c r="G646" s="314" t="b">
        <v>0</v>
      </c>
      <c r="H646" s="300" t="str">
        <f>IFERROR(__xludf.DUMMYFUNCTION("IF($G646=TRUE,QUERY(Dropdowns!A:E, ""SELECT C WHERE E = TRUE LIMIT 1"", 0), ""None"")"),"None")</f>
        <v>None</v>
      </c>
      <c r="I646" s="303" t="s">
        <v>27</v>
      </c>
      <c r="J646" s="302" t="str">
        <f>IFERROR(__xludf.DUMMYFUNCTION("IF($G646=TRUE, QUERY(Models!A:H, ""SELECT A WHERE G = TRUE AND H = TRUE LIMIT 1"", 0),""None"")"),"None")</f>
        <v>None</v>
      </c>
      <c r="K646" s="303" t="s">
        <v>27</v>
      </c>
    </row>
    <row r="647">
      <c r="A647" s="321"/>
      <c r="B647" s="322" t="b">
        <v>0</v>
      </c>
      <c r="C647" s="323"/>
      <c r="D647" s="300" t="s">
        <v>27</v>
      </c>
      <c r="E647" s="314"/>
      <c r="F647" s="314"/>
      <c r="G647" s="314" t="b">
        <v>0</v>
      </c>
      <c r="H647" s="300" t="str">
        <f>IFERROR(__xludf.DUMMYFUNCTION("IF($G647=TRUE,QUERY(Dropdowns!A:E, ""SELECT C WHERE E = TRUE LIMIT 1"", 0), ""None"")"),"None")</f>
        <v>None</v>
      </c>
      <c r="I647" s="303" t="s">
        <v>27</v>
      </c>
      <c r="J647" s="302" t="str">
        <f>IFERROR(__xludf.DUMMYFUNCTION("IF($G647=TRUE, QUERY(Models!A:H, ""SELECT A WHERE G = TRUE AND H = TRUE LIMIT 1"", 0),""None"")"),"None")</f>
        <v>None</v>
      </c>
      <c r="K647" s="303" t="s">
        <v>27</v>
      </c>
    </row>
    <row r="648">
      <c r="A648" s="321"/>
      <c r="B648" s="322" t="b">
        <v>0</v>
      </c>
      <c r="C648" s="323"/>
      <c r="D648" s="300" t="s">
        <v>27</v>
      </c>
      <c r="E648" s="314"/>
      <c r="F648" s="314"/>
      <c r="G648" s="314" t="b">
        <v>0</v>
      </c>
      <c r="H648" s="300" t="str">
        <f>IFERROR(__xludf.DUMMYFUNCTION("IF($G648=TRUE,QUERY(Dropdowns!A:E, ""SELECT C WHERE E = TRUE LIMIT 1"", 0), ""None"")"),"None")</f>
        <v>None</v>
      </c>
      <c r="I648" s="303" t="s">
        <v>27</v>
      </c>
      <c r="J648" s="302" t="str">
        <f>IFERROR(__xludf.DUMMYFUNCTION("IF($G648=TRUE, QUERY(Models!A:H, ""SELECT A WHERE G = TRUE AND H = TRUE LIMIT 1"", 0),""None"")"),"None")</f>
        <v>None</v>
      </c>
      <c r="K648" s="303" t="s">
        <v>27</v>
      </c>
    </row>
    <row r="649">
      <c r="A649" s="321"/>
      <c r="B649" s="322" t="b">
        <v>0</v>
      </c>
      <c r="C649" s="323"/>
      <c r="D649" s="300" t="s">
        <v>27</v>
      </c>
      <c r="E649" s="314"/>
      <c r="F649" s="314"/>
      <c r="G649" s="314" t="b">
        <v>0</v>
      </c>
      <c r="H649" s="300" t="str">
        <f>IFERROR(__xludf.DUMMYFUNCTION("IF($G649=TRUE,QUERY(Dropdowns!A:E, ""SELECT C WHERE E = TRUE LIMIT 1"", 0), ""None"")"),"None")</f>
        <v>None</v>
      </c>
      <c r="I649" s="303" t="s">
        <v>27</v>
      </c>
      <c r="J649" s="302" t="str">
        <f>IFERROR(__xludf.DUMMYFUNCTION("IF($G649=TRUE, QUERY(Models!A:H, ""SELECT A WHERE G = TRUE AND H = TRUE LIMIT 1"", 0),""None"")"),"None")</f>
        <v>None</v>
      </c>
      <c r="K649" s="303" t="s">
        <v>27</v>
      </c>
    </row>
    <row r="650">
      <c r="A650" s="321"/>
      <c r="B650" s="322" t="b">
        <v>0</v>
      </c>
      <c r="C650" s="323"/>
      <c r="D650" s="300" t="s">
        <v>27</v>
      </c>
      <c r="E650" s="314"/>
      <c r="F650" s="314"/>
      <c r="G650" s="314" t="b">
        <v>0</v>
      </c>
      <c r="H650" s="300" t="str">
        <f>IFERROR(__xludf.DUMMYFUNCTION("IF($G650=TRUE,QUERY(Dropdowns!A:E, ""SELECT C WHERE E = TRUE LIMIT 1"", 0), ""None"")"),"None")</f>
        <v>None</v>
      </c>
      <c r="I650" s="303" t="s">
        <v>27</v>
      </c>
      <c r="J650" s="302" t="str">
        <f>IFERROR(__xludf.DUMMYFUNCTION("IF($G650=TRUE, QUERY(Models!A:H, ""SELECT A WHERE G = TRUE AND H = TRUE LIMIT 1"", 0),""None"")"),"None")</f>
        <v>None</v>
      </c>
      <c r="K650" s="303" t="s">
        <v>27</v>
      </c>
    </row>
    <row r="651">
      <c r="A651" s="321"/>
      <c r="B651" s="322" t="b">
        <v>0</v>
      </c>
      <c r="C651" s="323"/>
      <c r="D651" s="300" t="s">
        <v>27</v>
      </c>
      <c r="E651" s="314"/>
      <c r="F651" s="314"/>
      <c r="G651" s="314" t="b">
        <v>0</v>
      </c>
      <c r="H651" s="300" t="str">
        <f>IFERROR(__xludf.DUMMYFUNCTION("IF($G651=TRUE,QUERY(Dropdowns!A:E, ""SELECT C WHERE E = TRUE LIMIT 1"", 0), ""None"")"),"None")</f>
        <v>None</v>
      </c>
      <c r="I651" s="303" t="s">
        <v>27</v>
      </c>
      <c r="J651" s="302" t="str">
        <f>IFERROR(__xludf.DUMMYFUNCTION("IF($G651=TRUE, QUERY(Models!A:H, ""SELECT A WHERE G = TRUE AND H = TRUE LIMIT 1"", 0),""None"")"),"None")</f>
        <v>None</v>
      </c>
      <c r="K651" s="303" t="s">
        <v>27</v>
      </c>
    </row>
    <row r="652">
      <c r="A652" s="321"/>
      <c r="B652" s="322" t="b">
        <v>0</v>
      </c>
      <c r="C652" s="323"/>
      <c r="D652" s="300" t="s">
        <v>27</v>
      </c>
      <c r="E652" s="314"/>
      <c r="F652" s="314"/>
      <c r="G652" s="314" t="b">
        <v>0</v>
      </c>
      <c r="H652" s="300" t="str">
        <f>IFERROR(__xludf.DUMMYFUNCTION("IF($G652=TRUE,QUERY(Dropdowns!A:E, ""SELECT C WHERE E = TRUE LIMIT 1"", 0), ""None"")"),"None")</f>
        <v>None</v>
      </c>
      <c r="I652" s="303" t="s">
        <v>27</v>
      </c>
      <c r="J652" s="302" t="str">
        <f>IFERROR(__xludf.DUMMYFUNCTION("IF($G652=TRUE, QUERY(Models!A:H, ""SELECT A WHERE G = TRUE AND H = TRUE LIMIT 1"", 0),""None"")"),"None")</f>
        <v>None</v>
      </c>
      <c r="K652" s="303" t="s">
        <v>27</v>
      </c>
    </row>
    <row r="653">
      <c r="A653" s="321"/>
      <c r="B653" s="322" t="b">
        <v>0</v>
      </c>
      <c r="C653" s="323"/>
      <c r="D653" s="300" t="s">
        <v>27</v>
      </c>
      <c r="E653" s="314"/>
      <c r="F653" s="314"/>
      <c r="G653" s="314" t="b">
        <v>0</v>
      </c>
      <c r="H653" s="300" t="str">
        <f>IFERROR(__xludf.DUMMYFUNCTION("IF($G653=TRUE,QUERY(Dropdowns!A:E, ""SELECT C WHERE E = TRUE LIMIT 1"", 0), ""None"")"),"None")</f>
        <v>None</v>
      </c>
      <c r="I653" s="303" t="s">
        <v>27</v>
      </c>
      <c r="J653" s="302" t="str">
        <f>IFERROR(__xludf.DUMMYFUNCTION("IF($G653=TRUE, QUERY(Models!A:H, ""SELECT A WHERE G = TRUE AND H = TRUE LIMIT 1"", 0),""None"")"),"None")</f>
        <v>None</v>
      </c>
      <c r="K653" s="303" t="s">
        <v>27</v>
      </c>
    </row>
    <row r="654">
      <c r="A654" s="321"/>
      <c r="B654" s="322" t="b">
        <v>0</v>
      </c>
      <c r="C654" s="323"/>
      <c r="D654" s="300" t="s">
        <v>27</v>
      </c>
      <c r="E654" s="314"/>
      <c r="F654" s="314"/>
      <c r="G654" s="314" t="b">
        <v>0</v>
      </c>
      <c r="H654" s="300" t="str">
        <f>IFERROR(__xludf.DUMMYFUNCTION("IF($G654=TRUE,QUERY(Dropdowns!A:E, ""SELECT C WHERE E = TRUE LIMIT 1"", 0), ""None"")"),"None")</f>
        <v>None</v>
      </c>
      <c r="I654" s="303" t="s">
        <v>27</v>
      </c>
      <c r="J654" s="302" t="str">
        <f>IFERROR(__xludf.DUMMYFUNCTION("IF($G654=TRUE, QUERY(Models!A:H, ""SELECT A WHERE G = TRUE AND H = TRUE LIMIT 1"", 0),""None"")"),"None")</f>
        <v>None</v>
      </c>
      <c r="K654" s="303" t="s">
        <v>27</v>
      </c>
    </row>
    <row r="655">
      <c r="A655" s="321"/>
      <c r="B655" s="322" t="b">
        <v>0</v>
      </c>
      <c r="C655" s="323"/>
      <c r="D655" s="300" t="s">
        <v>27</v>
      </c>
      <c r="E655" s="314"/>
      <c r="F655" s="314"/>
      <c r="G655" s="314" t="b">
        <v>0</v>
      </c>
      <c r="H655" s="300" t="str">
        <f>IFERROR(__xludf.DUMMYFUNCTION("IF($G655=TRUE,QUERY(Dropdowns!A:E, ""SELECT C WHERE E = TRUE LIMIT 1"", 0), ""None"")"),"None")</f>
        <v>None</v>
      </c>
      <c r="I655" s="303" t="s">
        <v>27</v>
      </c>
      <c r="J655" s="302" t="str">
        <f>IFERROR(__xludf.DUMMYFUNCTION("IF($G655=TRUE, QUERY(Models!A:H, ""SELECT A WHERE G = TRUE AND H = TRUE LIMIT 1"", 0),""None"")"),"None")</f>
        <v>None</v>
      </c>
      <c r="K655" s="303" t="s">
        <v>27</v>
      </c>
    </row>
    <row r="656">
      <c r="A656" s="321"/>
      <c r="B656" s="322" t="b">
        <v>0</v>
      </c>
      <c r="C656" s="323"/>
      <c r="D656" s="300" t="s">
        <v>27</v>
      </c>
      <c r="E656" s="314"/>
      <c r="F656" s="314"/>
      <c r="G656" s="314" t="b">
        <v>0</v>
      </c>
      <c r="H656" s="300" t="str">
        <f>IFERROR(__xludf.DUMMYFUNCTION("IF($G656=TRUE,QUERY(Dropdowns!A:E, ""SELECT C WHERE E = TRUE LIMIT 1"", 0), ""None"")"),"None")</f>
        <v>None</v>
      </c>
      <c r="I656" s="303" t="s">
        <v>27</v>
      </c>
      <c r="J656" s="302" t="str">
        <f>IFERROR(__xludf.DUMMYFUNCTION("IF($G656=TRUE, QUERY(Models!A:H, ""SELECT A WHERE G = TRUE AND H = TRUE LIMIT 1"", 0),""None"")"),"None")</f>
        <v>None</v>
      </c>
      <c r="K656" s="303" t="s">
        <v>27</v>
      </c>
    </row>
    <row r="657">
      <c r="A657" s="321"/>
      <c r="B657" s="322" t="b">
        <v>0</v>
      </c>
      <c r="C657" s="323"/>
      <c r="D657" s="300" t="s">
        <v>27</v>
      </c>
      <c r="E657" s="314"/>
      <c r="F657" s="314"/>
      <c r="G657" s="314" t="b">
        <v>0</v>
      </c>
      <c r="H657" s="300" t="str">
        <f>IFERROR(__xludf.DUMMYFUNCTION("IF($G657=TRUE,QUERY(Dropdowns!A:E, ""SELECT C WHERE E = TRUE LIMIT 1"", 0), ""None"")"),"None")</f>
        <v>None</v>
      </c>
      <c r="I657" s="303" t="s">
        <v>27</v>
      </c>
      <c r="J657" s="302" t="str">
        <f>IFERROR(__xludf.DUMMYFUNCTION("IF($G657=TRUE, QUERY(Models!A:H, ""SELECT A WHERE G = TRUE AND H = TRUE LIMIT 1"", 0),""None"")"),"None")</f>
        <v>None</v>
      </c>
      <c r="K657" s="303" t="s">
        <v>27</v>
      </c>
    </row>
    <row r="658">
      <c r="A658" s="321"/>
      <c r="B658" s="322" t="b">
        <v>0</v>
      </c>
      <c r="C658" s="323"/>
      <c r="D658" s="300" t="s">
        <v>27</v>
      </c>
      <c r="E658" s="314"/>
      <c r="F658" s="314"/>
      <c r="G658" s="314" t="b">
        <v>0</v>
      </c>
      <c r="H658" s="300" t="str">
        <f>IFERROR(__xludf.DUMMYFUNCTION("IF($G658=TRUE,QUERY(Dropdowns!A:E, ""SELECT C WHERE E = TRUE LIMIT 1"", 0), ""None"")"),"None")</f>
        <v>None</v>
      </c>
      <c r="I658" s="303" t="s">
        <v>27</v>
      </c>
      <c r="J658" s="302" t="str">
        <f>IFERROR(__xludf.DUMMYFUNCTION("IF($G658=TRUE, QUERY(Models!A:H, ""SELECT A WHERE G = TRUE AND H = TRUE LIMIT 1"", 0),""None"")"),"None")</f>
        <v>None</v>
      </c>
      <c r="K658" s="303" t="s">
        <v>27</v>
      </c>
    </row>
    <row r="659">
      <c r="A659" s="321"/>
      <c r="B659" s="322" t="b">
        <v>0</v>
      </c>
      <c r="C659" s="323"/>
      <c r="D659" s="300" t="s">
        <v>27</v>
      </c>
      <c r="E659" s="314"/>
      <c r="F659" s="314"/>
      <c r="G659" s="314" t="b">
        <v>0</v>
      </c>
      <c r="H659" s="300" t="str">
        <f>IFERROR(__xludf.DUMMYFUNCTION("IF($G659=TRUE,QUERY(Dropdowns!A:E, ""SELECT C WHERE E = TRUE LIMIT 1"", 0), ""None"")"),"None")</f>
        <v>None</v>
      </c>
      <c r="I659" s="303" t="s">
        <v>27</v>
      </c>
      <c r="J659" s="302" t="str">
        <f>IFERROR(__xludf.DUMMYFUNCTION("IF($G659=TRUE, QUERY(Models!A:H, ""SELECT A WHERE G = TRUE AND H = TRUE LIMIT 1"", 0),""None"")"),"None")</f>
        <v>None</v>
      </c>
      <c r="K659" s="303" t="s">
        <v>27</v>
      </c>
    </row>
    <row r="660">
      <c r="A660" s="321"/>
      <c r="B660" s="322" t="b">
        <v>0</v>
      </c>
      <c r="C660" s="323"/>
      <c r="D660" s="300" t="s">
        <v>27</v>
      </c>
      <c r="E660" s="314"/>
      <c r="F660" s="314"/>
      <c r="G660" s="314" t="b">
        <v>0</v>
      </c>
      <c r="H660" s="300" t="str">
        <f>IFERROR(__xludf.DUMMYFUNCTION("IF($G660=TRUE,QUERY(Dropdowns!A:E, ""SELECT C WHERE E = TRUE LIMIT 1"", 0), ""None"")"),"None")</f>
        <v>None</v>
      </c>
      <c r="I660" s="303" t="s">
        <v>27</v>
      </c>
      <c r="J660" s="302" t="str">
        <f>IFERROR(__xludf.DUMMYFUNCTION("IF($G660=TRUE, QUERY(Models!A:H, ""SELECT A WHERE G = TRUE AND H = TRUE LIMIT 1"", 0),""None"")"),"None")</f>
        <v>None</v>
      </c>
      <c r="K660" s="303" t="s">
        <v>27</v>
      </c>
    </row>
    <row r="661">
      <c r="A661" s="321"/>
      <c r="B661" s="322" t="b">
        <v>0</v>
      </c>
      <c r="C661" s="323"/>
      <c r="D661" s="300" t="s">
        <v>27</v>
      </c>
      <c r="E661" s="314"/>
      <c r="F661" s="314"/>
      <c r="G661" s="314" t="b">
        <v>0</v>
      </c>
      <c r="H661" s="300" t="str">
        <f>IFERROR(__xludf.DUMMYFUNCTION("IF($G661=TRUE,QUERY(Dropdowns!A:E, ""SELECT C WHERE E = TRUE LIMIT 1"", 0), ""None"")"),"None")</f>
        <v>None</v>
      </c>
      <c r="I661" s="303" t="s">
        <v>27</v>
      </c>
      <c r="J661" s="302" t="str">
        <f>IFERROR(__xludf.DUMMYFUNCTION("IF($G661=TRUE, QUERY(Models!A:H, ""SELECT A WHERE G = TRUE AND H = TRUE LIMIT 1"", 0),""None"")"),"None")</f>
        <v>None</v>
      </c>
      <c r="K661" s="303" t="s">
        <v>27</v>
      </c>
    </row>
    <row r="662">
      <c r="A662" s="321"/>
      <c r="B662" s="322" t="b">
        <v>0</v>
      </c>
      <c r="C662" s="323"/>
      <c r="D662" s="300" t="s">
        <v>27</v>
      </c>
      <c r="E662" s="314"/>
      <c r="F662" s="314"/>
      <c r="G662" s="314" t="b">
        <v>0</v>
      </c>
      <c r="H662" s="300" t="str">
        <f>IFERROR(__xludf.DUMMYFUNCTION("IF($G662=TRUE,QUERY(Dropdowns!A:E, ""SELECT C WHERE E = TRUE LIMIT 1"", 0), ""None"")"),"None")</f>
        <v>None</v>
      </c>
      <c r="I662" s="303" t="s">
        <v>27</v>
      </c>
      <c r="J662" s="302" t="str">
        <f>IFERROR(__xludf.DUMMYFUNCTION("IF($G662=TRUE, QUERY(Models!A:H, ""SELECT A WHERE G = TRUE AND H = TRUE LIMIT 1"", 0),""None"")"),"None")</f>
        <v>None</v>
      </c>
      <c r="K662" s="303" t="s">
        <v>27</v>
      </c>
    </row>
    <row r="663">
      <c r="A663" s="321"/>
      <c r="B663" s="322" t="b">
        <v>0</v>
      </c>
      <c r="C663" s="323"/>
      <c r="D663" s="300" t="s">
        <v>27</v>
      </c>
      <c r="E663" s="314"/>
      <c r="F663" s="314"/>
      <c r="G663" s="314" t="b">
        <v>0</v>
      </c>
      <c r="H663" s="300" t="str">
        <f>IFERROR(__xludf.DUMMYFUNCTION("IF($G663=TRUE,QUERY(Dropdowns!A:E, ""SELECT C WHERE E = TRUE LIMIT 1"", 0), ""None"")"),"None")</f>
        <v>None</v>
      </c>
      <c r="I663" s="303" t="s">
        <v>27</v>
      </c>
      <c r="J663" s="302" t="str">
        <f>IFERROR(__xludf.DUMMYFUNCTION("IF($G663=TRUE, QUERY(Models!A:H, ""SELECT A WHERE G = TRUE AND H = TRUE LIMIT 1"", 0),""None"")"),"None")</f>
        <v>None</v>
      </c>
      <c r="K663" s="303" t="s">
        <v>27</v>
      </c>
    </row>
    <row r="664">
      <c r="A664" s="321"/>
      <c r="B664" s="322" t="b">
        <v>0</v>
      </c>
      <c r="C664" s="323"/>
      <c r="D664" s="300" t="s">
        <v>27</v>
      </c>
      <c r="E664" s="314"/>
      <c r="F664" s="314"/>
      <c r="G664" s="314" t="b">
        <v>0</v>
      </c>
      <c r="H664" s="300" t="str">
        <f>IFERROR(__xludf.DUMMYFUNCTION("IF($G664=TRUE,QUERY(Dropdowns!A:E, ""SELECT C WHERE E = TRUE LIMIT 1"", 0), ""None"")"),"None")</f>
        <v>None</v>
      </c>
      <c r="I664" s="303" t="s">
        <v>27</v>
      </c>
      <c r="J664" s="302" t="str">
        <f>IFERROR(__xludf.DUMMYFUNCTION("IF($G664=TRUE, QUERY(Models!A:H, ""SELECT A WHERE G = TRUE AND H = TRUE LIMIT 1"", 0),""None"")"),"None")</f>
        <v>None</v>
      </c>
      <c r="K664" s="303" t="s">
        <v>27</v>
      </c>
    </row>
    <row r="665">
      <c r="A665" s="321"/>
      <c r="B665" s="322" t="b">
        <v>0</v>
      </c>
      <c r="C665" s="323"/>
      <c r="D665" s="300" t="s">
        <v>27</v>
      </c>
      <c r="E665" s="314"/>
      <c r="F665" s="314"/>
      <c r="G665" s="314" t="b">
        <v>0</v>
      </c>
      <c r="H665" s="300" t="str">
        <f>IFERROR(__xludf.DUMMYFUNCTION("IF($G665=TRUE,QUERY(Dropdowns!A:E, ""SELECT C WHERE E = TRUE LIMIT 1"", 0), ""None"")"),"None")</f>
        <v>None</v>
      </c>
      <c r="I665" s="303" t="s">
        <v>27</v>
      </c>
      <c r="J665" s="302" t="str">
        <f>IFERROR(__xludf.DUMMYFUNCTION("IF($G665=TRUE, QUERY(Models!A:H, ""SELECT A WHERE G = TRUE AND H = TRUE LIMIT 1"", 0),""None"")"),"None")</f>
        <v>None</v>
      </c>
      <c r="K665" s="303" t="s">
        <v>27</v>
      </c>
    </row>
    <row r="666">
      <c r="A666" s="321"/>
      <c r="B666" s="322" t="b">
        <v>0</v>
      </c>
      <c r="C666" s="323"/>
      <c r="D666" s="300" t="s">
        <v>27</v>
      </c>
      <c r="E666" s="314"/>
      <c r="F666" s="314"/>
      <c r="G666" s="314" t="b">
        <v>0</v>
      </c>
      <c r="H666" s="300" t="str">
        <f>IFERROR(__xludf.DUMMYFUNCTION("IF($G666=TRUE,QUERY(Dropdowns!A:E, ""SELECT C WHERE E = TRUE LIMIT 1"", 0), ""None"")"),"None")</f>
        <v>None</v>
      </c>
      <c r="I666" s="303" t="s">
        <v>27</v>
      </c>
      <c r="J666" s="302" t="str">
        <f>IFERROR(__xludf.DUMMYFUNCTION("IF($G666=TRUE, QUERY(Models!A:H, ""SELECT A WHERE G = TRUE AND H = TRUE LIMIT 1"", 0),""None"")"),"None")</f>
        <v>None</v>
      </c>
      <c r="K666" s="303" t="s">
        <v>27</v>
      </c>
    </row>
    <row r="667">
      <c r="A667" s="321"/>
      <c r="B667" s="322" t="b">
        <v>0</v>
      </c>
      <c r="C667" s="323"/>
      <c r="D667" s="300" t="s">
        <v>27</v>
      </c>
      <c r="E667" s="314"/>
      <c r="F667" s="314"/>
      <c r="G667" s="314" t="b">
        <v>0</v>
      </c>
      <c r="H667" s="300" t="str">
        <f>IFERROR(__xludf.DUMMYFUNCTION("IF($G667=TRUE,QUERY(Dropdowns!A:E, ""SELECT C WHERE E = TRUE LIMIT 1"", 0), ""None"")"),"None")</f>
        <v>None</v>
      </c>
      <c r="I667" s="303" t="s">
        <v>27</v>
      </c>
      <c r="J667" s="302" t="str">
        <f>IFERROR(__xludf.DUMMYFUNCTION("IF($G667=TRUE, QUERY(Models!A:H, ""SELECT A WHERE G = TRUE AND H = TRUE LIMIT 1"", 0),""None"")"),"None")</f>
        <v>None</v>
      </c>
      <c r="K667" s="303" t="s">
        <v>27</v>
      </c>
    </row>
    <row r="668">
      <c r="A668" s="321"/>
      <c r="B668" s="322" t="b">
        <v>0</v>
      </c>
      <c r="C668" s="323"/>
      <c r="D668" s="300" t="s">
        <v>27</v>
      </c>
      <c r="E668" s="314"/>
      <c r="F668" s="314"/>
      <c r="G668" s="314" t="b">
        <v>0</v>
      </c>
      <c r="H668" s="300" t="str">
        <f>IFERROR(__xludf.DUMMYFUNCTION("IF($G668=TRUE,QUERY(Dropdowns!A:E, ""SELECT C WHERE E = TRUE LIMIT 1"", 0), ""None"")"),"None")</f>
        <v>None</v>
      </c>
      <c r="I668" s="303" t="s">
        <v>27</v>
      </c>
      <c r="J668" s="302" t="str">
        <f>IFERROR(__xludf.DUMMYFUNCTION("IF($G668=TRUE, QUERY(Models!A:H, ""SELECT A WHERE G = TRUE AND H = TRUE LIMIT 1"", 0),""None"")"),"None")</f>
        <v>None</v>
      </c>
      <c r="K668" s="303" t="s">
        <v>27</v>
      </c>
    </row>
    <row r="669">
      <c r="A669" s="321"/>
      <c r="B669" s="322" t="b">
        <v>0</v>
      </c>
      <c r="C669" s="323"/>
      <c r="D669" s="300" t="s">
        <v>27</v>
      </c>
      <c r="E669" s="314"/>
      <c r="F669" s="314"/>
      <c r="G669" s="314" t="b">
        <v>0</v>
      </c>
      <c r="H669" s="300" t="str">
        <f>IFERROR(__xludf.DUMMYFUNCTION("IF($G669=TRUE,QUERY(Dropdowns!A:E, ""SELECT C WHERE E = TRUE LIMIT 1"", 0), ""None"")"),"None")</f>
        <v>None</v>
      </c>
      <c r="I669" s="303" t="s">
        <v>27</v>
      </c>
      <c r="J669" s="302" t="str">
        <f>IFERROR(__xludf.DUMMYFUNCTION("IF($G669=TRUE, QUERY(Models!A:H, ""SELECT A WHERE G = TRUE AND H = TRUE LIMIT 1"", 0),""None"")"),"None")</f>
        <v>None</v>
      </c>
      <c r="K669" s="303" t="s">
        <v>27</v>
      </c>
    </row>
    <row r="670">
      <c r="A670" s="321"/>
      <c r="B670" s="322" t="b">
        <v>0</v>
      </c>
      <c r="C670" s="323"/>
      <c r="D670" s="300" t="s">
        <v>27</v>
      </c>
      <c r="E670" s="314"/>
      <c r="F670" s="314"/>
      <c r="G670" s="314" t="b">
        <v>0</v>
      </c>
      <c r="H670" s="300" t="str">
        <f>IFERROR(__xludf.DUMMYFUNCTION("IF($G670=TRUE,QUERY(Dropdowns!A:E, ""SELECT C WHERE E = TRUE LIMIT 1"", 0), ""None"")"),"None")</f>
        <v>None</v>
      </c>
      <c r="I670" s="303" t="s">
        <v>27</v>
      </c>
      <c r="J670" s="302" t="str">
        <f>IFERROR(__xludf.DUMMYFUNCTION("IF($G670=TRUE, QUERY(Models!A:H, ""SELECT A WHERE G = TRUE AND H = TRUE LIMIT 1"", 0),""None"")"),"None")</f>
        <v>None</v>
      </c>
      <c r="K670" s="303" t="s">
        <v>27</v>
      </c>
    </row>
    <row r="671">
      <c r="A671" s="321"/>
      <c r="B671" s="322" t="b">
        <v>0</v>
      </c>
      <c r="C671" s="323"/>
      <c r="D671" s="300" t="s">
        <v>27</v>
      </c>
      <c r="E671" s="314"/>
      <c r="F671" s="314"/>
      <c r="G671" s="314" t="b">
        <v>0</v>
      </c>
      <c r="H671" s="300" t="str">
        <f>IFERROR(__xludf.DUMMYFUNCTION("IF($G671=TRUE,QUERY(Dropdowns!A:E, ""SELECT C WHERE E = TRUE LIMIT 1"", 0), ""None"")"),"None")</f>
        <v>None</v>
      </c>
      <c r="I671" s="303" t="s">
        <v>27</v>
      </c>
      <c r="J671" s="302" t="str">
        <f>IFERROR(__xludf.DUMMYFUNCTION("IF($G671=TRUE, QUERY(Models!A:H, ""SELECT A WHERE G = TRUE AND H = TRUE LIMIT 1"", 0),""None"")"),"None")</f>
        <v>None</v>
      </c>
      <c r="K671" s="303" t="s">
        <v>27</v>
      </c>
    </row>
    <row r="672">
      <c r="A672" s="321"/>
      <c r="B672" s="322" t="b">
        <v>0</v>
      </c>
      <c r="C672" s="323"/>
      <c r="D672" s="300" t="s">
        <v>27</v>
      </c>
      <c r="E672" s="314"/>
      <c r="F672" s="314"/>
      <c r="G672" s="314" t="b">
        <v>0</v>
      </c>
      <c r="H672" s="300" t="str">
        <f>IFERROR(__xludf.DUMMYFUNCTION("IF($G672=TRUE,QUERY(Dropdowns!A:E, ""SELECT C WHERE E = TRUE LIMIT 1"", 0), ""None"")"),"None")</f>
        <v>None</v>
      </c>
      <c r="I672" s="303" t="s">
        <v>27</v>
      </c>
      <c r="J672" s="302" t="str">
        <f>IFERROR(__xludf.DUMMYFUNCTION("IF($G672=TRUE, QUERY(Models!A:H, ""SELECT A WHERE G = TRUE AND H = TRUE LIMIT 1"", 0),""None"")"),"None")</f>
        <v>None</v>
      </c>
      <c r="K672" s="303" t="s">
        <v>27</v>
      </c>
    </row>
    <row r="673">
      <c r="A673" s="321"/>
      <c r="B673" s="322" t="b">
        <v>0</v>
      </c>
      <c r="C673" s="323"/>
      <c r="D673" s="300" t="s">
        <v>27</v>
      </c>
      <c r="E673" s="314"/>
      <c r="F673" s="314"/>
      <c r="G673" s="314" t="b">
        <v>0</v>
      </c>
      <c r="H673" s="300" t="str">
        <f>IFERROR(__xludf.DUMMYFUNCTION("IF($G673=TRUE,QUERY(Dropdowns!A:E, ""SELECT C WHERE E = TRUE LIMIT 1"", 0), ""None"")"),"None")</f>
        <v>None</v>
      </c>
      <c r="I673" s="303" t="s">
        <v>27</v>
      </c>
      <c r="J673" s="302" t="str">
        <f>IFERROR(__xludf.DUMMYFUNCTION("IF($G673=TRUE, QUERY(Models!A:H, ""SELECT A WHERE G = TRUE AND H = TRUE LIMIT 1"", 0),""None"")"),"None")</f>
        <v>None</v>
      </c>
      <c r="K673" s="303" t="s">
        <v>27</v>
      </c>
    </row>
    <row r="674">
      <c r="A674" s="321"/>
      <c r="B674" s="322" t="b">
        <v>0</v>
      </c>
      <c r="C674" s="323"/>
      <c r="D674" s="300" t="s">
        <v>27</v>
      </c>
      <c r="E674" s="314"/>
      <c r="F674" s="314"/>
      <c r="G674" s="314" t="b">
        <v>0</v>
      </c>
      <c r="H674" s="300" t="str">
        <f>IFERROR(__xludf.DUMMYFUNCTION("IF($G674=TRUE,QUERY(Dropdowns!A:E, ""SELECT C WHERE E = TRUE LIMIT 1"", 0), ""None"")"),"None")</f>
        <v>None</v>
      </c>
      <c r="I674" s="303" t="s">
        <v>27</v>
      </c>
      <c r="J674" s="302" t="str">
        <f>IFERROR(__xludf.DUMMYFUNCTION("IF($G674=TRUE, QUERY(Models!A:H, ""SELECT A WHERE G = TRUE AND H = TRUE LIMIT 1"", 0),""None"")"),"None")</f>
        <v>None</v>
      </c>
      <c r="K674" s="303" t="s">
        <v>27</v>
      </c>
    </row>
    <row r="675">
      <c r="A675" s="321"/>
      <c r="B675" s="322" t="b">
        <v>0</v>
      </c>
      <c r="C675" s="323"/>
      <c r="D675" s="300" t="s">
        <v>27</v>
      </c>
      <c r="E675" s="314"/>
      <c r="F675" s="314"/>
      <c r="G675" s="314" t="b">
        <v>0</v>
      </c>
      <c r="H675" s="300" t="str">
        <f>IFERROR(__xludf.DUMMYFUNCTION("IF($G675=TRUE,QUERY(Dropdowns!A:E, ""SELECT C WHERE E = TRUE LIMIT 1"", 0), ""None"")"),"None")</f>
        <v>None</v>
      </c>
      <c r="I675" s="303" t="s">
        <v>27</v>
      </c>
      <c r="J675" s="302" t="str">
        <f>IFERROR(__xludf.DUMMYFUNCTION("IF($G675=TRUE, QUERY(Models!A:H, ""SELECT A WHERE G = TRUE AND H = TRUE LIMIT 1"", 0),""None"")"),"None")</f>
        <v>None</v>
      </c>
      <c r="K675" s="303" t="s">
        <v>27</v>
      </c>
    </row>
    <row r="676">
      <c r="A676" s="321"/>
      <c r="B676" s="322" t="b">
        <v>0</v>
      </c>
      <c r="C676" s="323"/>
      <c r="D676" s="300" t="s">
        <v>27</v>
      </c>
      <c r="E676" s="314"/>
      <c r="F676" s="314"/>
      <c r="G676" s="314" t="b">
        <v>0</v>
      </c>
      <c r="H676" s="300" t="str">
        <f>IFERROR(__xludf.DUMMYFUNCTION("IF($G676=TRUE,QUERY(Dropdowns!A:E, ""SELECT C WHERE E = TRUE LIMIT 1"", 0), ""None"")"),"None")</f>
        <v>None</v>
      </c>
      <c r="I676" s="303" t="s">
        <v>27</v>
      </c>
      <c r="J676" s="302" t="str">
        <f>IFERROR(__xludf.DUMMYFUNCTION("IF($G676=TRUE, QUERY(Models!A:H, ""SELECT A WHERE G = TRUE AND H = TRUE LIMIT 1"", 0),""None"")"),"None")</f>
        <v>None</v>
      </c>
      <c r="K676" s="303" t="s">
        <v>27</v>
      </c>
    </row>
    <row r="677">
      <c r="A677" s="321"/>
      <c r="B677" s="322" t="b">
        <v>0</v>
      </c>
      <c r="C677" s="323"/>
      <c r="D677" s="300" t="s">
        <v>27</v>
      </c>
      <c r="E677" s="314"/>
      <c r="F677" s="314"/>
      <c r="G677" s="314" t="b">
        <v>0</v>
      </c>
      <c r="H677" s="300" t="str">
        <f>IFERROR(__xludf.DUMMYFUNCTION("IF($G677=TRUE,QUERY(Dropdowns!A:E, ""SELECT C WHERE E = TRUE LIMIT 1"", 0), ""None"")"),"None")</f>
        <v>None</v>
      </c>
      <c r="I677" s="303" t="s">
        <v>27</v>
      </c>
      <c r="J677" s="302" t="str">
        <f>IFERROR(__xludf.DUMMYFUNCTION("IF($G677=TRUE, QUERY(Models!A:H, ""SELECT A WHERE G = TRUE AND H = TRUE LIMIT 1"", 0),""None"")"),"None")</f>
        <v>None</v>
      </c>
      <c r="K677" s="303" t="s">
        <v>27</v>
      </c>
    </row>
    <row r="678">
      <c r="A678" s="321"/>
      <c r="B678" s="322" t="b">
        <v>0</v>
      </c>
      <c r="C678" s="323"/>
      <c r="D678" s="300" t="s">
        <v>27</v>
      </c>
      <c r="E678" s="314"/>
      <c r="F678" s="314"/>
      <c r="G678" s="314" t="b">
        <v>0</v>
      </c>
      <c r="H678" s="300" t="str">
        <f>IFERROR(__xludf.DUMMYFUNCTION("IF($G678=TRUE,QUERY(Dropdowns!A:E, ""SELECT C WHERE E = TRUE LIMIT 1"", 0), ""None"")"),"None")</f>
        <v>None</v>
      </c>
      <c r="I678" s="303" t="s">
        <v>27</v>
      </c>
      <c r="J678" s="302" t="str">
        <f>IFERROR(__xludf.DUMMYFUNCTION("IF($G678=TRUE, QUERY(Models!A:H, ""SELECT A WHERE G = TRUE AND H = TRUE LIMIT 1"", 0),""None"")"),"None")</f>
        <v>None</v>
      </c>
      <c r="K678" s="303" t="s">
        <v>27</v>
      </c>
    </row>
    <row r="679">
      <c r="A679" s="321"/>
      <c r="B679" s="322" t="b">
        <v>0</v>
      </c>
      <c r="C679" s="323"/>
      <c r="D679" s="300" t="s">
        <v>27</v>
      </c>
      <c r="E679" s="314"/>
      <c r="F679" s="314"/>
      <c r="G679" s="314" t="b">
        <v>0</v>
      </c>
      <c r="H679" s="300" t="str">
        <f>IFERROR(__xludf.DUMMYFUNCTION("IF($G679=TRUE,QUERY(Dropdowns!A:E, ""SELECT C WHERE E = TRUE LIMIT 1"", 0), ""None"")"),"None")</f>
        <v>None</v>
      </c>
      <c r="I679" s="303" t="s">
        <v>27</v>
      </c>
      <c r="J679" s="302" t="str">
        <f>IFERROR(__xludf.DUMMYFUNCTION("IF($G679=TRUE, QUERY(Models!A:H, ""SELECT A WHERE G = TRUE AND H = TRUE LIMIT 1"", 0),""None"")"),"None")</f>
        <v>None</v>
      </c>
      <c r="K679" s="303" t="s">
        <v>27</v>
      </c>
    </row>
    <row r="680">
      <c r="A680" s="321"/>
      <c r="B680" s="322" t="b">
        <v>0</v>
      </c>
      <c r="C680" s="323"/>
      <c r="D680" s="300" t="s">
        <v>27</v>
      </c>
      <c r="E680" s="314"/>
      <c r="F680" s="314"/>
      <c r="G680" s="314" t="b">
        <v>0</v>
      </c>
      <c r="H680" s="300" t="str">
        <f>IFERROR(__xludf.DUMMYFUNCTION("IF($G680=TRUE,QUERY(Dropdowns!A:E, ""SELECT C WHERE E = TRUE LIMIT 1"", 0), ""None"")"),"None")</f>
        <v>None</v>
      </c>
      <c r="I680" s="303" t="s">
        <v>27</v>
      </c>
      <c r="J680" s="302" t="str">
        <f>IFERROR(__xludf.DUMMYFUNCTION("IF($G680=TRUE, QUERY(Models!A:H, ""SELECT A WHERE G = TRUE AND H = TRUE LIMIT 1"", 0),""None"")"),"None")</f>
        <v>None</v>
      </c>
      <c r="K680" s="303" t="s">
        <v>27</v>
      </c>
    </row>
    <row r="681">
      <c r="A681" s="321"/>
      <c r="B681" s="322" t="b">
        <v>0</v>
      </c>
      <c r="C681" s="323"/>
      <c r="D681" s="300" t="s">
        <v>27</v>
      </c>
      <c r="E681" s="314"/>
      <c r="F681" s="314"/>
      <c r="G681" s="314" t="b">
        <v>0</v>
      </c>
      <c r="H681" s="300" t="str">
        <f>IFERROR(__xludf.DUMMYFUNCTION("IF($G681=TRUE,QUERY(Dropdowns!A:E, ""SELECT C WHERE E = TRUE LIMIT 1"", 0), ""None"")"),"None")</f>
        <v>None</v>
      </c>
      <c r="I681" s="303" t="s">
        <v>27</v>
      </c>
      <c r="J681" s="302" t="str">
        <f>IFERROR(__xludf.DUMMYFUNCTION("IF($G681=TRUE, QUERY(Models!A:H, ""SELECT A WHERE G = TRUE AND H = TRUE LIMIT 1"", 0),""None"")"),"None")</f>
        <v>None</v>
      </c>
      <c r="K681" s="303" t="s">
        <v>27</v>
      </c>
    </row>
    <row r="682">
      <c r="A682" s="321"/>
      <c r="B682" s="322" t="b">
        <v>0</v>
      </c>
      <c r="C682" s="323"/>
      <c r="D682" s="300" t="s">
        <v>27</v>
      </c>
      <c r="E682" s="314"/>
      <c r="F682" s="314"/>
      <c r="G682" s="314" t="b">
        <v>0</v>
      </c>
      <c r="H682" s="300" t="str">
        <f>IFERROR(__xludf.DUMMYFUNCTION("IF($G682=TRUE,QUERY(Dropdowns!A:E, ""SELECT C WHERE E = TRUE LIMIT 1"", 0), ""None"")"),"None")</f>
        <v>None</v>
      </c>
      <c r="I682" s="303" t="s">
        <v>27</v>
      </c>
      <c r="J682" s="302" t="str">
        <f>IFERROR(__xludf.DUMMYFUNCTION("IF($G682=TRUE, QUERY(Models!A:H, ""SELECT A WHERE G = TRUE AND H = TRUE LIMIT 1"", 0),""None"")"),"None")</f>
        <v>None</v>
      </c>
      <c r="K682" s="303" t="s">
        <v>27</v>
      </c>
    </row>
    <row r="683">
      <c r="A683" s="321"/>
      <c r="B683" s="322" t="b">
        <v>0</v>
      </c>
      <c r="C683" s="323"/>
      <c r="D683" s="300" t="s">
        <v>27</v>
      </c>
      <c r="E683" s="314"/>
      <c r="F683" s="314"/>
      <c r="G683" s="314" t="b">
        <v>0</v>
      </c>
      <c r="H683" s="300" t="str">
        <f>IFERROR(__xludf.DUMMYFUNCTION("IF($G683=TRUE,QUERY(Dropdowns!A:E, ""SELECT C WHERE E = TRUE LIMIT 1"", 0), ""None"")"),"None")</f>
        <v>None</v>
      </c>
      <c r="I683" s="303" t="s">
        <v>27</v>
      </c>
      <c r="J683" s="302" t="str">
        <f>IFERROR(__xludf.DUMMYFUNCTION("IF($G683=TRUE, QUERY(Models!A:H, ""SELECT A WHERE G = TRUE AND H = TRUE LIMIT 1"", 0),""None"")"),"None")</f>
        <v>None</v>
      </c>
      <c r="K683" s="303" t="s">
        <v>27</v>
      </c>
    </row>
    <row r="684">
      <c r="A684" s="321"/>
      <c r="B684" s="322" t="b">
        <v>0</v>
      </c>
      <c r="C684" s="323"/>
      <c r="D684" s="300" t="s">
        <v>27</v>
      </c>
      <c r="E684" s="314"/>
      <c r="F684" s="314"/>
      <c r="G684" s="314" t="b">
        <v>0</v>
      </c>
      <c r="H684" s="300" t="str">
        <f>IFERROR(__xludf.DUMMYFUNCTION("IF($G684=TRUE,QUERY(Dropdowns!A:E, ""SELECT C WHERE E = TRUE LIMIT 1"", 0), ""None"")"),"None")</f>
        <v>None</v>
      </c>
      <c r="I684" s="303" t="s">
        <v>27</v>
      </c>
      <c r="J684" s="302" t="str">
        <f>IFERROR(__xludf.DUMMYFUNCTION("IF($G684=TRUE, QUERY(Models!A:H, ""SELECT A WHERE G = TRUE AND H = TRUE LIMIT 1"", 0),""None"")"),"None")</f>
        <v>None</v>
      </c>
      <c r="K684" s="303" t="s">
        <v>27</v>
      </c>
    </row>
    <row r="685">
      <c r="A685" s="321"/>
      <c r="B685" s="322" t="b">
        <v>0</v>
      </c>
      <c r="C685" s="323"/>
      <c r="D685" s="300" t="s">
        <v>27</v>
      </c>
      <c r="E685" s="314"/>
      <c r="F685" s="314"/>
      <c r="G685" s="314" t="b">
        <v>0</v>
      </c>
      <c r="H685" s="300" t="str">
        <f>IFERROR(__xludf.DUMMYFUNCTION("IF($G685=TRUE,QUERY(Dropdowns!A:E, ""SELECT C WHERE E = TRUE LIMIT 1"", 0), ""None"")"),"None")</f>
        <v>None</v>
      </c>
      <c r="I685" s="303" t="s">
        <v>27</v>
      </c>
      <c r="J685" s="302" t="str">
        <f>IFERROR(__xludf.DUMMYFUNCTION("IF($G685=TRUE, QUERY(Models!A:H, ""SELECT A WHERE G = TRUE AND H = TRUE LIMIT 1"", 0),""None"")"),"None")</f>
        <v>None</v>
      </c>
      <c r="K685" s="303" t="s">
        <v>27</v>
      </c>
    </row>
    <row r="686">
      <c r="A686" s="321"/>
      <c r="B686" s="322" t="b">
        <v>0</v>
      </c>
      <c r="C686" s="323"/>
      <c r="D686" s="300" t="s">
        <v>27</v>
      </c>
      <c r="E686" s="314"/>
      <c r="F686" s="314"/>
      <c r="G686" s="314" t="b">
        <v>0</v>
      </c>
      <c r="H686" s="300" t="str">
        <f>IFERROR(__xludf.DUMMYFUNCTION("IF($G686=TRUE,QUERY(Dropdowns!A:E, ""SELECT C WHERE E = TRUE LIMIT 1"", 0), ""None"")"),"None")</f>
        <v>None</v>
      </c>
      <c r="I686" s="303" t="s">
        <v>27</v>
      </c>
      <c r="J686" s="302" t="str">
        <f>IFERROR(__xludf.DUMMYFUNCTION("IF($G686=TRUE, QUERY(Models!A:H, ""SELECT A WHERE G = TRUE AND H = TRUE LIMIT 1"", 0),""None"")"),"None")</f>
        <v>None</v>
      </c>
      <c r="K686" s="303" t="s">
        <v>27</v>
      </c>
    </row>
    <row r="687">
      <c r="A687" s="321"/>
      <c r="B687" s="322" t="b">
        <v>0</v>
      </c>
      <c r="C687" s="323"/>
      <c r="D687" s="300" t="s">
        <v>27</v>
      </c>
      <c r="E687" s="314"/>
      <c r="F687" s="314"/>
      <c r="G687" s="314" t="b">
        <v>0</v>
      </c>
      <c r="H687" s="300" t="str">
        <f>IFERROR(__xludf.DUMMYFUNCTION("IF($G687=TRUE,QUERY(Dropdowns!A:E, ""SELECT C WHERE E = TRUE LIMIT 1"", 0), ""None"")"),"None")</f>
        <v>None</v>
      </c>
      <c r="I687" s="303" t="s">
        <v>27</v>
      </c>
      <c r="J687" s="302" t="str">
        <f>IFERROR(__xludf.DUMMYFUNCTION("IF($G687=TRUE, QUERY(Models!A:H, ""SELECT A WHERE G = TRUE AND H = TRUE LIMIT 1"", 0),""None"")"),"None")</f>
        <v>None</v>
      </c>
      <c r="K687" s="303" t="s">
        <v>27</v>
      </c>
    </row>
    <row r="688">
      <c r="A688" s="321"/>
      <c r="B688" s="322" t="b">
        <v>0</v>
      </c>
      <c r="C688" s="323"/>
      <c r="D688" s="300" t="s">
        <v>27</v>
      </c>
      <c r="E688" s="314"/>
      <c r="F688" s="314"/>
      <c r="G688" s="314" t="b">
        <v>0</v>
      </c>
      <c r="H688" s="300" t="str">
        <f>IFERROR(__xludf.DUMMYFUNCTION("IF($G688=TRUE,QUERY(Dropdowns!A:E, ""SELECT C WHERE E = TRUE LIMIT 1"", 0), ""None"")"),"None")</f>
        <v>None</v>
      </c>
      <c r="I688" s="303" t="s">
        <v>27</v>
      </c>
      <c r="J688" s="302" t="str">
        <f>IFERROR(__xludf.DUMMYFUNCTION("IF($G688=TRUE, QUERY(Models!A:H, ""SELECT A WHERE G = TRUE AND H = TRUE LIMIT 1"", 0),""None"")"),"None")</f>
        <v>None</v>
      </c>
      <c r="K688" s="303" t="s">
        <v>27</v>
      </c>
    </row>
    <row r="689">
      <c r="A689" s="321"/>
      <c r="B689" s="322" t="b">
        <v>0</v>
      </c>
      <c r="C689" s="323"/>
      <c r="D689" s="300" t="s">
        <v>27</v>
      </c>
      <c r="E689" s="314"/>
      <c r="F689" s="314"/>
      <c r="G689" s="314" t="b">
        <v>0</v>
      </c>
      <c r="H689" s="300" t="str">
        <f>IFERROR(__xludf.DUMMYFUNCTION("IF($G689=TRUE,QUERY(Dropdowns!A:E, ""SELECT C WHERE E = TRUE LIMIT 1"", 0), ""None"")"),"None")</f>
        <v>None</v>
      </c>
      <c r="I689" s="303" t="s">
        <v>27</v>
      </c>
      <c r="J689" s="302" t="str">
        <f>IFERROR(__xludf.DUMMYFUNCTION("IF($G689=TRUE, QUERY(Models!A:H, ""SELECT A WHERE G = TRUE AND H = TRUE LIMIT 1"", 0),""None"")"),"None")</f>
        <v>None</v>
      </c>
      <c r="K689" s="303" t="s">
        <v>27</v>
      </c>
    </row>
    <row r="690">
      <c r="A690" s="321"/>
      <c r="B690" s="322" t="b">
        <v>0</v>
      </c>
      <c r="C690" s="323"/>
      <c r="D690" s="300" t="s">
        <v>27</v>
      </c>
      <c r="E690" s="314"/>
      <c r="F690" s="314"/>
      <c r="G690" s="314" t="b">
        <v>0</v>
      </c>
      <c r="H690" s="300" t="str">
        <f>IFERROR(__xludf.DUMMYFUNCTION("IF($G690=TRUE,QUERY(Dropdowns!A:E, ""SELECT C WHERE E = TRUE LIMIT 1"", 0), ""None"")"),"None")</f>
        <v>None</v>
      </c>
      <c r="I690" s="303" t="s">
        <v>27</v>
      </c>
      <c r="J690" s="302" t="str">
        <f>IFERROR(__xludf.DUMMYFUNCTION("IF($G690=TRUE, QUERY(Models!A:H, ""SELECT A WHERE G = TRUE AND H = TRUE LIMIT 1"", 0),""None"")"),"None")</f>
        <v>None</v>
      </c>
      <c r="K690" s="303" t="s">
        <v>27</v>
      </c>
    </row>
    <row r="691">
      <c r="A691" s="321"/>
      <c r="B691" s="322" t="b">
        <v>0</v>
      </c>
      <c r="C691" s="323"/>
      <c r="D691" s="300" t="s">
        <v>27</v>
      </c>
      <c r="E691" s="314"/>
      <c r="F691" s="314"/>
      <c r="G691" s="314" t="b">
        <v>0</v>
      </c>
      <c r="H691" s="300" t="str">
        <f>IFERROR(__xludf.DUMMYFUNCTION("IF($G691=TRUE,QUERY(Dropdowns!A:E, ""SELECT C WHERE E = TRUE LIMIT 1"", 0), ""None"")"),"None")</f>
        <v>None</v>
      </c>
      <c r="I691" s="303" t="s">
        <v>27</v>
      </c>
      <c r="J691" s="302" t="str">
        <f>IFERROR(__xludf.DUMMYFUNCTION("IF($G691=TRUE, QUERY(Models!A:H, ""SELECT A WHERE G = TRUE AND H = TRUE LIMIT 1"", 0),""None"")"),"None")</f>
        <v>None</v>
      </c>
      <c r="K691" s="303" t="s">
        <v>27</v>
      </c>
    </row>
    <row r="692">
      <c r="A692" s="321"/>
      <c r="B692" s="322" t="b">
        <v>0</v>
      </c>
      <c r="C692" s="323"/>
      <c r="D692" s="300" t="s">
        <v>27</v>
      </c>
      <c r="E692" s="314"/>
      <c r="F692" s="314"/>
      <c r="G692" s="314" t="b">
        <v>0</v>
      </c>
      <c r="H692" s="300" t="str">
        <f>IFERROR(__xludf.DUMMYFUNCTION("IF($G692=TRUE,QUERY(Dropdowns!A:E, ""SELECT C WHERE E = TRUE LIMIT 1"", 0), ""None"")"),"None")</f>
        <v>None</v>
      </c>
      <c r="I692" s="303" t="s">
        <v>27</v>
      </c>
      <c r="J692" s="302" t="str">
        <f>IFERROR(__xludf.DUMMYFUNCTION("IF($G692=TRUE, QUERY(Models!A:H, ""SELECT A WHERE G = TRUE AND H = TRUE LIMIT 1"", 0),""None"")"),"None")</f>
        <v>None</v>
      </c>
      <c r="K692" s="303" t="s">
        <v>27</v>
      </c>
    </row>
    <row r="693">
      <c r="A693" s="321"/>
      <c r="B693" s="322" t="b">
        <v>0</v>
      </c>
      <c r="C693" s="323"/>
      <c r="D693" s="300" t="s">
        <v>27</v>
      </c>
      <c r="E693" s="314"/>
      <c r="F693" s="314"/>
      <c r="G693" s="314" t="b">
        <v>0</v>
      </c>
      <c r="H693" s="300" t="str">
        <f>IFERROR(__xludf.DUMMYFUNCTION("IF($G693=TRUE,QUERY(Dropdowns!A:E, ""SELECT C WHERE E = TRUE LIMIT 1"", 0), ""None"")"),"None")</f>
        <v>None</v>
      </c>
      <c r="I693" s="303" t="s">
        <v>27</v>
      </c>
      <c r="J693" s="302" t="str">
        <f>IFERROR(__xludf.DUMMYFUNCTION("IF($G693=TRUE, QUERY(Models!A:H, ""SELECT A WHERE G = TRUE AND H = TRUE LIMIT 1"", 0),""None"")"),"None")</f>
        <v>None</v>
      </c>
      <c r="K693" s="303" t="s">
        <v>27</v>
      </c>
    </row>
    <row r="694">
      <c r="A694" s="321"/>
      <c r="B694" s="322" t="b">
        <v>0</v>
      </c>
      <c r="C694" s="323"/>
      <c r="D694" s="300" t="s">
        <v>27</v>
      </c>
      <c r="E694" s="314"/>
      <c r="F694" s="314"/>
      <c r="G694" s="314" t="b">
        <v>0</v>
      </c>
      <c r="H694" s="300" t="str">
        <f>IFERROR(__xludf.DUMMYFUNCTION("IF($G694=TRUE,QUERY(Dropdowns!A:E, ""SELECT C WHERE E = TRUE LIMIT 1"", 0), ""None"")"),"None")</f>
        <v>None</v>
      </c>
      <c r="I694" s="303" t="s">
        <v>27</v>
      </c>
      <c r="J694" s="302" t="str">
        <f>IFERROR(__xludf.DUMMYFUNCTION("IF($G694=TRUE, QUERY(Models!A:H, ""SELECT A WHERE G = TRUE AND H = TRUE LIMIT 1"", 0),""None"")"),"None")</f>
        <v>None</v>
      </c>
      <c r="K694" s="303" t="s">
        <v>27</v>
      </c>
    </row>
    <row r="695">
      <c r="A695" s="321"/>
      <c r="B695" s="322" t="b">
        <v>0</v>
      </c>
      <c r="C695" s="323"/>
      <c r="D695" s="300" t="s">
        <v>27</v>
      </c>
      <c r="E695" s="314"/>
      <c r="F695" s="314"/>
      <c r="G695" s="314" t="b">
        <v>0</v>
      </c>
      <c r="H695" s="300" t="str">
        <f>IFERROR(__xludf.DUMMYFUNCTION("IF($G695=TRUE,QUERY(Dropdowns!A:E, ""SELECT C WHERE E = TRUE LIMIT 1"", 0), ""None"")"),"None")</f>
        <v>None</v>
      </c>
      <c r="I695" s="303" t="s">
        <v>27</v>
      </c>
      <c r="J695" s="302" t="str">
        <f>IFERROR(__xludf.DUMMYFUNCTION("IF($G695=TRUE, QUERY(Models!A:H, ""SELECT A WHERE G = TRUE AND H = TRUE LIMIT 1"", 0),""None"")"),"None")</f>
        <v>None</v>
      </c>
      <c r="K695" s="303" t="s">
        <v>27</v>
      </c>
    </row>
    <row r="696">
      <c r="A696" s="321"/>
      <c r="B696" s="322" t="b">
        <v>0</v>
      </c>
      <c r="C696" s="323"/>
      <c r="D696" s="300" t="s">
        <v>27</v>
      </c>
      <c r="E696" s="314"/>
      <c r="F696" s="314"/>
      <c r="G696" s="314" t="b">
        <v>0</v>
      </c>
      <c r="H696" s="300" t="str">
        <f>IFERROR(__xludf.DUMMYFUNCTION("IF($G696=TRUE,QUERY(Dropdowns!A:E, ""SELECT C WHERE E = TRUE LIMIT 1"", 0), ""None"")"),"None")</f>
        <v>None</v>
      </c>
      <c r="I696" s="303" t="s">
        <v>27</v>
      </c>
      <c r="J696" s="302" t="str">
        <f>IFERROR(__xludf.DUMMYFUNCTION("IF($G696=TRUE, QUERY(Models!A:H, ""SELECT A WHERE G = TRUE AND H = TRUE LIMIT 1"", 0),""None"")"),"None")</f>
        <v>None</v>
      </c>
      <c r="K696" s="303" t="s">
        <v>27</v>
      </c>
    </row>
    <row r="697">
      <c r="A697" s="321"/>
      <c r="B697" s="322" t="b">
        <v>0</v>
      </c>
      <c r="C697" s="323"/>
      <c r="D697" s="300" t="s">
        <v>27</v>
      </c>
      <c r="E697" s="314"/>
      <c r="F697" s="314"/>
      <c r="G697" s="314" t="b">
        <v>0</v>
      </c>
      <c r="H697" s="300" t="str">
        <f>IFERROR(__xludf.DUMMYFUNCTION("IF($G697=TRUE,QUERY(Dropdowns!A:E, ""SELECT C WHERE E = TRUE LIMIT 1"", 0), ""None"")"),"None")</f>
        <v>None</v>
      </c>
      <c r="I697" s="303" t="s">
        <v>27</v>
      </c>
      <c r="J697" s="302" t="str">
        <f>IFERROR(__xludf.DUMMYFUNCTION("IF($G697=TRUE, QUERY(Models!A:H, ""SELECT A WHERE G = TRUE AND H = TRUE LIMIT 1"", 0),""None"")"),"None")</f>
        <v>None</v>
      </c>
      <c r="K697" s="303" t="s">
        <v>27</v>
      </c>
    </row>
    <row r="698">
      <c r="A698" s="321"/>
      <c r="B698" s="322" t="b">
        <v>0</v>
      </c>
      <c r="C698" s="323"/>
      <c r="D698" s="300" t="s">
        <v>27</v>
      </c>
      <c r="E698" s="314"/>
      <c r="F698" s="314"/>
      <c r="G698" s="314" t="b">
        <v>0</v>
      </c>
      <c r="H698" s="300" t="str">
        <f>IFERROR(__xludf.DUMMYFUNCTION("IF($G698=TRUE,QUERY(Dropdowns!A:E, ""SELECT C WHERE E = TRUE LIMIT 1"", 0), ""None"")"),"None")</f>
        <v>None</v>
      </c>
      <c r="I698" s="303" t="s">
        <v>27</v>
      </c>
      <c r="J698" s="302" t="str">
        <f>IFERROR(__xludf.DUMMYFUNCTION("IF($G698=TRUE, QUERY(Models!A:H, ""SELECT A WHERE G = TRUE AND H = TRUE LIMIT 1"", 0),""None"")"),"None")</f>
        <v>None</v>
      </c>
      <c r="K698" s="303" t="s">
        <v>27</v>
      </c>
    </row>
    <row r="699">
      <c r="A699" s="321"/>
      <c r="B699" s="322" t="b">
        <v>0</v>
      </c>
      <c r="C699" s="323"/>
      <c r="D699" s="300" t="s">
        <v>27</v>
      </c>
      <c r="E699" s="314"/>
      <c r="F699" s="314"/>
      <c r="G699" s="314" t="b">
        <v>0</v>
      </c>
      <c r="H699" s="300" t="str">
        <f>IFERROR(__xludf.DUMMYFUNCTION("IF($G699=TRUE,QUERY(Dropdowns!A:E, ""SELECT C WHERE E = TRUE LIMIT 1"", 0), ""None"")"),"None")</f>
        <v>None</v>
      </c>
      <c r="I699" s="303" t="s">
        <v>27</v>
      </c>
      <c r="J699" s="302" t="str">
        <f>IFERROR(__xludf.DUMMYFUNCTION("IF($G699=TRUE, QUERY(Models!A:H, ""SELECT A WHERE G = TRUE AND H = TRUE LIMIT 1"", 0),""None"")"),"None")</f>
        <v>None</v>
      </c>
      <c r="K699" s="303" t="s">
        <v>27</v>
      </c>
    </row>
    <row r="700">
      <c r="A700" s="321"/>
      <c r="B700" s="322" t="b">
        <v>0</v>
      </c>
      <c r="C700" s="323"/>
      <c r="D700" s="300" t="s">
        <v>27</v>
      </c>
      <c r="E700" s="314"/>
      <c r="F700" s="314"/>
      <c r="G700" s="314" t="b">
        <v>0</v>
      </c>
      <c r="H700" s="300" t="str">
        <f>IFERROR(__xludf.DUMMYFUNCTION("IF($G700=TRUE,QUERY(Dropdowns!A:E, ""SELECT C WHERE E = TRUE LIMIT 1"", 0), ""None"")"),"None")</f>
        <v>None</v>
      </c>
      <c r="I700" s="303" t="s">
        <v>27</v>
      </c>
      <c r="J700" s="302" t="str">
        <f>IFERROR(__xludf.DUMMYFUNCTION("IF($G700=TRUE, QUERY(Models!A:H, ""SELECT A WHERE G = TRUE AND H = TRUE LIMIT 1"", 0),""None"")"),"None")</f>
        <v>None</v>
      </c>
      <c r="K700" s="303" t="s">
        <v>27</v>
      </c>
    </row>
    <row r="701">
      <c r="A701" s="321"/>
      <c r="B701" s="322" t="b">
        <v>0</v>
      </c>
      <c r="C701" s="323"/>
      <c r="D701" s="300" t="s">
        <v>27</v>
      </c>
      <c r="E701" s="314"/>
      <c r="F701" s="314"/>
      <c r="G701" s="314" t="b">
        <v>0</v>
      </c>
      <c r="H701" s="300" t="str">
        <f>IFERROR(__xludf.DUMMYFUNCTION("IF($G701=TRUE,QUERY(Dropdowns!A:E, ""SELECT C WHERE E = TRUE LIMIT 1"", 0), ""None"")"),"None")</f>
        <v>None</v>
      </c>
      <c r="I701" s="303" t="s">
        <v>27</v>
      </c>
      <c r="J701" s="302" t="str">
        <f>IFERROR(__xludf.DUMMYFUNCTION("IF($G701=TRUE, QUERY(Models!A:H, ""SELECT A WHERE G = TRUE AND H = TRUE LIMIT 1"", 0),""None"")"),"None")</f>
        <v>None</v>
      </c>
      <c r="K701" s="303" t="s">
        <v>27</v>
      </c>
    </row>
    <row r="702">
      <c r="A702" s="321"/>
      <c r="B702" s="322" t="b">
        <v>0</v>
      </c>
      <c r="C702" s="323"/>
      <c r="D702" s="300" t="s">
        <v>27</v>
      </c>
      <c r="E702" s="314"/>
      <c r="F702" s="314"/>
      <c r="G702" s="314" t="b">
        <v>0</v>
      </c>
      <c r="H702" s="300" t="str">
        <f>IFERROR(__xludf.DUMMYFUNCTION("IF($G702=TRUE,QUERY(Dropdowns!A:E, ""SELECT C WHERE E = TRUE LIMIT 1"", 0), ""None"")"),"None")</f>
        <v>None</v>
      </c>
      <c r="I702" s="303" t="s">
        <v>27</v>
      </c>
      <c r="J702" s="302" t="str">
        <f>IFERROR(__xludf.DUMMYFUNCTION("IF($G702=TRUE, QUERY(Models!A:H, ""SELECT A WHERE G = TRUE AND H = TRUE LIMIT 1"", 0),""None"")"),"None")</f>
        <v>None</v>
      </c>
      <c r="K702" s="303" t="s">
        <v>27</v>
      </c>
    </row>
    <row r="703">
      <c r="A703" s="321"/>
      <c r="B703" s="322" t="b">
        <v>0</v>
      </c>
      <c r="C703" s="323"/>
      <c r="D703" s="300" t="s">
        <v>27</v>
      </c>
      <c r="E703" s="314"/>
      <c r="F703" s="314"/>
      <c r="G703" s="314" t="b">
        <v>0</v>
      </c>
      <c r="H703" s="300" t="str">
        <f>IFERROR(__xludf.DUMMYFUNCTION("IF($G703=TRUE,QUERY(Dropdowns!A:E, ""SELECT C WHERE E = TRUE LIMIT 1"", 0), ""None"")"),"None")</f>
        <v>None</v>
      </c>
      <c r="I703" s="303" t="s">
        <v>27</v>
      </c>
      <c r="J703" s="302" t="str">
        <f>IFERROR(__xludf.DUMMYFUNCTION("IF($G703=TRUE, QUERY(Models!A:H, ""SELECT A WHERE G = TRUE AND H = TRUE LIMIT 1"", 0),""None"")"),"None")</f>
        <v>None</v>
      </c>
      <c r="K703" s="303" t="s">
        <v>27</v>
      </c>
    </row>
    <row r="704">
      <c r="A704" s="321"/>
      <c r="B704" s="322" t="b">
        <v>0</v>
      </c>
      <c r="C704" s="323"/>
      <c r="D704" s="300" t="s">
        <v>27</v>
      </c>
      <c r="E704" s="314"/>
      <c r="F704" s="314"/>
      <c r="G704" s="314" t="b">
        <v>0</v>
      </c>
      <c r="H704" s="300" t="str">
        <f>IFERROR(__xludf.DUMMYFUNCTION("IF($G704=TRUE,QUERY(Dropdowns!A:E, ""SELECT C WHERE E = TRUE LIMIT 1"", 0), ""None"")"),"None")</f>
        <v>None</v>
      </c>
      <c r="I704" s="303" t="s">
        <v>27</v>
      </c>
      <c r="J704" s="302" t="str">
        <f>IFERROR(__xludf.DUMMYFUNCTION("IF($G704=TRUE, QUERY(Models!A:H, ""SELECT A WHERE G = TRUE AND H = TRUE LIMIT 1"", 0),""None"")"),"None")</f>
        <v>None</v>
      </c>
      <c r="K704" s="303" t="s">
        <v>27</v>
      </c>
    </row>
    <row r="705">
      <c r="A705" s="321"/>
      <c r="B705" s="322" t="b">
        <v>0</v>
      </c>
      <c r="C705" s="323"/>
      <c r="D705" s="300" t="s">
        <v>27</v>
      </c>
      <c r="E705" s="314"/>
      <c r="F705" s="314"/>
      <c r="G705" s="314" t="b">
        <v>0</v>
      </c>
      <c r="H705" s="300" t="str">
        <f>IFERROR(__xludf.DUMMYFUNCTION("IF($G705=TRUE,QUERY(Dropdowns!A:E, ""SELECT C WHERE E = TRUE LIMIT 1"", 0), ""None"")"),"None")</f>
        <v>None</v>
      </c>
      <c r="I705" s="303" t="s">
        <v>27</v>
      </c>
      <c r="J705" s="302" t="str">
        <f>IFERROR(__xludf.DUMMYFUNCTION("IF($G705=TRUE, QUERY(Models!A:H, ""SELECT A WHERE G = TRUE AND H = TRUE LIMIT 1"", 0),""None"")"),"None")</f>
        <v>None</v>
      </c>
      <c r="K705" s="303" t="s">
        <v>27</v>
      </c>
    </row>
    <row r="706">
      <c r="A706" s="321"/>
      <c r="B706" s="322" t="b">
        <v>0</v>
      </c>
      <c r="C706" s="323"/>
      <c r="D706" s="300" t="s">
        <v>27</v>
      </c>
      <c r="E706" s="314"/>
      <c r="F706" s="314"/>
      <c r="G706" s="314" t="b">
        <v>0</v>
      </c>
      <c r="H706" s="300" t="str">
        <f>IFERROR(__xludf.DUMMYFUNCTION("IF($G706=TRUE,QUERY(Dropdowns!A:E, ""SELECT C WHERE E = TRUE LIMIT 1"", 0), ""None"")"),"None")</f>
        <v>None</v>
      </c>
      <c r="I706" s="303" t="s">
        <v>27</v>
      </c>
      <c r="J706" s="302" t="str">
        <f>IFERROR(__xludf.DUMMYFUNCTION("IF($G706=TRUE, QUERY(Models!A:H, ""SELECT A WHERE G = TRUE AND H = TRUE LIMIT 1"", 0),""None"")"),"None")</f>
        <v>None</v>
      </c>
      <c r="K706" s="303" t="s">
        <v>27</v>
      </c>
    </row>
    <row r="707">
      <c r="A707" s="321"/>
      <c r="B707" s="322" t="b">
        <v>0</v>
      </c>
      <c r="C707" s="323"/>
      <c r="D707" s="300" t="s">
        <v>27</v>
      </c>
      <c r="E707" s="314"/>
      <c r="F707" s="314"/>
      <c r="G707" s="314" t="b">
        <v>0</v>
      </c>
      <c r="H707" s="300" t="str">
        <f>IFERROR(__xludf.DUMMYFUNCTION("IF($G707=TRUE,QUERY(Dropdowns!A:E, ""SELECT C WHERE E = TRUE LIMIT 1"", 0), ""None"")"),"None")</f>
        <v>None</v>
      </c>
      <c r="I707" s="303" t="s">
        <v>27</v>
      </c>
      <c r="J707" s="302" t="str">
        <f>IFERROR(__xludf.DUMMYFUNCTION("IF($G707=TRUE, QUERY(Models!A:H, ""SELECT A WHERE G = TRUE AND H = TRUE LIMIT 1"", 0),""None"")"),"None")</f>
        <v>None</v>
      </c>
      <c r="K707" s="303" t="s">
        <v>27</v>
      </c>
    </row>
    <row r="708">
      <c r="A708" s="321"/>
      <c r="B708" s="322" t="b">
        <v>0</v>
      </c>
      <c r="C708" s="323"/>
      <c r="D708" s="300" t="s">
        <v>27</v>
      </c>
      <c r="E708" s="314"/>
      <c r="F708" s="314"/>
      <c r="G708" s="314" t="b">
        <v>0</v>
      </c>
      <c r="H708" s="300" t="str">
        <f>IFERROR(__xludf.DUMMYFUNCTION("IF($G708=TRUE,QUERY(Dropdowns!A:E, ""SELECT C WHERE E = TRUE LIMIT 1"", 0), ""None"")"),"None")</f>
        <v>None</v>
      </c>
      <c r="I708" s="303" t="s">
        <v>27</v>
      </c>
      <c r="J708" s="302" t="str">
        <f>IFERROR(__xludf.DUMMYFUNCTION("IF($G708=TRUE, QUERY(Models!A:H, ""SELECT A WHERE G = TRUE AND H = TRUE LIMIT 1"", 0),""None"")"),"None")</f>
        <v>None</v>
      </c>
      <c r="K708" s="303" t="s">
        <v>27</v>
      </c>
    </row>
    <row r="709">
      <c r="A709" s="321"/>
      <c r="B709" s="322" t="b">
        <v>0</v>
      </c>
      <c r="C709" s="323"/>
      <c r="D709" s="300" t="s">
        <v>27</v>
      </c>
      <c r="E709" s="314"/>
      <c r="F709" s="314"/>
      <c r="G709" s="314" t="b">
        <v>0</v>
      </c>
      <c r="H709" s="300" t="str">
        <f>IFERROR(__xludf.DUMMYFUNCTION("IF($G709=TRUE,QUERY(Dropdowns!A:E, ""SELECT C WHERE E = TRUE LIMIT 1"", 0), ""None"")"),"None")</f>
        <v>None</v>
      </c>
      <c r="I709" s="303" t="s">
        <v>27</v>
      </c>
      <c r="J709" s="302" t="str">
        <f>IFERROR(__xludf.DUMMYFUNCTION("IF($G709=TRUE, QUERY(Models!A:H, ""SELECT A WHERE G = TRUE AND H = TRUE LIMIT 1"", 0),""None"")"),"None")</f>
        <v>None</v>
      </c>
      <c r="K709" s="303" t="s">
        <v>27</v>
      </c>
    </row>
    <row r="710">
      <c r="A710" s="321"/>
      <c r="B710" s="322" t="b">
        <v>0</v>
      </c>
      <c r="C710" s="323"/>
      <c r="D710" s="300" t="s">
        <v>27</v>
      </c>
      <c r="E710" s="314"/>
      <c r="F710" s="314"/>
      <c r="G710" s="314" t="b">
        <v>0</v>
      </c>
      <c r="H710" s="300" t="str">
        <f>IFERROR(__xludf.DUMMYFUNCTION("IF($G710=TRUE,QUERY(Dropdowns!A:E, ""SELECT C WHERE E = TRUE LIMIT 1"", 0), ""None"")"),"None")</f>
        <v>None</v>
      </c>
      <c r="I710" s="303" t="s">
        <v>27</v>
      </c>
      <c r="J710" s="302" t="str">
        <f>IFERROR(__xludf.DUMMYFUNCTION("IF($G710=TRUE, QUERY(Models!A:H, ""SELECT A WHERE G = TRUE AND H = TRUE LIMIT 1"", 0),""None"")"),"None")</f>
        <v>None</v>
      </c>
      <c r="K710" s="303" t="s">
        <v>27</v>
      </c>
    </row>
    <row r="711">
      <c r="A711" s="321"/>
      <c r="B711" s="322" t="b">
        <v>0</v>
      </c>
      <c r="C711" s="323"/>
      <c r="D711" s="300" t="s">
        <v>27</v>
      </c>
      <c r="E711" s="314"/>
      <c r="F711" s="314"/>
      <c r="G711" s="314" t="b">
        <v>0</v>
      </c>
      <c r="H711" s="300" t="str">
        <f>IFERROR(__xludf.DUMMYFUNCTION("IF($G711=TRUE,QUERY(Dropdowns!A:E, ""SELECT C WHERE E = TRUE LIMIT 1"", 0), ""None"")"),"None")</f>
        <v>None</v>
      </c>
      <c r="I711" s="303" t="s">
        <v>27</v>
      </c>
      <c r="J711" s="302" t="str">
        <f>IFERROR(__xludf.DUMMYFUNCTION("IF($G711=TRUE, QUERY(Models!A:H, ""SELECT A WHERE G = TRUE AND H = TRUE LIMIT 1"", 0),""None"")"),"None")</f>
        <v>None</v>
      </c>
      <c r="K711" s="303" t="s">
        <v>27</v>
      </c>
    </row>
    <row r="712">
      <c r="A712" s="321"/>
      <c r="B712" s="322" t="b">
        <v>0</v>
      </c>
      <c r="C712" s="323"/>
      <c r="D712" s="300" t="s">
        <v>27</v>
      </c>
      <c r="E712" s="314"/>
      <c r="F712" s="314"/>
      <c r="G712" s="314" t="b">
        <v>0</v>
      </c>
      <c r="H712" s="300" t="str">
        <f>IFERROR(__xludf.DUMMYFUNCTION("IF($G712=TRUE,QUERY(Dropdowns!A:E, ""SELECT C WHERE E = TRUE LIMIT 1"", 0), ""None"")"),"None")</f>
        <v>None</v>
      </c>
      <c r="I712" s="303" t="s">
        <v>27</v>
      </c>
      <c r="J712" s="302" t="str">
        <f>IFERROR(__xludf.DUMMYFUNCTION("IF($G712=TRUE, QUERY(Models!A:H, ""SELECT A WHERE G = TRUE AND H = TRUE LIMIT 1"", 0),""None"")"),"None")</f>
        <v>None</v>
      </c>
      <c r="K712" s="303" t="s">
        <v>27</v>
      </c>
    </row>
    <row r="713">
      <c r="A713" s="321"/>
      <c r="B713" s="322" t="b">
        <v>0</v>
      </c>
      <c r="C713" s="323"/>
      <c r="D713" s="300" t="s">
        <v>27</v>
      </c>
      <c r="E713" s="314"/>
      <c r="F713" s="314"/>
      <c r="G713" s="314" t="b">
        <v>0</v>
      </c>
      <c r="H713" s="300" t="str">
        <f>IFERROR(__xludf.DUMMYFUNCTION("IF($G713=TRUE,QUERY(Dropdowns!A:E, ""SELECT C WHERE E = TRUE LIMIT 1"", 0), ""None"")"),"None")</f>
        <v>None</v>
      </c>
      <c r="I713" s="303" t="s">
        <v>27</v>
      </c>
      <c r="J713" s="302" t="str">
        <f>IFERROR(__xludf.DUMMYFUNCTION("IF($G713=TRUE, QUERY(Models!A:H, ""SELECT A WHERE G = TRUE AND H = TRUE LIMIT 1"", 0),""None"")"),"None")</f>
        <v>None</v>
      </c>
      <c r="K713" s="303" t="s">
        <v>27</v>
      </c>
    </row>
    <row r="714">
      <c r="A714" s="321"/>
      <c r="B714" s="322" t="b">
        <v>0</v>
      </c>
      <c r="C714" s="323"/>
      <c r="D714" s="300" t="s">
        <v>27</v>
      </c>
      <c r="E714" s="314"/>
      <c r="F714" s="314"/>
      <c r="G714" s="314" t="b">
        <v>0</v>
      </c>
      <c r="H714" s="300" t="str">
        <f>IFERROR(__xludf.DUMMYFUNCTION("IF($G714=TRUE,QUERY(Dropdowns!A:E, ""SELECT C WHERE E = TRUE LIMIT 1"", 0), ""None"")"),"None")</f>
        <v>None</v>
      </c>
      <c r="I714" s="303" t="s">
        <v>27</v>
      </c>
      <c r="J714" s="302" t="str">
        <f>IFERROR(__xludf.DUMMYFUNCTION("IF($G714=TRUE, QUERY(Models!A:H, ""SELECT A WHERE G = TRUE AND H = TRUE LIMIT 1"", 0),""None"")"),"None")</f>
        <v>None</v>
      </c>
      <c r="K714" s="303" t="s">
        <v>27</v>
      </c>
    </row>
    <row r="715">
      <c r="A715" s="321"/>
      <c r="B715" s="322" t="b">
        <v>0</v>
      </c>
      <c r="C715" s="323"/>
      <c r="D715" s="300" t="s">
        <v>27</v>
      </c>
      <c r="E715" s="314"/>
      <c r="F715" s="314"/>
      <c r="G715" s="314" t="b">
        <v>0</v>
      </c>
      <c r="H715" s="300" t="str">
        <f>IFERROR(__xludf.DUMMYFUNCTION("IF($G715=TRUE,QUERY(Dropdowns!A:E, ""SELECT C WHERE E = TRUE LIMIT 1"", 0), ""None"")"),"None")</f>
        <v>None</v>
      </c>
      <c r="I715" s="303" t="s">
        <v>27</v>
      </c>
      <c r="J715" s="302" t="str">
        <f>IFERROR(__xludf.DUMMYFUNCTION("IF($G715=TRUE, QUERY(Models!A:H, ""SELECT A WHERE G = TRUE AND H = TRUE LIMIT 1"", 0),""None"")"),"None")</f>
        <v>None</v>
      </c>
      <c r="K715" s="303" t="s">
        <v>27</v>
      </c>
    </row>
    <row r="716">
      <c r="A716" s="321"/>
      <c r="B716" s="322" t="b">
        <v>0</v>
      </c>
      <c r="C716" s="323"/>
      <c r="D716" s="300" t="s">
        <v>27</v>
      </c>
      <c r="E716" s="314"/>
      <c r="F716" s="314"/>
      <c r="G716" s="314" t="b">
        <v>0</v>
      </c>
      <c r="H716" s="300" t="str">
        <f>IFERROR(__xludf.DUMMYFUNCTION("IF($G716=TRUE,QUERY(Dropdowns!A:E, ""SELECT C WHERE E = TRUE LIMIT 1"", 0), ""None"")"),"None")</f>
        <v>None</v>
      </c>
      <c r="I716" s="303" t="s">
        <v>27</v>
      </c>
      <c r="J716" s="302" t="str">
        <f>IFERROR(__xludf.DUMMYFUNCTION("IF($G716=TRUE, QUERY(Models!A:H, ""SELECT A WHERE G = TRUE AND H = TRUE LIMIT 1"", 0),""None"")"),"None")</f>
        <v>None</v>
      </c>
      <c r="K716" s="303" t="s">
        <v>27</v>
      </c>
    </row>
    <row r="717">
      <c r="A717" s="321"/>
      <c r="B717" s="322" t="b">
        <v>0</v>
      </c>
      <c r="C717" s="323"/>
      <c r="D717" s="300" t="s">
        <v>27</v>
      </c>
      <c r="E717" s="314"/>
      <c r="F717" s="314"/>
      <c r="G717" s="314" t="b">
        <v>0</v>
      </c>
      <c r="H717" s="300" t="str">
        <f>IFERROR(__xludf.DUMMYFUNCTION("IF($G717=TRUE,QUERY(Dropdowns!A:E, ""SELECT C WHERE E = TRUE LIMIT 1"", 0), ""None"")"),"None")</f>
        <v>None</v>
      </c>
      <c r="I717" s="303" t="s">
        <v>27</v>
      </c>
      <c r="J717" s="302" t="str">
        <f>IFERROR(__xludf.DUMMYFUNCTION("IF($G717=TRUE, QUERY(Models!A:H, ""SELECT A WHERE G = TRUE AND H = TRUE LIMIT 1"", 0),""None"")"),"None")</f>
        <v>None</v>
      </c>
      <c r="K717" s="303" t="s">
        <v>27</v>
      </c>
    </row>
    <row r="718">
      <c r="A718" s="321"/>
      <c r="B718" s="322" t="b">
        <v>0</v>
      </c>
      <c r="C718" s="323"/>
      <c r="D718" s="300" t="s">
        <v>27</v>
      </c>
      <c r="E718" s="314"/>
      <c r="F718" s="314"/>
      <c r="G718" s="314" t="b">
        <v>0</v>
      </c>
      <c r="H718" s="300" t="str">
        <f>IFERROR(__xludf.DUMMYFUNCTION("IF($G718=TRUE,QUERY(Dropdowns!A:E, ""SELECT C WHERE E = TRUE LIMIT 1"", 0), ""None"")"),"None")</f>
        <v>None</v>
      </c>
      <c r="I718" s="303" t="s">
        <v>27</v>
      </c>
      <c r="J718" s="302" t="str">
        <f>IFERROR(__xludf.DUMMYFUNCTION("IF($G718=TRUE, QUERY(Models!A:H, ""SELECT A WHERE G = TRUE AND H = TRUE LIMIT 1"", 0),""None"")"),"None")</f>
        <v>None</v>
      </c>
      <c r="K718" s="303" t="s">
        <v>27</v>
      </c>
    </row>
    <row r="719">
      <c r="A719" s="321"/>
      <c r="B719" s="322" t="b">
        <v>0</v>
      </c>
      <c r="C719" s="323"/>
      <c r="D719" s="300" t="s">
        <v>27</v>
      </c>
      <c r="E719" s="314"/>
      <c r="F719" s="314"/>
      <c r="G719" s="314" t="b">
        <v>0</v>
      </c>
      <c r="H719" s="300" t="str">
        <f>IFERROR(__xludf.DUMMYFUNCTION("IF($G719=TRUE,QUERY(Dropdowns!A:E, ""SELECT C WHERE E = TRUE LIMIT 1"", 0), ""None"")"),"None")</f>
        <v>None</v>
      </c>
      <c r="I719" s="303" t="s">
        <v>27</v>
      </c>
      <c r="J719" s="302" t="str">
        <f>IFERROR(__xludf.DUMMYFUNCTION("IF($G719=TRUE, QUERY(Models!A:H, ""SELECT A WHERE G = TRUE AND H = TRUE LIMIT 1"", 0),""None"")"),"None")</f>
        <v>None</v>
      </c>
      <c r="K719" s="303" t="s">
        <v>27</v>
      </c>
    </row>
    <row r="720">
      <c r="A720" s="321"/>
      <c r="B720" s="322" t="b">
        <v>0</v>
      </c>
      <c r="C720" s="323"/>
      <c r="D720" s="300" t="s">
        <v>27</v>
      </c>
      <c r="E720" s="314"/>
      <c r="F720" s="314"/>
      <c r="G720" s="314" t="b">
        <v>0</v>
      </c>
      <c r="H720" s="300" t="str">
        <f>IFERROR(__xludf.DUMMYFUNCTION("IF($G720=TRUE,QUERY(Dropdowns!A:E, ""SELECT C WHERE E = TRUE LIMIT 1"", 0), ""None"")"),"None")</f>
        <v>None</v>
      </c>
      <c r="I720" s="303" t="s">
        <v>27</v>
      </c>
      <c r="J720" s="302" t="str">
        <f>IFERROR(__xludf.DUMMYFUNCTION("IF($G720=TRUE, QUERY(Models!A:H, ""SELECT A WHERE G = TRUE AND H = TRUE LIMIT 1"", 0),""None"")"),"None")</f>
        <v>None</v>
      </c>
      <c r="K720" s="303" t="s">
        <v>27</v>
      </c>
    </row>
    <row r="721">
      <c r="A721" s="321"/>
      <c r="B721" s="322" t="b">
        <v>0</v>
      </c>
      <c r="C721" s="323"/>
      <c r="D721" s="300" t="s">
        <v>27</v>
      </c>
      <c r="E721" s="314"/>
      <c r="F721" s="314"/>
      <c r="G721" s="314" t="b">
        <v>0</v>
      </c>
      <c r="H721" s="300" t="str">
        <f>IFERROR(__xludf.DUMMYFUNCTION("IF($G721=TRUE,QUERY(Dropdowns!A:E, ""SELECT C WHERE E = TRUE LIMIT 1"", 0), ""None"")"),"None")</f>
        <v>None</v>
      </c>
      <c r="I721" s="303" t="s">
        <v>27</v>
      </c>
      <c r="J721" s="302" t="str">
        <f>IFERROR(__xludf.DUMMYFUNCTION("IF($G721=TRUE, QUERY(Models!A:H, ""SELECT A WHERE G = TRUE AND H = TRUE LIMIT 1"", 0),""None"")"),"None")</f>
        <v>None</v>
      </c>
      <c r="K721" s="303" t="s">
        <v>27</v>
      </c>
    </row>
    <row r="722">
      <c r="A722" s="321"/>
      <c r="B722" s="322" t="b">
        <v>0</v>
      </c>
      <c r="C722" s="323"/>
      <c r="D722" s="300" t="s">
        <v>27</v>
      </c>
      <c r="E722" s="314"/>
      <c r="F722" s="314"/>
      <c r="G722" s="314" t="b">
        <v>0</v>
      </c>
      <c r="H722" s="300" t="str">
        <f>IFERROR(__xludf.DUMMYFUNCTION("IF($G722=TRUE,QUERY(Dropdowns!A:E, ""SELECT C WHERE E = TRUE LIMIT 1"", 0), ""None"")"),"None")</f>
        <v>None</v>
      </c>
      <c r="I722" s="303" t="s">
        <v>27</v>
      </c>
      <c r="J722" s="302" t="str">
        <f>IFERROR(__xludf.DUMMYFUNCTION("IF($G722=TRUE, QUERY(Models!A:H, ""SELECT A WHERE G = TRUE AND H = TRUE LIMIT 1"", 0),""None"")"),"None")</f>
        <v>None</v>
      </c>
      <c r="K722" s="303" t="s">
        <v>27</v>
      </c>
    </row>
    <row r="723">
      <c r="A723" s="321"/>
      <c r="B723" s="322" t="b">
        <v>0</v>
      </c>
      <c r="C723" s="323"/>
      <c r="D723" s="300" t="s">
        <v>27</v>
      </c>
      <c r="E723" s="314"/>
      <c r="F723" s="314"/>
      <c r="G723" s="314" t="b">
        <v>0</v>
      </c>
      <c r="H723" s="300" t="str">
        <f>IFERROR(__xludf.DUMMYFUNCTION("IF($G723=TRUE,QUERY(Dropdowns!A:E, ""SELECT C WHERE E = TRUE LIMIT 1"", 0), ""None"")"),"None")</f>
        <v>None</v>
      </c>
      <c r="I723" s="303" t="s">
        <v>27</v>
      </c>
      <c r="J723" s="302" t="str">
        <f>IFERROR(__xludf.DUMMYFUNCTION("IF($G723=TRUE, QUERY(Models!A:H, ""SELECT A WHERE G = TRUE AND H = TRUE LIMIT 1"", 0),""None"")"),"None")</f>
        <v>None</v>
      </c>
      <c r="K723" s="303" t="s">
        <v>27</v>
      </c>
    </row>
    <row r="724">
      <c r="A724" s="321"/>
      <c r="B724" s="322" t="b">
        <v>0</v>
      </c>
      <c r="C724" s="323"/>
      <c r="D724" s="300" t="s">
        <v>27</v>
      </c>
      <c r="E724" s="314"/>
      <c r="F724" s="314"/>
      <c r="G724" s="314" t="b">
        <v>0</v>
      </c>
      <c r="H724" s="300" t="str">
        <f>IFERROR(__xludf.DUMMYFUNCTION("IF($G724=TRUE,QUERY(Dropdowns!A:E, ""SELECT C WHERE E = TRUE LIMIT 1"", 0), ""None"")"),"None")</f>
        <v>None</v>
      </c>
      <c r="I724" s="303" t="s">
        <v>27</v>
      </c>
      <c r="J724" s="302" t="str">
        <f>IFERROR(__xludf.DUMMYFUNCTION("IF($G724=TRUE, QUERY(Models!A:H, ""SELECT A WHERE G = TRUE AND H = TRUE LIMIT 1"", 0),""None"")"),"None")</f>
        <v>None</v>
      </c>
      <c r="K724" s="303" t="s">
        <v>27</v>
      </c>
    </row>
    <row r="725">
      <c r="A725" s="321"/>
      <c r="B725" s="322" t="b">
        <v>0</v>
      </c>
      <c r="C725" s="323"/>
      <c r="D725" s="300" t="s">
        <v>27</v>
      </c>
      <c r="E725" s="314"/>
      <c r="F725" s="314"/>
      <c r="G725" s="314" t="b">
        <v>0</v>
      </c>
      <c r="H725" s="300" t="str">
        <f>IFERROR(__xludf.DUMMYFUNCTION("IF($G725=TRUE,QUERY(Dropdowns!A:E, ""SELECT C WHERE E = TRUE LIMIT 1"", 0), ""None"")"),"None")</f>
        <v>None</v>
      </c>
      <c r="I725" s="303" t="s">
        <v>27</v>
      </c>
      <c r="J725" s="302" t="str">
        <f>IFERROR(__xludf.DUMMYFUNCTION("IF($G725=TRUE, QUERY(Models!A:H, ""SELECT A WHERE G = TRUE AND H = TRUE LIMIT 1"", 0),""None"")"),"None")</f>
        <v>None</v>
      </c>
      <c r="K725" s="303" t="s">
        <v>27</v>
      </c>
    </row>
    <row r="726">
      <c r="A726" s="321"/>
      <c r="B726" s="322" t="b">
        <v>0</v>
      </c>
      <c r="C726" s="323"/>
      <c r="D726" s="300" t="s">
        <v>27</v>
      </c>
      <c r="E726" s="314"/>
      <c r="F726" s="314"/>
      <c r="G726" s="314" t="b">
        <v>0</v>
      </c>
      <c r="H726" s="300" t="str">
        <f>IFERROR(__xludf.DUMMYFUNCTION("IF($G726=TRUE,QUERY(Dropdowns!A:E, ""SELECT C WHERE E = TRUE LIMIT 1"", 0), ""None"")"),"None")</f>
        <v>None</v>
      </c>
      <c r="I726" s="303" t="s">
        <v>27</v>
      </c>
      <c r="J726" s="302" t="str">
        <f>IFERROR(__xludf.DUMMYFUNCTION("IF($G726=TRUE, QUERY(Models!A:H, ""SELECT A WHERE G = TRUE AND H = TRUE LIMIT 1"", 0),""None"")"),"None")</f>
        <v>None</v>
      </c>
      <c r="K726" s="303" t="s">
        <v>27</v>
      </c>
    </row>
    <row r="727">
      <c r="A727" s="321"/>
      <c r="B727" s="322" t="b">
        <v>0</v>
      </c>
      <c r="C727" s="323"/>
      <c r="D727" s="300" t="s">
        <v>27</v>
      </c>
      <c r="E727" s="314"/>
      <c r="F727" s="314"/>
      <c r="G727" s="314" t="b">
        <v>0</v>
      </c>
      <c r="H727" s="300" t="str">
        <f>IFERROR(__xludf.DUMMYFUNCTION("IF($G727=TRUE,QUERY(Dropdowns!A:E, ""SELECT C WHERE E = TRUE LIMIT 1"", 0), ""None"")"),"None")</f>
        <v>None</v>
      </c>
      <c r="I727" s="303" t="s">
        <v>27</v>
      </c>
      <c r="J727" s="302" t="str">
        <f>IFERROR(__xludf.DUMMYFUNCTION("IF($G727=TRUE, QUERY(Models!A:H, ""SELECT A WHERE G = TRUE AND H = TRUE LIMIT 1"", 0),""None"")"),"None")</f>
        <v>None</v>
      </c>
      <c r="K727" s="303" t="s">
        <v>27</v>
      </c>
    </row>
    <row r="728">
      <c r="A728" s="321"/>
      <c r="B728" s="322" t="b">
        <v>0</v>
      </c>
      <c r="C728" s="323"/>
      <c r="D728" s="300" t="s">
        <v>27</v>
      </c>
      <c r="E728" s="314"/>
      <c r="F728" s="314"/>
      <c r="G728" s="314" t="b">
        <v>0</v>
      </c>
      <c r="H728" s="300" t="str">
        <f>IFERROR(__xludf.DUMMYFUNCTION("IF($G728=TRUE,QUERY(Dropdowns!A:E, ""SELECT C WHERE E = TRUE LIMIT 1"", 0), ""None"")"),"None")</f>
        <v>None</v>
      </c>
      <c r="I728" s="303" t="s">
        <v>27</v>
      </c>
      <c r="J728" s="302" t="str">
        <f>IFERROR(__xludf.DUMMYFUNCTION("IF($G728=TRUE, QUERY(Models!A:H, ""SELECT A WHERE G = TRUE AND H = TRUE LIMIT 1"", 0),""None"")"),"None")</f>
        <v>None</v>
      </c>
      <c r="K728" s="303" t="s">
        <v>27</v>
      </c>
    </row>
    <row r="729">
      <c r="A729" s="321"/>
      <c r="B729" s="322" t="b">
        <v>0</v>
      </c>
      <c r="C729" s="323"/>
      <c r="D729" s="300" t="s">
        <v>27</v>
      </c>
      <c r="E729" s="314"/>
      <c r="F729" s="314"/>
      <c r="G729" s="314" t="b">
        <v>0</v>
      </c>
      <c r="H729" s="300" t="str">
        <f>IFERROR(__xludf.DUMMYFUNCTION("IF($G729=TRUE,QUERY(Dropdowns!A:E, ""SELECT C WHERE E = TRUE LIMIT 1"", 0), ""None"")"),"None")</f>
        <v>None</v>
      </c>
      <c r="I729" s="303" t="s">
        <v>27</v>
      </c>
      <c r="J729" s="302" t="str">
        <f>IFERROR(__xludf.DUMMYFUNCTION("IF($G729=TRUE, QUERY(Models!A:H, ""SELECT A WHERE G = TRUE AND H = TRUE LIMIT 1"", 0),""None"")"),"None")</f>
        <v>None</v>
      </c>
      <c r="K729" s="303" t="s">
        <v>27</v>
      </c>
    </row>
    <row r="730">
      <c r="A730" s="321"/>
      <c r="B730" s="322" t="b">
        <v>0</v>
      </c>
      <c r="C730" s="323"/>
      <c r="D730" s="300" t="s">
        <v>27</v>
      </c>
      <c r="E730" s="314"/>
      <c r="F730" s="314"/>
      <c r="G730" s="314" t="b">
        <v>0</v>
      </c>
      <c r="H730" s="300" t="str">
        <f>IFERROR(__xludf.DUMMYFUNCTION("IF($G730=TRUE,QUERY(Dropdowns!A:E, ""SELECT C WHERE E = TRUE LIMIT 1"", 0), ""None"")"),"None")</f>
        <v>None</v>
      </c>
      <c r="I730" s="303" t="s">
        <v>27</v>
      </c>
      <c r="J730" s="302" t="str">
        <f>IFERROR(__xludf.DUMMYFUNCTION("IF($G730=TRUE, QUERY(Models!A:H, ""SELECT A WHERE G = TRUE AND H = TRUE LIMIT 1"", 0),""None"")"),"None")</f>
        <v>None</v>
      </c>
      <c r="K730" s="303" t="s">
        <v>27</v>
      </c>
    </row>
    <row r="731">
      <c r="A731" s="321"/>
      <c r="B731" s="322" t="b">
        <v>0</v>
      </c>
      <c r="C731" s="323"/>
      <c r="D731" s="300" t="s">
        <v>27</v>
      </c>
      <c r="E731" s="314"/>
      <c r="F731" s="314"/>
      <c r="G731" s="314" t="b">
        <v>0</v>
      </c>
      <c r="H731" s="300" t="str">
        <f>IFERROR(__xludf.DUMMYFUNCTION("IF($G731=TRUE,QUERY(Dropdowns!A:E, ""SELECT C WHERE E = TRUE LIMIT 1"", 0), ""None"")"),"None")</f>
        <v>None</v>
      </c>
      <c r="I731" s="303" t="s">
        <v>27</v>
      </c>
      <c r="J731" s="302" t="str">
        <f>IFERROR(__xludf.DUMMYFUNCTION("IF($G731=TRUE, QUERY(Models!A:H, ""SELECT A WHERE G = TRUE AND H = TRUE LIMIT 1"", 0),""None"")"),"None")</f>
        <v>None</v>
      </c>
      <c r="K731" s="303" t="s">
        <v>27</v>
      </c>
    </row>
    <row r="732">
      <c r="A732" s="321"/>
      <c r="B732" s="322" t="b">
        <v>0</v>
      </c>
      <c r="C732" s="323"/>
      <c r="D732" s="300" t="s">
        <v>27</v>
      </c>
      <c r="E732" s="314"/>
      <c r="F732" s="314"/>
      <c r="G732" s="314" t="b">
        <v>0</v>
      </c>
      <c r="H732" s="300" t="str">
        <f>IFERROR(__xludf.DUMMYFUNCTION("IF($G732=TRUE,QUERY(Dropdowns!A:E, ""SELECT C WHERE E = TRUE LIMIT 1"", 0), ""None"")"),"None")</f>
        <v>None</v>
      </c>
      <c r="I732" s="303" t="s">
        <v>27</v>
      </c>
      <c r="J732" s="302" t="str">
        <f>IFERROR(__xludf.DUMMYFUNCTION("IF($G732=TRUE, QUERY(Models!A:H, ""SELECT A WHERE G = TRUE AND H = TRUE LIMIT 1"", 0),""None"")"),"None")</f>
        <v>None</v>
      </c>
      <c r="K732" s="303" t="s">
        <v>27</v>
      </c>
    </row>
    <row r="733">
      <c r="A733" s="321"/>
      <c r="B733" s="322" t="b">
        <v>0</v>
      </c>
      <c r="C733" s="323"/>
      <c r="D733" s="300" t="s">
        <v>27</v>
      </c>
      <c r="E733" s="314"/>
      <c r="F733" s="314"/>
      <c r="G733" s="314" t="b">
        <v>0</v>
      </c>
      <c r="H733" s="300" t="str">
        <f>IFERROR(__xludf.DUMMYFUNCTION("IF($G733=TRUE,QUERY(Dropdowns!A:E, ""SELECT C WHERE E = TRUE LIMIT 1"", 0), ""None"")"),"None")</f>
        <v>None</v>
      </c>
      <c r="I733" s="303" t="s">
        <v>27</v>
      </c>
      <c r="J733" s="302" t="str">
        <f>IFERROR(__xludf.DUMMYFUNCTION("IF($G733=TRUE, QUERY(Models!A:H, ""SELECT A WHERE G = TRUE AND H = TRUE LIMIT 1"", 0),""None"")"),"None")</f>
        <v>None</v>
      </c>
      <c r="K733" s="303" t="s">
        <v>27</v>
      </c>
    </row>
    <row r="734">
      <c r="A734" s="321"/>
      <c r="B734" s="322" t="b">
        <v>0</v>
      </c>
      <c r="C734" s="323"/>
      <c r="D734" s="300" t="s">
        <v>27</v>
      </c>
      <c r="E734" s="314"/>
      <c r="F734" s="314"/>
      <c r="G734" s="314" t="b">
        <v>0</v>
      </c>
      <c r="H734" s="300" t="str">
        <f>IFERROR(__xludf.DUMMYFUNCTION("IF($G734=TRUE,QUERY(Dropdowns!A:E, ""SELECT C WHERE E = TRUE LIMIT 1"", 0), ""None"")"),"None")</f>
        <v>None</v>
      </c>
      <c r="I734" s="303" t="s">
        <v>27</v>
      </c>
      <c r="J734" s="302" t="str">
        <f>IFERROR(__xludf.DUMMYFUNCTION("IF($G734=TRUE, QUERY(Models!A:H, ""SELECT A WHERE G = TRUE AND H = TRUE LIMIT 1"", 0),""None"")"),"None")</f>
        <v>None</v>
      </c>
      <c r="K734" s="303" t="s">
        <v>27</v>
      </c>
    </row>
    <row r="735">
      <c r="A735" s="321"/>
      <c r="B735" s="322" t="b">
        <v>0</v>
      </c>
      <c r="C735" s="323"/>
      <c r="D735" s="300" t="s">
        <v>27</v>
      </c>
      <c r="E735" s="314"/>
      <c r="F735" s="314"/>
      <c r="G735" s="314" t="b">
        <v>0</v>
      </c>
      <c r="H735" s="300" t="str">
        <f>IFERROR(__xludf.DUMMYFUNCTION("IF($G735=TRUE,QUERY(Dropdowns!A:E, ""SELECT C WHERE E = TRUE LIMIT 1"", 0), ""None"")"),"None")</f>
        <v>None</v>
      </c>
      <c r="I735" s="303" t="s">
        <v>27</v>
      </c>
      <c r="J735" s="302" t="str">
        <f>IFERROR(__xludf.DUMMYFUNCTION("IF($G735=TRUE, QUERY(Models!A:H, ""SELECT A WHERE G = TRUE AND H = TRUE LIMIT 1"", 0),""None"")"),"None")</f>
        <v>None</v>
      </c>
      <c r="K735" s="303" t="s">
        <v>27</v>
      </c>
    </row>
    <row r="736">
      <c r="A736" s="321"/>
      <c r="B736" s="322" t="b">
        <v>0</v>
      </c>
      <c r="C736" s="323"/>
      <c r="D736" s="300" t="s">
        <v>27</v>
      </c>
      <c r="E736" s="314"/>
      <c r="F736" s="314"/>
      <c r="G736" s="314" t="b">
        <v>0</v>
      </c>
      <c r="H736" s="300" t="str">
        <f>IFERROR(__xludf.DUMMYFUNCTION("IF($G736=TRUE,QUERY(Dropdowns!A:E, ""SELECT C WHERE E = TRUE LIMIT 1"", 0), ""None"")"),"None")</f>
        <v>None</v>
      </c>
      <c r="I736" s="303" t="s">
        <v>27</v>
      </c>
      <c r="J736" s="302" t="str">
        <f>IFERROR(__xludf.DUMMYFUNCTION("IF($G736=TRUE, QUERY(Models!A:H, ""SELECT A WHERE G = TRUE AND H = TRUE LIMIT 1"", 0),""None"")"),"None")</f>
        <v>None</v>
      </c>
      <c r="K736" s="303" t="s">
        <v>27</v>
      </c>
    </row>
    <row r="737">
      <c r="A737" s="321"/>
      <c r="B737" s="322" t="b">
        <v>0</v>
      </c>
      <c r="C737" s="323"/>
      <c r="D737" s="300" t="s">
        <v>27</v>
      </c>
      <c r="E737" s="314"/>
      <c r="F737" s="314"/>
      <c r="G737" s="314" t="b">
        <v>0</v>
      </c>
      <c r="H737" s="300" t="str">
        <f>IFERROR(__xludf.DUMMYFUNCTION("IF($G737=TRUE,QUERY(Dropdowns!A:E, ""SELECT C WHERE E = TRUE LIMIT 1"", 0), ""None"")"),"None")</f>
        <v>None</v>
      </c>
      <c r="I737" s="303" t="s">
        <v>27</v>
      </c>
      <c r="J737" s="302" t="str">
        <f>IFERROR(__xludf.DUMMYFUNCTION("IF($G737=TRUE, QUERY(Models!A:H, ""SELECT A WHERE G = TRUE AND H = TRUE LIMIT 1"", 0),""None"")"),"None")</f>
        <v>None</v>
      </c>
      <c r="K737" s="303" t="s">
        <v>27</v>
      </c>
    </row>
    <row r="738">
      <c r="A738" s="321"/>
      <c r="B738" s="322" t="b">
        <v>0</v>
      </c>
      <c r="C738" s="323"/>
      <c r="D738" s="300" t="s">
        <v>27</v>
      </c>
      <c r="E738" s="314"/>
      <c r="F738" s="314"/>
      <c r="G738" s="314" t="b">
        <v>0</v>
      </c>
      <c r="H738" s="300" t="str">
        <f>IFERROR(__xludf.DUMMYFUNCTION("IF($G738=TRUE,QUERY(Dropdowns!A:E, ""SELECT C WHERE E = TRUE LIMIT 1"", 0), ""None"")"),"None")</f>
        <v>None</v>
      </c>
      <c r="I738" s="303" t="s">
        <v>27</v>
      </c>
      <c r="J738" s="302" t="str">
        <f>IFERROR(__xludf.DUMMYFUNCTION("IF($G738=TRUE, QUERY(Models!A:H, ""SELECT A WHERE G = TRUE AND H = TRUE LIMIT 1"", 0),""None"")"),"None")</f>
        <v>None</v>
      </c>
      <c r="K738" s="303" t="s">
        <v>27</v>
      </c>
    </row>
    <row r="739">
      <c r="A739" s="321"/>
      <c r="B739" s="322" t="b">
        <v>0</v>
      </c>
      <c r="C739" s="323"/>
      <c r="D739" s="300" t="s">
        <v>27</v>
      </c>
      <c r="E739" s="314"/>
      <c r="F739" s="314"/>
      <c r="G739" s="314" t="b">
        <v>0</v>
      </c>
      <c r="H739" s="300" t="str">
        <f>IFERROR(__xludf.DUMMYFUNCTION("IF($G739=TRUE,QUERY(Dropdowns!A:E, ""SELECT C WHERE E = TRUE LIMIT 1"", 0), ""None"")"),"None")</f>
        <v>None</v>
      </c>
      <c r="I739" s="303" t="s">
        <v>27</v>
      </c>
      <c r="J739" s="302" t="str">
        <f>IFERROR(__xludf.DUMMYFUNCTION("IF($G739=TRUE, QUERY(Models!A:H, ""SELECT A WHERE G = TRUE AND H = TRUE LIMIT 1"", 0),""None"")"),"None")</f>
        <v>None</v>
      </c>
      <c r="K739" s="303" t="s">
        <v>27</v>
      </c>
    </row>
    <row r="740">
      <c r="A740" s="321"/>
      <c r="B740" s="322" t="b">
        <v>0</v>
      </c>
      <c r="C740" s="323"/>
      <c r="D740" s="300" t="s">
        <v>27</v>
      </c>
      <c r="E740" s="314"/>
      <c r="F740" s="314"/>
      <c r="G740" s="314" t="b">
        <v>0</v>
      </c>
      <c r="H740" s="300" t="str">
        <f>IFERROR(__xludf.DUMMYFUNCTION("IF($G740=TRUE,QUERY(Dropdowns!A:E, ""SELECT C WHERE E = TRUE LIMIT 1"", 0), ""None"")"),"None")</f>
        <v>None</v>
      </c>
      <c r="I740" s="303" t="s">
        <v>27</v>
      </c>
      <c r="J740" s="302" t="str">
        <f>IFERROR(__xludf.DUMMYFUNCTION("IF($G740=TRUE, QUERY(Models!A:H, ""SELECT A WHERE G = TRUE AND H = TRUE LIMIT 1"", 0),""None"")"),"None")</f>
        <v>None</v>
      </c>
      <c r="K740" s="303" t="s">
        <v>27</v>
      </c>
    </row>
    <row r="741">
      <c r="A741" s="321"/>
      <c r="B741" s="322" t="b">
        <v>0</v>
      </c>
      <c r="C741" s="323"/>
      <c r="D741" s="300" t="s">
        <v>27</v>
      </c>
      <c r="E741" s="314"/>
      <c r="F741" s="314"/>
      <c r="G741" s="314" t="b">
        <v>0</v>
      </c>
      <c r="H741" s="300" t="str">
        <f>IFERROR(__xludf.DUMMYFUNCTION("IF($G741=TRUE,QUERY(Dropdowns!A:E, ""SELECT C WHERE E = TRUE LIMIT 1"", 0), ""None"")"),"None")</f>
        <v>None</v>
      </c>
      <c r="I741" s="303" t="s">
        <v>27</v>
      </c>
      <c r="J741" s="302" t="str">
        <f>IFERROR(__xludf.DUMMYFUNCTION("IF($G741=TRUE, QUERY(Models!A:H, ""SELECT A WHERE G = TRUE AND H = TRUE LIMIT 1"", 0),""None"")"),"None")</f>
        <v>None</v>
      </c>
      <c r="K741" s="303" t="s">
        <v>27</v>
      </c>
    </row>
    <row r="742">
      <c r="A742" s="321"/>
      <c r="B742" s="322" t="b">
        <v>0</v>
      </c>
      <c r="C742" s="323"/>
      <c r="D742" s="300" t="s">
        <v>27</v>
      </c>
      <c r="E742" s="314"/>
      <c r="F742" s="314"/>
      <c r="G742" s="314" t="b">
        <v>0</v>
      </c>
      <c r="H742" s="300" t="str">
        <f>IFERROR(__xludf.DUMMYFUNCTION("IF($G742=TRUE,QUERY(Dropdowns!A:E, ""SELECT C WHERE E = TRUE LIMIT 1"", 0), ""None"")"),"None")</f>
        <v>None</v>
      </c>
      <c r="I742" s="303" t="s">
        <v>27</v>
      </c>
      <c r="J742" s="302" t="str">
        <f>IFERROR(__xludf.DUMMYFUNCTION("IF($G742=TRUE, QUERY(Models!A:H, ""SELECT A WHERE G = TRUE AND H = TRUE LIMIT 1"", 0),""None"")"),"None")</f>
        <v>None</v>
      </c>
      <c r="K742" s="303" t="s">
        <v>27</v>
      </c>
    </row>
    <row r="743">
      <c r="A743" s="321"/>
      <c r="B743" s="322" t="b">
        <v>0</v>
      </c>
      <c r="C743" s="323"/>
      <c r="D743" s="300" t="s">
        <v>27</v>
      </c>
      <c r="E743" s="314"/>
      <c r="F743" s="314"/>
      <c r="G743" s="314" t="b">
        <v>0</v>
      </c>
      <c r="H743" s="300" t="str">
        <f>IFERROR(__xludf.DUMMYFUNCTION("IF($G743=TRUE,QUERY(Dropdowns!A:E, ""SELECT C WHERE E = TRUE LIMIT 1"", 0), ""None"")"),"None")</f>
        <v>None</v>
      </c>
      <c r="I743" s="303" t="s">
        <v>27</v>
      </c>
      <c r="J743" s="302" t="str">
        <f>IFERROR(__xludf.DUMMYFUNCTION("IF($G743=TRUE, QUERY(Models!A:H, ""SELECT A WHERE G = TRUE AND H = TRUE LIMIT 1"", 0),""None"")"),"None")</f>
        <v>None</v>
      </c>
      <c r="K743" s="303" t="s">
        <v>27</v>
      </c>
    </row>
    <row r="744">
      <c r="A744" s="321"/>
      <c r="B744" s="322" t="b">
        <v>0</v>
      </c>
      <c r="C744" s="323"/>
      <c r="D744" s="300" t="s">
        <v>27</v>
      </c>
      <c r="E744" s="314"/>
      <c r="F744" s="314"/>
      <c r="G744" s="314" t="b">
        <v>0</v>
      </c>
      <c r="H744" s="300" t="str">
        <f>IFERROR(__xludf.DUMMYFUNCTION("IF($G744=TRUE,QUERY(Dropdowns!A:E, ""SELECT C WHERE E = TRUE LIMIT 1"", 0), ""None"")"),"None")</f>
        <v>None</v>
      </c>
      <c r="I744" s="303" t="s">
        <v>27</v>
      </c>
      <c r="J744" s="302" t="str">
        <f>IFERROR(__xludf.DUMMYFUNCTION("IF($G744=TRUE, QUERY(Models!A:H, ""SELECT A WHERE G = TRUE AND H = TRUE LIMIT 1"", 0),""None"")"),"None")</f>
        <v>None</v>
      </c>
      <c r="K744" s="303" t="s">
        <v>27</v>
      </c>
    </row>
    <row r="745">
      <c r="A745" s="321"/>
      <c r="B745" s="322" t="b">
        <v>0</v>
      </c>
      <c r="C745" s="323"/>
      <c r="D745" s="300" t="s">
        <v>27</v>
      </c>
      <c r="E745" s="314"/>
      <c r="F745" s="314"/>
      <c r="G745" s="314" t="b">
        <v>0</v>
      </c>
      <c r="H745" s="300" t="str">
        <f>IFERROR(__xludf.DUMMYFUNCTION("IF($G745=TRUE,QUERY(Dropdowns!A:E, ""SELECT C WHERE E = TRUE LIMIT 1"", 0), ""None"")"),"None")</f>
        <v>None</v>
      </c>
      <c r="I745" s="303" t="s">
        <v>27</v>
      </c>
      <c r="J745" s="302" t="str">
        <f>IFERROR(__xludf.DUMMYFUNCTION("IF($G745=TRUE, QUERY(Models!A:H, ""SELECT A WHERE G = TRUE AND H = TRUE LIMIT 1"", 0),""None"")"),"None")</f>
        <v>None</v>
      </c>
      <c r="K745" s="303" t="s">
        <v>27</v>
      </c>
    </row>
    <row r="746">
      <c r="A746" s="321"/>
      <c r="B746" s="322" t="b">
        <v>0</v>
      </c>
      <c r="C746" s="323"/>
      <c r="D746" s="300" t="s">
        <v>27</v>
      </c>
      <c r="E746" s="314"/>
      <c r="F746" s="314"/>
      <c r="G746" s="314" t="b">
        <v>0</v>
      </c>
      <c r="H746" s="300" t="str">
        <f>IFERROR(__xludf.DUMMYFUNCTION("IF($G746=TRUE,QUERY(Dropdowns!A:E, ""SELECT C WHERE E = TRUE LIMIT 1"", 0), ""None"")"),"None")</f>
        <v>None</v>
      </c>
      <c r="I746" s="303" t="s">
        <v>27</v>
      </c>
      <c r="J746" s="302" t="str">
        <f>IFERROR(__xludf.DUMMYFUNCTION("IF($G746=TRUE, QUERY(Models!A:H, ""SELECT A WHERE G = TRUE AND H = TRUE LIMIT 1"", 0),""None"")"),"None")</f>
        <v>None</v>
      </c>
      <c r="K746" s="303" t="s">
        <v>27</v>
      </c>
    </row>
    <row r="747">
      <c r="A747" s="321"/>
      <c r="B747" s="322" t="b">
        <v>0</v>
      </c>
      <c r="C747" s="323"/>
      <c r="D747" s="300" t="s">
        <v>27</v>
      </c>
      <c r="E747" s="314"/>
      <c r="F747" s="314"/>
      <c r="G747" s="314" t="b">
        <v>0</v>
      </c>
      <c r="H747" s="300" t="str">
        <f>IFERROR(__xludf.DUMMYFUNCTION("IF($G747=TRUE,QUERY(Dropdowns!A:E, ""SELECT C WHERE E = TRUE LIMIT 1"", 0), ""None"")"),"None")</f>
        <v>None</v>
      </c>
      <c r="I747" s="303" t="s">
        <v>27</v>
      </c>
      <c r="J747" s="302" t="str">
        <f>IFERROR(__xludf.DUMMYFUNCTION("IF($G747=TRUE, QUERY(Models!A:H, ""SELECT A WHERE G = TRUE AND H = TRUE LIMIT 1"", 0),""None"")"),"None")</f>
        <v>None</v>
      </c>
      <c r="K747" s="303" t="s">
        <v>27</v>
      </c>
    </row>
    <row r="748">
      <c r="A748" s="321"/>
      <c r="B748" s="322" t="b">
        <v>0</v>
      </c>
      <c r="C748" s="323"/>
      <c r="D748" s="300" t="s">
        <v>27</v>
      </c>
      <c r="E748" s="314"/>
      <c r="F748" s="314"/>
      <c r="G748" s="314" t="b">
        <v>0</v>
      </c>
      <c r="H748" s="300" t="str">
        <f>IFERROR(__xludf.DUMMYFUNCTION("IF($G748=TRUE,QUERY(Dropdowns!A:E, ""SELECT C WHERE E = TRUE LIMIT 1"", 0), ""None"")"),"None")</f>
        <v>None</v>
      </c>
      <c r="I748" s="303" t="s">
        <v>27</v>
      </c>
      <c r="J748" s="302" t="str">
        <f>IFERROR(__xludf.DUMMYFUNCTION("IF($G748=TRUE, QUERY(Models!A:H, ""SELECT A WHERE G = TRUE AND H = TRUE LIMIT 1"", 0),""None"")"),"None")</f>
        <v>None</v>
      </c>
      <c r="K748" s="303" t="s">
        <v>27</v>
      </c>
    </row>
    <row r="749">
      <c r="A749" s="321"/>
      <c r="B749" s="322" t="b">
        <v>0</v>
      </c>
      <c r="C749" s="323"/>
      <c r="D749" s="300" t="s">
        <v>27</v>
      </c>
      <c r="E749" s="314"/>
      <c r="F749" s="314"/>
      <c r="G749" s="314" t="b">
        <v>0</v>
      </c>
      <c r="H749" s="300" t="str">
        <f>IFERROR(__xludf.DUMMYFUNCTION("IF($G749=TRUE,QUERY(Dropdowns!A:E, ""SELECT C WHERE E = TRUE LIMIT 1"", 0), ""None"")"),"None")</f>
        <v>None</v>
      </c>
      <c r="I749" s="303" t="s">
        <v>27</v>
      </c>
      <c r="J749" s="302" t="str">
        <f>IFERROR(__xludf.DUMMYFUNCTION("IF($G749=TRUE, QUERY(Models!A:H, ""SELECT A WHERE G = TRUE AND H = TRUE LIMIT 1"", 0),""None"")"),"None")</f>
        <v>None</v>
      </c>
      <c r="K749" s="303" t="s">
        <v>27</v>
      </c>
    </row>
    <row r="750">
      <c r="A750" s="321"/>
      <c r="B750" s="322" t="b">
        <v>0</v>
      </c>
      <c r="C750" s="323"/>
      <c r="D750" s="300" t="s">
        <v>27</v>
      </c>
      <c r="E750" s="314"/>
      <c r="F750" s="314"/>
      <c r="G750" s="314" t="b">
        <v>0</v>
      </c>
      <c r="H750" s="300" t="str">
        <f>IFERROR(__xludf.DUMMYFUNCTION("IF($G750=TRUE,QUERY(Dropdowns!A:E, ""SELECT C WHERE E = TRUE LIMIT 1"", 0), ""None"")"),"None")</f>
        <v>None</v>
      </c>
      <c r="I750" s="303" t="s">
        <v>27</v>
      </c>
      <c r="J750" s="302" t="str">
        <f>IFERROR(__xludf.DUMMYFUNCTION("IF($G750=TRUE, QUERY(Models!A:H, ""SELECT A WHERE G = TRUE AND H = TRUE LIMIT 1"", 0),""None"")"),"None")</f>
        <v>None</v>
      </c>
      <c r="K750" s="303" t="s">
        <v>27</v>
      </c>
    </row>
    <row r="751">
      <c r="A751" s="321"/>
      <c r="B751" s="322" t="b">
        <v>0</v>
      </c>
      <c r="C751" s="323"/>
      <c r="D751" s="300" t="s">
        <v>27</v>
      </c>
      <c r="E751" s="314"/>
      <c r="F751" s="314"/>
      <c r="G751" s="314" t="b">
        <v>0</v>
      </c>
      <c r="H751" s="300" t="str">
        <f>IFERROR(__xludf.DUMMYFUNCTION("IF($G751=TRUE,QUERY(Dropdowns!A:E, ""SELECT C WHERE E = TRUE LIMIT 1"", 0), ""None"")"),"None")</f>
        <v>None</v>
      </c>
      <c r="I751" s="303" t="s">
        <v>27</v>
      </c>
      <c r="J751" s="302" t="str">
        <f>IFERROR(__xludf.DUMMYFUNCTION("IF($G751=TRUE, QUERY(Models!A:H, ""SELECT A WHERE G = TRUE AND H = TRUE LIMIT 1"", 0),""None"")"),"None")</f>
        <v>None</v>
      </c>
      <c r="K751" s="303" t="s">
        <v>27</v>
      </c>
    </row>
    <row r="752">
      <c r="A752" s="321"/>
      <c r="B752" s="322" t="b">
        <v>0</v>
      </c>
      <c r="C752" s="323"/>
      <c r="D752" s="300" t="s">
        <v>27</v>
      </c>
      <c r="E752" s="314"/>
      <c r="F752" s="314"/>
      <c r="G752" s="314" t="b">
        <v>0</v>
      </c>
      <c r="H752" s="300" t="str">
        <f>IFERROR(__xludf.DUMMYFUNCTION("IF($G752=TRUE,QUERY(Dropdowns!A:E, ""SELECT C WHERE E = TRUE LIMIT 1"", 0), ""None"")"),"None")</f>
        <v>None</v>
      </c>
      <c r="I752" s="303" t="s">
        <v>27</v>
      </c>
      <c r="J752" s="302" t="str">
        <f>IFERROR(__xludf.DUMMYFUNCTION("IF($G752=TRUE, QUERY(Models!A:H, ""SELECT A WHERE G = TRUE AND H = TRUE LIMIT 1"", 0),""None"")"),"None")</f>
        <v>None</v>
      </c>
      <c r="K752" s="303" t="s">
        <v>27</v>
      </c>
    </row>
    <row r="753">
      <c r="A753" s="321"/>
      <c r="B753" s="322" t="b">
        <v>0</v>
      </c>
      <c r="C753" s="323"/>
      <c r="D753" s="300" t="s">
        <v>27</v>
      </c>
      <c r="E753" s="314"/>
      <c r="F753" s="314"/>
      <c r="G753" s="314" t="b">
        <v>0</v>
      </c>
      <c r="H753" s="300" t="str">
        <f>IFERROR(__xludf.DUMMYFUNCTION("IF($G753=TRUE,QUERY(Dropdowns!A:E, ""SELECT C WHERE E = TRUE LIMIT 1"", 0), ""None"")"),"None")</f>
        <v>None</v>
      </c>
      <c r="I753" s="303" t="s">
        <v>27</v>
      </c>
      <c r="J753" s="302" t="str">
        <f>IFERROR(__xludf.DUMMYFUNCTION("IF($G753=TRUE, QUERY(Models!A:H, ""SELECT A WHERE G = TRUE AND H = TRUE LIMIT 1"", 0),""None"")"),"None")</f>
        <v>None</v>
      </c>
      <c r="K753" s="303" t="s">
        <v>27</v>
      </c>
    </row>
    <row r="754">
      <c r="A754" s="321"/>
      <c r="B754" s="322" t="b">
        <v>0</v>
      </c>
      <c r="C754" s="323"/>
      <c r="D754" s="300" t="s">
        <v>27</v>
      </c>
      <c r="E754" s="314"/>
      <c r="F754" s="314"/>
      <c r="G754" s="314" t="b">
        <v>0</v>
      </c>
      <c r="H754" s="300" t="str">
        <f>IFERROR(__xludf.DUMMYFUNCTION("IF($G754=TRUE,QUERY(Dropdowns!A:E, ""SELECT C WHERE E = TRUE LIMIT 1"", 0), ""None"")"),"None")</f>
        <v>None</v>
      </c>
      <c r="I754" s="303" t="s">
        <v>27</v>
      </c>
      <c r="J754" s="302" t="str">
        <f>IFERROR(__xludf.DUMMYFUNCTION("IF($G754=TRUE, QUERY(Models!A:H, ""SELECT A WHERE G = TRUE AND H = TRUE LIMIT 1"", 0),""None"")"),"None")</f>
        <v>None</v>
      </c>
      <c r="K754" s="303" t="s">
        <v>27</v>
      </c>
    </row>
    <row r="755">
      <c r="A755" s="321"/>
      <c r="B755" s="322" t="b">
        <v>0</v>
      </c>
      <c r="C755" s="323"/>
      <c r="D755" s="300" t="s">
        <v>27</v>
      </c>
      <c r="E755" s="314"/>
      <c r="F755" s="314"/>
      <c r="G755" s="314" t="b">
        <v>0</v>
      </c>
      <c r="H755" s="300" t="str">
        <f>IFERROR(__xludf.DUMMYFUNCTION("IF($G755=TRUE,QUERY(Dropdowns!A:E, ""SELECT C WHERE E = TRUE LIMIT 1"", 0), ""None"")"),"None")</f>
        <v>None</v>
      </c>
      <c r="I755" s="303" t="s">
        <v>27</v>
      </c>
      <c r="J755" s="302" t="str">
        <f>IFERROR(__xludf.DUMMYFUNCTION("IF($G755=TRUE, QUERY(Models!A:H, ""SELECT A WHERE G = TRUE AND H = TRUE LIMIT 1"", 0),""None"")"),"None")</f>
        <v>None</v>
      </c>
      <c r="K755" s="303" t="s">
        <v>27</v>
      </c>
    </row>
    <row r="756">
      <c r="A756" s="321"/>
      <c r="B756" s="322" t="b">
        <v>0</v>
      </c>
      <c r="C756" s="323"/>
      <c r="D756" s="300" t="s">
        <v>27</v>
      </c>
      <c r="E756" s="314"/>
      <c r="F756" s="314"/>
      <c r="G756" s="314" t="b">
        <v>0</v>
      </c>
      <c r="H756" s="300" t="str">
        <f>IFERROR(__xludf.DUMMYFUNCTION("IF($G756=TRUE,QUERY(Dropdowns!A:E, ""SELECT C WHERE E = TRUE LIMIT 1"", 0), ""None"")"),"None")</f>
        <v>None</v>
      </c>
      <c r="I756" s="303" t="s">
        <v>27</v>
      </c>
      <c r="J756" s="302" t="str">
        <f>IFERROR(__xludf.DUMMYFUNCTION("IF($G756=TRUE, QUERY(Models!A:H, ""SELECT A WHERE G = TRUE AND H = TRUE LIMIT 1"", 0),""None"")"),"None")</f>
        <v>None</v>
      </c>
      <c r="K756" s="303" t="s">
        <v>27</v>
      </c>
    </row>
    <row r="757">
      <c r="A757" s="321"/>
      <c r="B757" s="322" t="b">
        <v>0</v>
      </c>
      <c r="C757" s="323"/>
      <c r="D757" s="300" t="s">
        <v>27</v>
      </c>
      <c r="E757" s="314"/>
      <c r="F757" s="314"/>
      <c r="G757" s="314" t="b">
        <v>0</v>
      </c>
      <c r="H757" s="300" t="str">
        <f>IFERROR(__xludf.DUMMYFUNCTION("IF($G757=TRUE,QUERY(Dropdowns!A:E, ""SELECT C WHERE E = TRUE LIMIT 1"", 0), ""None"")"),"None")</f>
        <v>None</v>
      </c>
      <c r="I757" s="303" t="s">
        <v>27</v>
      </c>
      <c r="J757" s="302" t="str">
        <f>IFERROR(__xludf.DUMMYFUNCTION("IF($G757=TRUE, QUERY(Models!A:H, ""SELECT A WHERE G = TRUE AND H = TRUE LIMIT 1"", 0),""None"")"),"None")</f>
        <v>None</v>
      </c>
      <c r="K757" s="303" t="s">
        <v>27</v>
      </c>
    </row>
    <row r="758">
      <c r="A758" s="321"/>
      <c r="B758" s="322" t="b">
        <v>0</v>
      </c>
      <c r="C758" s="323"/>
      <c r="D758" s="300" t="s">
        <v>27</v>
      </c>
      <c r="E758" s="314"/>
      <c r="F758" s="314"/>
      <c r="G758" s="314" t="b">
        <v>0</v>
      </c>
      <c r="H758" s="300" t="str">
        <f>IFERROR(__xludf.DUMMYFUNCTION("IF($G758=TRUE,QUERY(Dropdowns!A:E, ""SELECT C WHERE E = TRUE LIMIT 1"", 0), ""None"")"),"None")</f>
        <v>None</v>
      </c>
      <c r="I758" s="303" t="s">
        <v>27</v>
      </c>
      <c r="J758" s="302" t="str">
        <f>IFERROR(__xludf.DUMMYFUNCTION("IF($G758=TRUE, QUERY(Models!A:H, ""SELECT A WHERE G = TRUE AND H = TRUE LIMIT 1"", 0),""None"")"),"None")</f>
        <v>None</v>
      </c>
      <c r="K758" s="303" t="s">
        <v>27</v>
      </c>
    </row>
    <row r="759">
      <c r="A759" s="321"/>
      <c r="B759" s="322" t="b">
        <v>0</v>
      </c>
      <c r="C759" s="323"/>
      <c r="D759" s="300" t="s">
        <v>27</v>
      </c>
      <c r="E759" s="314"/>
      <c r="F759" s="314"/>
      <c r="G759" s="314" t="b">
        <v>0</v>
      </c>
      <c r="H759" s="300" t="str">
        <f>IFERROR(__xludf.DUMMYFUNCTION("IF($G759=TRUE,QUERY(Dropdowns!A:E, ""SELECT C WHERE E = TRUE LIMIT 1"", 0), ""None"")"),"None")</f>
        <v>None</v>
      </c>
      <c r="I759" s="303" t="s">
        <v>27</v>
      </c>
      <c r="J759" s="302" t="str">
        <f>IFERROR(__xludf.DUMMYFUNCTION("IF($G759=TRUE, QUERY(Models!A:H, ""SELECT A WHERE G = TRUE AND H = TRUE LIMIT 1"", 0),""None"")"),"None")</f>
        <v>None</v>
      </c>
      <c r="K759" s="303" t="s">
        <v>27</v>
      </c>
    </row>
    <row r="760">
      <c r="A760" s="321"/>
      <c r="B760" s="322" t="b">
        <v>0</v>
      </c>
      <c r="C760" s="323"/>
      <c r="D760" s="300" t="s">
        <v>27</v>
      </c>
      <c r="E760" s="314"/>
      <c r="F760" s="314"/>
      <c r="G760" s="314" t="b">
        <v>0</v>
      </c>
      <c r="H760" s="300" t="str">
        <f>IFERROR(__xludf.DUMMYFUNCTION("IF($G760=TRUE,QUERY(Dropdowns!A:E, ""SELECT C WHERE E = TRUE LIMIT 1"", 0), ""None"")"),"None")</f>
        <v>None</v>
      </c>
      <c r="I760" s="303" t="s">
        <v>27</v>
      </c>
      <c r="J760" s="302" t="str">
        <f>IFERROR(__xludf.DUMMYFUNCTION("IF($G760=TRUE, QUERY(Models!A:H, ""SELECT A WHERE G = TRUE AND H = TRUE LIMIT 1"", 0),""None"")"),"None")</f>
        <v>None</v>
      </c>
      <c r="K760" s="303" t="s">
        <v>27</v>
      </c>
    </row>
    <row r="761">
      <c r="A761" s="321"/>
      <c r="B761" s="322" t="b">
        <v>0</v>
      </c>
      <c r="C761" s="323"/>
      <c r="D761" s="300" t="s">
        <v>27</v>
      </c>
      <c r="E761" s="314"/>
      <c r="F761" s="314"/>
      <c r="G761" s="314" t="b">
        <v>0</v>
      </c>
      <c r="H761" s="300" t="str">
        <f>IFERROR(__xludf.DUMMYFUNCTION("IF($G761=TRUE,QUERY(Dropdowns!A:E, ""SELECT C WHERE E = TRUE LIMIT 1"", 0), ""None"")"),"None")</f>
        <v>None</v>
      </c>
      <c r="I761" s="303" t="s">
        <v>27</v>
      </c>
      <c r="J761" s="302" t="str">
        <f>IFERROR(__xludf.DUMMYFUNCTION("IF($G761=TRUE, QUERY(Models!A:H, ""SELECT A WHERE G = TRUE AND H = TRUE LIMIT 1"", 0),""None"")"),"None")</f>
        <v>None</v>
      </c>
      <c r="K761" s="303" t="s">
        <v>27</v>
      </c>
    </row>
    <row r="762">
      <c r="A762" s="321"/>
      <c r="B762" s="322" t="b">
        <v>0</v>
      </c>
      <c r="C762" s="323"/>
      <c r="D762" s="300" t="s">
        <v>27</v>
      </c>
      <c r="E762" s="314"/>
      <c r="F762" s="314"/>
      <c r="G762" s="314" t="b">
        <v>0</v>
      </c>
      <c r="H762" s="300" t="str">
        <f>IFERROR(__xludf.DUMMYFUNCTION("IF($G762=TRUE,QUERY(Dropdowns!A:E, ""SELECT C WHERE E = TRUE LIMIT 1"", 0), ""None"")"),"None")</f>
        <v>None</v>
      </c>
      <c r="I762" s="303" t="s">
        <v>27</v>
      </c>
      <c r="J762" s="302" t="str">
        <f>IFERROR(__xludf.DUMMYFUNCTION("IF($G762=TRUE, QUERY(Models!A:H, ""SELECT A WHERE G = TRUE AND H = TRUE LIMIT 1"", 0),""None"")"),"None")</f>
        <v>None</v>
      </c>
      <c r="K762" s="303" t="s">
        <v>27</v>
      </c>
    </row>
    <row r="763">
      <c r="A763" s="321"/>
      <c r="B763" s="322" t="b">
        <v>0</v>
      </c>
      <c r="C763" s="323"/>
      <c r="D763" s="300" t="s">
        <v>27</v>
      </c>
      <c r="E763" s="314"/>
      <c r="F763" s="314"/>
      <c r="G763" s="314" t="b">
        <v>0</v>
      </c>
      <c r="H763" s="300" t="str">
        <f>IFERROR(__xludf.DUMMYFUNCTION("IF($G763=TRUE,QUERY(Dropdowns!A:E, ""SELECT C WHERE E = TRUE LIMIT 1"", 0), ""None"")"),"None")</f>
        <v>None</v>
      </c>
      <c r="I763" s="303" t="s">
        <v>27</v>
      </c>
      <c r="J763" s="302" t="str">
        <f>IFERROR(__xludf.DUMMYFUNCTION("IF($G763=TRUE, QUERY(Models!A:H, ""SELECT A WHERE G = TRUE AND H = TRUE LIMIT 1"", 0),""None"")"),"None")</f>
        <v>None</v>
      </c>
      <c r="K763" s="303" t="s">
        <v>27</v>
      </c>
    </row>
    <row r="764">
      <c r="A764" s="321"/>
      <c r="B764" s="322" t="b">
        <v>0</v>
      </c>
      <c r="C764" s="323"/>
      <c r="D764" s="300" t="s">
        <v>27</v>
      </c>
      <c r="E764" s="314"/>
      <c r="F764" s="314"/>
      <c r="G764" s="314" t="b">
        <v>0</v>
      </c>
      <c r="H764" s="300" t="str">
        <f>IFERROR(__xludf.DUMMYFUNCTION("IF($G764=TRUE,QUERY(Dropdowns!A:E, ""SELECT C WHERE E = TRUE LIMIT 1"", 0), ""None"")"),"None")</f>
        <v>None</v>
      </c>
      <c r="I764" s="303" t="s">
        <v>27</v>
      </c>
      <c r="J764" s="302" t="str">
        <f>IFERROR(__xludf.DUMMYFUNCTION("IF($G764=TRUE, QUERY(Models!A:H, ""SELECT A WHERE G = TRUE AND H = TRUE LIMIT 1"", 0),""None"")"),"None")</f>
        <v>None</v>
      </c>
      <c r="K764" s="303" t="s">
        <v>27</v>
      </c>
    </row>
    <row r="765">
      <c r="A765" s="321"/>
      <c r="B765" s="322" t="b">
        <v>0</v>
      </c>
      <c r="C765" s="323"/>
      <c r="D765" s="300" t="s">
        <v>27</v>
      </c>
      <c r="E765" s="314"/>
      <c r="F765" s="314"/>
      <c r="G765" s="314" t="b">
        <v>0</v>
      </c>
      <c r="H765" s="300" t="str">
        <f>IFERROR(__xludf.DUMMYFUNCTION("IF($G765=TRUE,QUERY(Dropdowns!A:E, ""SELECT C WHERE E = TRUE LIMIT 1"", 0), ""None"")"),"None")</f>
        <v>None</v>
      </c>
      <c r="I765" s="303" t="s">
        <v>27</v>
      </c>
      <c r="J765" s="302" t="str">
        <f>IFERROR(__xludf.DUMMYFUNCTION("IF($G765=TRUE, QUERY(Models!A:H, ""SELECT A WHERE G = TRUE AND H = TRUE LIMIT 1"", 0),""None"")"),"None")</f>
        <v>None</v>
      </c>
      <c r="K765" s="303" t="s">
        <v>27</v>
      </c>
    </row>
    <row r="766">
      <c r="A766" s="321"/>
      <c r="B766" s="322" t="b">
        <v>0</v>
      </c>
      <c r="C766" s="323"/>
      <c r="D766" s="300" t="s">
        <v>27</v>
      </c>
      <c r="E766" s="314"/>
      <c r="F766" s="314"/>
      <c r="G766" s="314" t="b">
        <v>0</v>
      </c>
      <c r="H766" s="300" t="str">
        <f>IFERROR(__xludf.DUMMYFUNCTION("IF($G766=TRUE,QUERY(Dropdowns!A:E, ""SELECT C WHERE E = TRUE LIMIT 1"", 0), ""None"")"),"None")</f>
        <v>None</v>
      </c>
      <c r="I766" s="303" t="s">
        <v>27</v>
      </c>
      <c r="J766" s="302" t="str">
        <f>IFERROR(__xludf.DUMMYFUNCTION("IF($G766=TRUE, QUERY(Models!A:H, ""SELECT A WHERE G = TRUE AND H = TRUE LIMIT 1"", 0),""None"")"),"None")</f>
        <v>None</v>
      </c>
      <c r="K766" s="303" t="s">
        <v>27</v>
      </c>
    </row>
    <row r="767">
      <c r="A767" s="321"/>
      <c r="B767" s="322" t="b">
        <v>0</v>
      </c>
      <c r="C767" s="323"/>
      <c r="D767" s="300" t="s">
        <v>27</v>
      </c>
      <c r="E767" s="314"/>
      <c r="F767" s="314"/>
      <c r="G767" s="314" t="b">
        <v>0</v>
      </c>
      <c r="H767" s="300" t="str">
        <f>IFERROR(__xludf.DUMMYFUNCTION("IF($G767=TRUE,QUERY(Dropdowns!A:E, ""SELECT C WHERE E = TRUE LIMIT 1"", 0), ""None"")"),"None")</f>
        <v>None</v>
      </c>
      <c r="I767" s="303" t="s">
        <v>27</v>
      </c>
      <c r="J767" s="302" t="str">
        <f>IFERROR(__xludf.DUMMYFUNCTION("IF($G767=TRUE, QUERY(Models!A:H, ""SELECT A WHERE G = TRUE AND H = TRUE LIMIT 1"", 0),""None"")"),"None")</f>
        <v>None</v>
      </c>
      <c r="K767" s="303" t="s">
        <v>27</v>
      </c>
    </row>
    <row r="768">
      <c r="A768" s="321"/>
      <c r="B768" s="322" t="b">
        <v>0</v>
      </c>
      <c r="C768" s="323"/>
      <c r="D768" s="300" t="s">
        <v>27</v>
      </c>
      <c r="E768" s="314"/>
      <c r="F768" s="314"/>
      <c r="G768" s="314" t="b">
        <v>0</v>
      </c>
      <c r="H768" s="300" t="str">
        <f>IFERROR(__xludf.DUMMYFUNCTION("IF($G768=TRUE,QUERY(Dropdowns!A:E, ""SELECT C WHERE E = TRUE LIMIT 1"", 0), ""None"")"),"None")</f>
        <v>None</v>
      </c>
      <c r="I768" s="303" t="s">
        <v>27</v>
      </c>
      <c r="J768" s="302" t="str">
        <f>IFERROR(__xludf.DUMMYFUNCTION("IF($G768=TRUE, QUERY(Models!A:H, ""SELECT A WHERE G = TRUE AND H = TRUE LIMIT 1"", 0),""None"")"),"None")</f>
        <v>None</v>
      </c>
      <c r="K768" s="303" t="s">
        <v>27</v>
      </c>
    </row>
    <row r="769">
      <c r="A769" s="321"/>
      <c r="B769" s="322" t="b">
        <v>0</v>
      </c>
      <c r="C769" s="323"/>
      <c r="D769" s="300" t="s">
        <v>27</v>
      </c>
      <c r="E769" s="314"/>
      <c r="F769" s="314"/>
      <c r="G769" s="314" t="b">
        <v>0</v>
      </c>
      <c r="H769" s="300" t="str">
        <f>IFERROR(__xludf.DUMMYFUNCTION("IF($G769=TRUE,QUERY(Dropdowns!A:E, ""SELECT C WHERE E = TRUE LIMIT 1"", 0), ""None"")"),"None")</f>
        <v>None</v>
      </c>
      <c r="I769" s="303" t="s">
        <v>27</v>
      </c>
      <c r="J769" s="302" t="str">
        <f>IFERROR(__xludf.DUMMYFUNCTION("IF($G769=TRUE, QUERY(Models!A:H, ""SELECT A WHERE G = TRUE AND H = TRUE LIMIT 1"", 0),""None"")"),"None")</f>
        <v>None</v>
      </c>
      <c r="K769" s="303" t="s">
        <v>27</v>
      </c>
    </row>
    <row r="770">
      <c r="A770" s="321"/>
      <c r="B770" s="322" t="b">
        <v>0</v>
      </c>
      <c r="C770" s="323"/>
      <c r="D770" s="300" t="s">
        <v>27</v>
      </c>
      <c r="E770" s="314"/>
      <c r="F770" s="314"/>
      <c r="G770" s="314" t="b">
        <v>0</v>
      </c>
      <c r="H770" s="300" t="str">
        <f>IFERROR(__xludf.DUMMYFUNCTION("IF($G770=TRUE,QUERY(Dropdowns!A:E, ""SELECT C WHERE E = TRUE LIMIT 1"", 0), ""None"")"),"None")</f>
        <v>None</v>
      </c>
      <c r="I770" s="303" t="s">
        <v>27</v>
      </c>
      <c r="J770" s="302" t="str">
        <f>IFERROR(__xludf.DUMMYFUNCTION("IF($G770=TRUE, QUERY(Models!A:H, ""SELECT A WHERE G = TRUE AND H = TRUE LIMIT 1"", 0),""None"")"),"None")</f>
        <v>None</v>
      </c>
      <c r="K770" s="303" t="s">
        <v>27</v>
      </c>
    </row>
    <row r="771">
      <c r="A771" s="321"/>
      <c r="B771" s="322" t="b">
        <v>0</v>
      </c>
      <c r="C771" s="323"/>
      <c r="D771" s="300" t="s">
        <v>27</v>
      </c>
      <c r="E771" s="314"/>
      <c r="F771" s="314"/>
      <c r="G771" s="314" t="b">
        <v>0</v>
      </c>
      <c r="H771" s="300" t="str">
        <f>IFERROR(__xludf.DUMMYFUNCTION("IF($G771=TRUE,QUERY(Dropdowns!A:E, ""SELECT C WHERE E = TRUE LIMIT 1"", 0), ""None"")"),"None")</f>
        <v>None</v>
      </c>
      <c r="I771" s="303" t="s">
        <v>27</v>
      </c>
      <c r="J771" s="302" t="str">
        <f>IFERROR(__xludf.DUMMYFUNCTION("IF($G771=TRUE, QUERY(Models!A:H, ""SELECT A WHERE G = TRUE AND H = TRUE LIMIT 1"", 0),""None"")"),"None")</f>
        <v>None</v>
      </c>
      <c r="K771" s="303" t="s">
        <v>27</v>
      </c>
    </row>
    <row r="772">
      <c r="A772" s="321"/>
      <c r="B772" s="322" t="b">
        <v>0</v>
      </c>
      <c r="C772" s="323"/>
      <c r="D772" s="300" t="s">
        <v>27</v>
      </c>
      <c r="E772" s="314"/>
      <c r="F772" s="314"/>
      <c r="G772" s="314" t="b">
        <v>0</v>
      </c>
      <c r="H772" s="300" t="str">
        <f>IFERROR(__xludf.DUMMYFUNCTION("IF($G772=TRUE,QUERY(Dropdowns!A:E, ""SELECT C WHERE E = TRUE LIMIT 1"", 0), ""None"")"),"None")</f>
        <v>None</v>
      </c>
      <c r="I772" s="303" t="s">
        <v>27</v>
      </c>
      <c r="J772" s="302" t="str">
        <f>IFERROR(__xludf.DUMMYFUNCTION("IF($G772=TRUE, QUERY(Models!A:H, ""SELECT A WHERE G = TRUE AND H = TRUE LIMIT 1"", 0),""None"")"),"None")</f>
        <v>None</v>
      </c>
      <c r="K772" s="303" t="s">
        <v>27</v>
      </c>
    </row>
    <row r="773">
      <c r="A773" s="321"/>
      <c r="B773" s="322" t="b">
        <v>0</v>
      </c>
      <c r="C773" s="323"/>
      <c r="D773" s="300" t="s">
        <v>27</v>
      </c>
      <c r="E773" s="314"/>
      <c r="F773" s="314"/>
      <c r="G773" s="314" t="b">
        <v>0</v>
      </c>
      <c r="H773" s="300" t="str">
        <f>IFERROR(__xludf.DUMMYFUNCTION("IF($G773=TRUE,QUERY(Dropdowns!A:E, ""SELECT C WHERE E = TRUE LIMIT 1"", 0), ""None"")"),"None")</f>
        <v>None</v>
      </c>
      <c r="I773" s="303" t="s">
        <v>27</v>
      </c>
      <c r="J773" s="302" t="str">
        <f>IFERROR(__xludf.DUMMYFUNCTION("IF($G773=TRUE, QUERY(Models!A:H, ""SELECT A WHERE G = TRUE AND H = TRUE LIMIT 1"", 0),""None"")"),"None")</f>
        <v>None</v>
      </c>
      <c r="K773" s="303" t="s">
        <v>27</v>
      </c>
    </row>
    <row r="774">
      <c r="A774" s="321"/>
      <c r="B774" s="322" t="b">
        <v>0</v>
      </c>
      <c r="C774" s="323"/>
      <c r="D774" s="300" t="s">
        <v>27</v>
      </c>
      <c r="E774" s="314"/>
      <c r="F774" s="314"/>
      <c r="G774" s="314" t="b">
        <v>0</v>
      </c>
      <c r="H774" s="300" t="str">
        <f>IFERROR(__xludf.DUMMYFUNCTION("IF($G774=TRUE,QUERY(Dropdowns!A:E, ""SELECT C WHERE E = TRUE LIMIT 1"", 0), ""None"")"),"None")</f>
        <v>None</v>
      </c>
      <c r="I774" s="303" t="s">
        <v>27</v>
      </c>
      <c r="J774" s="302" t="str">
        <f>IFERROR(__xludf.DUMMYFUNCTION("IF($G774=TRUE, QUERY(Models!A:H, ""SELECT A WHERE G = TRUE AND H = TRUE LIMIT 1"", 0),""None"")"),"None")</f>
        <v>None</v>
      </c>
      <c r="K774" s="303" t="s">
        <v>27</v>
      </c>
    </row>
    <row r="775">
      <c r="A775" s="321"/>
      <c r="B775" s="322" t="b">
        <v>0</v>
      </c>
      <c r="C775" s="323"/>
      <c r="D775" s="300" t="s">
        <v>27</v>
      </c>
      <c r="E775" s="314"/>
      <c r="F775" s="314"/>
      <c r="G775" s="314" t="b">
        <v>0</v>
      </c>
      <c r="H775" s="300" t="str">
        <f>IFERROR(__xludf.DUMMYFUNCTION("IF($G775=TRUE,QUERY(Dropdowns!A:E, ""SELECT C WHERE E = TRUE LIMIT 1"", 0), ""None"")"),"None")</f>
        <v>None</v>
      </c>
      <c r="I775" s="303" t="s">
        <v>27</v>
      </c>
      <c r="J775" s="302" t="str">
        <f>IFERROR(__xludf.DUMMYFUNCTION("IF($G775=TRUE, QUERY(Models!A:H, ""SELECT A WHERE G = TRUE AND H = TRUE LIMIT 1"", 0),""None"")"),"None")</f>
        <v>None</v>
      </c>
      <c r="K775" s="303" t="s">
        <v>27</v>
      </c>
    </row>
    <row r="776">
      <c r="A776" s="321"/>
      <c r="B776" s="322" t="b">
        <v>0</v>
      </c>
      <c r="C776" s="323"/>
      <c r="D776" s="300" t="s">
        <v>27</v>
      </c>
      <c r="E776" s="314"/>
      <c r="F776" s="314"/>
      <c r="G776" s="314" t="b">
        <v>0</v>
      </c>
      <c r="H776" s="300" t="str">
        <f>IFERROR(__xludf.DUMMYFUNCTION("IF($G776=TRUE,QUERY(Dropdowns!A:E, ""SELECT C WHERE E = TRUE LIMIT 1"", 0), ""None"")"),"None")</f>
        <v>None</v>
      </c>
      <c r="I776" s="303" t="s">
        <v>27</v>
      </c>
      <c r="J776" s="302" t="str">
        <f>IFERROR(__xludf.DUMMYFUNCTION("IF($G776=TRUE, QUERY(Models!A:H, ""SELECT A WHERE G = TRUE AND H = TRUE LIMIT 1"", 0),""None"")"),"None")</f>
        <v>None</v>
      </c>
      <c r="K776" s="303" t="s">
        <v>27</v>
      </c>
    </row>
    <row r="777">
      <c r="A777" s="321"/>
      <c r="B777" s="322" t="b">
        <v>0</v>
      </c>
      <c r="C777" s="323"/>
      <c r="D777" s="300" t="s">
        <v>27</v>
      </c>
      <c r="E777" s="314"/>
      <c r="F777" s="314"/>
      <c r="G777" s="314" t="b">
        <v>0</v>
      </c>
      <c r="H777" s="300" t="str">
        <f>IFERROR(__xludf.DUMMYFUNCTION("IF($G777=TRUE,QUERY(Dropdowns!A:E, ""SELECT C WHERE E = TRUE LIMIT 1"", 0), ""None"")"),"None")</f>
        <v>None</v>
      </c>
      <c r="I777" s="303" t="s">
        <v>27</v>
      </c>
      <c r="J777" s="302" t="str">
        <f>IFERROR(__xludf.DUMMYFUNCTION("IF($G777=TRUE, QUERY(Models!A:H, ""SELECT A WHERE G = TRUE AND H = TRUE LIMIT 1"", 0),""None"")"),"None")</f>
        <v>None</v>
      </c>
      <c r="K777" s="303" t="s">
        <v>27</v>
      </c>
    </row>
    <row r="778">
      <c r="A778" s="321"/>
      <c r="B778" s="322" t="b">
        <v>0</v>
      </c>
      <c r="C778" s="323"/>
      <c r="D778" s="300" t="s">
        <v>27</v>
      </c>
      <c r="E778" s="314"/>
      <c r="F778" s="314"/>
      <c r="G778" s="314" t="b">
        <v>0</v>
      </c>
      <c r="H778" s="300" t="str">
        <f>IFERROR(__xludf.DUMMYFUNCTION("IF($G778=TRUE,QUERY(Dropdowns!A:E, ""SELECT C WHERE E = TRUE LIMIT 1"", 0), ""None"")"),"None")</f>
        <v>None</v>
      </c>
      <c r="I778" s="303" t="s">
        <v>27</v>
      </c>
      <c r="J778" s="302" t="str">
        <f>IFERROR(__xludf.DUMMYFUNCTION("IF($G778=TRUE, QUERY(Models!A:H, ""SELECT A WHERE G = TRUE AND H = TRUE LIMIT 1"", 0),""None"")"),"None")</f>
        <v>None</v>
      </c>
      <c r="K778" s="303" t="s">
        <v>27</v>
      </c>
    </row>
    <row r="779">
      <c r="A779" s="321"/>
      <c r="B779" s="322" t="b">
        <v>0</v>
      </c>
      <c r="C779" s="323"/>
      <c r="D779" s="300" t="s">
        <v>27</v>
      </c>
      <c r="E779" s="314"/>
      <c r="F779" s="314"/>
      <c r="G779" s="314" t="b">
        <v>0</v>
      </c>
      <c r="H779" s="300" t="str">
        <f>IFERROR(__xludf.DUMMYFUNCTION("IF($G779=TRUE,QUERY(Dropdowns!A:E, ""SELECT C WHERE E = TRUE LIMIT 1"", 0), ""None"")"),"None")</f>
        <v>None</v>
      </c>
      <c r="I779" s="303" t="s">
        <v>27</v>
      </c>
      <c r="J779" s="302" t="str">
        <f>IFERROR(__xludf.DUMMYFUNCTION("IF($G779=TRUE, QUERY(Models!A:H, ""SELECT A WHERE G = TRUE AND H = TRUE LIMIT 1"", 0),""None"")"),"None")</f>
        <v>None</v>
      </c>
      <c r="K779" s="303" t="s">
        <v>27</v>
      </c>
    </row>
    <row r="780">
      <c r="A780" s="321"/>
      <c r="B780" s="322" t="b">
        <v>0</v>
      </c>
      <c r="C780" s="323"/>
      <c r="D780" s="300" t="s">
        <v>27</v>
      </c>
      <c r="E780" s="314"/>
      <c r="F780" s="314"/>
      <c r="G780" s="314" t="b">
        <v>0</v>
      </c>
      <c r="H780" s="300" t="str">
        <f>IFERROR(__xludf.DUMMYFUNCTION("IF($G780=TRUE,QUERY(Dropdowns!A:E, ""SELECT C WHERE E = TRUE LIMIT 1"", 0), ""None"")"),"None")</f>
        <v>None</v>
      </c>
      <c r="I780" s="303" t="s">
        <v>27</v>
      </c>
      <c r="J780" s="302" t="str">
        <f>IFERROR(__xludf.DUMMYFUNCTION("IF($G780=TRUE, QUERY(Models!A:H, ""SELECT A WHERE G = TRUE AND H = TRUE LIMIT 1"", 0),""None"")"),"None")</f>
        <v>None</v>
      </c>
      <c r="K780" s="303" t="s">
        <v>27</v>
      </c>
    </row>
    <row r="781">
      <c r="A781" s="321"/>
      <c r="B781" s="322" t="b">
        <v>0</v>
      </c>
      <c r="C781" s="323"/>
      <c r="D781" s="300" t="s">
        <v>27</v>
      </c>
      <c r="E781" s="314"/>
      <c r="F781" s="314"/>
      <c r="G781" s="314" t="b">
        <v>0</v>
      </c>
      <c r="H781" s="300" t="str">
        <f>IFERROR(__xludf.DUMMYFUNCTION("IF($G781=TRUE,QUERY(Dropdowns!A:E, ""SELECT C WHERE E = TRUE LIMIT 1"", 0), ""None"")"),"None")</f>
        <v>None</v>
      </c>
      <c r="I781" s="303" t="s">
        <v>27</v>
      </c>
      <c r="J781" s="302" t="str">
        <f>IFERROR(__xludf.DUMMYFUNCTION("IF($G781=TRUE, QUERY(Models!A:H, ""SELECT A WHERE G = TRUE AND H = TRUE LIMIT 1"", 0),""None"")"),"None")</f>
        <v>None</v>
      </c>
      <c r="K781" s="303" t="s">
        <v>27</v>
      </c>
    </row>
    <row r="782">
      <c r="A782" s="321"/>
      <c r="B782" s="322" t="b">
        <v>0</v>
      </c>
      <c r="C782" s="323"/>
      <c r="D782" s="300" t="s">
        <v>27</v>
      </c>
      <c r="E782" s="314"/>
      <c r="F782" s="314"/>
      <c r="G782" s="314" t="b">
        <v>0</v>
      </c>
      <c r="H782" s="300" t="str">
        <f>IFERROR(__xludf.DUMMYFUNCTION("IF($G782=TRUE,QUERY(Dropdowns!A:E, ""SELECT C WHERE E = TRUE LIMIT 1"", 0), ""None"")"),"None")</f>
        <v>None</v>
      </c>
      <c r="I782" s="303" t="s">
        <v>27</v>
      </c>
      <c r="J782" s="302" t="str">
        <f>IFERROR(__xludf.DUMMYFUNCTION("IF($G782=TRUE, QUERY(Models!A:H, ""SELECT A WHERE G = TRUE AND H = TRUE LIMIT 1"", 0),""None"")"),"None")</f>
        <v>None</v>
      </c>
      <c r="K782" s="303" t="s">
        <v>27</v>
      </c>
    </row>
    <row r="783">
      <c r="A783" s="321"/>
      <c r="B783" s="322" t="b">
        <v>0</v>
      </c>
      <c r="C783" s="323"/>
      <c r="D783" s="300" t="s">
        <v>27</v>
      </c>
      <c r="E783" s="314"/>
      <c r="F783" s="314"/>
      <c r="G783" s="314" t="b">
        <v>0</v>
      </c>
      <c r="H783" s="300" t="str">
        <f>IFERROR(__xludf.DUMMYFUNCTION("IF($G783=TRUE,QUERY(Dropdowns!A:E, ""SELECT C WHERE E = TRUE LIMIT 1"", 0), ""None"")"),"None")</f>
        <v>None</v>
      </c>
      <c r="I783" s="303" t="s">
        <v>27</v>
      </c>
      <c r="J783" s="302" t="str">
        <f>IFERROR(__xludf.DUMMYFUNCTION("IF($G783=TRUE, QUERY(Models!A:H, ""SELECT A WHERE G = TRUE AND H = TRUE LIMIT 1"", 0),""None"")"),"None")</f>
        <v>None</v>
      </c>
      <c r="K783" s="303" t="s">
        <v>27</v>
      </c>
    </row>
    <row r="784">
      <c r="A784" s="321"/>
      <c r="B784" s="322" t="b">
        <v>0</v>
      </c>
      <c r="C784" s="323"/>
      <c r="D784" s="300" t="s">
        <v>27</v>
      </c>
      <c r="E784" s="314"/>
      <c r="F784" s="314"/>
      <c r="G784" s="314" t="b">
        <v>0</v>
      </c>
      <c r="H784" s="300" t="str">
        <f>IFERROR(__xludf.DUMMYFUNCTION("IF($G784=TRUE,QUERY(Dropdowns!A:E, ""SELECT C WHERE E = TRUE LIMIT 1"", 0), ""None"")"),"None")</f>
        <v>None</v>
      </c>
      <c r="I784" s="303" t="s">
        <v>27</v>
      </c>
      <c r="J784" s="302" t="str">
        <f>IFERROR(__xludf.DUMMYFUNCTION("IF($G784=TRUE, QUERY(Models!A:H, ""SELECT A WHERE G = TRUE AND H = TRUE LIMIT 1"", 0),""None"")"),"None")</f>
        <v>None</v>
      </c>
      <c r="K784" s="303" t="s">
        <v>27</v>
      </c>
    </row>
    <row r="785">
      <c r="A785" s="321"/>
      <c r="B785" s="322" t="b">
        <v>0</v>
      </c>
      <c r="C785" s="323"/>
      <c r="D785" s="300" t="s">
        <v>27</v>
      </c>
      <c r="E785" s="314"/>
      <c r="F785" s="314"/>
      <c r="G785" s="314" t="b">
        <v>0</v>
      </c>
      <c r="H785" s="300" t="str">
        <f>IFERROR(__xludf.DUMMYFUNCTION("IF($G785=TRUE,QUERY(Dropdowns!A:E, ""SELECT C WHERE E = TRUE LIMIT 1"", 0), ""None"")"),"None")</f>
        <v>None</v>
      </c>
      <c r="I785" s="303" t="s">
        <v>27</v>
      </c>
      <c r="J785" s="302" t="str">
        <f>IFERROR(__xludf.DUMMYFUNCTION("IF($G785=TRUE, QUERY(Models!A:H, ""SELECT A WHERE G = TRUE AND H = TRUE LIMIT 1"", 0),""None"")"),"None")</f>
        <v>None</v>
      </c>
      <c r="K785" s="303" t="s">
        <v>27</v>
      </c>
    </row>
    <row r="786">
      <c r="A786" s="321"/>
      <c r="B786" s="322" t="b">
        <v>0</v>
      </c>
      <c r="C786" s="323"/>
      <c r="D786" s="300" t="s">
        <v>27</v>
      </c>
      <c r="E786" s="314"/>
      <c r="F786" s="314"/>
      <c r="G786" s="314" t="b">
        <v>0</v>
      </c>
      <c r="H786" s="300" t="str">
        <f>IFERROR(__xludf.DUMMYFUNCTION("IF($G786=TRUE,QUERY(Dropdowns!A:E, ""SELECT C WHERE E = TRUE LIMIT 1"", 0), ""None"")"),"None")</f>
        <v>None</v>
      </c>
      <c r="I786" s="303" t="s">
        <v>27</v>
      </c>
      <c r="J786" s="302" t="str">
        <f>IFERROR(__xludf.DUMMYFUNCTION("IF($G786=TRUE, QUERY(Models!A:H, ""SELECT A WHERE G = TRUE AND H = TRUE LIMIT 1"", 0),""None"")"),"None")</f>
        <v>None</v>
      </c>
      <c r="K786" s="303" t="s">
        <v>27</v>
      </c>
    </row>
    <row r="787">
      <c r="A787" s="321"/>
      <c r="B787" s="322" t="b">
        <v>0</v>
      </c>
      <c r="C787" s="323"/>
      <c r="D787" s="300" t="s">
        <v>27</v>
      </c>
      <c r="E787" s="314"/>
      <c r="F787" s="314"/>
      <c r="G787" s="314" t="b">
        <v>0</v>
      </c>
      <c r="H787" s="300" t="str">
        <f>IFERROR(__xludf.DUMMYFUNCTION("IF($G787=TRUE,QUERY(Dropdowns!A:E, ""SELECT C WHERE E = TRUE LIMIT 1"", 0), ""None"")"),"None")</f>
        <v>None</v>
      </c>
      <c r="I787" s="303" t="s">
        <v>27</v>
      </c>
      <c r="J787" s="302" t="str">
        <f>IFERROR(__xludf.DUMMYFUNCTION("IF($G787=TRUE, QUERY(Models!A:H, ""SELECT A WHERE G = TRUE AND H = TRUE LIMIT 1"", 0),""None"")"),"None")</f>
        <v>None</v>
      </c>
      <c r="K787" s="303" t="s">
        <v>27</v>
      </c>
    </row>
    <row r="788">
      <c r="A788" s="321"/>
      <c r="B788" s="322" t="b">
        <v>0</v>
      </c>
      <c r="C788" s="323"/>
      <c r="D788" s="300" t="s">
        <v>27</v>
      </c>
      <c r="E788" s="314"/>
      <c r="F788" s="314"/>
      <c r="G788" s="314" t="b">
        <v>0</v>
      </c>
      <c r="H788" s="300" t="str">
        <f>IFERROR(__xludf.DUMMYFUNCTION("IF($G788=TRUE,QUERY(Dropdowns!A:E, ""SELECT C WHERE E = TRUE LIMIT 1"", 0), ""None"")"),"None")</f>
        <v>None</v>
      </c>
      <c r="I788" s="303" t="s">
        <v>27</v>
      </c>
      <c r="J788" s="302" t="str">
        <f>IFERROR(__xludf.DUMMYFUNCTION("IF($G788=TRUE, QUERY(Models!A:H, ""SELECT A WHERE G = TRUE AND H = TRUE LIMIT 1"", 0),""None"")"),"None")</f>
        <v>None</v>
      </c>
      <c r="K788" s="303" t="s">
        <v>27</v>
      </c>
    </row>
    <row r="789">
      <c r="A789" s="321"/>
      <c r="B789" s="322" t="b">
        <v>0</v>
      </c>
      <c r="C789" s="323"/>
      <c r="D789" s="300" t="s">
        <v>27</v>
      </c>
      <c r="E789" s="314"/>
      <c r="F789" s="314"/>
      <c r="G789" s="314" t="b">
        <v>0</v>
      </c>
      <c r="H789" s="300" t="str">
        <f>IFERROR(__xludf.DUMMYFUNCTION("IF($G789=TRUE,QUERY(Dropdowns!A:E, ""SELECT C WHERE E = TRUE LIMIT 1"", 0), ""None"")"),"None")</f>
        <v>None</v>
      </c>
      <c r="I789" s="303" t="s">
        <v>27</v>
      </c>
      <c r="J789" s="302" t="str">
        <f>IFERROR(__xludf.DUMMYFUNCTION("IF($G789=TRUE, QUERY(Models!A:H, ""SELECT A WHERE G = TRUE AND H = TRUE LIMIT 1"", 0),""None"")"),"None")</f>
        <v>None</v>
      </c>
      <c r="K789" s="303" t="s">
        <v>27</v>
      </c>
    </row>
    <row r="790">
      <c r="A790" s="321"/>
      <c r="B790" s="322" t="b">
        <v>0</v>
      </c>
      <c r="C790" s="323"/>
      <c r="D790" s="300" t="s">
        <v>27</v>
      </c>
      <c r="E790" s="314"/>
      <c r="F790" s="314"/>
      <c r="G790" s="314" t="b">
        <v>0</v>
      </c>
      <c r="H790" s="300" t="str">
        <f>IFERROR(__xludf.DUMMYFUNCTION("IF($G790=TRUE,QUERY(Dropdowns!A:E, ""SELECT C WHERE E = TRUE LIMIT 1"", 0), ""None"")"),"None")</f>
        <v>None</v>
      </c>
      <c r="I790" s="303" t="s">
        <v>27</v>
      </c>
      <c r="J790" s="302" t="str">
        <f>IFERROR(__xludf.DUMMYFUNCTION("IF($G790=TRUE, QUERY(Models!A:H, ""SELECT A WHERE G = TRUE AND H = TRUE LIMIT 1"", 0),""None"")"),"None")</f>
        <v>None</v>
      </c>
      <c r="K790" s="303" t="s">
        <v>27</v>
      </c>
    </row>
    <row r="791">
      <c r="A791" s="321"/>
      <c r="B791" s="322" t="b">
        <v>0</v>
      </c>
      <c r="C791" s="323"/>
      <c r="D791" s="300" t="s">
        <v>27</v>
      </c>
      <c r="E791" s="314"/>
      <c r="F791" s="314"/>
      <c r="G791" s="314" t="b">
        <v>0</v>
      </c>
      <c r="H791" s="300" t="str">
        <f>IFERROR(__xludf.DUMMYFUNCTION("IF($G791=TRUE,QUERY(Dropdowns!A:E, ""SELECT C WHERE E = TRUE LIMIT 1"", 0), ""None"")"),"None")</f>
        <v>None</v>
      </c>
      <c r="I791" s="303" t="s">
        <v>27</v>
      </c>
      <c r="J791" s="302" t="str">
        <f>IFERROR(__xludf.DUMMYFUNCTION("IF($G791=TRUE, QUERY(Models!A:H, ""SELECT A WHERE G = TRUE AND H = TRUE LIMIT 1"", 0),""None"")"),"None")</f>
        <v>None</v>
      </c>
      <c r="K791" s="303" t="s">
        <v>27</v>
      </c>
    </row>
    <row r="792">
      <c r="A792" s="321"/>
      <c r="B792" s="322" t="b">
        <v>0</v>
      </c>
      <c r="C792" s="323"/>
      <c r="D792" s="300" t="s">
        <v>27</v>
      </c>
      <c r="E792" s="314"/>
      <c r="F792" s="314"/>
      <c r="G792" s="314" t="b">
        <v>0</v>
      </c>
      <c r="H792" s="300" t="str">
        <f>IFERROR(__xludf.DUMMYFUNCTION("IF($G792=TRUE,QUERY(Dropdowns!A:E, ""SELECT C WHERE E = TRUE LIMIT 1"", 0), ""None"")"),"None")</f>
        <v>None</v>
      </c>
      <c r="I792" s="303" t="s">
        <v>27</v>
      </c>
      <c r="J792" s="302" t="str">
        <f>IFERROR(__xludf.DUMMYFUNCTION("IF($G792=TRUE, QUERY(Models!A:H, ""SELECT A WHERE G = TRUE AND H = TRUE LIMIT 1"", 0),""None"")"),"None")</f>
        <v>None</v>
      </c>
      <c r="K792" s="303" t="s">
        <v>27</v>
      </c>
    </row>
    <row r="793">
      <c r="A793" s="321"/>
      <c r="B793" s="322" t="b">
        <v>0</v>
      </c>
      <c r="C793" s="323"/>
      <c r="D793" s="300" t="s">
        <v>27</v>
      </c>
      <c r="E793" s="314"/>
      <c r="F793" s="314"/>
      <c r="G793" s="314" t="b">
        <v>0</v>
      </c>
      <c r="H793" s="300" t="str">
        <f>IFERROR(__xludf.DUMMYFUNCTION("IF($G793=TRUE,QUERY(Dropdowns!A:E, ""SELECT C WHERE E = TRUE LIMIT 1"", 0), ""None"")"),"None")</f>
        <v>None</v>
      </c>
      <c r="I793" s="303" t="s">
        <v>27</v>
      </c>
      <c r="J793" s="302" t="str">
        <f>IFERROR(__xludf.DUMMYFUNCTION("IF($G793=TRUE, QUERY(Models!A:H, ""SELECT A WHERE G = TRUE AND H = TRUE LIMIT 1"", 0),""None"")"),"None")</f>
        <v>None</v>
      </c>
      <c r="K793" s="303" t="s">
        <v>27</v>
      </c>
    </row>
    <row r="794">
      <c r="A794" s="321"/>
      <c r="B794" s="322" t="b">
        <v>0</v>
      </c>
      <c r="C794" s="323"/>
      <c r="D794" s="300" t="s">
        <v>27</v>
      </c>
      <c r="E794" s="314"/>
      <c r="F794" s="314"/>
      <c r="G794" s="314" t="b">
        <v>0</v>
      </c>
      <c r="H794" s="300" t="str">
        <f>IFERROR(__xludf.DUMMYFUNCTION("IF($G794=TRUE,QUERY(Dropdowns!A:E, ""SELECT C WHERE E = TRUE LIMIT 1"", 0), ""None"")"),"None")</f>
        <v>None</v>
      </c>
      <c r="I794" s="303" t="s">
        <v>27</v>
      </c>
      <c r="J794" s="302" t="str">
        <f>IFERROR(__xludf.DUMMYFUNCTION("IF($G794=TRUE, QUERY(Models!A:H, ""SELECT A WHERE G = TRUE AND H = TRUE LIMIT 1"", 0),""None"")"),"None")</f>
        <v>None</v>
      </c>
      <c r="K794" s="303" t="s">
        <v>27</v>
      </c>
    </row>
    <row r="795">
      <c r="A795" s="321"/>
      <c r="B795" s="322" t="b">
        <v>0</v>
      </c>
      <c r="C795" s="323"/>
      <c r="D795" s="300" t="s">
        <v>27</v>
      </c>
      <c r="E795" s="314"/>
      <c r="F795" s="314"/>
      <c r="G795" s="314" t="b">
        <v>0</v>
      </c>
      <c r="H795" s="300" t="str">
        <f>IFERROR(__xludf.DUMMYFUNCTION("IF($G795=TRUE,QUERY(Dropdowns!A:E, ""SELECT C WHERE E = TRUE LIMIT 1"", 0), ""None"")"),"None")</f>
        <v>None</v>
      </c>
      <c r="I795" s="303" t="s">
        <v>27</v>
      </c>
      <c r="J795" s="302" t="str">
        <f>IFERROR(__xludf.DUMMYFUNCTION("IF($G795=TRUE, QUERY(Models!A:H, ""SELECT A WHERE G = TRUE AND H = TRUE LIMIT 1"", 0),""None"")"),"None")</f>
        <v>None</v>
      </c>
      <c r="K795" s="303" t="s">
        <v>27</v>
      </c>
    </row>
    <row r="796">
      <c r="A796" s="321"/>
      <c r="B796" s="322" t="b">
        <v>0</v>
      </c>
      <c r="C796" s="323"/>
      <c r="D796" s="300" t="s">
        <v>27</v>
      </c>
      <c r="E796" s="314"/>
      <c r="F796" s="314"/>
      <c r="G796" s="314" t="b">
        <v>0</v>
      </c>
      <c r="H796" s="300" t="str">
        <f>IFERROR(__xludf.DUMMYFUNCTION("IF($G796=TRUE,QUERY(Dropdowns!A:E, ""SELECT C WHERE E = TRUE LIMIT 1"", 0), ""None"")"),"None")</f>
        <v>None</v>
      </c>
      <c r="I796" s="303" t="s">
        <v>27</v>
      </c>
      <c r="J796" s="302" t="str">
        <f>IFERROR(__xludf.DUMMYFUNCTION("IF($G796=TRUE, QUERY(Models!A:H, ""SELECT A WHERE G = TRUE AND H = TRUE LIMIT 1"", 0),""None"")"),"None")</f>
        <v>None</v>
      </c>
      <c r="K796" s="303" t="s">
        <v>27</v>
      </c>
    </row>
    <row r="797">
      <c r="A797" s="321"/>
      <c r="B797" s="322" t="b">
        <v>0</v>
      </c>
      <c r="C797" s="323"/>
      <c r="D797" s="300" t="s">
        <v>27</v>
      </c>
      <c r="E797" s="314"/>
      <c r="F797" s="314"/>
      <c r="G797" s="314" t="b">
        <v>0</v>
      </c>
      <c r="H797" s="300" t="str">
        <f>IFERROR(__xludf.DUMMYFUNCTION("IF($G797=TRUE,QUERY(Dropdowns!A:E, ""SELECT C WHERE E = TRUE LIMIT 1"", 0), ""None"")"),"None")</f>
        <v>None</v>
      </c>
      <c r="I797" s="303" t="s">
        <v>27</v>
      </c>
      <c r="J797" s="302" t="str">
        <f>IFERROR(__xludf.DUMMYFUNCTION("IF($G797=TRUE, QUERY(Models!A:H, ""SELECT A WHERE G = TRUE AND H = TRUE LIMIT 1"", 0),""None"")"),"None")</f>
        <v>None</v>
      </c>
      <c r="K797" s="303" t="s">
        <v>27</v>
      </c>
    </row>
    <row r="798">
      <c r="A798" s="321"/>
      <c r="B798" s="322" t="b">
        <v>0</v>
      </c>
      <c r="C798" s="323"/>
      <c r="D798" s="300" t="s">
        <v>27</v>
      </c>
      <c r="E798" s="314"/>
      <c r="F798" s="314"/>
      <c r="G798" s="314" t="b">
        <v>0</v>
      </c>
      <c r="H798" s="300" t="str">
        <f>IFERROR(__xludf.DUMMYFUNCTION("IF($G798=TRUE,QUERY(Dropdowns!A:E, ""SELECT C WHERE E = TRUE LIMIT 1"", 0), ""None"")"),"None")</f>
        <v>None</v>
      </c>
      <c r="I798" s="303" t="s">
        <v>27</v>
      </c>
      <c r="J798" s="302" t="str">
        <f>IFERROR(__xludf.DUMMYFUNCTION("IF($G798=TRUE, QUERY(Models!A:H, ""SELECT A WHERE G = TRUE AND H = TRUE LIMIT 1"", 0),""None"")"),"None")</f>
        <v>None</v>
      </c>
      <c r="K798" s="303" t="s">
        <v>27</v>
      </c>
    </row>
    <row r="799">
      <c r="A799" s="321"/>
      <c r="B799" s="322" t="b">
        <v>0</v>
      </c>
      <c r="C799" s="323"/>
      <c r="D799" s="300" t="s">
        <v>27</v>
      </c>
      <c r="E799" s="314"/>
      <c r="F799" s="314"/>
      <c r="G799" s="314" t="b">
        <v>0</v>
      </c>
      <c r="H799" s="300" t="str">
        <f>IFERROR(__xludf.DUMMYFUNCTION("IF($G799=TRUE,QUERY(Dropdowns!A:E, ""SELECT C WHERE E = TRUE LIMIT 1"", 0), ""None"")"),"None")</f>
        <v>None</v>
      </c>
      <c r="I799" s="303" t="s">
        <v>27</v>
      </c>
      <c r="J799" s="302" t="str">
        <f>IFERROR(__xludf.DUMMYFUNCTION("IF($G799=TRUE, QUERY(Models!A:H, ""SELECT A WHERE G = TRUE AND H = TRUE LIMIT 1"", 0),""None"")"),"None")</f>
        <v>None</v>
      </c>
      <c r="K799" s="303" t="s">
        <v>27</v>
      </c>
    </row>
    <row r="800">
      <c r="A800" s="321"/>
      <c r="B800" s="322" t="b">
        <v>0</v>
      </c>
      <c r="C800" s="323"/>
      <c r="D800" s="300" t="s">
        <v>27</v>
      </c>
      <c r="E800" s="314"/>
      <c r="F800" s="314"/>
      <c r="G800" s="314" t="b">
        <v>0</v>
      </c>
      <c r="H800" s="300" t="str">
        <f>IFERROR(__xludf.DUMMYFUNCTION("IF($G800=TRUE,QUERY(Dropdowns!A:E, ""SELECT C WHERE E = TRUE LIMIT 1"", 0), ""None"")"),"None")</f>
        <v>None</v>
      </c>
      <c r="I800" s="303" t="s">
        <v>27</v>
      </c>
      <c r="J800" s="302" t="str">
        <f>IFERROR(__xludf.DUMMYFUNCTION("IF($G800=TRUE, QUERY(Models!A:H, ""SELECT A WHERE G = TRUE AND H = TRUE LIMIT 1"", 0),""None"")"),"None")</f>
        <v>None</v>
      </c>
      <c r="K800" s="303" t="s">
        <v>27</v>
      </c>
    </row>
    <row r="801">
      <c r="A801" s="321"/>
      <c r="B801" s="322" t="b">
        <v>0</v>
      </c>
      <c r="C801" s="323"/>
      <c r="D801" s="300" t="s">
        <v>27</v>
      </c>
      <c r="E801" s="314"/>
      <c r="F801" s="314"/>
      <c r="G801" s="314" t="b">
        <v>0</v>
      </c>
      <c r="H801" s="300" t="str">
        <f>IFERROR(__xludf.DUMMYFUNCTION("IF($G801=TRUE,QUERY(Dropdowns!A:E, ""SELECT C WHERE E = TRUE LIMIT 1"", 0), ""None"")"),"None")</f>
        <v>None</v>
      </c>
      <c r="I801" s="303" t="s">
        <v>27</v>
      </c>
      <c r="J801" s="302" t="str">
        <f>IFERROR(__xludf.DUMMYFUNCTION("IF($G801=TRUE, QUERY(Models!A:H, ""SELECT A WHERE G = TRUE AND H = TRUE LIMIT 1"", 0),""None"")"),"None")</f>
        <v>None</v>
      </c>
      <c r="K801" s="303" t="s">
        <v>27</v>
      </c>
    </row>
    <row r="802">
      <c r="A802" s="321"/>
      <c r="B802" s="322" t="b">
        <v>0</v>
      </c>
      <c r="C802" s="323"/>
      <c r="D802" s="300" t="s">
        <v>27</v>
      </c>
      <c r="E802" s="314"/>
      <c r="F802" s="314"/>
      <c r="G802" s="314" t="b">
        <v>0</v>
      </c>
      <c r="H802" s="300" t="str">
        <f>IFERROR(__xludf.DUMMYFUNCTION("IF($G802=TRUE,QUERY(Dropdowns!A:E, ""SELECT C WHERE E = TRUE LIMIT 1"", 0), ""None"")"),"None")</f>
        <v>None</v>
      </c>
      <c r="I802" s="303" t="s">
        <v>27</v>
      </c>
      <c r="J802" s="302" t="str">
        <f>IFERROR(__xludf.DUMMYFUNCTION("IF($G802=TRUE, QUERY(Models!A:H, ""SELECT A WHERE G = TRUE AND H = TRUE LIMIT 1"", 0),""None"")"),"None")</f>
        <v>None</v>
      </c>
      <c r="K802" s="303" t="s">
        <v>27</v>
      </c>
    </row>
    <row r="803">
      <c r="A803" s="321"/>
      <c r="B803" s="322" t="b">
        <v>0</v>
      </c>
      <c r="C803" s="323"/>
      <c r="D803" s="300" t="s">
        <v>27</v>
      </c>
      <c r="E803" s="314"/>
      <c r="F803" s="314"/>
      <c r="G803" s="314" t="b">
        <v>0</v>
      </c>
      <c r="H803" s="300" t="str">
        <f>IFERROR(__xludf.DUMMYFUNCTION("IF($G803=TRUE,QUERY(Dropdowns!A:E, ""SELECT C WHERE E = TRUE LIMIT 1"", 0), ""None"")"),"None")</f>
        <v>None</v>
      </c>
      <c r="I803" s="303" t="s">
        <v>27</v>
      </c>
      <c r="J803" s="302" t="str">
        <f>IFERROR(__xludf.DUMMYFUNCTION("IF($G803=TRUE, QUERY(Models!A:H, ""SELECT A WHERE G = TRUE AND H = TRUE LIMIT 1"", 0),""None"")"),"None")</f>
        <v>None</v>
      </c>
      <c r="K803" s="303" t="s">
        <v>27</v>
      </c>
    </row>
    <row r="804">
      <c r="A804" s="321"/>
      <c r="B804" s="322" t="b">
        <v>0</v>
      </c>
      <c r="C804" s="323"/>
      <c r="D804" s="300" t="s">
        <v>27</v>
      </c>
      <c r="E804" s="314"/>
      <c r="F804" s="314"/>
      <c r="G804" s="314" t="b">
        <v>0</v>
      </c>
      <c r="H804" s="300" t="str">
        <f>IFERROR(__xludf.DUMMYFUNCTION("IF($G804=TRUE,QUERY(Dropdowns!A:E, ""SELECT C WHERE E = TRUE LIMIT 1"", 0), ""None"")"),"None")</f>
        <v>None</v>
      </c>
      <c r="I804" s="303" t="s">
        <v>27</v>
      </c>
      <c r="J804" s="302" t="str">
        <f>IFERROR(__xludf.DUMMYFUNCTION("IF($G804=TRUE, QUERY(Models!A:H, ""SELECT A WHERE G = TRUE AND H = TRUE LIMIT 1"", 0),""None"")"),"None")</f>
        <v>None</v>
      </c>
      <c r="K804" s="303" t="s">
        <v>27</v>
      </c>
    </row>
    <row r="805">
      <c r="A805" s="321"/>
      <c r="B805" s="322" t="b">
        <v>0</v>
      </c>
      <c r="C805" s="323"/>
      <c r="D805" s="300" t="s">
        <v>27</v>
      </c>
      <c r="E805" s="314"/>
      <c r="F805" s="314"/>
      <c r="G805" s="314" t="b">
        <v>0</v>
      </c>
      <c r="H805" s="300" t="str">
        <f>IFERROR(__xludf.DUMMYFUNCTION("IF($G805=TRUE,QUERY(Dropdowns!A:E, ""SELECT C WHERE E = TRUE LIMIT 1"", 0), ""None"")"),"None")</f>
        <v>None</v>
      </c>
      <c r="I805" s="303" t="s">
        <v>27</v>
      </c>
      <c r="J805" s="302" t="str">
        <f>IFERROR(__xludf.DUMMYFUNCTION("IF($G805=TRUE, QUERY(Models!A:H, ""SELECT A WHERE G = TRUE AND H = TRUE LIMIT 1"", 0),""None"")"),"None")</f>
        <v>None</v>
      </c>
      <c r="K805" s="303" t="s">
        <v>27</v>
      </c>
    </row>
    <row r="806">
      <c r="A806" s="321"/>
      <c r="B806" s="322" t="b">
        <v>0</v>
      </c>
      <c r="C806" s="323"/>
      <c r="D806" s="300" t="s">
        <v>27</v>
      </c>
      <c r="E806" s="314"/>
      <c r="F806" s="314"/>
      <c r="G806" s="314" t="b">
        <v>0</v>
      </c>
      <c r="H806" s="300" t="str">
        <f>IFERROR(__xludf.DUMMYFUNCTION("IF($G806=TRUE,QUERY(Dropdowns!A:E, ""SELECT C WHERE E = TRUE LIMIT 1"", 0), ""None"")"),"None")</f>
        <v>None</v>
      </c>
      <c r="I806" s="303" t="s">
        <v>27</v>
      </c>
      <c r="J806" s="302" t="str">
        <f>IFERROR(__xludf.DUMMYFUNCTION("IF($G806=TRUE, QUERY(Models!A:H, ""SELECT A WHERE G = TRUE AND H = TRUE LIMIT 1"", 0),""None"")"),"None")</f>
        <v>None</v>
      </c>
      <c r="K806" s="303" t="s">
        <v>27</v>
      </c>
    </row>
    <row r="807">
      <c r="A807" s="321"/>
      <c r="B807" s="322" t="b">
        <v>0</v>
      </c>
      <c r="C807" s="323"/>
      <c r="D807" s="300" t="s">
        <v>27</v>
      </c>
      <c r="E807" s="314"/>
      <c r="F807" s="314"/>
      <c r="G807" s="314" t="b">
        <v>0</v>
      </c>
      <c r="H807" s="300" t="str">
        <f>IFERROR(__xludf.DUMMYFUNCTION("IF($G807=TRUE,QUERY(Dropdowns!A:E, ""SELECT C WHERE E = TRUE LIMIT 1"", 0), ""None"")"),"None")</f>
        <v>None</v>
      </c>
      <c r="I807" s="303" t="s">
        <v>27</v>
      </c>
      <c r="J807" s="302" t="str">
        <f>IFERROR(__xludf.DUMMYFUNCTION("IF($G807=TRUE, QUERY(Models!A:H, ""SELECT A WHERE G = TRUE AND H = TRUE LIMIT 1"", 0),""None"")"),"None")</f>
        <v>None</v>
      </c>
      <c r="K807" s="303" t="s">
        <v>27</v>
      </c>
    </row>
    <row r="808">
      <c r="A808" s="321"/>
      <c r="B808" s="322" t="b">
        <v>0</v>
      </c>
      <c r="C808" s="323"/>
      <c r="D808" s="300" t="s">
        <v>27</v>
      </c>
      <c r="E808" s="314"/>
      <c r="F808" s="314"/>
      <c r="G808" s="314" t="b">
        <v>0</v>
      </c>
      <c r="H808" s="300" t="str">
        <f>IFERROR(__xludf.DUMMYFUNCTION("IF($G808=TRUE,QUERY(Dropdowns!A:E, ""SELECT C WHERE E = TRUE LIMIT 1"", 0), ""None"")"),"None")</f>
        <v>None</v>
      </c>
      <c r="I808" s="303" t="s">
        <v>27</v>
      </c>
      <c r="J808" s="302" t="str">
        <f>IFERROR(__xludf.DUMMYFUNCTION("IF($G808=TRUE, QUERY(Models!A:H, ""SELECT A WHERE G = TRUE AND H = TRUE LIMIT 1"", 0),""None"")"),"None")</f>
        <v>None</v>
      </c>
      <c r="K808" s="303" t="s">
        <v>27</v>
      </c>
    </row>
    <row r="809">
      <c r="A809" s="321"/>
      <c r="B809" s="322" t="b">
        <v>0</v>
      </c>
      <c r="C809" s="323"/>
      <c r="D809" s="300" t="s">
        <v>27</v>
      </c>
      <c r="E809" s="314"/>
      <c r="F809" s="314"/>
      <c r="G809" s="314" t="b">
        <v>0</v>
      </c>
      <c r="H809" s="300" t="str">
        <f>IFERROR(__xludf.DUMMYFUNCTION("IF($G809=TRUE,QUERY(Dropdowns!A:E, ""SELECT C WHERE E = TRUE LIMIT 1"", 0), ""None"")"),"None")</f>
        <v>None</v>
      </c>
      <c r="I809" s="303" t="s">
        <v>27</v>
      </c>
      <c r="J809" s="302" t="str">
        <f>IFERROR(__xludf.DUMMYFUNCTION("IF($G809=TRUE, QUERY(Models!A:H, ""SELECT A WHERE G = TRUE AND H = TRUE LIMIT 1"", 0),""None"")"),"None")</f>
        <v>None</v>
      </c>
      <c r="K809" s="303" t="s">
        <v>27</v>
      </c>
    </row>
    <row r="810">
      <c r="A810" s="321"/>
      <c r="B810" s="322" t="b">
        <v>0</v>
      </c>
      <c r="C810" s="323"/>
      <c r="D810" s="300" t="s">
        <v>27</v>
      </c>
      <c r="E810" s="314"/>
      <c r="F810" s="314"/>
      <c r="G810" s="314" t="b">
        <v>0</v>
      </c>
      <c r="H810" s="300" t="str">
        <f>IFERROR(__xludf.DUMMYFUNCTION("IF($G810=TRUE,QUERY(Dropdowns!A:E, ""SELECT C WHERE E = TRUE LIMIT 1"", 0), ""None"")"),"None")</f>
        <v>None</v>
      </c>
      <c r="I810" s="303" t="s">
        <v>27</v>
      </c>
      <c r="J810" s="302" t="str">
        <f>IFERROR(__xludf.DUMMYFUNCTION("IF($G810=TRUE, QUERY(Models!A:H, ""SELECT A WHERE G = TRUE AND H = TRUE LIMIT 1"", 0),""None"")"),"None")</f>
        <v>None</v>
      </c>
      <c r="K810" s="303" t="s">
        <v>27</v>
      </c>
    </row>
    <row r="811">
      <c r="A811" s="321"/>
      <c r="B811" s="322" t="b">
        <v>0</v>
      </c>
      <c r="C811" s="323"/>
      <c r="D811" s="300" t="s">
        <v>27</v>
      </c>
      <c r="E811" s="314"/>
      <c r="F811" s="314"/>
      <c r="G811" s="314" t="b">
        <v>0</v>
      </c>
      <c r="H811" s="300" t="str">
        <f>IFERROR(__xludf.DUMMYFUNCTION("IF($G811=TRUE,QUERY(Dropdowns!A:E, ""SELECT C WHERE E = TRUE LIMIT 1"", 0), ""None"")"),"None")</f>
        <v>None</v>
      </c>
      <c r="I811" s="303" t="s">
        <v>27</v>
      </c>
      <c r="J811" s="302" t="str">
        <f>IFERROR(__xludf.DUMMYFUNCTION("IF($G811=TRUE, QUERY(Models!A:H, ""SELECT A WHERE G = TRUE AND H = TRUE LIMIT 1"", 0),""None"")"),"None")</f>
        <v>None</v>
      </c>
      <c r="K811" s="303" t="s">
        <v>27</v>
      </c>
    </row>
    <row r="812">
      <c r="A812" s="321"/>
      <c r="B812" s="322" t="b">
        <v>0</v>
      </c>
      <c r="C812" s="323"/>
      <c r="D812" s="300" t="s">
        <v>27</v>
      </c>
      <c r="E812" s="314"/>
      <c r="F812" s="314"/>
      <c r="G812" s="314" t="b">
        <v>0</v>
      </c>
      <c r="H812" s="300" t="str">
        <f>IFERROR(__xludf.DUMMYFUNCTION("IF($G812=TRUE,QUERY(Dropdowns!A:E, ""SELECT C WHERE E = TRUE LIMIT 1"", 0), ""None"")"),"None")</f>
        <v>None</v>
      </c>
      <c r="I812" s="303" t="s">
        <v>27</v>
      </c>
      <c r="J812" s="302" t="str">
        <f>IFERROR(__xludf.DUMMYFUNCTION("IF($G812=TRUE, QUERY(Models!A:H, ""SELECT A WHERE G = TRUE AND H = TRUE LIMIT 1"", 0),""None"")"),"None")</f>
        <v>None</v>
      </c>
      <c r="K812" s="303" t="s">
        <v>27</v>
      </c>
    </row>
    <row r="813">
      <c r="A813" s="321"/>
      <c r="B813" s="322" t="b">
        <v>0</v>
      </c>
      <c r="C813" s="323"/>
      <c r="D813" s="300" t="s">
        <v>27</v>
      </c>
      <c r="E813" s="314"/>
      <c r="F813" s="314"/>
      <c r="G813" s="314" t="b">
        <v>0</v>
      </c>
      <c r="H813" s="300" t="str">
        <f>IFERROR(__xludf.DUMMYFUNCTION("IF($G813=TRUE,QUERY(Dropdowns!A:E, ""SELECT C WHERE E = TRUE LIMIT 1"", 0), ""None"")"),"None")</f>
        <v>None</v>
      </c>
      <c r="I813" s="303" t="s">
        <v>27</v>
      </c>
      <c r="J813" s="302" t="str">
        <f>IFERROR(__xludf.DUMMYFUNCTION("IF($G813=TRUE, QUERY(Models!A:H, ""SELECT A WHERE G = TRUE AND H = TRUE LIMIT 1"", 0),""None"")"),"None")</f>
        <v>None</v>
      </c>
      <c r="K813" s="303" t="s">
        <v>27</v>
      </c>
    </row>
    <row r="814">
      <c r="A814" s="321"/>
      <c r="B814" s="322" t="b">
        <v>0</v>
      </c>
      <c r="C814" s="323"/>
      <c r="D814" s="300" t="s">
        <v>27</v>
      </c>
      <c r="E814" s="314"/>
      <c r="F814" s="314"/>
      <c r="G814" s="314" t="b">
        <v>0</v>
      </c>
      <c r="H814" s="300" t="str">
        <f>IFERROR(__xludf.DUMMYFUNCTION("IF($G814=TRUE,QUERY(Dropdowns!A:E, ""SELECT C WHERE E = TRUE LIMIT 1"", 0), ""None"")"),"None")</f>
        <v>None</v>
      </c>
      <c r="I814" s="303" t="s">
        <v>27</v>
      </c>
      <c r="J814" s="302" t="str">
        <f>IFERROR(__xludf.DUMMYFUNCTION("IF($G814=TRUE, QUERY(Models!A:H, ""SELECT A WHERE G = TRUE AND H = TRUE LIMIT 1"", 0),""None"")"),"None")</f>
        <v>None</v>
      </c>
      <c r="K814" s="303" t="s">
        <v>27</v>
      </c>
    </row>
    <row r="815">
      <c r="A815" s="321"/>
      <c r="B815" s="322" t="b">
        <v>0</v>
      </c>
      <c r="C815" s="323"/>
      <c r="D815" s="300" t="s">
        <v>27</v>
      </c>
      <c r="E815" s="314"/>
      <c r="F815" s="314"/>
      <c r="G815" s="314" t="b">
        <v>0</v>
      </c>
      <c r="H815" s="300" t="str">
        <f>IFERROR(__xludf.DUMMYFUNCTION("IF($G815=TRUE,QUERY(Dropdowns!A:E, ""SELECT C WHERE E = TRUE LIMIT 1"", 0), ""None"")"),"None")</f>
        <v>None</v>
      </c>
      <c r="I815" s="303" t="s">
        <v>27</v>
      </c>
      <c r="J815" s="302" t="str">
        <f>IFERROR(__xludf.DUMMYFUNCTION("IF($G815=TRUE, QUERY(Models!A:H, ""SELECT A WHERE G = TRUE AND H = TRUE LIMIT 1"", 0),""None"")"),"None")</f>
        <v>None</v>
      </c>
      <c r="K815" s="303" t="s">
        <v>27</v>
      </c>
    </row>
    <row r="816">
      <c r="A816" s="321"/>
      <c r="B816" s="322" t="b">
        <v>0</v>
      </c>
      <c r="C816" s="323"/>
      <c r="D816" s="300" t="s">
        <v>27</v>
      </c>
      <c r="E816" s="314"/>
      <c r="F816" s="314"/>
      <c r="G816" s="314" t="b">
        <v>0</v>
      </c>
      <c r="H816" s="300" t="str">
        <f>IFERROR(__xludf.DUMMYFUNCTION("IF($G816=TRUE,QUERY(Dropdowns!A:E, ""SELECT C WHERE E = TRUE LIMIT 1"", 0), ""None"")"),"None")</f>
        <v>None</v>
      </c>
      <c r="I816" s="303" t="s">
        <v>27</v>
      </c>
      <c r="J816" s="302" t="str">
        <f>IFERROR(__xludf.DUMMYFUNCTION("IF($G816=TRUE, QUERY(Models!A:H, ""SELECT A WHERE G = TRUE AND H = TRUE LIMIT 1"", 0),""None"")"),"None")</f>
        <v>None</v>
      </c>
      <c r="K816" s="303" t="s">
        <v>27</v>
      </c>
    </row>
    <row r="817">
      <c r="A817" s="321"/>
      <c r="B817" s="322" t="b">
        <v>0</v>
      </c>
      <c r="C817" s="323"/>
      <c r="D817" s="300" t="s">
        <v>27</v>
      </c>
      <c r="E817" s="314"/>
      <c r="F817" s="314"/>
      <c r="G817" s="314" t="b">
        <v>0</v>
      </c>
      <c r="H817" s="300" t="str">
        <f>IFERROR(__xludf.DUMMYFUNCTION("IF($G817=TRUE,QUERY(Dropdowns!A:E, ""SELECT C WHERE E = TRUE LIMIT 1"", 0), ""None"")"),"None")</f>
        <v>None</v>
      </c>
      <c r="I817" s="303" t="s">
        <v>27</v>
      </c>
      <c r="J817" s="302" t="str">
        <f>IFERROR(__xludf.DUMMYFUNCTION("IF($G817=TRUE, QUERY(Models!A:H, ""SELECT A WHERE G = TRUE AND H = TRUE LIMIT 1"", 0),""None"")"),"None")</f>
        <v>None</v>
      </c>
      <c r="K817" s="303" t="s">
        <v>27</v>
      </c>
    </row>
    <row r="818">
      <c r="A818" s="321"/>
      <c r="B818" s="322" t="b">
        <v>0</v>
      </c>
      <c r="C818" s="323"/>
      <c r="D818" s="300" t="s">
        <v>27</v>
      </c>
      <c r="E818" s="314"/>
      <c r="F818" s="314"/>
      <c r="G818" s="314" t="b">
        <v>0</v>
      </c>
      <c r="H818" s="300" t="str">
        <f>IFERROR(__xludf.DUMMYFUNCTION("IF($G818=TRUE,QUERY(Dropdowns!A:E, ""SELECT C WHERE E = TRUE LIMIT 1"", 0), ""None"")"),"None")</f>
        <v>None</v>
      </c>
      <c r="I818" s="303" t="s">
        <v>27</v>
      </c>
      <c r="J818" s="302" t="str">
        <f>IFERROR(__xludf.DUMMYFUNCTION("IF($G818=TRUE, QUERY(Models!A:H, ""SELECT A WHERE G = TRUE AND H = TRUE LIMIT 1"", 0),""None"")"),"None")</f>
        <v>None</v>
      </c>
      <c r="K818" s="303" t="s">
        <v>27</v>
      </c>
    </row>
    <row r="819">
      <c r="A819" s="321"/>
      <c r="B819" s="322" t="b">
        <v>0</v>
      </c>
      <c r="C819" s="323"/>
      <c r="D819" s="300" t="s">
        <v>27</v>
      </c>
      <c r="E819" s="314"/>
      <c r="F819" s="314"/>
      <c r="G819" s="314" t="b">
        <v>0</v>
      </c>
      <c r="H819" s="300" t="str">
        <f>IFERROR(__xludf.DUMMYFUNCTION("IF($G819=TRUE,QUERY(Dropdowns!A:E, ""SELECT C WHERE E = TRUE LIMIT 1"", 0), ""None"")"),"None")</f>
        <v>None</v>
      </c>
      <c r="I819" s="303" t="s">
        <v>27</v>
      </c>
      <c r="J819" s="302" t="str">
        <f>IFERROR(__xludf.DUMMYFUNCTION("IF($G819=TRUE, QUERY(Models!A:H, ""SELECT A WHERE G = TRUE AND H = TRUE LIMIT 1"", 0),""None"")"),"None")</f>
        <v>None</v>
      </c>
      <c r="K819" s="303" t="s">
        <v>27</v>
      </c>
    </row>
    <row r="820">
      <c r="A820" s="321"/>
      <c r="B820" s="322" t="b">
        <v>0</v>
      </c>
      <c r="C820" s="323"/>
      <c r="D820" s="300" t="s">
        <v>27</v>
      </c>
      <c r="E820" s="314"/>
      <c r="F820" s="314"/>
      <c r="G820" s="314" t="b">
        <v>0</v>
      </c>
      <c r="H820" s="300" t="str">
        <f>IFERROR(__xludf.DUMMYFUNCTION("IF($G820=TRUE,QUERY(Dropdowns!A:E, ""SELECT C WHERE E = TRUE LIMIT 1"", 0), ""None"")"),"None")</f>
        <v>None</v>
      </c>
      <c r="I820" s="303" t="s">
        <v>27</v>
      </c>
      <c r="J820" s="302" t="str">
        <f>IFERROR(__xludf.DUMMYFUNCTION("IF($G820=TRUE, QUERY(Models!A:H, ""SELECT A WHERE G = TRUE AND H = TRUE LIMIT 1"", 0),""None"")"),"None")</f>
        <v>None</v>
      </c>
      <c r="K820" s="303" t="s">
        <v>27</v>
      </c>
    </row>
    <row r="821">
      <c r="A821" s="321"/>
      <c r="B821" s="322" t="b">
        <v>0</v>
      </c>
      <c r="C821" s="323"/>
      <c r="D821" s="300" t="s">
        <v>27</v>
      </c>
      <c r="E821" s="314"/>
      <c r="F821" s="314"/>
      <c r="G821" s="314" t="b">
        <v>0</v>
      </c>
      <c r="H821" s="300" t="str">
        <f>IFERROR(__xludf.DUMMYFUNCTION("IF($G821=TRUE,QUERY(Dropdowns!A:E, ""SELECT C WHERE E = TRUE LIMIT 1"", 0), ""None"")"),"None")</f>
        <v>None</v>
      </c>
      <c r="I821" s="303" t="s">
        <v>27</v>
      </c>
      <c r="J821" s="302" t="str">
        <f>IFERROR(__xludf.DUMMYFUNCTION("IF($G821=TRUE, QUERY(Models!A:H, ""SELECT A WHERE G = TRUE AND H = TRUE LIMIT 1"", 0),""None"")"),"None")</f>
        <v>None</v>
      </c>
      <c r="K821" s="303" t="s">
        <v>27</v>
      </c>
    </row>
    <row r="822">
      <c r="A822" s="321"/>
      <c r="B822" s="322" t="b">
        <v>0</v>
      </c>
      <c r="C822" s="323"/>
      <c r="D822" s="300" t="s">
        <v>27</v>
      </c>
      <c r="E822" s="314"/>
      <c r="F822" s="314"/>
      <c r="G822" s="314" t="b">
        <v>0</v>
      </c>
      <c r="H822" s="300" t="str">
        <f>IFERROR(__xludf.DUMMYFUNCTION("IF($G822=TRUE,QUERY(Dropdowns!A:E, ""SELECT C WHERE E = TRUE LIMIT 1"", 0), ""None"")"),"None")</f>
        <v>None</v>
      </c>
      <c r="I822" s="303" t="s">
        <v>27</v>
      </c>
      <c r="J822" s="302" t="str">
        <f>IFERROR(__xludf.DUMMYFUNCTION("IF($G822=TRUE, QUERY(Models!A:H, ""SELECT A WHERE G = TRUE AND H = TRUE LIMIT 1"", 0),""None"")"),"None")</f>
        <v>None</v>
      </c>
      <c r="K822" s="303" t="s">
        <v>27</v>
      </c>
    </row>
    <row r="823">
      <c r="A823" s="321"/>
      <c r="B823" s="322" t="b">
        <v>0</v>
      </c>
      <c r="C823" s="323"/>
      <c r="D823" s="300" t="s">
        <v>27</v>
      </c>
      <c r="E823" s="314"/>
      <c r="F823" s="314"/>
      <c r="G823" s="314" t="b">
        <v>0</v>
      </c>
      <c r="H823" s="300" t="str">
        <f>IFERROR(__xludf.DUMMYFUNCTION("IF($G823=TRUE,QUERY(Dropdowns!A:E, ""SELECT C WHERE E = TRUE LIMIT 1"", 0), ""None"")"),"None")</f>
        <v>None</v>
      </c>
      <c r="I823" s="303" t="s">
        <v>27</v>
      </c>
      <c r="J823" s="302" t="str">
        <f>IFERROR(__xludf.DUMMYFUNCTION("IF($G823=TRUE, QUERY(Models!A:H, ""SELECT A WHERE G = TRUE AND H = TRUE LIMIT 1"", 0),""None"")"),"None")</f>
        <v>None</v>
      </c>
      <c r="K823" s="303" t="s">
        <v>27</v>
      </c>
    </row>
    <row r="824">
      <c r="A824" s="321"/>
      <c r="B824" s="322" t="b">
        <v>0</v>
      </c>
      <c r="C824" s="323"/>
      <c r="D824" s="300" t="s">
        <v>27</v>
      </c>
      <c r="E824" s="314"/>
      <c r="F824" s="314"/>
      <c r="G824" s="314" t="b">
        <v>0</v>
      </c>
      <c r="H824" s="300" t="str">
        <f>IFERROR(__xludf.DUMMYFUNCTION("IF($G824=TRUE,QUERY(Dropdowns!A:E, ""SELECT C WHERE E = TRUE LIMIT 1"", 0), ""None"")"),"None")</f>
        <v>None</v>
      </c>
      <c r="I824" s="303" t="s">
        <v>27</v>
      </c>
      <c r="J824" s="302" t="str">
        <f>IFERROR(__xludf.DUMMYFUNCTION("IF($G824=TRUE, QUERY(Models!A:H, ""SELECT A WHERE G = TRUE AND H = TRUE LIMIT 1"", 0),""None"")"),"None")</f>
        <v>None</v>
      </c>
      <c r="K824" s="303" t="s">
        <v>27</v>
      </c>
    </row>
    <row r="825">
      <c r="A825" s="321"/>
      <c r="B825" s="322" t="b">
        <v>0</v>
      </c>
      <c r="C825" s="323"/>
      <c r="D825" s="300" t="s">
        <v>27</v>
      </c>
      <c r="E825" s="314"/>
      <c r="F825" s="314"/>
      <c r="G825" s="314" t="b">
        <v>0</v>
      </c>
      <c r="H825" s="300" t="str">
        <f>IFERROR(__xludf.DUMMYFUNCTION("IF($G825=TRUE,QUERY(Dropdowns!A:E, ""SELECT C WHERE E = TRUE LIMIT 1"", 0), ""None"")"),"None")</f>
        <v>None</v>
      </c>
      <c r="I825" s="303" t="s">
        <v>27</v>
      </c>
      <c r="J825" s="302" t="str">
        <f>IFERROR(__xludf.DUMMYFUNCTION("IF($G825=TRUE, QUERY(Models!A:H, ""SELECT A WHERE G = TRUE AND H = TRUE LIMIT 1"", 0),""None"")"),"None")</f>
        <v>None</v>
      </c>
      <c r="K825" s="303" t="s">
        <v>27</v>
      </c>
    </row>
    <row r="826">
      <c r="A826" s="321"/>
      <c r="B826" s="322" t="b">
        <v>0</v>
      </c>
      <c r="C826" s="323"/>
      <c r="D826" s="300" t="s">
        <v>27</v>
      </c>
      <c r="E826" s="314"/>
      <c r="F826" s="314"/>
      <c r="G826" s="314" t="b">
        <v>0</v>
      </c>
      <c r="H826" s="300" t="str">
        <f>IFERROR(__xludf.DUMMYFUNCTION("IF($G826=TRUE,QUERY(Dropdowns!A:E, ""SELECT C WHERE E = TRUE LIMIT 1"", 0), ""None"")"),"None")</f>
        <v>None</v>
      </c>
      <c r="I826" s="303" t="s">
        <v>27</v>
      </c>
      <c r="J826" s="302" t="str">
        <f>IFERROR(__xludf.DUMMYFUNCTION("IF($G826=TRUE, QUERY(Models!A:H, ""SELECT A WHERE G = TRUE AND H = TRUE LIMIT 1"", 0),""None"")"),"None")</f>
        <v>None</v>
      </c>
      <c r="K826" s="303" t="s">
        <v>27</v>
      </c>
    </row>
    <row r="827">
      <c r="A827" s="321"/>
      <c r="B827" s="322" t="b">
        <v>0</v>
      </c>
      <c r="C827" s="323"/>
      <c r="D827" s="300" t="s">
        <v>27</v>
      </c>
      <c r="E827" s="314"/>
      <c r="F827" s="314"/>
      <c r="G827" s="314" t="b">
        <v>0</v>
      </c>
      <c r="H827" s="300" t="str">
        <f>IFERROR(__xludf.DUMMYFUNCTION("IF($G827=TRUE,QUERY(Dropdowns!A:E, ""SELECT C WHERE E = TRUE LIMIT 1"", 0), ""None"")"),"None")</f>
        <v>None</v>
      </c>
      <c r="I827" s="303" t="s">
        <v>27</v>
      </c>
      <c r="J827" s="302" t="str">
        <f>IFERROR(__xludf.DUMMYFUNCTION("IF($G827=TRUE, QUERY(Models!A:H, ""SELECT A WHERE G = TRUE AND H = TRUE LIMIT 1"", 0),""None"")"),"None")</f>
        <v>None</v>
      </c>
      <c r="K827" s="303" t="s">
        <v>27</v>
      </c>
    </row>
    <row r="828">
      <c r="A828" s="321"/>
      <c r="B828" s="322" t="b">
        <v>0</v>
      </c>
      <c r="C828" s="323"/>
      <c r="D828" s="300" t="s">
        <v>27</v>
      </c>
      <c r="E828" s="314"/>
      <c r="F828" s="314"/>
      <c r="G828" s="314" t="b">
        <v>0</v>
      </c>
      <c r="H828" s="300" t="str">
        <f>IFERROR(__xludf.DUMMYFUNCTION("IF($G828=TRUE,QUERY(Dropdowns!A:E, ""SELECT C WHERE E = TRUE LIMIT 1"", 0), ""None"")"),"None")</f>
        <v>None</v>
      </c>
      <c r="I828" s="303" t="s">
        <v>27</v>
      </c>
      <c r="J828" s="302" t="str">
        <f>IFERROR(__xludf.DUMMYFUNCTION("IF($G828=TRUE, QUERY(Models!A:H, ""SELECT A WHERE G = TRUE AND H = TRUE LIMIT 1"", 0),""None"")"),"None")</f>
        <v>None</v>
      </c>
      <c r="K828" s="303" t="s">
        <v>27</v>
      </c>
    </row>
    <row r="829">
      <c r="A829" s="321"/>
      <c r="B829" s="322" t="b">
        <v>0</v>
      </c>
      <c r="C829" s="323"/>
      <c r="D829" s="300" t="s">
        <v>27</v>
      </c>
      <c r="E829" s="314"/>
      <c r="F829" s="314"/>
      <c r="G829" s="314" t="b">
        <v>0</v>
      </c>
      <c r="H829" s="300" t="str">
        <f>IFERROR(__xludf.DUMMYFUNCTION("IF($G829=TRUE,QUERY(Dropdowns!A:E, ""SELECT C WHERE E = TRUE LIMIT 1"", 0), ""None"")"),"None")</f>
        <v>None</v>
      </c>
      <c r="I829" s="303" t="s">
        <v>27</v>
      </c>
      <c r="J829" s="302" t="str">
        <f>IFERROR(__xludf.DUMMYFUNCTION("IF($G829=TRUE, QUERY(Models!A:H, ""SELECT A WHERE G = TRUE AND H = TRUE LIMIT 1"", 0),""None"")"),"None")</f>
        <v>None</v>
      </c>
      <c r="K829" s="303" t="s">
        <v>27</v>
      </c>
    </row>
    <row r="830">
      <c r="A830" s="321"/>
      <c r="B830" s="322" t="b">
        <v>0</v>
      </c>
      <c r="C830" s="323"/>
      <c r="D830" s="300" t="s">
        <v>27</v>
      </c>
      <c r="E830" s="314"/>
      <c r="F830" s="314"/>
      <c r="G830" s="314" t="b">
        <v>0</v>
      </c>
      <c r="H830" s="300" t="str">
        <f>IFERROR(__xludf.DUMMYFUNCTION("IF($G830=TRUE,QUERY(Dropdowns!A:E, ""SELECT C WHERE E = TRUE LIMIT 1"", 0), ""None"")"),"None")</f>
        <v>None</v>
      </c>
      <c r="I830" s="303" t="s">
        <v>27</v>
      </c>
      <c r="J830" s="302" t="str">
        <f>IFERROR(__xludf.DUMMYFUNCTION("IF($G830=TRUE, QUERY(Models!A:H, ""SELECT A WHERE G = TRUE AND H = TRUE LIMIT 1"", 0),""None"")"),"None")</f>
        <v>None</v>
      </c>
      <c r="K830" s="303" t="s">
        <v>27</v>
      </c>
    </row>
    <row r="831">
      <c r="A831" s="321"/>
      <c r="B831" s="322" t="b">
        <v>0</v>
      </c>
      <c r="C831" s="323"/>
      <c r="D831" s="300" t="s">
        <v>27</v>
      </c>
      <c r="E831" s="314"/>
      <c r="F831" s="314"/>
      <c r="G831" s="314" t="b">
        <v>0</v>
      </c>
      <c r="H831" s="300" t="str">
        <f>IFERROR(__xludf.DUMMYFUNCTION("IF($G831=TRUE,QUERY(Dropdowns!A:E, ""SELECT C WHERE E = TRUE LIMIT 1"", 0), ""None"")"),"None")</f>
        <v>None</v>
      </c>
      <c r="I831" s="303" t="s">
        <v>27</v>
      </c>
      <c r="J831" s="302" t="str">
        <f>IFERROR(__xludf.DUMMYFUNCTION("IF($G831=TRUE, QUERY(Models!A:H, ""SELECT A WHERE G = TRUE AND H = TRUE LIMIT 1"", 0),""None"")"),"None")</f>
        <v>None</v>
      </c>
      <c r="K831" s="303" t="s">
        <v>27</v>
      </c>
    </row>
    <row r="832">
      <c r="A832" s="321"/>
      <c r="B832" s="322" t="b">
        <v>0</v>
      </c>
      <c r="C832" s="323"/>
      <c r="D832" s="300" t="s">
        <v>27</v>
      </c>
      <c r="E832" s="314"/>
      <c r="F832" s="314"/>
      <c r="G832" s="314" t="b">
        <v>0</v>
      </c>
      <c r="H832" s="300" t="str">
        <f>IFERROR(__xludf.DUMMYFUNCTION("IF($G832=TRUE,QUERY(Dropdowns!A:E, ""SELECT C WHERE E = TRUE LIMIT 1"", 0), ""None"")"),"None")</f>
        <v>None</v>
      </c>
      <c r="I832" s="303" t="s">
        <v>27</v>
      </c>
      <c r="J832" s="302" t="str">
        <f>IFERROR(__xludf.DUMMYFUNCTION("IF($G832=TRUE, QUERY(Models!A:H, ""SELECT A WHERE G = TRUE AND H = TRUE LIMIT 1"", 0),""None"")"),"None")</f>
        <v>None</v>
      </c>
      <c r="K832" s="303" t="s">
        <v>27</v>
      </c>
    </row>
    <row r="833">
      <c r="A833" s="321"/>
      <c r="B833" s="322" t="b">
        <v>0</v>
      </c>
      <c r="C833" s="323"/>
      <c r="D833" s="300" t="s">
        <v>27</v>
      </c>
      <c r="E833" s="314"/>
      <c r="F833" s="314"/>
      <c r="G833" s="314" t="b">
        <v>0</v>
      </c>
      <c r="H833" s="300" t="str">
        <f>IFERROR(__xludf.DUMMYFUNCTION("IF($G833=TRUE,QUERY(Dropdowns!A:E, ""SELECT C WHERE E = TRUE LIMIT 1"", 0), ""None"")"),"None")</f>
        <v>None</v>
      </c>
      <c r="I833" s="303" t="s">
        <v>27</v>
      </c>
      <c r="J833" s="302" t="str">
        <f>IFERROR(__xludf.DUMMYFUNCTION("IF($G833=TRUE, QUERY(Models!A:H, ""SELECT A WHERE G = TRUE AND H = TRUE LIMIT 1"", 0),""None"")"),"None")</f>
        <v>None</v>
      </c>
      <c r="K833" s="303" t="s">
        <v>27</v>
      </c>
    </row>
    <row r="834">
      <c r="A834" s="321"/>
      <c r="B834" s="322" t="b">
        <v>0</v>
      </c>
      <c r="C834" s="323"/>
      <c r="D834" s="300" t="s">
        <v>27</v>
      </c>
      <c r="E834" s="314"/>
      <c r="F834" s="314"/>
      <c r="G834" s="314" t="b">
        <v>0</v>
      </c>
      <c r="H834" s="300" t="str">
        <f>IFERROR(__xludf.DUMMYFUNCTION("IF($G834=TRUE,QUERY(Dropdowns!A:E, ""SELECT C WHERE E = TRUE LIMIT 1"", 0), ""None"")"),"None")</f>
        <v>None</v>
      </c>
      <c r="I834" s="303" t="s">
        <v>27</v>
      </c>
      <c r="J834" s="302" t="str">
        <f>IFERROR(__xludf.DUMMYFUNCTION("IF($G834=TRUE, QUERY(Models!A:H, ""SELECT A WHERE G = TRUE AND H = TRUE LIMIT 1"", 0),""None"")"),"None")</f>
        <v>None</v>
      </c>
      <c r="K834" s="303" t="s">
        <v>27</v>
      </c>
    </row>
    <row r="835">
      <c r="A835" s="321"/>
      <c r="B835" s="322" t="b">
        <v>0</v>
      </c>
      <c r="C835" s="323"/>
      <c r="D835" s="300" t="s">
        <v>27</v>
      </c>
      <c r="E835" s="314"/>
      <c r="F835" s="314"/>
      <c r="G835" s="314" t="b">
        <v>0</v>
      </c>
      <c r="H835" s="300" t="str">
        <f>IFERROR(__xludf.DUMMYFUNCTION("IF($G835=TRUE,QUERY(Dropdowns!A:E, ""SELECT C WHERE E = TRUE LIMIT 1"", 0), ""None"")"),"None")</f>
        <v>None</v>
      </c>
      <c r="I835" s="303" t="s">
        <v>27</v>
      </c>
      <c r="J835" s="302" t="str">
        <f>IFERROR(__xludf.DUMMYFUNCTION("IF($G835=TRUE, QUERY(Models!A:H, ""SELECT A WHERE G = TRUE AND H = TRUE LIMIT 1"", 0),""None"")"),"None")</f>
        <v>None</v>
      </c>
      <c r="K835" s="303" t="s">
        <v>27</v>
      </c>
    </row>
    <row r="836">
      <c r="A836" s="321"/>
      <c r="B836" s="322" t="b">
        <v>0</v>
      </c>
      <c r="C836" s="323"/>
      <c r="D836" s="300" t="s">
        <v>27</v>
      </c>
      <c r="E836" s="314"/>
      <c r="F836" s="314"/>
      <c r="G836" s="314" t="b">
        <v>0</v>
      </c>
      <c r="H836" s="300" t="str">
        <f>IFERROR(__xludf.DUMMYFUNCTION("IF($G836=TRUE,QUERY(Dropdowns!A:E, ""SELECT C WHERE E = TRUE LIMIT 1"", 0), ""None"")"),"None")</f>
        <v>None</v>
      </c>
      <c r="I836" s="303" t="s">
        <v>27</v>
      </c>
      <c r="J836" s="302" t="str">
        <f>IFERROR(__xludf.DUMMYFUNCTION("IF($G836=TRUE, QUERY(Models!A:H, ""SELECT A WHERE G = TRUE AND H = TRUE LIMIT 1"", 0),""None"")"),"None")</f>
        <v>None</v>
      </c>
      <c r="K836" s="303" t="s">
        <v>27</v>
      </c>
    </row>
    <row r="837">
      <c r="A837" s="321"/>
      <c r="B837" s="322" t="b">
        <v>0</v>
      </c>
      <c r="C837" s="323"/>
      <c r="D837" s="300" t="s">
        <v>27</v>
      </c>
      <c r="E837" s="314"/>
      <c r="F837" s="314"/>
      <c r="G837" s="314" t="b">
        <v>0</v>
      </c>
      <c r="H837" s="300" t="str">
        <f>IFERROR(__xludf.DUMMYFUNCTION("IF($G837=TRUE,QUERY(Dropdowns!A:E, ""SELECT C WHERE E = TRUE LIMIT 1"", 0), ""None"")"),"None")</f>
        <v>None</v>
      </c>
      <c r="I837" s="303" t="s">
        <v>27</v>
      </c>
      <c r="J837" s="302" t="str">
        <f>IFERROR(__xludf.DUMMYFUNCTION("IF($G837=TRUE, QUERY(Models!A:H, ""SELECT A WHERE G = TRUE AND H = TRUE LIMIT 1"", 0),""None"")"),"None")</f>
        <v>None</v>
      </c>
      <c r="K837" s="303" t="s">
        <v>27</v>
      </c>
    </row>
    <row r="838">
      <c r="A838" s="321"/>
      <c r="B838" s="322" t="b">
        <v>0</v>
      </c>
      <c r="C838" s="323"/>
      <c r="D838" s="300" t="s">
        <v>27</v>
      </c>
      <c r="E838" s="314"/>
      <c r="F838" s="314"/>
      <c r="G838" s="314" t="b">
        <v>0</v>
      </c>
      <c r="H838" s="300" t="str">
        <f>IFERROR(__xludf.DUMMYFUNCTION("IF($G838=TRUE,QUERY(Dropdowns!A:E, ""SELECT C WHERE E = TRUE LIMIT 1"", 0), ""None"")"),"None")</f>
        <v>None</v>
      </c>
      <c r="I838" s="303" t="s">
        <v>27</v>
      </c>
      <c r="J838" s="302" t="str">
        <f>IFERROR(__xludf.DUMMYFUNCTION("IF($G838=TRUE, QUERY(Models!A:H, ""SELECT A WHERE G = TRUE AND H = TRUE LIMIT 1"", 0),""None"")"),"None")</f>
        <v>None</v>
      </c>
      <c r="K838" s="303" t="s">
        <v>27</v>
      </c>
    </row>
    <row r="839">
      <c r="A839" s="321"/>
      <c r="B839" s="322" t="b">
        <v>0</v>
      </c>
      <c r="C839" s="323"/>
      <c r="D839" s="300" t="s">
        <v>27</v>
      </c>
      <c r="E839" s="314"/>
      <c r="F839" s="314"/>
      <c r="G839" s="314" t="b">
        <v>0</v>
      </c>
      <c r="H839" s="300" t="str">
        <f>IFERROR(__xludf.DUMMYFUNCTION("IF($G839=TRUE,QUERY(Dropdowns!A:E, ""SELECT C WHERE E = TRUE LIMIT 1"", 0), ""None"")"),"None")</f>
        <v>None</v>
      </c>
      <c r="I839" s="303" t="s">
        <v>27</v>
      </c>
      <c r="J839" s="302" t="str">
        <f>IFERROR(__xludf.DUMMYFUNCTION("IF($G839=TRUE, QUERY(Models!A:H, ""SELECT A WHERE G = TRUE AND H = TRUE LIMIT 1"", 0),""None"")"),"None")</f>
        <v>None</v>
      </c>
      <c r="K839" s="303" t="s">
        <v>27</v>
      </c>
    </row>
    <row r="840">
      <c r="A840" s="321"/>
      <c r="B840" s="322" t="b">
        <v>0</v>
      </c>
      <c r="C840" s="323"/>
      <c r="D840" s="300" t="s">
        <v>27</v>
      </c>
      <c r="E840" s="314"/>
      <c r="F840" s="314"/>
      <c r="G840" s="314" t="b">
        <v>0</v>
      </c>
      <c r="H840" s="300" t="str">
        <f>IFERROR(__xludf.DUMMYFUNCTION("IF($G840=TRUE,QUERY(Dropdowns!A:E, ""SELECT C WHERE E = TRUE LIMIT 1"", 0), ""None"")"),"None")</f>
        <v>None</v>
      </c>
      <c r="I840" s="303" t="s">
        <v>27</v>
      </c>
      <c r="J840" s="302" t="str">
        <f>IFERROR(__xludf.DUMMYFUNCTION("IF($G840=TRUE, QUERY(Models!A:H, ""SELECT A WHERE G = TRUE AND H = TRUE LIMIT 1"", 0),""None"")"),"None")</f>
        <v>None</v>
      </c>
      <c r="K840" s="303" t="s">
        <v>27</v>
      </c>
    </row>
    <row r="841">
      <c r="A841" s="321"/>
      <c r="B841" s="322" t="b">
        <v>0</v>
      </c>
      <c r="C841" s="323"/>
      <c r="D841" s="300" t="s">
        <v>27</v>
      </c>
      <c r="E841" s="314"/>
      <c r="F841" s="314"/>
      <c r="G841" s="314" t="b">
        <v>0</v>
      </c>
      <c r="H841" s="300" t="str">
        <f>IFERROR(__xludf.DUMMYFUNCTION("IF($G841=TRUE,QUERY(Dropdowns!A:E, ""SELECT C WHERE E = TRUE LIMIT 1"", 0), ""None"")"),"None")</f>
        <v>None</v>
      </c>
      <c r="I841" s="303" t="s">
        <v>27</v>
      </c>
      <c r="J841" s="302" t="str">
        <f>IFERROR(__xludf.DUMMYFUNCTION("IF($G841=TRUE, QUERY(Models!A:H, ""SELECT A WHERE G = TRUE AND H = TRUE LIMIT 1"", 0),""None"")"),"None")</f>
        <v>None</v>
      </c>
      <c r="K841" s="303" t="s">
        <v>27</v>
      </c>
    </row>
    <row r="842">
      <c r="A842" s="321"/>
      <c r="B842" s="322" t="b">
        <v>0</v>
      </c>
      <c r="C842" s="323"/>
      <c r="D842" s="300" t="s">
        <v>27</v>
      </c>
      <c r="E842" s="314"/>
      <c r="F842" s="314"/>
      <c r="G842" s="314" t="b">
        <v>0</v>
      </c>
      <c r="H842" s="300" t="str">
        <f>IFERROR(__xludf.DUMMYFUNCTION("IF($G842=TRUE,QUERY(Dropdowns!A:E, ""SELECT C WHERE E = TRUE LIMIT 1"", 0), ""None"")"),"None")</f>
        <v>None</v>
      </c>
      <c r="I842" s="303" t="s">
        <v>27</v>
      </c>
      <c r="J842" s="302" t="str">
        <f>IFERROR(__xludf.DUMMYFUNCTION("IF($G842=TRUE, QUERY(Models!A:H, ""SELECT A WHERE G = TRUE AND H = TRUE LIMIT 1"", 0),""None"")"),"None")</f>
        <v>None</v>
      </c>
      <c r="K842" s="303" t="s">
        <v>27</v>
      </c>
    </row>
    <row r="843">
      <c r="A843" s="321"/>
      <c r="B843" s="322" t="b">
        <v>0</v>
      </c>
      <c r="C843" s="323"/>
      <c r="D843" s="300" t="s">
        <v>27</v>
      </c>
      <c r="E843" s="314"/>
      <c r="F843" s="314"/>
      <c r="G843" s="314" t="b">
        <v>0</v>
      </c>
      <c r="H843" s="300" t="str">
        <f>IFERROR(__xludf.DUMMYFUNCTION("IF($G843=TRUE,QUERY(Dropdowns!A:E, ""SELECT C WHERE E = TRUE LIMIT 1"", 0), ""None"")"),"None")</f>
        <v>None</v>
      </c>
      <c r="I843" s="303" t="s">
        <v>27</v>
      </c>
      <c r="J843" s="302" t="str">
        <f>IFERROR(__xludf.DUMMYFUNCTION("IF($G843=TRUE, QUERY(Models!A:H, ""SELECT A WHERE G = TRUE AND H = TRUE LIMIT 1"", 0),""None"")"),"None")</f>
        <v>None</v>
      </c>
      <c r="K843" s="303" t="s">
        <v>27</v>
      </c>
    </row>
    <row r="844">
      <c r="A844" s="321"/>
      <c r="B844" s="322" t="b">
        <v>0</v>
      </c>
      <c r="C844" s="323"/>
      <c r="D844" s="300" t="s">
        <v>27</v>
      </c>
      <c r="E844" s="314"/>
      <c r="F844" s="314"/>
      <c r="G844" s="314" t="b">
        <v>0</v>
      </c>
      <c r="H844" s="300" t="str">
        <f>IFERROR(__xludf.DUMMYFUNCTION("IF($G844=TRUE,QUERY(Dropdowns!A:E, ""SELECT C WHERE E = TRUE LIMIT 1"", 0), ""None"")"),"None")</f>
        <v>None</v>
      </c>
      <c r="I844" s="303" t="s">
        <v>27</v>
      </c>
      <c r="J844" s="302" t="str">
        <f>IFERROR(__xludf.DUMMYFUNCTION("IF($G844=TRUE, QUERY(Models!A:H, ""SELECT A WHERE G = TRUE AND H = TRUE LIMIT 1"", 0),""None"")"),"None")</f>
        <v>None</v>
      </c>
      <c r="K844" s="303" t="s">
        <v>27</v>
      </c>
    </row>
    <row r="845">
      <c r="A845" s="321"/>
      <c r="B845" s="322" t="b">
        <v>0</v>
      </c>
      <c r="C845" s="323"/>
      <c r="D845" s="300" t="s">
        <v>27</v>
      </c>
      <c r="E845" s="314"/>
      <c r="F845" s="314"/>
      <c r="G845" s="314" t="b">
        <v>0</v>
      </c>
      <c r="H845" s="300" t="str">
        <f>IFERROR(__xludf.DUMMYFUNCTION("IF($G845=TRUE,QUERY(Dropdowns!A:E, ""SELECT C WHERE E = TRUE LIMIT 1"", 0), ""None"")"),"None")</f>
        <v>None</v>
      </c>
      <c r="I845" s="303" t="s">
        <v>27</v>
      </c>
      <c r="J845" s="302" t="str">
        <f>IFERROR(__xludf.DUMMYFUNCTION("IF($G845=TRUE, QUERY(Models!A:H, ""SELECT A WHERE G = TRUE AND H = TRUE LIMIT 1"", 0),""None"")"),"None")</f>
        <v>None</v>
      </c>
      <c r="K845" s="303" t="s">
        <v>27</v>
      </c>
    </row>
    <row r="846">
      <c r="A846" s="321"/>
      <c r="B846" s="322" t="b">
        <v>0</v>
      </c>
      <c r="C846" s="323"/>
      <c r="D846" s="300" t="s">
        <v>27</v>
      </c>
      <c r="E846" s="314"/>
      <c r="F846" s="314"/>
      <c r="G846" s="314" t="b">
        <v>0</v>
      </c>
      <c r="H846" s="300" t="str">
        <f>IFERROR(__xludf.DUMMYFUNCTION("IF($G846=TRUE,QUERY(Dropdowns!A:E, ""SELECT C WHERE E = TRUE LIMIT 1"", 0), ""None"")"),"None")</f>
        <v>None</v>
      </c>
      <c r="I846" s="303" t="s">
        <v>27</v>
      </c>
      <c r="J846" s="302" t="str">
        <f>IFERROR(__xludf.DUMMYFUNCTION("IF($G846=TRUE, QUERY(Models!A:H, ""SELECT A WHERE G = TRUE AND H = TRUE LIMIT 1"", 0),""None"")"),"None")</f>
        <v>None</v>
      </c>
      <c r="K846" s="303" t="s">
        <v>27</v>
      </c>
    </row>
    <row r="847">
      <c r="A847" s="321"/>
      <c r="B847" s="322" t="b">
        <v>0</v>
      </c>
      <c r="C847" s="323"/>
      <c r="D847" s="300" t="s">
        <v>27</v>
      </c>
      <c r="E847" s="314"/>
      <c r="F847" s="314"/>
      <c r="G847" s="314" t="b">
        <v>0</v>
      </c>
      <c r="H847" s="300" t="str">
        <f>IFERROR(__xludf.DUMMYFUNCTION("IF($G847=TRUE,QUERY(Dropdowns!A:E, ""SELECT C WHERE E = TRUE LIMIT 1"", 0), ""None"")"),"None")</f>
        <v>None</v>
      </c>
      <c r="I847" s="303" t="s">
        <v>27</v>
      </c>
      <c r="J847" s="302" t="str">
        <f>IFERROR(__xludf.DUMMYFUNCTION("IF($G847=TRUE, QUERY(Models!A:H, ""SELECT A WHERE G = TRUE AND H = TRUE LIMIT 1"", 0),""None"")"),"None")</f>
        <v>None</v>
      </c>
      <c r="K847" s="303" t="s">
        <v>27</v>
      </c>
    </row>
    <row r="848">
      <c r="A848" s="321"/>
      <c r="B848" s="322" t="b">
        <v>0</v>
      </c>
      <c r="C848" s="323"/>
      <c r="D848" s="300" t="s">
        <v>27</v>
      </c>
      <c r="E848" s="314"/>
      <c r="F848" s="314"/>
      <c r="G848" s="314" t="b">
        <v>0</v>
      </c>
      <c r="H848" s="300" t="str">
        <f>IFERROR(__xludf.DUMMYFUNCTION("IF($G848=TRUE,QUERY(Dropdowns!A:E, ""SELECT C WHERE E = TRUE LIMIT 1"", 0), ""None"")"),"None")</f>
        <v>None</v>
      </c>
      <c r="I848" s="303" t="s">
        <v>27</v>
      </c>
      <c r="J848" s="302" t="str">
        <f>IFERROR(__xludf.DUMMYFUNCTION("IF($G848=TRUE, QUERY(Models!A:H, ""SELECT A WHERE G = TRUE AND H = TRUE LIMIT 1"", 0),""None"")"),"None")</f>
        <v>None</v>
      </c>
      <c r="K848" s="303" t="s">
        <v>27</v>
      </c>
    </row>
    <row r="849">
      <c r="A849" s="321"/>
      <c r="B849" s="322" t="b">
        <v>0</v>
      </c>
      <c r="C849" s="323"/>
      <c r="D849" s="300" t="s">
        <v>27</v>
      </c>
      <c r="E849" s="314"/>
      <c r="F849" s="314"/>
      <c r="G849" s="314" t="b">
        <v>0</v>
      </c>
      <c r="H849" s="300" t="str">
        <f>IFERROR(__xludf.DUMMYFUNCTION("IF($G849=TRUE,QUERY(Dropdowns!A:E, ""SELECT C WHERE E = TRUE LIMIT 1"", 0), ""None"")"),"None")</f>
        <v>None</v>
      </c>
      <c r="I849" s="303" t="s">
        <v>27</v>
      </c>
      <c r="J849" s="302" t="str">
        <f>IFERROR(__xludf.DUMMYFUNCTION("IF($G849=TRUE, QUERY(Models!A:H, ""SELECT A WHERE G = TRUE AND H = TRUE LIMIT 1"", 0),""None"")"),"None")</f>
        <v>None</v>
      </c>
      <c r="K849" s="303" t="s">
        <v>27</v>
      </c>
    </row>
    <row r="850">
      <c r="A850" s="321"/>
      <c r="B850" s="322" t="b">
        <v>0</v>
      </c>
      <c r="C850" s="323"/>
      <c r="D850" s="300" t="s">
        <v>27</v>
      </c>
      <c r="E850" s="314"/>
      <c r="F850" s="314"/>
      <c r="G850" s="314" t="b">
        <v>0</v>
      </c>
      <c r="H850" s="300" t="str">
        <f>IFERROR(__xludf.DUMMYFUNCTION("IF($G850=TRUE,QUERY(Dropdowns!A:E, ""SELECT C WHERE E = TRUE LIMIT 1"", 0), ""None"")"),"None")</f>
        <v>None</v>
      </c>
      <c r="I850" s="303" t="s">
        <v>27</v>
      </c>
      <c r="J850" s="302" t="str">
        <f>IFERROR(__xludf.DUMMYFUNCTION("IF($G850=TRUE, QUERY(Models!A:H, ""SELECT A WHERE G = TRUE AND H = TRUE LIMIT 1"", 0),""None"")"),"None")</f>
        <v>None</v>
      </c>
      <c r="K850" s="303" t="s">
        <v>27</v>
      </c>
    </row>
    <row r="851">
      <c r="A851" s="321"/>
      <c r="B851" s="322" t="b">
        <v>0</v>
      </c>
      <c r="C851" s="323"/>
      <c r="D851" s="300" t="s">
        <v>27</v>
      </c>
      <c r="E851" s="314"/>
      <c r="F851" s="314"/>
      <c r="G851" s="314" t="b">
        <v>0</v>
      </c>
      <c r="H851" s="300" t="str">
        <f>IFERROR(__xludf.DUMMYFUNCTION("IF($G851=TRUE,QUERY(Dropdowns!A:E, ""SELECT C WHERE E = TRUE LIMIT 1"", 0), ""None"")"),"None")</f>
        <v>None</v>
      </c>
      <c r="I851" s="303" t="s">
        <v>27</v>
      </c>
      <c r="J851" s="302" t="str">
        <f>IFERROR(__xludf.DUMMYFUNCTION("IF($G851=TRUE, QUERY(Models!A:H, ""SELECT A WHERE G = TRUE AND H = TRUE LIMIT 1"", 0),""None"")"),"None")</f>
        <v>None</v>
      </c>
      <c r="K851" s="303" t="s">
        <v>27</v>
      </c>
    </row>
    <row r="852">
      <c r="A852" s="321"/>
      <c r="B852" s="322" t="b">
        <v>0</v>
      </c>
      <c r="C852" s="323"/>
      <c r="D852" s="300" t="s">
        <v>27</v>
      </c>
      <c r="E852" s="314"/>
      <c r="F852" s="314"/>
      <c r="G852" s="314" t="b">
        <v>0</v>
      </c>
      <c r="H852" s="300" t="str">
        <f>IFERROR(__xludf.DUMMYFUNCTION("IF($G852=TRUE,QUERY(Dropdowns!A:E, ""SELECT C WHERE E = TRUE LIMIT 1"", 0), ""None"")"),"None")</f>
        <v>None</v>
      </c>
      <c r="I852" s="303" t="s">
        <v>27</v>
      </c>
      <c r="J852" s="302" t="str">
        <f>IFERROR(__xludf.DUMMYFUNCTION("IF($G852=TRUE, QUERY(Models!A:H, ""SELECT A WHERE G = TRUE AND H = TRUE LIMIT 1"", 0),""None"")"),"None")</f>
        <v>None</v>
      </c>
      <c r="K852" s="303" t="s">
        <v>27</v>
      </c>
    </row>
    <row r="853">
      <c r="A853" s="321"/>
      <c r="B853" s="322" t="b">
        <v>0</v>
      </c>
      <c r="C853" s="323"/>
      <c r="D853" s="300" t="s">
        <v>27</v>
      </c>
      <c r="E853" s="314"/>
      <c r="F853" s="314"/>
      <c r="G853" s="314" t="b">
        <v>0</v>
      </c>
      <c r="H853" s="300" t="str">
        <f>IFERROR(__xludf.DUMMYFUNCTION("IF($G853=TRUE,QUERY(Dropdowns!A:E, ""SELECT C WHERE E = TRUE LIMIT 1"", 0), ""None"")"),"None")</f>
        <v>None</v>
      </c>
      <c r="I853" s="303" t="s">
        <v>27</v>
      </c>
      <c r="J853" s="302" t="str">
        <f>IFERROR(__xludf.DUMMYFUNCTION("IF($G853=TRUE, QUERY(Models!A:H, ""SELECT A WHERE G = TRUE AND H = TRUE LIMIT 1"", 0),""None"")"),"None")</f>
        <v>None</v>
      </c>
      <c r="K853" s="303" t="s">
        <v>27</v>
      </c>
    </row>
    <row r="854">
      <c r="A854" s="321"/>
      <c r="B854" s="322" t="b">
        <v>0</v>
      </c>
      <c r="C854" s="323"/>
      <c r="D854" s="300" t="s">
        <v>27</v>
      </c>
      <c r="E854" s="314"/>
      <c r="F854" s="314"/>
      <c r="G854" s="314" t="b">
        <v>0</v>
      </c>
      <c r="H854" s="300" t="str">
        <f>IFERROR(__xludf.DUMMYFUNCTION("IF($G854=TRUE,QUERY(Dropdowns!A:E, ""SELECT C WHERE E = TRUE LIMIT 1"", 0), ""None"")"),"None")</f>
        <v>None</v>
      </c>
      <c r="I854" s="303" t="s">
        <v>27</v>
      </c>
      <c r="J854" s="302" t="str">
        <f>IFERROR(__xludf.DUMMYFUNCTION("IF($G854=TRUE, QUERY(Models!A:H, ""SELECT A WHERE G = TRUE AND H = TRUE LIMIT 1"", 0),""None"")"),"None")</f>
        <v>None</v>
      </c>
      <c r="K854" s="303" t="s">
        <v>27</v>
      </c>
    </row>
    <row r="855">
      <c r="A855" s="321"/>
      <c r="B855" s="322" t="b">
        <v>0</v>
      </c>
      <c r="C855" s="323"/>
      <c r="D855" s="300" t="s">
        <v>27</v>
      </c>
      <c r="E855" s="314"/>
      <c r="F855" s="314"/>
      <c r="G855" s="314" t="b">
        <v>0</v>
      </c>
      <c r="H855" s="300" t="str">
        <f>IFERROR(__xludf.DUMMYFUNCTION("IF($G855=TRUE,QUERY(Dropdowns!A:E, ""SELECT C WHERE E = TRUE LIMIT 1"", 0), ""None"")"),"None")</f>
        <v>None</v>
      </c>
      <c r="I855" s="303" t="s">
        <v>27</v>
      </c>
      <c r="J855" s="302" t="str">
        <f>IFERROR(__xludf.DUMMYFUNCTION("IF($G855=TRUE, QUERY(Models!A:H, ""SELECT A WHERE G = TRUE AND H = TRUE LIMIT 1"", 0),""None"")"),"None")</f>
        <v>None</v>
      </c>
      <c r="K855" s="303" t="s">
        <v>27</v>
      </c>
    </row>
    <row r="856">
      <c r="A856" s="321"/>
      <c r="B856" s="322" t="b">
        <v>0</v>
      </c>
      <c r="C856" s="323"/>
      <c r="D856" s="300" t="s">
        <v>27</v>
      </c>
      <c r="E856" s="314"/>
      <c r="F856" s="314"/>
      <c r="G856" s="314" t="b">
        <v>0</v>
      </c>
      <c r="H856" s="300" t="str">
        <f>IFERROR(__xludf.DUMMYFUNCTION("IF($G856=TRUE,QUERY(Dropdowns!A:E, ""SELECT C WHERE E = TRUE LIMIT 1"", 0), ""None"")"),"None")</f>
        <v>None</v>
      </c>
      <c r="I856" s="303" t="s">
        <v>27</v>
      </c>
      <c r="J856" s="302" t="str">
        <f>IFERROR(__xludf.DUMMYFUNCTION("IF($G856=TRUE, QUERY(Models!A:H, ""SELECT A WHERE G = TRUE AND H = TRUE LIMIT 1"", 0),""None"")"),"None")</f>
        <v>None</v>
      </c>
      <c r="K856" s="303" t="s">
        <v>27</v>
      </c>
    </row>
    <row r="857">
      <c r="A857" s="321"/>
      <c r="B857" s="322" t="b">
        <v>0</v>
      </c>
      <c r="C857" s="323"/>
      <c r="D857" s="300" t="s">
        <v>27</v>
      </c>
      <c r="E857" s="314"/>
      <c r="F857" s="314"/>
      <c r="G857" s="314" t="b">
        <v>0</v>
      </c>
      <c r="H857" s="300" t="str">
        <f>IFERROR(__xludf.DUMMYFUNCTION("IF($G857=TRUE,QUERY(Dropdowns!A:E, ""SELECT C WHERE E = TRUE LIMIT 1"", 0), ""None"")"),"None")</f>
        <v>None</v>
      </c>
      <c r="I857" s="303" t="s">
        <v>27</v>
      </c>
      <c r="J857" s="302" t="str">
        <f>IFERROR(__xludf.DUMMYFUNCTION("IF($G857=TRUE, QUERY(Models!A:H, ""SELECT A WHERE G = TRUE AND H = TRUE LIMIT 1"", 0),""None"")"),"None")</f>
        <v>None</v>
      </c>
      <c r="K857" s="303" t="s">
        <v>27</v>
      </c>
    </row>
    <row r="858">
      <c r="A858" s="321"/>
      <c r="B858" s="322" t="b">
        <v>0</v>
      </c>
      <c r="C858" s="323"/>
      <c r="D858" s="300" t="s">
        <v>27</v>
      </c>
      <c r="E858" s="314"/>
      <c r="F858" s="314"/>
      <c r="G858" s="314" t="b">
        <v>0</v>
      </c>
      <c r="H858" s="300" t="str">
        <f>IFERROR(__xludf.DUMMYFUNCTION("IF($G858=TRUE,QUERY(Dropdowns!A:E, ""SELECT C WHERE E = TRUE LIMIT 1"", 0), ""None"")"),"None")</f>
        <v>None</v>
      </c>
      <c r="I858" s="303" t="s">
        <v>27</v>
      </c>
      <c r="J858" s="302" t="str">
        <f>IFERROR(__xludf.DUMMYFUNCTION("IF($G858=TRUE, QUERY(Models!A:H, ""SELECT A WHERE G = TRUE AND H = TRUE LIMIT 1"", 0),""None"")"),"None")</f>
        <v>None</v>
      </c>
      <c r="K858" s="303" t="s">
        <v>27</v>
      </c>
    </row>
    <row r="859">
      <c r="A859" s="321"/>
      <c r="B859" s="322" t="b">
        <v>0</v>
      </c>
      <c r="C859" s="323"/>
      <c r="D859" s="300" t="s">
        <v>27</v>
      </c>
      <c r="E859" s="314"/>
      <c r="F859" s="314"/>
      <c r="G859" s="314" t="b">
        <v>0</v>
      </c>
      <c r="H859" s="300" t="str">
        <f>IFERROR(__xludf.DUMMYFUNCTION("IF($G859=TRUE,QUERY(Dropdowns!A:E, ""SELECT C WHERE E = TRUE LIMIT 1"", 0), ""None"")"),"None")</f>
        <v>None</v>
      </c>
      <c r="I859" s="303" t="s">
        <v>27</v>
      </c>
      <c r="J859" s="302" t="str">
        <f>IFERROR(__xludf.DUMMYFUNCTION("IF($G859=TRUE, QUERY(Models!A:H, ""SELECT A WHERE G = TRUE AND H = TRUE LIMIT 1"", 0),""None"")"),"None")</f>
        <v>None</v>
      </c>
      <c r="K859" s="303" t="s">
        <v>27</v>
      </c>
    </row>
    <row r="860">
      <c r="A860" s="321"/>
      <c r="B860" s="322" t="b">
        <v>0</v>
      </c>
      <c r="C860" s="323"/>
      <c r="D860" s="300" t="s">
        <v>27</v>
      </c>
      <c r="E860" s="314"/>
      <c r="F860" s="314"/>
      <c r="G860" s="314" t="b">
        <v>0</v>
      </c>
      <c r="H860" s="300" t="str">
        <f>IFERROR(__xludf.DUMMYFUNCTION("IF($G860=TRUE,QUERY(Dropdowns!A:E, ""SELECT C WHERE E = TRUE LIMIT 1"", 0), ""None"")"),"None")</f>
        <v>None</v>
      </c>
      <c r="I860" s="303" t="s">
        <v>27</v>
      </c>
      <c r="J860" s="302" t="str">
        <f>IFERROR(__xludf.DUMMYFUNCTION("IF($G860=TRUE, QUERY(Models!A:H, ""SELECT A WHERE G = TRUE AND H = TRUE LIMIT 1"", 0),""None"")"),"None")</f>
        <v>None</v>
      </c>
      <c r="K860" s="303" t="s">
        <v>27</v>
      </c>
    </row>
    <row r="861">
      <c r="A861" s="321"/>
      <c r="B861" s="322" t="b">
        <v>0</v>
      </c>
      <c r="C861" s="323"/>
      <c r="D861" s="300" t="s">
        <v>27</v>
      </c>
      <c r="E861" s="314"/>
      <c r="F861" s="314"/>
      <c r="G861" s="314" t="b">
        <v>0</v>
      </c>
      <c r="H861" s="300" t="str">
        <f>IFERROR(__xludf.DUMMYFUNCTION("IF($G861=TRUE,QUERY(Dropdowns!A:E, ""SELECT C WHERE E = TRUE LIMIT 1"", 0), ""None"")"),"None")</f>
        <v>None</v>
      </c>
      <c r="I861" s="303" t="s">
        <v>27</v>
      </c>
      <c r="J861" s="302" t="str">
        <f>IFERROR(__xludf.DUMMYFUNCTION("IF($G861=TRUE, QUERY(Models!A:H, ""SELECT A WHERE G = TRUE AND H = TRUE LIMIT 1"", 0),""None"")"),"None")</f>
        <v>None</v>
      </c>
      <c r="K861" s="303" t="s">
        <v>27</v>
      </c>
    </row>
    <row r="862">
      <c r="A862" s="321"/>
      <c r="B862" s="322" t="b">
        <v>0</v>
      </c>
      <c r="C862" s="323"/>
      <c r="D862" s="300" t="s">
        <v>27</v>
      </c>
      <c r="E862" s="314"/>
      <c r="F862" s="314"/>
      <c r="G862" s="314" t="b">
        <v>0</v>
      </c>
      <c r="H862" s="300" t="str">
        <f>IFERROR(__xludf.DUMMYFUNCTION("IF($G862=TRUE,QUERY(Dropdowns!A:E, ""SELECT C WHERE E = TRUE LIMIT 1"", 0), ""None"")"),"None")</f>
        <v>None</v>
      </c>
      <c r="I862" s="303" t="s">
        <v>27</v>
      </c>
      <c r="J862" s="302" t="str">
        <f>IFERROR(__xludf.DUMMYFUNCTION("IF($G862=TRUE, QUERY(Models!A:H, ""SELECT A WHERE G = TRUE AND H = TRUE LIMIT 1"", 0),""None"")"),"None")</f>
        <v>None</v>
      </c>
      <c r="K862" s="303" t="s">
        <v>27</v>
      </c>
    </row>
    <row r="863">
      <c r="A863" s="321"/>
      <c r="B863" s="322" t="b">
        <v>0</v>
      </c>
      <c r="C863" s="323"/>
      <c r="D863" s="300" t="s">
        <v>27</v>
      </c>
      <c r="E863" s="314"/>
      <c r="F863" s="314"/>
      <c r="G863" s="314" t="b">
        <v>0</v>
      </c>
      <c r="H863" s="300" t="str">
        <f>IFERROR(__xludf.DUMMYFUNCTION("IF($G863=TRUE,QUERY(Dropdowns!A:E, ""SELECT C WHERE E = TRUE LIMIT 1"", 0), ""None"")"),"None")</f>
        <v>None</v>
      </c>
      <c r="I863" s="303" t="s">
        <v>27</v>
      </c>
      <c r="J863" s="302" t="str">
        <f>IFERROR(__xludf.DUMMYFUNCTION("IF($G863=TRUE, QUERY(Models!A:H, ""SELECT A WHERE G = TRUE AND H = TRUE LIMIT 1"", 0),""None"")"),"None")</f>
        <v>None</v>
      </c>
      <c r="K863" s="303" t="s">
        <v>27</v>
      </c>
    </row>
    <row r="864">
      <c r="A864" s="321"/>
      <c r="B864" s="322" t="b">
        <v>0</v>
      </c>
      <c r="C864" s="323"/>
      <c r="D864" s="300" t="s">
        <v>27</v>
      </c>
      <c r="E864" s="314"/>
      <c r="F864" s="314"/>
      <c r="G864" s="314" t="b">
        <v>0</v>
      </c>
      <c r="H864" s="300" t="str">
        <f>IFERROR(__xludf.DUMMYFUNCTION("IF($G864=TRUE,QUERY(Dropdowns!A:E, ""SELECT C WHERE E = TRUE LIMIT 1"", 0), ""None"")"),"None")</f>
        <v>None</v>
      </c>
      <c r="I864" s="303" t="s">
        <v>27</v>
      </c>
      <c r="J864" s="302" t="str">
        <f>IFERROR(__xludf.DUMMYFUNCTION("IF($G864=TRUE, QUERY(Models!A:H, ""SELECT A WHERE G = TRUE AND H = TRUE LIMIT 1"", 0),""None"")"),"None")</f>
        <v>None</v>
      </c>
      <c r="K864" s="303" t="s">
        <v>27</v>
      </c>
    </row>
    <row r="865">
      <c r="A865" s="321"/>
      <c r="B865" s="322" t="b">
        <v>0</v>
      </c>
      <c r="C865" s="323"/>
      <c r="D865" s="300" t="s">
        <v>27</v>
      </c>
      <c r="E865" s="314"/>
      <c r="F865" s="314"/>
      <c r="G865" s="314" t="b">
        <v>0</v>
      </c>
      <c r="H865" s="300" t="str">
        <f>IFERROR(__xludf.DUMMYFUNCTION("IF($G865=TRUE,QUERY(Dropdowns!A:E, ""SELECT C WHERE E = TRUE LIMIT 1"", 0), ""None"")"),"None")</f>
        <v>None</v>
      </c>
      <c r="I865" s="303" t="s">
        <v>27</v>
      </c>
      <c r="J865" s="302" t="str">
        <f>IFERROR(__xludf.DUMMYFUNCTION("IF($G865=TRUE, QUERY(Models!A:H, ""SELECT A WHERE G = TRUE AND H = TRUE LIMIT 1"", 0),""None"")"),"None")</f>
        <v>None</v>
      </c>
      <c r="K865" s="303" t="s">
        <v>27</v>
      </c>
    </row>
    <row r="866">
      <c r="A866" s="321"/>
      <c r="B866" s="322" t="b">
        <v>0</v>
      </c>
      <c r="C866" s="323"/>
      <c r="D866" s="300" t="s">
        <v>27</v>
      </c>
      <c r="E866" s="314"/>
      <c r="F866" s="314"/>
      <c r="G866" s="314" t="b">
        <v>0</v>
      </c>
      <c r="H866" s="300" t="str">
        <f>IFERROR(__xludf.DUMMYFUNCTION("IF($G866=TRUE,QUERY(Dropdowns!A:E, ""SELECT C WHERE E = TRUE LIMIT 1"", 0), ""None"")"),"None")</f>
        <v>None</v>
      </c>
      <c r="I866" s="303" t="s">
        <v>27</v>
      </c>
      <c r="J866" s="302" t="str">
        <f>IFERROR(__xludf.DUMMYFUNCTION("IF($G866=TRUE, QUERY(Models!A:H, ""SELECT A WHERE G = TRUE AND H = TRUE LIMIT 1"", 0),""None"")"),"None")</f>
        <v>None</v>
      </c>
      <c r="K866" s="303" t="s">
        <v>27</v>
      </c>
    </row>
    <row r="867">
      <c r="A867" s="321"/>
      <c r="B867" s="322" t="b">
        <v>0</v>
      </c>
      <c r="C867" s="323"/>
      <c r="D867" s="300" t="s">
        <v>27</v>
      </c>
      <c r="E867" s="314"/>
      <c r="F867" s="314"/>
      <c r="G867" s="314" t="b">
        <v>0</v>
      </c>
      <c r="H867" s="300" t="str">
        <f>IFERROR(__xludf.DUMMYFUNCTION("IF($G867=TRUE,QUERY(Dropdowns!A:E, ""SELECT C WHERE E = TRUE LIMIT 1"", 0), ""None"")"),"None")</f>
        <v>None</v>
      </c>
      <c r="I867" s="303" t="s">
        <v>27</v>
      </c>
      <c r="J867" s="302" t="str">
        <f>IFERROR(__xludf.DUMMYFUNCTION("IF($G867=TRUE, QUERY(Models!A:H, ""SELECT A WHERE G = TRUE AND H = TRUE LIMIT 1"", 0),""None"")"),"None")</f>
        <v>None</v>
      </c>
      <c r="K867" s="303" t="s">
        <v>27</v>
      </c>
    </row>
    <row r="868">
      <c r="A868" s="321"/>
      <c r="B868" s="322" t="b">
        <v>0</v>
      </c>
      <c r="C868" s="323"/>
      <c r="D868" s="300" t="s">
        <v>27</v>
      </c>
      <c r="E868" s="314"/>
      <c r="F868" s="314"/>
      <c r="G868" s="314" t="b">
        <v>0</v>
      </c>
      <c r="H868" s="300" t="str">
        <f>IFERROR(__xludf.DUMMYFUNCTION("IF($G868=TRUE,QUERY(Dropdowns!A:E, ""SELECT C WHERE E = TRUE LIMIT 1"", 0), ""None"")"),"None")</f>
        <v>None</v>
      </c>
      <c r="I868" s="303" t="s">
        <v>27</v>
      </c>
      <c r="J868" s="302" t="str">
        <f>IFERROR(__xludf.DUMMYFUNCTION("IF($G868=TRUE, QUERY(Models!A:H, ""SELECT A WHERE G = TRUE AND H = TRUE LIMIT 1"", 0),""None"")"),"None")</f>
        <v>None</v>
      </c>
      <c r="K868" s="303" t="s">
        <v>27</v>
      </c>
    </row>
    <row r="869">
      <c r="A869" s="321"/>
      <c r="B869" s="322" t="b">
        <v>0</v>
      </c>
      <c r="C869" s="323"/>
      <c r="D869" s="300" t="s">
        <v>27</v>
      </c>
      <c r="E869" s="314"/>
      <c r="F869" s="314"/>
      <c r="G869" s="314" t="b">
        <v>0</v>
      </c>
      <c r="H869" s="300" t="str">
        <f>IFERROR(__xludf.DUMMYFUNCTION("IF($G869=TRUE,QUERY(Dropdowns!A:E, ""SELECT C WHERE E = TRUE LIMIT 1"", 0), ""None"")"),"None")</f>
        <v>None</v>
      </c>
      <c r="I869" s="303" t="s">
        <v>27</v>
      </c>
      <c r="J869" s="302" t="str">
        <f>IFERROR(__xludf.DUMMYFUNCTION("IF($G869=TRUE, QUERY(Models!A:H, ""SELECT A WHERE G = TRUE AND H = TRUE LIMIT 1"", 0),""None"")"),"None")</f>
        <v>None</v>
      </c>
      <c r="K869" s="303" t="s">
        <v>27</v>
      </c>
    </row>
    <row r="870">
      <c r="A870" s="321"/>
      <c r="B870" s="322" t="b">
        <v>0</v>
      </c>
      <c r="C870" s="323"/>
      <c r="D870" s="300" t="s">
        <v>27</v>
      </c>
      <c r="E870" s="314"/>
      <c r="F870" s="314"/>
      <c r="G870" s="314" t="b">
        <v>0</v>
      </c>
      <c r="H870" s="300" t="str">
        <f>IFERROR(__xludf.DUMMYFUNCTION("IF($G870=TRUE,QUERY(Dropdowns!A:E, ""SELECT C WHERE E = TRUE LIMIT 1"", 0), ""None"")"),"None")</f>
        <v>None</v>
      </c>
      <c r="I870" s="303" t="s">
        <v>27</v>
      </c>
      <c r="J870" s="302" t="str">
        <f>IFERROR(__xludf.DUMMYFUNCTION("IF($G870=TRUE, QUERY(Models!A:H, ""SELECT A WHERE G = TRUE AND H = TRUE LIMIT 1"", 0),""None"")"),"None")</f>
        <v>None</v>
      </c>
      <c r="K870" s="303" t="s">
        <v>27</v>
      </c>
    </row>
    <row r="871">
      <c r="A871" s="321"/>
      <c r="B871" s="322" t="b">
        <v>0</v>
      </c>
      <c r="C871" s="323"/>
      <c r="D871" s="300" t="s">
        <v>27</v>
      </c>
      <c r="E871" s="314"/>
      <c r="F871" s="314"/>
      <c r="G871" s="314" t="b">
        <v>0</v>
      </c>
      <c r="H871" s="300" t="str">
        <f>IFERROR(__xludf.DUMMYFUNCTION("IF($G871=TRUE,QUERY(Dropdowns!A:E, ""SELECT C WHERE E = TRUE LIMIT 1"", 0), ""None"")"),"None")</f>
        <v>None</v>
      </c>
      <c r="I871" s="303" t="s">
        <v>27</v>
      </c>
      <c r="J871" s="302" t="str">
        <f>IFERROR(__xludf.DUMMYFUNCTION("IF($G871=TRUE, QUERY(Models!A:H, ""SELECT A WHERE G = TRUE AND H = TRUE LIMIT 1"", 0),""None"")"),"None")</f>
        <v>None</v>
      </c>
      <c r="K871" s="303" t="s">
        <v>27</v>
      </c>
    </row>
    <row r="872">
      <c r="A872" s="321"/>
      <c r="B872" s="322" t="b">
        <v>0</v>
      </c>
      <c r="C872" s="323"/>
      <c r="D872" s="300" t="s">
        <v>27</v>
      </c>
      <c r="E872" s="314"/>
      <c r="F872" s="314"/>
      <c r="G872" s="314" t="b">
        <v>0</v>
      </c>
      <c r="H872" s="300" t="str">
        <f>IFERROR(__xludf.DUMMYFUNCTION("IF($G872=TRUE,QUERY(Dropdowns!A:E, ""SELECT C WHERE E = TRUE LIMIT 1"", 0), ""None"")"),"None")</f>
        <v>None</v>
      </c>
      <c r="I872" s="303" t="s">
        <v>27</v>
      </c>
      <c r="J872" s="302" t="str">
        <f>IFERROR(__xludf.DUMMYFUNCTION("IF($G872=TRUE, QUERY(Models!A:H, ""SELECT A WHERE G = TRUE AND H = TRUE LIMIT 1"", 0),""None"")"),"None")</f>
        <v>None</v>
      </c>
      <c r="K872" s="303" t="s">
        <v>27</v>
      </c>
    </row>
    <row r="873">
      <c r="A873" s="321"/>
      <c r="B873" s="322" t="b">
        <v>0</v>
      </c>
      <c r="C873" s="323"/>
      <c r="D873" s="300" t="s">
        <v>27</v>
      </c>
      <c r="E873" s="314"/>
      <c r="F873" s="314"/>
      <c r="G873" s="314" t="b">
        <v>0</v>
      </c>
      <c r="H873" s="300" t="str">
        <f>IFERROR(__xludf.DUMMYFUNCTION("IF($G873=TRUE,QUERY(Dropdowns!A:E, ""SELECT C WHERE E = TRUE LIMIT 1"", 0), ""None"")"),"None")</f>
        <v>None</v>
      </c>
      <c r="I873" s="303" t="s">
        <v>27</v>
      </c>
      <c r="J873" s="302" t="str">
        <f>IFERROR(__xludf.DUMMYFUNCTION("IF($G873=TRUE, QUERY(Models!A:H, ""SELECT A WHERE G = TRUE AND H = TRUE LIMIT 1"", 0),""None"")"),"None")</f>
        <v>None</v>
      </c>
      <c r="K873" s="303" t="s">
        <v>27</v>
      </c>
    </row>
    <row r="874">
      <c r="A874" s="321"/>
      <c r="B874" s="322" t="b">
        <v>0</v>
      </c>
      <c r="C874" s="323"/>
      <c r="D874" s="300" t="s">
        <v>27</v>
      </c>
      <c r="E874" s="314"/>
      <c r="F874" s="314"/>
      <c r="G874" s="314" t="b">
        <v>0</v>
      </c>
      <c r="H874" s="300" t="str">
        <f>IFERROR(__xludf.DUMMYFUNCTION("IF($G874=TRUE,QUERY(Dropdowns!A:E, ""SELECT C WHERE E = TRUE LIMIT 1"", 0), ""None"")"),"None")</f>
        <v>None</v>
      </c>
      <c r="I874" s="303" t="s">
        <v>27</v>
      </c>
      <c r="J874" s="302" t="str">
        <f>IFERROR(__xludf.DUMMYFUNCTION("IF($G874=TRUE, QUERY(Models!A:H, ""SELECT A WHERE G = TRUE AND H = TRUE LIMIT 1"", 0),""None"")"),"None")</f>
        <v>None</v>
      </c>
      <c r="K874" s="303" t="s">
        <v>27</v>
      </c>
    </row>
    <row r="875">
      <c r="A875" s="321"/>
      <c r="B875" s="322" t="b">
        <v>0</v>
      </c>
      <c r="C875" s="323"/>
      <c r="D875" s="300" t="s">
        <v>27</v>
      </c>
      <c r="E875" s="314"/>
      <c r="F875" s="314"/>
      <c r="G875" s="314" t="b">
        <v>0</v>
      </c>
      <c r="H875" s="300" t="str">
        <f>IFERROR(__xludf.DUMMYFUNCTION("IF($G875=TRUE,QUERY(Dropdowns!A:E, ""SELECT C WHERE E = TRUE LIMIT 1"", 0), ""None"")"),"None")</f>
        <v>None</v>
      </c>
      <c r="I875" s="303" t="s">
        <v>27</v>
      </c>
      <c r="J875" s="302" t="str">
        <f>IFERROR(__xludf.DUMMYFUNCTION("IF($G875=TRUE, QUERY(Models!A:H, ""SELECT A WHERE G = TRUE AND H = TRUE LIMIT 1"", 0),""None"")"),"None")</f>
        <v>None</v>
      </c>
      <c r="K875" s="303" t="s">
        <v>27</v>
      </c>
    </row>
    <row r="876">
      <c r="A876" s="321"/>
      <c r="B876" s="322" t="b">
        <v>0</v>
      </c>
      <c r="C876" s="323"/>
      <c r="D876" s="300" t="s">
        <v>27</v>
      </c>
      <c r="E876" s="314"/>
      <c r="F876" s="314"/>
      <c r="G876" s="314" t="b">
        <v>0</v>
      </c>
      <c r="H876" s="300" t="str">
        <f>IFERROR(__xludf.DUMMYFUNCTION("IF($G876=TRUE,QUERY(Dropdowns!A:E, ""SELECT C WHERE E = TRUE LIMIT 1"", 0), ""None"")"),"None")</f>
        <v>None</v>
      </c>
      <c r="I876" s="303" t="s">
        <v>27</v>
      </c>
      <c r="J876" s="302" t="str">
        <f>IFERROR(__xludf.DUMMYFUNCTION("IF($G876=TRUE, QUERY(Models!A:H, ""SELECT A WHERE G = TRUE AND H = TRUE LIMIT 1"", 0),""None"")"),"None")</f>
        <v>None</v>
      </c>
      <c r="K876" s="303" t="s">
        <v>27</v>
      </c>
    </row>
    <row r="877">
      <c r="A877" s="321"/>
      <c r="B877" s="322" t="b">
        <v>0</v>
      </c>
      <c r="C877" s="323"/>
      <c r="D877" s="300" t="s">
        <v>27</v>
      </c>
      <c r="E877" s="314"/>
      <c r="F877" s="314"/>
      <c r="G877" s="314" t="b">
        <v>0</v>
      </c>
      <c r="H877" s="300" t="str">
        <f>IFERROR(__xludf.DUMMYFUNCTION("IF($G877=TRUE,QUERY(Dropdowns!A:E, ""SELECT C WHERE E = TRUE LIMIT 1"", 0), ""None"")"),"None")</f>
        <v>None</v>
      </c>
      <c r="I877" s="303" t="s">
        <v>27</v>
      </c>
      <c r="J877" s="302" t="str">
        <f>IFERROR(__xludf.DUMMYFUNCTION("IF($G877=TRUE, QUERY(Models!A:H, ""SELECT A WHERE G = TRUE AND H = TRUE LIMIT 1"", 0),""None"")"),"None")</f>
        <v>None</v>
      </c>
      <c r="K877" s="303" t="s">
        <v>27</v>
      </c>
    </row>
    <row r="878">
      <c r="A878" s="321"/>
      <c r="B878" s="322" t="b">
        <v>0</v>
      </c>
      <c r="C878" s="323"/>
      <c r="D878" s="300" t="s">
        <v>27</v>
      </c>
      <c r="E878" s="314"/>
      <c r="F878" s="314"/>
      <c r="G878" s="314" t="b">
        <v>0</v>
      </c>
      <c r="H878" s="300" t="str">
        <f>IFERROR(__xludf.DUMMYFUNCTION("IF($G878=TRUE,QUERY(Dropdowns!A:E, ""SELECT C WHERE E = TRUE LIMIT 1"", 0), ""None"")"),"None")</f>
        <v>None</v>
      </c>
      <c r="I878" s="303" t="s">
        <v>27</v>
      </c>
      <c r="J878" s="302" t="str">
        <f>IFERROR(__xludf.DUMMYFUNCTION("IF($G878=TRUE, QUERY(Models!A:H, ""SELECT A WHERE G = TRUE AND H = TRUE LIMIT 1"", 0),""None"")"),"None")</f>
        <v>None</v>
      </c>
      <c r="K878" s="303" t="s">
        <v>27</v>
      </c>
    </row>
    <row r="879">
      <c r="A879" s="321"/>
      <c r="B879" s="322" t="b">
        <v>0</v>
      </c>
      <c r="C879" s="323"/>
      <c r="D879" s="300" t="s">
        <v>27</v>
      </c>
      <c r="E879" s="314"/>
      <c r="F879" s="314"/>
      <c r="G879" s="314" t="b">
        <v>0</v>
      </c>
      <c r="H879" s="300" t="str">
        <f>IFERROR(__xludf.DUMMYFUNCTION("IF($G879=TRUE,QUERY(Dropdowns!A:E, ""SELECT C WHERE E = TRUE LIMIT 1"", 0), ""None"")"),"None")</f>
        <v>None</v>
      </c>
      <c r="I879" s="303" t="s">
        <v>27</v>
      </c>
      <c r="J879" s="302" t="str">
        <f>IFERROR(__xludf.DUMMYFUNCTION("IF($G879=TRUE, QUERY(Models!A:H, ""SELECT A WHERE G = TRUE AND H = TRUE LIMIT 1"", 0),""None"")"),"None")</f>
        <v>None</v>
      </c>
      <c r="K879" s="303" t="s">
        <v>27</v>
      </c>
    </row>
    <row r="880">
      <c r="A880" s="321"/>
      <c r="B880" s="322" t="b">
        <v>0</v>
      </c>
      <c r="C880" s="323"/>
      <c r="D880" s="300" t="s">
        <v>27</v>
      </c>
      <c r="E880" s="314"/>
      <c r="F880" s="314"/>
      <c r="G880" s="314" t="b">
        <v>0</v>
      </c>
      <c r="H880" s="300" t="str">
        <f>IFERROR(__xludf.DUMMYFUNCTION("IF($G880=TRUE,QUERY(Dropdowns!A:E, ""SELECT C WHERE E = TRUE LIMIT 1"", 0), ""None"")"),"None")</f>
        <v>None</v>
      </c>
      <c r="I880" s="303" t="s">
        <v>27</v>
      </c>
      <c r="J880" s="302" t="str">
        <f>IFERROR(__xludf.DUMMYFUNCTION("IF($G880=TRUE, QUERY(Models!A:H, ""SELECT A WHERE G = TRUE AND H = TRUE LIMIT 1"", 0),""None"")"),"None")</f>
        <v>None</v>
      </c>
      <c r="K880" s="303" t="s">
        <v>27</v>
      </c>
    </row>
    <row r="881">
      <c r="A881" s="321"/>
      <c r="B881" s="322" t="b">
        <v>0</v>
      </c>
      <c r="C881" s="323"/>
      <c r="D881" s="300" t="s">
        <v>27</v>
      </c>
      <c r="E881" s="314"/>
      <c r="F881" s="314"/>
      <c r="G881" s="314" t="b">
        <v>0</v>
      </c>
      <c r="H881" s="300" t="str">
        <f>IFERROR(__xludf.DUMMYFUNCTION("IF($G881=TRUE,QUERY(Dropdowns!A:E, ""SELECT C WHERE E = TRUE LIMIT 1"", 0), ""None"")"),"None")</f>
        <v>None</v>
      </c>
      <c r="I881" s="303" t="s">
        <v>27</v>
      </c>
      <c r="J881" s="302" t="str">
        <f>IFERROR(__xludf.DUMMYFUNCTION("IF($G881=TRUE, QUERY(Models!A:H, ""SELECT A WHERE G = TRUE AND H = TRUE LIMIT 1"", 0),""None"")"),"None")</f>
        <v>None</v>
      </c>
      <c r="K881" s="303" t="s">
        <v>27</v>
      </c>
    </row>
    <row r="882">
      <c r="A882" s="321"/>
      <c r="B882" s="322" t="b">
        <v>0</v>
      </c>
      <c r="C882" s="323"/>
      <c r="D882" s="300" t="s">
        <v>27</v>
      </c>
      <c r="E882" s="314"/>
      <c r="F882" s="314"/>
      <c r="G882" s="314" t="b">
        <v>0</v>
      </c>
      <c r="H882" s="300" t="str">
        <f>IFERROR(__xludf.DUMMYFUNCTION("IF($G882=TRUE,QUERY(Dropdowns!A:E, ""SELECT C WHERE E = TRUE LIMIT 1"", 0), ""None"")"),"None")</f>
        <v>None</v>
      </c>
      <c r="I882" s="303" t="s">
        <v>27</v>
      </c>
      <c r="J882" s="302" t="str">
        <f>IFERROR(__xludf.DUMMYFUNCTION("IF($G882=TRUE, QUERY(Models!A:H, ""SELECT A WHERE G = TRUE AND H = TRUE LIMIT 1"", 0),""None"")"),"None")</f>
        <v>None</v>
      </c>
      <c r="K882" s="303" t="s">
        <v>27</v>
      </c>
    </row>
    <row r="883">
      <c r="A883" s="321"/>
      <c r="B883" s="322" t="b">
        <v>0</v>
      </c>
      <c r="C883" s="323"/>
      <c r="D883" s="300" t="s">
        <v>27</v>
      </c>
      <c r="E883" s="314"/>
      <c r="F883" s="314"/>
      <c r="G883" s="314" t="b">
        <v>0</v>
      </c>
      <c r="H883" s="300" t="str">
        <f>IFERROR(__xludf.DUMMYFUNCTION("IF($G883=TRUE,QUERY(Dropdowns!A:E, ""SELECT C WHERE E = TRUE LIMIT 1"", 0), ""None"")"),"None")</f>
        <v>None</v>
      </c>
      <c r="I883" s="303" t="s">
        <v>27</v>
      </c>
      <c r="J883" s="302" t="str">
        <f>IFERROR(__xludf.DUMMYFUNCTION("IF($G883=TRUE, QUERY(Models!A:H, ""SELECT A WHERE G = TRUE AND H = TRUE LIMIT 1"", 0),""None"")"),"None")</f>
        <v>None</v>
      </c>
      <c r="K883" s="303" t="s">
        <v>27</v>
      </c>
    </row>
    <row r="884">
      <c r="A884" s="321"/>
      <c r="B884" s="322" t="b">
        <v>0</v>
      </c>
      <c r="C884" s="323"/>
      <c r="D884" s="300" t="s">
        <v>27</v>
      </c>
      <c r="E884" s="314"/>
      <c r="F884" s="314"/>
      <c r="G884" s="314" t="b">
        <v>0</v>
      </c>
      <c r="H884" s="300" t="str">
        <f>IFERROR(__xludf.DUMMYFUNCTION("IF($G884=TRUE,QUERY(Dropdowns!A:E, ""SELECT C WHERE E = TRUE LIMIT 1"", 0), ""None"")"),"None")</f>
        <v>None</v>
      </c>
      <c r="I884" s="303" t="s">
        <v>27</v>
      </c>
      <c r="J884" s="302" t="str">
        <f>IFERROR(__xludf.DUMMYFUNCTION("IF($G884=TRUE, QUERY(Models!A:H, ""SELECT A WHERE G = TRUE AND H = TRUE LIMIT 1"", 0),""None"")"),"None")</f>
        <v>None</v>
      </c>
      <c r="K884" s="303" t="s">
        <v>27</v>
      </c>
    </row>
    <row r="885">
      <c r="A885" s="321"/>
      <c r="B885" s="322" t="b">
        <v>0</v>
      </c>
      <c r="C885" s="323"/>
      <c r="D885" s="300" t="s">
        <v>27</v>
      </c>
      <c r="E885" s="314"/>
      <c r="F885" s="314"/>
      <c r="G885" s="314" t="b">
        <v>0</v>
      </c>
      <c r="H885" s="300" t="str">
        <f>IFERROR(__xludf.DUMMYFUNCTION("IF($G885=TRUE,QUERY(Dropdowns!A:E, ""SELECT C WHERE E = TRUE LIMIT 1"", 0), ""None"")"),"None")</f>
        <v>None</v>
      </c>
      <c r="I885" s="303" t="s">
        <v>27</v>
      </c>
      <c r="J885" s="302" t="str">
        <f>IFERROR(__xludf.DUMMYFUNCTION("IF($G885=TRUE, QUERY(Models!A:H, ""SELECT A WHERE G = TRUE AND H = TRUE LIMIT 1"", 0),""None"")"),"None")</f>
        <v>None</v>
      </c>
      <c r="K885" s="303" t="s">
        <v>27</v>
      </c>
    </row>
    <row r="886">
      <c r="A886" s="321"/>
      <c r="B886" s="322" t="b">
        <v>0</v>
      </c>
      <c r="C886" s="323"/>
      <c r="D886" s="300" t="s">
        <v>27</v>
      </c>
      <c r="E886" s="314"/>
      <c r="F886" s="314"/>
      <c r="G886" s="314" t="b">
        <v>0</v>
      </c>
      <c r="H886" s="300" t="str">
        <f>IFERROR(__xludf.DUMMYFUNCTION("IF($G886=TRUE,QUERY(Dropdowns!A:E, ""SELECT C WHERE E = TRUE LIMIT 1"", 0), ""None"")"),"None")</f>
        <v>None</v>
      </c>
      <c r="I886" s="303" t="s">
        <v>27</v>
      </c>
      <c r="J886" s="302" t="str">
        <f>IFERROR(__xludf.DUMMYFUNCTION("IF($G886=TRUE, QUERY(Models!A:H, ""SELECT A WHERE G = TRUE AND H = TRUE LIMIT 1"", 0),""None"")"),"None")</f>
        <v>None</v>
      </c>
      <c r="K886" s="303" t="s">
        <v>27</v>
      </c>
    </row>
    <row r="887">
      <c r="A887" s="321"/>
      <c r="B887" s="322" t="b">
        <v>0</v>
      </c>
      <c r="C887" s="323"/>
      <c r="D887" s="300" t="s">
        <v>27</v>
      </c>
      <c r="E887" s="314"/>
      <c r="F887" s="314"/>
      <c r="G887" s="314" t="b">
        <v>0</v>
      </c>
      <c r="H887" s="300" t="str">
        <f>IFERROR(__xludf.DUMMYFUNCTION("IF($G887=TRUE,QUERY(Dropdowns!A:E, ""SELECT C WHERE E = TRUE LIMIT 1"", 0), ""None"")"),"None")</f>
        <v>None</v>
      </c>
      <c r="I887" s="303" t="s">
        <v>27</v>
      </c>
      <c r="J887" s="302" t="str">
        <f>IFERROR(__xludf.DUMMYFUNCTION("IF($G887=TRUE, QUERY(Models!A:H, ""SELECT A WHERE G = TRUE AND H = TRUE LIMIT 1"", 0),""None"")"),"None")</f>
        <v>None</v>
      </c>
      <c r="K887" s="303" t="s">
        <v>27</v>
      </c>
    </row>
    <row r="888">
      <c r="A888" s="321"/>
      <c r="B888" s="322" t="b">
        <v>0</v>
      </c>
      <c r="C888" s="323"/>
      <c r="D888" s="300" t="s">
        <v>27</v>
      </c>
      <c r="E888" s="314"/>
      <c r="F888" s="314"/>
      <c r="G888" s="314" t="b">
        <v>0</v>
      </c>
      <c r="H888" s="300" t="str">
        <f>IFERROR(__xludf.DUMMYFUNCTION("IF($G888=TRUE,QUERY(Dropdowns!A:E, ""SELECT C WHERE E = TRUE LIMIT 1"", 0), ""None"")"),"None")</f>
        <v>None</v>
      </c>
      <c r="I888" s="303" t="s">
        <v>27</v>
      </c>
      <c r="J888" s="302" t="str">
        <f>IFERROR(__xludf.DUMMYFUNCTION("IF($G888=TRUE, QUERY(Models!A:H, ""SELECT A WHERE G = TRUE AND H = TRUE LIMIT 1"", 0),""None"")"),"None")</f>
        <v>None</v>
      </c>
      <c r="K888" s="303" t="s">
        <v>27</v>
      </c>
    </row>
    <row r="889">
      <c r="A889" s="321"/>
      <c r="B889" s="322" t="b">
        <v>0</v>
      </c>
      <c r="C889" s="323"/>
      <c r="D889" s="300" t="s">
        <v>27</v>
      </c>
      <c r="E889" s="314"/>
      <c r="F889" s="314"/>
      <c r="G889" s="314" t="b">
        <v>0</v>
      </c>
      <c r="H889" s="300" t="str">
        <f>IFERROR(__xludf.DUMMYFUNCTION("IF($G889=TRUE,QUERY(Dropdowns!A:E, ""SELECT C WHERE E = TRUE LIMIT 1"", 0), ""None"")"),"None")</f>
        <v>None</v>
      </c>
      <c r="I889" s="303" t="s">
        <v>27</v>
      </c>
      <c r="J889" s="302" t="str">
        <f>IFERROR(__xludf.DUMMYFUNCTION("IF($G889=TRUE, QUERY(Models!A:H, ""SELECT A WHERE G = TRUE AND H = TRUE LIMIT 1"", 0),""None"")"),"None")</f>
        <v>None</v>
      </c>
      <c r="K889" s="303" t="s">
        <v>27</v>
      </c>
    </row>
    <row r="890">
      <c r="A890" s="321"/>
      <c r="B890" s="322" t="b">
        <v>0</v>
      </c>
      <c r="C890" s="323"/>
      <c r="D890" s="300" t="s">
        <v>27</v>
      </c>
      <c r="E890" s="314"/>
      <c r="F890" s="314"/>
      <c r="G890" s="314" t="b">
        <v>0</v>
      </c>
      <c r="H890" s="300" t="str">
        <f>IFERROR(__xludf.DUMMYFUNCTION("IF($G890=TRUE,QUERY(Dropdowns!A:E, ""SELECT C WHERE E = TRUE LIMIT 1"", 0), ""None"")"),"None")</f>
        <v>None</v>
      </c>
      <c r="I890" s="303" t="s">
        <v>27</v>
      </c>
      <c r="J890" s="302" t="str">
        <f>IFERROR(__xludf.DUMMYFUNCTION("IF($G890=TRUE, QUERY(Models!A:H, ""SELECT A WHERE G = TRUE AND H = TRUE LIMIT 1"", 0),""None"")"),"None")</f>
        <v>None</v>
      </c>
      <c r="K890" s="303" t="s">
        <v>27</v>
      </c>
    </row>
    <row r="891">
      <c r="A891" s="321"/>
      <c r="B891" s="322" t="b">
        <v>0</v>
      </c>
      <c r="C891" s="323"/>
      <c r="D891" s="300" t="s">
        <v>27</v>
      </c>
      <c r="E891" s="314"/>
      <c r="F891" s="314"/>
      <c r="G891" s="314" t="b">
        <v>0</v>
      </c>
      <c r="H891" s="300" t="str">
        <f>IFERROR(__xludf.DUMMYFUNCTION("IF($G891=TRUE,QUERY(Dropdowns!A:E, ""SELECT C WHERE E = TRUE LIMIT 1"", 0), ""None"")"),"None")</f>
        <v>None</v>
      </c>
      <c r="I891" s="303" t="s">
        <v>27</v>
      </c>
      <c r="J891" s="302" t="str">
        <f>IFERROR(__xludf.DUMMYFUNCTION("IF($G891=TRUE, QUERY(Models!A:H, ""SELECT A WHERE G = TRUE AND H = TRUE LIMIT 1"", 0),""None"")"),"None")</f>
        <v>None</v>
      </c>
      <c r="K891" s="303" t="s">
        <v>27</v>
      </c>
    </row>
    <row r="892">
      <c r="A892" s="321"/>
      <c r="B892" s="322" t="b">
        <v>0</v>
      </c>
      <c r="C892" s="323"/>
      <c r="D892" s="300" t="s">
        <v>27</v>
      </c>
      <c r="E892" s="314"/>
      <c r="F892" s="314"/>
      <c r="G892" s="314" t="b">
        <v>0</v>
      </c>
      <c r="H892" s="300" t="str">
        <f>IFERROR(__xludf.DUMMYFUNCTION("IF($G892=TRUE,QUERY(Dropdowns!A:E, ""SELECT C WHERE E = TRUE LIMIT 1"", 0), ""None"")"),"None")</f>
        <v>None</v>
      </c>
      <c r="I892" s="303" t="s">
        <v>27</v>
      </c>
      <c r="J892" s="302" t="str">
        <f>IFERROR(__xludf.DUMMYFUNCTION("IF($G892=TRUE, QUERY(Models!A:H, ""SELECT A WHERE G = TRUE AND H = TRUE LIMIT 1"", 0),""None"")"),"None")</f>
        <v>None</v>
      </c>
      <c r="K892" s="303" t="s">
        <v>27</v>
      </c>
    </row>
    <row r="893">
      <c r="A893" s="321"/>
      <c r="B893" s="322" t="b">
        <v>0</v>
      </c>
      <c r="C893" s="323"/>
      <c r="D893" s="300" t="s">
        <v>27</v>
      </c>
      <c r="E893" s="314"/>
      <c r="F893" s="314"/>
      <c r="G893" s="314" t="b">
        <v>0</v>
      </c>
      <c r="H893" s="300" t="str">
        <f>IFERROR(__xludf.DUMMYFUNCTION("IF($G893=TRUE,QUERY(Dropdowns!A:E, ""SELECT C WHERE E = TRUE LIMIT 1"", 0), ""None"")"),"None")</f>
        <v>None</v>
      </c>
      <c r="I893" s="303" t="s">
        <v>27</v>
      </c>
      <c r="J893" s="302" t="str">
        <f>IFERROR(__xludf.DUMMYFUNCTION("IF($G893=TRUE, QUERY(Models!A:H, ""SELECT A WHERE G = TRUE AND H = TRUE LIMIT 1"", 0),""None"")"),"None")</f>
        <v>None</v>
      </c>
      <c r="K893" s="303" t="s">
        <v>27</v>
      </c>
    </row>
    <row r="894">
      <c r="A894" s="321"/>
      <c r="B894" s="322" t="b">
        <v>0</v>
      </c>
      <c r="C894" s="323"/>
      <c r="D894" s="300" t="s">
        <v>27</v>
      </c>
      <c r="E894" s="314"/>
      <c r="F894" s="314"/>
      <c r="G894" s="314" t="b">
        <v>0</v>
      </c>
      <c r="H894" s="300" t="str">
        <f>IFERROR(__xludf.DUMMYFUNCTION("IF($G894=TRUE,QUERY(Dropdowns!A:E, ""SELECT C WHERE E = TRUE LIMIT 1"", 0), ""None"")"),"None")</f>
        <v>None</v>
      </c>
      <c r="I894" s="303" t="s">
        <v>27</v>
      </c>
      <c r="J894" s="302" t="str">
        <f>IFERROR(__xludf.DUMMYFUNCTION("IF($G894=TRUE, QUERY(Models!A:H, ""SELECT A WHERE G = TRUE AND H = TRUE LIMIT 1"", 0),""None"")"),"None")</f>
        <v>None</v>
      </c>
      <c r="K894" s="303" t="s">
        <v>27</v>
      </c>
    </row>
    <row r="895">
      <c r="A895" s="321"/>
      <c r="B895" s="322" t="b">
        <v>0</v>
      </c>
      <c r="C895" s="323"/>
      <c r="D895" s="300" t="s">
        <v>27</v>
      </c>
      <c r="E895" s="314"/>
      <c r="F895" s="314"/>
      <c r="G895" s="314" t="b">
        <v>0</v>
      </c>
      <c r="H895" s="300" t="str">
        <f>IFERROR(__xludf.DUMMYFUNCTION("IF($G895=TRUE,QUERY(Dropdowns!A:E, ""SELECT C WHERE E = TRUE LIMIT 1"", 0), ""None"")"),"None")</f>
        <v>None</v>
      </c>
      <c r="I895" s="303" t="s">
        <v>27</v>
      </c>
      <c r="J895" s="302" t="str">
        <f>IFERROR(__xludf.DUMMYFUNCTION("IF($G895=TRUE, QUERY(Models!A:H, ""SELECT A WHERE G = TRUE AND H = TRUE LIMIT 1"", 0),""None"")"),"None")</f>
        <v>None</v>
      </c>
      <c r="K895" s="303" t="s">
        <v>27</v>
      </c>
    </row>
    <row r="896">
      <c r="A896" s="321"/>
      <c r="B896" s="322" t="b">
        <v>0</v>
      </c>
      <c r="C896" s="323"/>
      <c r="D896" s="300" t="s">
        <v>27</v>
      </c>
      <c r="E896" s="314"/>
      <c r="F896" s="314"/>
      <c r="G896" s="314" t="b">
        <v>0</v>
      </c>
      <c r="H896" s="300" t="str">
        <f>IFERROR(__xludf.DUMMYFUNCTION("IF($G896=TRUE,QUERY(Dropdowns!A:E, ""SELECT C WHERE E = TRUE LIMIT 1"", 0), ""None"")"),"None")</f>
        <v>None</v>
      </c>
      <c r="I896" s="303" t="s">
        <v>27</v>
      </c>
      <c r="J896" s="302" t="str">
        <f>IFERROR(__xludf.DUMMYFUNCTION("IF($G896=TRUE, QUERY(Models!A:H, ""SELECT A WHERE G = TRUE AND H = TRUE LIMIT 1"", 0),""None"")"),"None")</f>
        <v>None</v>
      </c>
      <c r="K896" s="303" t="s">
        <v>27</v>
      </c>
    </row>
    <row r="897">
      <c r="A897" s="321"/>
      <c r="B897" s="322" t="b">
        <v>0</v>
      </c>
      <c r="C897" s="323"/>
      <c r="D897" s="300" t="s">
        <v>27</v>
      </c>
      <c r="E897" s="314"/>
      <c r="F897" s="314"/>
      <c r="G897" s="314" t="b">
        <v>0</v>
      </c>
      <c r="H897" s="300" t="str">
        <f>IFERROR(__xludf.DUMMYFUNCTION("IF($G897=TRUE,QUERY(Dropdowns!A:E, ""SELECT C WHERE E = TRUE LIMIT 1"", 0), ""None"")"),"None")</f>
        <v>None</v>
      </c>
      <c r="I897" s="303" t="s">
        <v>27</v>
      </c>
      <c r="J897" s="302" t="str">
        <f>IFERROR(__xludf.DUMMYFUNCTION("IF($G897=TRUE, QUERY(Models!A:H, ""SELECT A WHERE G = TRUE AND H = TRUE LIMIT 1"", 0),""None"")"),"None")</f>
        <v>None</v>
      </c>
      <c r="K897" s="303" t="s">
        <v>27</v>
      </c>
    </row>
    <row r="898">
      <c r="A898" s="321"/>
      <c r="B898" s="322" t="b">
        <v>0</v>
      </c>
      <c r="C898" s="323"/>
      <c r="D898" s="300" t="s">
        <v>27</v>
      </c>
      <c r="E898" s="314"/>
      <c r="F898" s="314"/>
      <c r="G898" s="314" t="b">
        <v>0</v>
      </c>
      <c r="H898" s="300" t="str">
        <f>IFERROR(__xludf.DUMMYFUNCTION("IF($G898=TRUE,QUERY(Dropdowns!A:E, ""SELECT C WHERE E = TRUE LIMIT 1"", 0), ""None"")"),"None")</f>
        <v>None</v>
      </c>
      <c r="I898" s="303" t="s">
        <v>27</v>
      </c>
      <c r="J898" s="302" t="str">
        <f>IFERROR(__xludf.DUMMYFUNCTION("IF($G898=TRUE, QUERY(Models!A:H, ""SELECT A WHERE G = TRUE AND H = TRUE LIMIT 1"", 0),""None"")"),"None")</f>
        <v>None</v>
      </c>
      <c r="K898" s="303" t="s">
        <v>27</v>
      </c>
    </row>
    <row r="899">
      <c r="A899" s="321"/>
      <c r="B899" s="322" t="b">
        <v>0</v>
      </c>
      <c r="C899" s="323"/>
      <c r="D899" s="300" t="s">
        <v>27</v>
      </c>
      <c r="E899" s="314"/>
      <c r="F899" s="314"/>
      <c r="G899" s="314" t="b">
        <v>0</v>
      </c>
      <c r="H899" s="300" t="str">
        <f>IFERROR(__xludf.DUMMYFUNCTION("IF($G899=TRUE,QUERY(Dropdowns!A:E, ""SELECT C WHERE E = TRUE LIMIT 1"", 0), ""None"")"),"None")</f>
        <v>None</v>
      </c>
      <c r="I899" s="303" t="s">
        <v>27</v>
      </c>
      <c r="J899" s="302" t="str">
        <f>IFERROR(__xludf.DUMMYFUNCTION("IF($G899=TRUE, QUERY(Models!A:H, ""SELECT A WHERE G = TRUE AND H = TRUE LIMIT 1"", 0),""None"")"),"None")</f>
        <v>None</v>
      </c>
      <c r="K899" s="303" t="s">
        <v>27</v>
      </c>
    </row>
    <row r="900">
      <c r="A900" s="321"/>
      <c r="B900" s="322" t="b">
        <v>0</v>
      </c>
      <c r="C900" s="323"/>
      <c r="D900" s="300" t="s">
        <v>27</v>
      </c>
      <c r="E900" s="314"/>
      <c r="F900" s="314"/>
      <c r="G900" s="314" t="b">
        <v>0</v>
      </c>
      <c r="H900" s="300" t="str">
        <f>IFERROR(__xludf.DUMMYFUNCTION("IF($G900=TRUE,QUERY(Dropdowns!A:E, ""SELECT C WHERE E = TRUE LIMIT 1"", 0), ""None"")"),"None")</f>
        <v>None</v>
      </c>
      <c r="I900" s="303" t="s">
        <v>27</v>
      </c>
      <c r="J900" s="302" t="str">
        <f>IFERROR(__xludf.DUMMYFUNCTION("IF($G900=TRUE, QUERY(Models!A:H, ""SELECT A WHERE G = TRUE AND H = TRUE LIMIT 1"", 0),""None"")"),"None")</f>
        <v>None</v>
      </c>
      <c r="K900" s="303" t="s">
        <v>27</v>
      </c>
    </row>
    <row r="901">
      <c r="A901" s="321"/>
      <c r="B901" s="322" t="b">
        <v>0</v>
      </c>
      <c r="C901" s="323"/>
      <c r="D901" s="300" t="s">
        <v>27</v>
      </c>
      <c r="E901" s="314"/>
      <c r="F901" s="314"/>
      <c r="G901" s="314" t="b">
        <v>0</v>
      </c>
      <c r="H901" s="300" t="str">
        <f>IFERROR(__xludf.DUMMYFUNCTION("IF($G901=TRUE,QUERY(Dropdowns!A:E, ""SELECT C WHERE E = TRUE LIMIT 1"", 0), ""None"")"),"None")</f>
        <v>None</v>
      </c>
      <c r="I901" s="303" t="s">
        <v>27</v>
      </c>
      <c r="J901" s="302" t="str">
        <f>IFERROR(__xludf.DUMMYFUNCTION("IF($G901=TRUE, QUERY(Models!A:H, ""SELECT A WHERE G = TRUE AND H = TRUE LIMIT 1"", 0),""None"")"),"None")</f>
        <v>None</v>
      </c>
      <c r="K901" s="303" t="s">
        <v>27</v>
      </c>
    </row>
    <row r="902">
      <c r="A902" s="321"/>
      <c r="B902" s="322" t="b">
        <v>0</v>
      </c>
      <c r="C902" s="323"/>
      <c r="D902" s="300" t="s">
        <v>27</v>
      </c>
      <c r="E902" s="314"/>
      <c r="F902" s="314"/>
      <c r="G902" s="314" t="b">
        <v>0</v>
      </c>
      <c r="H902" s="300" t="str">
        <f>IFERROR(__xludf.DUMMYFUNCTION("IF($G902=TRUE,QUERY(Dropdowns!A:E, ""SELECT C WHERE E = TRUE LIMIT 1"", 0), ""None"")"),"None")</f>
        <v>None</v>
      </c>
      <c r="I902" s="303" t="s">
        <v>27</v>
      </c>
      <c r="J902" s="302" t="str">
        <f>IFERROR(__xludf.DUMMYFUNCTION("IF($G902=TRUE, QUERY(Models!A:H, ""SELECT A WHERE G = TRUE AND H = TRUE LIMIT 1"", 0),""None"")"),"None")</f>
        <v>None</v>
      </c>
      <c r="K902" s="303" t="s">
        <v>27</v>
      </c>
    </row>
    <row r="903">
      <c r="A903" s="321"/>
      <c r="B903" s="322" t="b">
        <v>0</v>
      </c>
      <c r="C903" s="323"/>
      <c r="D903" s="300" t="s">
        <v>27</v>
      </c>
      <c r="E903" s="314"/>
      <c r="F903" s="314"/>
      <c r="G903" s="314" t="b">
        <v>0</v>
      </c>
      <c r="H903" s="300" t="str">
        <f>IFERROR(__xludf.DUMMYFUNCTION("IF($G903=TRUE,QUERY(Dropdowns!A:E, ""SELECT C WHERE E = TRUE LIMIT 1"", 0), ""None"")"),"None")</f>
        <v>None</v>
      </c>
      <c r="I903" s="303" t="s">
        <v>27</v>
      </c>
      <c r="J903" s="302" t="str">
        <f>IFERROR(__xludf.DUMMYFUNCTION("IF($G903=TRUE, QUERY(Models!A:H, ""SELECT A WHERE G = TRUE AND H = TRUE LIMIT 1"", 0),""None"")"),"None")</f>
        <v>None</v>
      </c>
      <c r="K903" s="303" t="s">
        <v>27</v>
      </c>
    </row>
    <row r="904">
      <c r="A904" s="321"/>
      <c r="B904" s="322" t="b">
        <v>0</v>
      </c>
      <c r="C904" s="323"/>
      <c r="D904" s="300" t="s">
        <v>27</v>
      </c>
      <c r="E904" s="314"/>
      <c r="F904" s="314"/>
      <c r="G904" s="314" t="b">
        <v>0</v>
      </c>
      <c r="H904" s="300" t="str">
        <f>IFERROR(__xludf.DUMMYFUNCTION("IF($G904=TRUE,QUERY(Dropdowns!A:E, ""SELECT C WHERE E = TRUE LIMIT 1"", 0), ""None"")"),"None")</f>
        <v>None</v>
      </c>
      <c r="I904" s="303" t="s">
        <v>27</v>
      </c>
      <c r="J904" s="302" t="str">
        <f>IFERROR(__xludf.DUMMYFUNCTION("IF($G904=TRUE, QUERY(Models!A:H, ""SELECT A WHERE G = TRUE AND H = TRUE LIMIT 1"", 0),""None"")"),"None")</f>
        <v>None</v>
      </c>
      <c r="K904" s="303" t="s">
        <v>27</v>
      </c>
    </row>
    <row r="905">
      <c r="A905" s="321"/>
      <c r="B905" s="322" t="b">
        <v>0</v>
      </c>
      <c r="C905" s="323"/>
      <c r="D905" s="300" t="s">
        <v>27</v>
      </c>
      <c r="E905" s="314"/>
      <c r="F905" s="314"/>
      <c r="G905" s="314" t="b">
        <v>0</v>
      </c>
      <c r="H905" s="300" t="str">
        <f>IFERROR(__xludf.DUMMYFUNCTION("IF($G905=TRUE,QUERY(Dropdowns!A:E, ""SELECT C WHERE E = TRUE LIMIT 1"", 0), ""None"")"),"None")</f>
        <v>None</v>
      </c>
      <c r="I905" s="303" t="s">
        <v>27</v>
      </c>
      <c r="J905" s="302" t="str">
        <f>IFERROR(__xludf.DUMMYFUNCTION("IF($G905=TRUE, QUERY(Models!A:H, ""SELECT A WHERE G = TRUE AND H = TRUE LIMIT 1"", 0),""None"")"),"None")</f>
        <v>None</v>
      </c>
      <c r="K905" s="303" t="s">
        <v>27</v>
      </c>
    </row>
    <row r="906">
      <c r="A906" s="321"/>
      <c r="B906" s="322" t="b">
        <v>0</v>
      </c>
      <c r="C906" s="323"/>
      <c r="D906" s="300" t="s">
        <v>27</v>
      </c>
      <c r="E906" s="314"/>
      <c r="F906" s="314"/>
      <c r="G906" s="314" t="b">
        <v>0</v>
      </c>
      <c r="H906" s="300" t="str">
        <f>IFERROR(__xludf.DUMMYFUNCTION("IF($G906=TRUE,QUERY(Dropdowns!A:E, ""SELECT C WHERE E = TRUE LIMIT 1"", 0), ""None"")"),"None")</f>
        <v>None</v>
      </c>
      <c r="I906" s="303" t="s">
        <v>27</v>
      </c>
      <c r="J906" s="302" t="str">
        <f>IFERROR(__xludf.DUMMYFUNCTION("IF($G906=TRUE, QUERY(Models!A:H, ""SELECT A WHERE G = TRUE AND H = TRUE LIMIT 1"", 0),""None"")"),"None")</f>
        <v>None</v>
      </c>
      <c r="K906" s="303" t="s">
        <v>27</v>
      </c>
    </row>
    <row r="907">
      <c r="A907" s="321"/>
      <c r="B907" s="322" t="b">
        <v>0</v>
      </c>
      <c r="C907" s="323"/>
      <c r="D907" s="300" t="s">
        <v>27</v>
      </c>
      <c r="E907" s="314"/>
      <c r="F907" s="314"/>
      <c r="G907" s="314" t="b">
        <v>0</v>
      </c>
      <c r="H907" s="300" t="str">
        <f>IFERROR(__xludf.DUMMYFUNCTION("IF($G907=TRUE,QUERY(Dropdowns!A:E, ""SELECT C WHERE E = TRUE LIMIT 1"", 0), ""None"")"),"None")</f>
        <v>None</v>
      </c>
      <c r="I907" s="303" t="s">
        <v>27</v>
      </c>
      <c r="J907" s="302" t="str">
        <f>IFERROR(__xludf.DUMMYFUNCTION("IF($G907=TRUE, QUERY(Models!A:H, ""SELECT A WHERE G = TRUE AND H = TRUE LIMIT 1"", 0),""None"")"),"None")</f>
        <v>None</v>
      </c>
      <c r="K907" s="303" t="s">
        <v>27</v>
      </c>
    </row>
    <row r="908">
      <c r="A908" s="321"/>
      <c r="B908" s="322" t="b">
        <v>0</v>
      </c>
      <c r="C908" s="323"/>
      <c r="D908" s="300" t="s">
        <v>27</v>
      </c>
      <c r="E908" s="314"/>
      <c r="F908" s="314"/>
      <c r="G908" s="314" t="b">
        <v>0</v>
      </c>
      <c r="H908" s="300" t="str">
        <f>IFERROR(__xludf.DUMMYFUNCTION("IF($G908=TRUE,QUERY(Dropdowns!A:E, ""SELECT C WHERE E = TRUE LIMIT 1"", 0), ""None"")"),"None")</f>
        <v>None</v>
      </c>
      <c r="I908" s="303" t="s">
        <v>27</v>
      </c>
      <c r="J908" s="302" t="str">
        <f>IFERROR(__xludf.DUMMYFUNCTION("IF($G908=TRUE, QUERY(Models!A:H, ""SELECT A WHERE G = TRUE AND H = TRUE LIMIT 1"", 0),""None"")"),"None")</f>
        <v>None</v>
      </c>
      <c r="K908" s="303" t="s">
        <v>27</v>
      </c>
    </row>
    <row r="909">
      <c r="A909" s="321"/>
      <c r="B909" s="322" t="b">
        <v>0</v>
      </c>
      <c r="C909" s="323"/>
      <c r="D909" s="300" t="s">
        <v>27</v>
      </c>
      <c r="E909" s="314"/>
      <c r="F909" s="314"/>
      <c r="G909" s="314" t="b">
        <v>0</v>
      </c>
      <c r="H909" s="300" t="str">
        <f>IFERROR(__xludf.DUMMYFUNCTION("IF($G909=TRUE,QUERY(Dropdowns!A:E, ""SELECT C WHERE E = TRUE LIMIT 1"", 0), ""None"")"),"None")</f>
        <v>None</v>
      </c>
      <c r="I909" s="303" t="s">
        <v>27</v>
      </c>
      <c r="J909" s="302" t="str">
        <f>IFERROR(__xludf.DUMMYFUNCTION("IF($G909=TRUE, QUERY(Models!A:H, ""SELECT A WHERE G = TRUE AND H = TRUE LIMIT 1"", 0),""None"")"),"None")</f>
        <v>None</v>
      </c>
      <c r="K909" s="303" t="s">
        <v>27</v>
      </c>
    </row>
    <row r="910">
      <c r="A910" s="321"/>
      <c r="B910" s="322" t="b">
        <v>0</v>
      </c>
      <c r="C910" s="323"/>
      <c r="D910" s="300" t="s">
        <v>27</v>
      </c>
      <c r="E910" s="314"/>
      <c r="F910" s="314"/>
      <c r="G910" s="314" t="b">
        <v>0</v>
      </c>
      <c r="H910" s="300" t="str">
        <f>IFERROR(__xludf.DUMMYFUNCTION("IF($G910=TRUE,QUERY(Dropdowns!A:E, ""SELECT C WHERE E = TRUE LIMIT 1"", 0), ""None"")"),"None")</f>
        <v>None</v>
      </c>
      <c r="I910" s="303" t="s">
        <v>27</v>
      </c>
      <c r="J910" s="302" t="str">
        <f>IFERROR(__xludf.DUMMYFUNCTION("IF($G910=TRUE, QUERY(Models!A:H, ""SELECT A WHERE G = TRUE AND H = TRUE LIMIT 1"", 0),""None"")"),"None")</f>
        <v>None</v>
      </c>
      <c r="K910" s="303" t="s">
        <v>27</v>
      </c>
    </row>
    <row r="911">
      <c r="A911" s="321"/>
      <c r="B911" s="322" t="b">
        <v>0</v>
      </c>
      <c r="C911" s="323"/>
      <c r="D911" s="300" t="s">
        <v>27</v>
      </c>
      <c r="E911" s="314"/>
      <c r="F911" s="314"/>
      <c r="G911" s="314" t="b">
        <v>0</v>
      </c>
      <c r="H911" s="300" t="str">
        <f>IFERROR(__xludf.DUMMYFUNCTION("IF($G911=TRUE,QUERY(Dropdowns!A:E, ""SELECT C WHERE E = TRUE LIMIT 1"", 0), ""None"")"),"None")</f>
        <v>None</v>
      </c>
      <c r="I911" s="303" t="s">
        <v>27</v>
      </c>
      <c r="J911" s="302" t="str">
        <f>IFERROR(__xludf.DUMMYFUNCTION("IF($G911=TRUE, QUERY(Models!A:H, ""SELECT A WHERE G = TRUE AND H = TRUE LIMIT 1"", 0),""None"")"),"None")</f>
        <v>None</v>
      </c>
      <c r="K911" s="303" t="s">
        <v>27</v>
      </c>
    </row>
    <row r="912">
      <c r="A912" s="321"/>
      <c r="B912" s="322" t="b">
        <v>0</v>
      </c>
      <c r="C912" s="323"/>
      <c r="D912" s="300" t="s">
        <v>27</v>
      </c>
      <c r="E912" s="314"/>
      <c r="F912" s="314"/>
      <c r="G912" s="314" t="b">
        <v>0</v>
      </c>
      <c r="H912" s="300" t="str">
        <f>IFERROR(__xludf.DUMMYFUNCTION("IF($G912=TRUE,QUERY(Dropdowns!A:E, ""SELECT C WHERE E = TRUE LIMIT 1"", 0), ""None"")"),"None")</f>
        <v>None</v>
      </c>
      <c r="I912" s="303" t="s">
        <v>27</v>
      </c>
      <c r="J912" s="302" t="str">
        <f>IFERROR(__xludf.DUMMYFUNCTION("IF($G912=TRUE, QUERY(Models!A:H, ""SELECT A WHERE G = TRUE AND H = TRUE LIMIT 1"", 0),""None"")"),"None")</f>
        <v>None</v>
      </c>
      <c r="K912" s="303" t="s">
        <v>27</v>
      </c>
    </row>
    <row r="913">
      <c r="A913" s="321"/>
      <c r="B913" s="322" t="b">
        <v>0</v>
      </c>
      <c r="C913" s="323"/>
      <c r="D913" s="300" t="s">
        <v>27</v>
      </c>
      <c r="E913" s="314"/>
      <c r="F913" s="314"/>
      <c r="G913" s="314" t="b">
        <v>0</v>
      </c>
      <c r="H913" s="300" t="str">
        <f>IFERROR(__xludf.DUMMYFUNCTION("IF($G913=TRUE,QUERY(Dropdowns!A:E, ""SELECT C WHERE E = TRUE LIMIT 1"", 0), ""None"")"),"None")</f>
        <v>None</v>
      </c>
      <c r="I913" s="303" t="s">
        <v>27</v>
      </c>
      <c r="J913" s="302" t="str">
        <f>IFERROR(__xludf.DUMMYFUNCTION("IF($G913=TRUE, QUERY(Models!A:H, ""SELECT A WHERE G = TRUE AND H = TRUE LIMIT 1"", 0),""None"")"),"None")</f>
        <v>None</v>
      </c>
      <c r="K913" s="303" t="s">
        <v>27</v>
      </c>
    </row>
    <row r="914">
      <c r="A914" s="321"/>
      <c r="B914" s="322" t="b">
        <v>0</v>
      </c>
      <c r="C914" s="323"/>
      <c r="D914" s="300" t="s">
        <v>27</v>
      </c>
      <c r="E914" s="314"/>
      <c r="F914" s="314"/>
      <c r="G914" s="314" t="b">
        <v>0</v>
      </c>
      <c r="H914" s="300" t="str">
        <f>IFERROR(__xludf.DUMMYFUNCTION("IF($G914=TRUE,QUERY(Dropdowns!A:E, ""SELECT C WHERE E = TRUE LIMIT 1"", 0), ""None"")"),"None")</f>
        <v>None</v>
      </c>
      <c r="I914" s="303" t="s">
        <v>27</v>
      </c>
      <c r="J914" s="302" t="str">
        <f>IFERROR(__xludf.DUMMYFUNCTION("IF($G914=TRUE, QUERY(Models!A:H, ""SELECT A WHERE G = TRUE AND H = TRUE LIMIT 1"", 0),""None"")"),"None")</f>
        <v>None</v>
      </c>
      <c r="K914" s="303" t="s">
        <v>27</v>
      </c>
    </row>
    <row r="915">
      <c r="A915" s="321"/>
      <c r="B915" s="322" t="b">
        <v>0</v>
      </c>
      <c r="C915" s="323"/>
      <c r="D915" s="300" t="s">
        <v>27</v>
      </c>
      <c r="E915" s="314"/>
      <c r="F915" s="314"/>
      <c r="G915" s="314" t="b">
        <v>0</v>
      </c>
      <c r="H915" s="300" t="str">
        <f>IFERROR(__xludf.DUMMYFUNCTION("IF($G915=TRUE,QUERY(Dropdowns!A:E, ""SELECT C WHERE E = TRUE LIMIT 1"", 0), ""None"")"),"None")</f>
        <v>None</v>
      </c>
      <c r="I915" s="303" t="s">
        <v>27</v>
      </c>
      <c r="J915" s="302" t="str">
        <f>IFERROR(__xludf.DUMMYFUNCTION("IF($G915=TRUE, QUERY(Models!A:H, ""SELECT A WHERE G = TRUE AND H = TRUE LIMIT 1"", 0),""None"")"),"None")</f>
        <v>None</v>
      </c>
      <c r="K915" s="303" t="s">
        <v>27</v>
      </c>
    </row>
    <row r="916">
      <c r="A916" s="321"/>
      <c r="B916" s="322" t="b">
        <v>0</v>
      </c>
      <c r="C916" s="323"/>
      <c r="D916" s="300" t="s">
        <v>27</v>
      </c>
      <c r="E916" s="314"/>
      <c r="F916" s="314"/>
      <c r="G916" s="314" t="b">
        <v>0</v>
      </c>
      <c r="H916" s="300" t="str">
        <f>IFERROR(__xludf.DUMMYFUNCTION("IF($G916=TRUE,QUERY(Dropdowns!A:E, ""SELECT C WHERE E = TRUE LIMIT 1"", 0), ""None"")"),"None")</f>
        <v>None</v>
      </c>
      <c r="I916" s="303" t="s">
        <v>27</v>
      </c>
      <c r="J916" s="302" t="str">
        <f>IFERROR(__xludf.DUMMYFUNCTION("IF($G916=TRUE, QUERY(Models!A:H, ""SELECT A WHERE G = TRUE AND H = TRUE LIMIT 1"", 0),""None"")"),"None")</f>
        <v>None</v>
      </c>
      <c r="K916" s="303" t="s">
        <v>27</v>
      </c>
    </row>
    <row r="917">
      <c r="A917" s="321"/>
      <c r="B917" s="322" t="b">
        <v>0</v>
      </c>
      <c r="C917" s="323"/>
      <c r="D917" s="300" t="s">
        <v>27</v>
      </c>
      <c r="E917" s="314"/>
      <c r="F917" s="314"/>
      <c r="G917" s="314" t="b">
        <v>0</v>
      </c>
      <c r="H917" s="300" t="str">
        <f>IFERROR(__xludf.DUMMYFUNCTION("IF($G917=TRUE,QUERY(Dropdowns!A:E, ""SELECT C WHERE E = TRUE LIMIT 1"", 0), ""None"")"),"None")</f>
        <v>None</v>
      </c>
      <c r="I917" s="303" t="s">
        <v>27</v>
      </c>
      <c r="J917" s="302" t="str">
        <f>IFERROR(__xludf.DUMMYFUNCTION("IF($G917=TRUE, QUERY(Models!A:H, ""SELECT A WHERE G = TRUE AND H = TRUE LIMIT 1"", 0),""None"")"),"None")</f>
        <v>None</v>
      </c>
      <c r="K917" s="303" t="s">
        <v>27</v>
      </c>
    </row>
    <row r="918">
      <c r="A918" s="321"/>
      <c r="B918" s="322" t="b">
        <v>0</v>
      </c>
      <c r="C918" s="323"/>
      <c r="D918" s="300" t="s">
        <v>27</v>
      </c>
      <c r="E918" s="314"/>
      <c r="F918" s="314"/>
      <c r="G918" s="314" t="b">
        <v>0</v>
      </c>
      <c r="H918" s="300" t="str">
        <f>IFERROR(__xludf.DUMMYFUNCTION("IF($G918=TRUE,QUERY(Dropdowns!A:E, ""SELECT C WHERE E = TRUE LIMIT 1"", 0), ""None"")"),"None")</f>
        <v>None</v>
      </c>
      <c r="I918" s="303" t="s">
        <v>27</v>
      </c>
      <c r="J918" s="302" t="str">
        <f>IFERROR(__xludf.DUMMYFUNCTION("IF($G918=TRUE, QUERY(Models!A:H, ""SELECT A WHERE G = TRUE AND H = TRUE LIMIT 1"", 0),""None"")"),"None")</f>
        <v>None</v>
      </c>
      <c r="K918" s="303" t="s">
        <v>27</v>
      </c>
    </row>
    <row r="919">
      <c r="A919" s="321"/>
      <c r="B919" s="322" t="b">
        <v>0</v>
      </c>
      <c r="C919" s="323"/>
      <c r="D919" s="300" t="s">
        <v>27</v>
      </c>
      <c r="E919" s="314"/>
      <c r="F919" s="314"/>
      <c r="G919" s="314" t="b">
        <v>0</v>
      </c>
      <c r="H919" s="300" t="str">
        <f>IFERROR(__xludf.DUMMYFUNCTION("IF($G919=TRUE,QUERY(Dropdowns!A:E, ""SELECT C WHERE E = TRUE LIMIT 1"", 0), ""None"")"),"None")</f>
        <v>None</v>
      </c>
      <c r="I919" s="303" t="s">
        <v>27</v>
      </c>
      <c r="J919" s="302" t="str">
        <f>IFERROR(__xludf.DUMMYFUNCTION("IF($G919=TRUE, QUERY(Models!A:H, ""SELECT A WHERE G = TRUE AND H = TRUE LIMIT 1"", 0),""None"")"),"None")</f>
        <v>None</v>
      </c>
      <c r="K919" s="303" t="s">
        <v>27</v>
      </c>
    </row>
    <row r="920">
      <c r="A920" s="321"/>
      <c r="B920" s="322" t="b">
        <v>0</v>
      </c>
      <c r="C920" s="323"/>
      <c r="D920" s="300" t="s">
        <v>27</v>
      </c>
      <c r="E920" s="314"/>
      <c r="F920" s="314"/>
      <c r="G920" s="314" t="b">
        <v>0</v>
      </c>
      <c r="H920" s="300" t="str">
        <f>IFERROR(__xludf.DUMMYFUNCTION("IF($G920=TRUE,QUERY(Dropdowns!A:E, ""SELECT C WHERE E = TRUE LIMIT 1"", 0), ""None"")"),"None")</f>
        <v>None</v>
      </c>
      <c r="I920" s="303" t="s">
        <v>27</v>
      </c>
      <c r="J920" s="302" t="str">
        <f>IFERROR(__xludf.DUMMYFUNCTION("IF($G920=TRUE, QUERY(Models!A:H, ""SELECT A WHERE G = TRUE AND H = TRUE LIMIT 1"", 0),""None"")"),"None")</f>
        <v>None</v>
      </c>
      <c r="K920" s="303" t="s">
        <v>27</v>
      </c>
    </row>
    <row r="921">
      <c r="A921" s="321"/>
      <c r="B921" s="322" t="b">
        <v>0</v>
      </c>
      <c r="C921" s="323"/>
      <c r="D921" s="300" t="s">
        <v>27</v>
      </c>
      <c r="E921" s="314"/>
      <c r="F921" s="314"/>
      <c r="G921" s="314" t="b">
        <v>0</v>
      </c>
      <c r="H921" s="300" t="str">
        <f>IFERROR(__xludf.DUMMYFUNCTION("IF($G921=TRUE,QUERY(Dropdowns!A:E, ""SELECT C WHERE E = TRUE LIMIT 1"", 0), ""None"")"),"None")</f>
        <v>None</v>
      </c>
      <c r="I921" s="303" t="s">
        <v>27</v>
      </c>
      <c r="J921" s="302" t="str">
        <f>IFERROR(__xludf.DUMMYFUNCTION("IF($G921=TRUE, QUERY(Models!A:H, ""SELECT A WHERE G = TRUE AND H = TRUE LIMIT 1"", 0),""None"")"),"None")</f>
        <v>None</v>
      </c>
      <c r="K921" s="303" t="s">
        <v>27</v>
      </c>
    </row>
    <row r="922">
      <c r="A922" s="321"/>
      <c r="B922" s="322" t="b">
        <v>0</v>
      </c>
      <c r="C922" s="323"/>
      <c r="D922" s="300" t="s">
        <v>27</v>
      </c>
      <c r="E922" s="314"/>
      <c r="F922" s="314"/>
      <c r="G922" s="314" t="b">
        <v>0</v>
      </c>
      <c r="H922" s="300" t="str">
        <f>IFERROR(__xludf.DUMMYFUNCTION("IF($G922=TRUE,QUERY(Dropdowns!A:E, ""SELECT C WHERE E = TRUE LIMIT 1"", 0), ""None"")"),"None")</f>
        <v>None</v>
      </c>
      <c r="I922" s="303" t="s">
        <v>27</v>
      </c>
      <c r="J922" s="302" t="str">
        <f>IFERROR(__xludf.DUMMYFUNCTION("IF($G922=TRUE, QUERY(Models!A:H, ""SELECT A WHERE G = TRUE AND H = TRUE LIMIT 1"", 0),""None"")"),"None")</f>
        <v>None</v>
      </c>
      <c r="K922" s="303" t="s">
        <v>27</v>
      </c>
    </row>
    <row r="923">
      <c r="A923" s="321"/>
      <c r="B923" s="322" t="b">
        <v>0</v>
      </c>
      <c r="C923" s="323"/>
      <c r="D923" s="300" t="s">
        <v>27</v>
      </c>
      <c r="E923" s="314"/>
      <c r="F923" s="314"/>
      <c r="G923" s="314" t="b">
        <v>0</v>
      </c>
      <c r="H923" s="300" t="str">
        <f>IFERROR(__xludf.DUMMYFUNCTION("IF($G923=TRUE,QUERY(Dropdowns!A:E, ""SELECT C WHERE E = TRUE LIMIT 1"", 0), ""None"")"),"None")</f>
        <v>None</v>
      </c>
      <c r="I923" s="303" t="s">
        <v>27</v>
      </c>
      <c r="J923" s="302" t="str">
        <f>IFERROR(__xludf.DUMMYFUNCTION("IF($G923=TRUE, QUERY(Models!A:H, ""SELECT A WHERE G = TRUE AND H = TRUE LIMIT 1"", 0),""None"")"),"None")</f>
        <v>None</v>
      </c>
      <c r="K923" s="303" t="s">
        <v>27</v>
      </c>
    </row>
    <row r="924">
      <c r="A924" s="321"/>
      <c r="B924" s="322" t="b">
        <v>0</v>
      </c>
      <c r="C924" s="323"/>
      <c r="D924" s="300" t="s">
        <v>27</v>
      </c>
      <c r="E924" s="314"/>
      <c r="F924" s="314"/>
      <c r="G924" s="314" t="b">
        <v>0</v>
      </c>
      <c r="H924" s="300" t="str">
        <f>IFERROR(__xludf.DUMMYFUNCTION("IF($G924=TRUE,QUERY(Dropdowns!A:E, ""SELECT C WHERE E = TRUE LIMIT 1"", 0), ""None"")"),"None")</f>
        <v>None</v>
      </c>
      <c r="I924" s="303" t="s">
        <v>27</v>
      </c>
      <c r="J924" s="302" t="str">
        <f>IFERROR(__xludf.DUMMYFUNCTION("IF($G924=TRUE, QUERY(Models!A:H, ""SELECT A WHERE G = TRUE AND H = TRUE LIMIT 1"", 0),""None"")"),"None")</f>
        <v>None</v>
      </c>
      <c r="K924" s="303" t="s">
        <v>27</v>
      </c>
    </row>
    <row r="925">
      <c r="A925" s="321"/>
      <c r="B925" s="322" t="b">
        <v>0</v>
      </c>
      <c r="C925" s="323"/>
      <c r="D925" s="300" t="s">
        <v>27</v>
      </c>
      <c r="E925" s="314"/>
      <c r="F925" s="314"/>
      <c r="G925" s="314" t="b">
        <v>0</v>
      </c>
      <c r="H925" s="300" t="str">
        <f>IFERROR(__xludf.DUMMYFUNCTION("IF($G925=TRUE,QUERY(Dropdowns!A:E, ""SELECT C WHERE E = TRUE LIMIT 1"", 0), ""None"")"),"None")</f>
        <v>None</v>
      </c>
      <c r="I925" s="303" t="s">
        <v>27</v>
      </c>
      <c r="J925" s="302" t="str">
        <f>IFERROR(__xludf.DUMMYFUNCTION("IF($G925=TRUE, QUERY(Models!A:H, ""SELECT A WHERE G = TRUE AND H = TRUE LIMIT 1"", 0),""None"")"),"None")</f>
        <v>None</v>
      </c>
      <c r="K925" s="303" t="s">
        <v>27</v>
      </c>
    </row>
    <row r="926">
      <c r="A926" s="321"/>
      <c r="B926" s="322" t="b">
        <v>0</v>
      </c>
      <c r="C926" s="323"/>
      <c r="D926" s="300" t="s">
        <v>27</v>
      </c>
      <c r="E926" s="314"/>
      <c r="F926" s="314"/>
      <c r="G926" s="314" t="b">
        <v>0</v>
      </c>
      <c r="H926" s="300" t="str">
        <f>IFERROR(__xludf.DUMMYFUNCTION("IF($G926=TRUE,QUERY(Dropdowns!A:E, ""SELECT C WHERE E = TRUE LIMIT 1"", 0), ""None"")"),"None")</f>
        <v>None</v>
      </c>
      <c r="I926" s="303" t="s">
        <v>27</v>
      </c>
      <c r="J926" s="302" t="str">
        <f>IFERROR(__xludf.DUMMYFUNCTION("IF($G926=TRUE, QUERY(Models!A:H, ""SELECT A WHERE G = TRUE AND H = TRUE LIMIT 1"", 0),""None"")"),"None")</f>
        <v>None</v>
      </c>
      <c r="K926" s="303" t="s">
        <v>27</v>
      </c>
    </row>
    <row r="927">
      <c r="A927" s="321"/>
      <c r="B927" s="322" t="b">
        <v>0</v>
      </c>
      <c r="C927" s="323"/>
      <c r="D927" s="300" t="s">
        <v>27</v>
      </c>
      <c r="E927" s="314"/>
      <c r="F927" s="314"/>
      <c r="G927" s="314" t="b">
        <v>0</v>
      </c>
      <c r="H927" s="300" t="str">
        <f>IFERROR(__xludf.DUMMYFUNCTION("IF($G927=TRUE,QUERY(Dropdowns!A:E, ""SELECT C WHERE E = TRUE LIMIT 1"", 0), ""None"")"),"None")</f>
        <v>None</v>
      </c>
      <c r="I927" s="303" t="s">
        <v>27</v>
      </c>
      <c r="J927" s="302" t="str">
        <f>IFERROR(__xludf.DUMMYFUNCTION("IF($G927=TRUE, QUERY(Models!A:H, ""SELECT A WHERE G = TRUE AND H = TRUE LIMIT 1"", 0),""None"")"),"None")</f>
        <v>None</v>
      </c>
      <c r="K927" s="303" t="s">
        <v>27</v>
      </c>
    </row>
    <row r="928">
      <c r="A928" s="321"/>
      <c r="B928" s="322" t="b">
        <v>0</v>
      </c>
      <c r="C928" s="323"/>
      <c r="D928" s="300" t="s">
        <v>27</v>
      </c>
      <c r="E928" s="314"/>
      <c r="F928" s="314"/>
      <c r="G928" s="314" t="b">
        <v>0</v>
      </c>
      <c r="H928" s="300" t="str">
        <f>IFERROR(__xludf.DUMMYFUNCTION("IF($G928=TRUE,QUERY(Dropdowns!A:E, ""SELECT C WHERE E = TRUE LIMIT 1"", 0), ""None"")"),"None")</f>
        <v>None</v>
      </c>
      <c r="I928" s="303" t="s">
        <v>27</v>
      </c>
      <c r="J928" s="302" t="str">
        <f>IFERROR(__xludf.DUMMYFUNCTION("IF($G928=TRUE, QUERY(Models!A:H, ""SELECT A WHERE G = TRUE AND H = TRUE LIMIT 1"", 0),""None"")"),"None")</f>
        <v>None</v>
      </c>
      <c r="K928" s="303" t="s">
        <v>27</v>
      </c>
    </row>
    <row r="929">
      <c r="A929" s="321"/>
      <c r="B929" s="322" t="b">
        <v>0</v>
      </c>
      <c r="C929" s="323"/>
      <c r="D929" s="300" t="s">
        <v>27</v>
      </c>
      <c r="E929" s="314"/>
      <c r="F929" s="314"/>
      <c r="G929" s="314" t="b">
        <v>0</v>
      </c>
      <c r="H929" s="300" t="str">
        <f>IFERROR(__xludf.DUMMYFUNCTION("IF($G929=TRUE,QUERY(Dropdowns!A:E, ""SELECT C WHERE E = TRUE LIMIT 1"", 0), ""None"")"),"None")</f>
        <v>None</v>
      </c>
      <c r="I929" s="303" t="s">
        <v>27</v>
      </c>
      <c r="J929" s="302" t="str">
        <f>IFERROR(__xludf.DUMMYFUNCTION("IF($G929=TRUE, QUERY(Models!A:H, ""SELECT A WHERE G = TRUE AND H = TRUE LIMIT 1"", 0),""None"")"),"None")</f>
        <v>None</v>
      </c>
      <c r="K929" s="303" t="s">
        <v>27</v>
      </c>
    </row>
    <row r="930">
      <c r="A930" s="321"/>
      <c r="B930" s="322" t="b">
        <v>0</v>
      </c>
      <c r="C930" s="323"/>
      <c r="D930" s="300" t="s">
        <v>27</v>
      </c>
      <c r="E930" s="314"/>
      <c r="F930" s="314"/>
      <c r="G930" s="314" t="b">
        <v>0</v>
      </c>
      <c r="H930" s="300" t="str">
        <f>IFERROR(__xludf.DUMMYFUNCTION("IF($G930=TRUE,QUERY(Dropdowns!A:E, ""SELECT C WHERE E = TRUE LIMIT 1"", 0), ""None"")"),"None")</f>
        <v>None</v>
      </c>
      <c r="I930" s="303" t="s">
        <v>27</v>
      </c>
      <c r="J930" s="302" t="str">
        <f>IFERROR(__xludf.DUMMYFUNCTION("IF($G930=TRUE, QUERY(Models!A:H, ""SELECT A WHERE G = TRUE AND H = TRUE LIMIT 1"", 0),""None"")"),"None")</f>
        <v>None</v>
      </c>
      <c r="K930" s="303" t="s">
        <v>27</v>
      </c>
    </row>
    <row r="931">
      <c r="A931" s="321"/>
      <c r="B931" s="322" t="b">
        <v>0</v>
      </c>
      <c r="C931" s="323"/>
      <c r="D931" s="300" t="s">
        <v>27</v>
      </c>
      <c r="E931" s="314"/>
      <c r="F931" s="314"/>
      <c r="G931" s="314" t="b">
        <v>0</v>
      </c>
      <c r="H931" s="300" t="str">
        <f>IFERROR(__xludf.DUMMYFUNCTION("IF($G931=TRUE,QUERY(Dropdowns!A:E, ""SELECT C WHERE E = TRUE LIMIT 1"", 0), ""None"")"),"None")</f>
        <v>None</v>
      </c>
      <c r="I931" s="303" t="s">
        <v>27</v>
      </c>
      <c r="J931" s="302" t="str">
        <f>IFERROR(__xludf.DUMMYFUNCTION("IF($G931=TRUE, QUERY(Models!A:H, ""SELECT A WHERE G = TRUE AND H = TRUE LIMIT 1"", 0),""None"")"),"None")</f>
        <v>None</v>
      </c>
      <c r="K931" s="303" t="s">
        <v>27</v>
      </c>
    </row>
    <row r="932">
      <c r="A932" s="321"/>
      <c r="B932" s="322" t="b">
        <v>0</v>
      </c>
      <c r="C932" s="323"/>
      <c r="D932" s="300" t="s">
        <v>27</v>
      </c>
      <c r="E932" s="314"/>
      <c r="F932" s="314"/>
      <c r="G932" s="314" t="b">
        <v>0</v>
      </c>
      <c r="H932" s="300" t="str">
        <f>IFERROR(__xludf.DUMMYFUNCTION("IF($G932=TRUE,QUERY(Dropdowns!A:E, ""SELECT C WHERE E = TRUE LIMIT 1"", 0), ""None"")"),"None")</f>
        <v>None</v>
      </c>
      <c r="I932" s="303" t="s">
        <v>27</v>
      </c>
      <c r="J932" s="302" t="str">
        <f>IFERROR(__xludf.DUMMYFUNCTION("IF($G932=TRUE, QUERY(Models!A:H, ""SELECT A WHERE G = TRUE AND H = TRUE LIMIT 1"", 0),""None"")"),"None")</f>
        <v>None</v>
      </c>
      <c r="K932" s="303" t="s">
        <v>27</v>
      </c>
    </row>
    <row r="933">
      <c r="A933" s="321"/>
      <c r="B933" s="322" t="b">
        <v>0</v>
      </c>
      <c r="C933" s="323"/>
      <c r="D933" s="300" t="s">
        <v>27</v>
      </c>
      <c r="E933" s="314"/>
      <c r="F933" s="314"/>
      <c r="G933" s="314" t="b">
        <v>0</v>
      </c>
      <c r="H933" s="300" t="str">
        <f>IFERROR(__xludf.DUMMYFUNCTION("IF($G933=TRUE,QUERY(Dropdowns!A:E, ""SELECT C WHERE E = TRUE LIMIT 1"", 0), ""None"")"),"None")</f>
        <v>None</v>
      </c>
      <c r="I933" s="303" t="s">
        <v>27</v>
      </c>
      <c r="J933" s="302" t="str">
        <f>IFERROR(__xludf.DUMMYFUNCTION("IF($G933=TRUE, QUERY(Models!A:H, ""SELECT A WHERE G = TRUE AND H = TRUE LIMIT 1"", 0),""None"")"),"None")</f>
        <v>None</v>
      </c>
      <c r="K933" s="303" t="s">
        <v>27</v>
      </c>
    </row>
    <row r="934">
      <c r="A934" s="321"/>
      <c r="B934" s="322" t="b">
        <v>0</v>
      </c>
      <c r="C934" s="323"/>
      <c r="D934" s="300" t="s">
        <v>27</v>
      </c>
      <c r="E934" s="314"/>
      <c r="F934" s="314"/>
      <c r="G934" s="314" t="b">
        <v>0</v>
      </c>
      <c r="H934" s="300" t="str">
        <f>IFERROR(__xludf.DUMMYFUNCTION("IF($G934=TRUE,QUERY(Dropdowns!A:E, ""SELECT C WHERE E = TRUE LIMIT 1"", 0), ""None"")"),"None")</f>
        <v>None</v>
      </c>
      <c r="I934" s="303" t="s">
        <v>27</v>
      </c>
      <c r="J934" s="302" t="str">
        <f>IFERROR(__xludf.DUMMYFUNCTION("IF($G934=TRUE, QUERY(Models!A:H, ""SELECT A WHERE G = TRUE AND H = TRUE LIMIT 1"", 0),""None"")"),"None")</f>
        <v>None</v>
      </c>
      <c r="K934" s="303" t="s">
        <v>27</v>
      </c>
    </row>
    <row r="935">
      <c r="A935" s="321"/>
      <c r="B935" s="322" t="b">
        <v>0</v>
      </c>
      <c r="C935" s="323"/>
      <c r="D935" s="300" t="s">
        <v>27</v>
      </c>
      <c r="E935" s="314"/>
      <c r="F935" s="314"/>
      <c r="G935" s="314" t="b">
        <v>0</v>
      </c>
      <c r="H935" s="300" t="str">
        <f>IFERROR(__xludf.DUMMYFUNCTION("IF($G935=TRUE,QUERY(Dropdowns!A:E, ""SELECT C WHERE E = TRUE LIMIT 1"", 0), ""None"")"),"None")</f>
        <v>None</v>
      </c>
      <c r="I935" s="303" t="s">
        <v>27</v>
      </c>
      <c r="J935" s="302" t="str">
        <f>IFERROR(__xludf.DUMMYFUNCTION("IF($G935=TRUE, QUERY(Models!A:H, ""SELECT A WHERE G = TRUE AND H = TRUE LIMIT 1"", 0),""None"")"),"None")</f>
        <v>None</v>
      </c>
      <c r="K935" s="303" t="s">
        <v>27</v>
      </c>
    </row>
    <row r="936">
      <c r="A936" s="321"/>
      <c r="B936" s="322" t="b">
        <v>0</v>
      </c>
      <c r="C936" s="323"/>
      <c r="D936" s="300" t="s">
        <v>27</v>
      </c>
      <c r="E936" s="314"/>
      <c r="F936" s="314"/>
      <c r="G936" s="314" t="b">
        <v>0</v>
      </c>
      <c r="H936" s="300" t="str">
        <f>IFERROR(__xludf.DUMMYFUNCTION("IF($G936=TRUE,QUERY(Dropdowns!A:E, ""SELECT C WHERE E = TRUE LIMIT 1"", 0), ""None"")"),"None")</f>
        <v>None</v>
      </c>
      <c r="I936" s="303" t="s">
        <v>27</v>
      </c>
      <c r="J936" s="302" t="str">
        <f>IFERROR(__xludf.DUMMYFUNCTION("IF($G936=TRUE, QUERY(Models!A:H, ""SELECT A WHERE G = TRUE AND H = TRUE LIMIT 1"", 0),""None"")"),"None")</f>
        <v>None</v>
      </c>
      <c r="K936" s="303" t="s">
        <v>27</v>
      </c>
    </row>
    <row r="937">
      <c r="A937" s="321"/>
      <c r="B937" s="322" t="b">
        <v>0</v>
      </c>
      <c r="C937" s="323"/>
      <c r="D937" s="300" t="s">
        <v>27</v>
      </c>
      <c r="E937" s="314"/>
      <c r="F937" s="314"/>
      <c r="G937" s="314" t="b">
        <v>0</v>
      </c>
      <c r="H937" s="300" t="str">
        <f>IFERROR(__xludf.DUMMYFUNCTION("IF($G937=TRUE,QUERY(Dropdowns!A:E, ""SELECT C WHERE E = TRUE LIMIT 1"", 0), ""None"")"),"None")</f>
        <v>None</v>
      </c>
      <c r="I937" s="303" t="s">
        <v>27</v>
      </c>
      <c r="J937" s="302" t="str">
        <f>IFERROR(__xludf.DUMMYFUNCTION("IF($G937=TRUE, QUERY(Models!A:H, ""SELECT A WHERE G = TRUE AND H = TRUE LIMIT 1"", 0),""None"")"),"None")</f>
        <v>None</v>
      </c>
      <c r="K937" s="303" t="s">
        <v>27</v>
      </c>
    </row>
    <row r="938">
      <c r="A938" s="321"/>
      <c r="B938" s="322" t="b">
        <v>0</v>
      </c>
      <c r="C938" s="323"/>
      <c r="D938" s="300" t="s">
        <v>27</v>
      </c>
      <c r="E938" s="314"/>
      <c r="F938" s="314"/>
      <c r="G938" s="314" t="b">
        <v>0</v>
      </c>
      <c r="H938" s="300" t="str">
        <f>IFERROR(__xludf.DUMMYFUNCTION("IF($G938=TRUE,QUERY(Dropdowns!A:E, ""SELECT C WHERE E = TRUE LIMIT 1"", 0), ""None"")"),"None")</f>
        <v>None</v>
      </c>
      <c r="I938" s="303" t="s">
        <v>27</v>
      </c>
      <c r="J938" s="302" t="str">
        <f>IFERROR(__xludf.DUMMYFUNCTION("IF($G938=TRUE, QUERY(Models!A:H, ""SELECT A WHERE G = TRUE AND H = TRUE LIMIT 1"", 0),""None"")"),"None")</f>
        <v>None</v>
      </c>
      <c r="K938" s="303" t="s">
        <v>27</v>
      </c>
    </row>
    <row r="939">
      <c r="A939" s="321"/>
      <c r="B939" s="322" t="b">
        <v>0</v>
      </c>
      <c r="C939" s="323"/>
      <c r="D939" s="300" t="s">
        <v>27</v>
      </c>
      <c r="E939" s="314"/>
      <c r="F939" s="314"/>
      <c r="G939" s="314" t="b">
        <v>0</v>
      </c>
      <c r="H939" s="300" t="str">
        <f>IFERROR(__xludf.DUMMYFUNCTION("IF($G939=TRUE,QUERY(Dropdowns!A:E, ""SELECT C WHERE E = TRUE LIMIT 1"", 0), ""None"")"),"None")</f>
        <v>None</v>
      </c>
      <c r="I939" s="303" t="s">
        <v>27</v>
      </c>
      <c r="J939" s="302" t="str">
        <f>IFERROR(__xludf.DUMMYFUNCTION("IF($G939=TRUE, QUERY(Models!A:H, ""SELECT A WHERE G = TRUE AND H = TRUE LIMIT 1"", 0),""None"")"),"None")</f>
        <v>None</v>
      </c>
      <c r="K939" s="303" t="s">
        <v>27</v>
      </c>
    </row>
    <row r="940">
      <c r="A940" s="321"/>
      <c r="B940" s="322" t="b">
        <v>0</v>
      </c>
      <c r="C940" s="323"/>
      <c r="D940" s="300" t="s">
        <v>27</v>
      </c>
      <c r="E940" s="314"/>
      <c r="F940" s="314"/>
      <c r="G940" s="314" t="b">
        <v>0</v>
      </c>
      <c r="H940" s="300" t="str">
        <f>IFERROR(__xludf.DUMMYFUNCTION("IF($G940=TRUE,QUERY(Dropdowns!A:E, ""SELECT C WHERE E = TRUE LIMIT 1"", 0), ""None"")"),"None")</f>
        <v>None</v>
      </c>
      <c r="I940" s="303" t="s">
        <v>27</v>
      </c>
      <c r="J940" s="302" t="str">
        <f>IFERROR(__xludf.DUMMYFUNCTION("IF($G940=TRUE, QUERY(Models!A:H, ""SELECT A WHERE G = TRUE AND H = TRUE LIMIT 1"", 0),""None"")"),"None")</f>
        <v>None</v>
      </c>
      <c r="K940" s="303" t="s">
        <v>27</v>
      </c>
    </row>
    <row r="941">
      <c r="A941" s="321"/>
      <c r="B941" s="322" t="b">
        <v>0</v>
      </c>
      <c r="C941" s="323"/>
      <c r="D941" s="300" t="s">
        <v>27</v>
      </c>
      <c r="E941" s="314"/>
      <c r="F941" s="314"/>
      <c r="G941" s="314" t="b">
        <v>0</v>
      </c>
      <c r="H941" s="300" t="str">
        <f>IFERROR(__xludf.DUMMYFUNCTION("IF($G941=TRUE,QUERY(Dropdowns!A:E, ""SELECT C WHERE E = TRUE LIMIT 1"", 0), ""None"")"),"None")</f>
        <v>None</v>
      </c>
      <c r="I941" s="303" t="s">
        <v>27</v>
      </c>
      <c r="J941" s="302" t="str">
        <f>IFERROR(__xludf.DUMMYFUNCTION("IF($G941=TRUE, QUERY(Models!A:H, ""SELECT A WHERE G = TRUE AND H = TRUE LIMIT 1"", 0),""None"")"),"None")</f>
        <v>None</v>
      </c>
      <c r="K941" s="303" t="s">
        <v>27</v>
      </c>
    </row>
    <row r="942">
      <c r="A942" s="321"/>
      <c r="B942" s="322" t="b">
        <v>0</v>
      </c>
      <c r="C942" s="323"/>
      <c r="D942" s="300" t="s">
        <v>27</v>
      </c>
      <c r="E942" s="314"/>
      <c r="F942" s="314"/>
      <c r="G942" s="314" t="b">
        <v>0</v>
      </c>
      <c r="H942" s="300" t="str">
        <f>IFERROR(__xludf.DUMMYFUNCTION("IF($G942=TRUE,QUERY(Dropdowns!A:E, ""SELECT C WHERE E = TRUE LIMIT 1"", 0), ""None"")"),"None")</f>
        <v>None</v>
      </c>
      <c r="I942" s="303" t="s">
        <v>27</v>
      </c>
      <c r="J942" s="302" t="str">
        <f>IFERROR(__xludf.DUMMYFUNCTION("IF($G942=TRUE, QUERY(Models!A:H, ""SELECT A WHERE G = TRUE AND H = TRUE LIMIT 1"", 0),""None"")"),"None")</f>
        <v>None</v>
      </c>
      <c r="K942" s="303" t="s">
        <v>27</v>
      </c>
    </row>
    <row r="943">
      <c r="A943" s="321"/>
      <c r="B943" s="322" t="b">
        <v>0</v>
      </c>
      <c r="C943" s="323"/>
      <c r="D943" s="300" t="s">
        <v>27</v>
      </c>
      <c r="E943" s="314"/>
      <c r="F943" s="314"/>
      <c r="G943" s="314" t="b">
        <v>0</v>
      </c>
      <c r="H943" s="300" t="str">
        <f>IFERROR(__xludf.DUMMYFUNCTION("IF($G943=TRUE,QUERY(Dropdowns!A:E, ""SELECT C WHERE E = TRUE LIMIT 1"", 0), ""None"")"),"None")</f>
        <v>None</v>
      </c>
      <c r="I943" s="303" t="s">
        <v>27</v>
      </c>
      <c r="J943" s="302" t="str">
        <f>IFERROR(__xludf.DUMMYFUNCTION("IF($G943=TRUE, QUERY(Models!A:H, ""SELECT A WHERE G = TRUE AND H = TRUE LIMIT 1"", 0),""None"")"),"None")</f>
        <v>None</v>
      </c>
      <c r="K943" s="303" t="s">
        <v>27</v>
      </c>
    </row>
    <row r="944">
      <c r="A944" s="321"/>
      <c r="B944" s="322" t="b">
        <v>0</v>
      </c>
      <c r="C944" s="323"/>
      <c r="D944" s="300" t="s">
        <v>27</v>
      </c>
      <c r="E944" s="314"/>
      <c r="F944" s="314"/>
      <c r="G944" s="314" t="b">
        <v>0</v>
      </c>
      <c r="H944" s="300" t="str">
        <f>IFERROR(__xludf.DUMMYFUNCTION("IF($G944=TRUE,QUERY(Dropdowns!A:E, ""SELECT C WHERE E = TRUE LIMIT 1"", 0), ""None"")"),"None")</f>
        <v>None</v>
      </c>
      <c r="I944" s="303" t="s">
        <v>27</v>
      </c>
      <c r="J944" s="302" t="str">
        <f>IFERROR(__xludf.DUMMYFUNCTION("IF($G944=TRUE, QUERY(Models!A:H, ""SELECT A WHERE G = TRUE AND H = TRUE LIMIT 1"", 0),""None"")"),"None")</f>
        <v>None</v>
      </c>
      <c r="K944" s="303" t="s">
        <v>27</v>
      </c>
    </row>
    <row r="945">
      <c r="A945" s="321"/>
      <c r="B945" s="322" t="b">
        <v>0</v>
      </c>
      <c r="C945" s="323"/>
      <c r="D945" s="300" t="s">
        <v>27</v>
      </c>
      <c r="E945" s="314"/>
      <c r="F945" s="314"/>
      <c r="G945" s="314" t="b">
        <v>0</v>
      </c>
      <c r="H945" s="300" t="str">
        <f>IFERROR(__xludf.DUMMYFUNCTION("IF($G945=TRUE,QUERY(Dropdowns!A:E, ""SELECT C WHERE E = TRUE LIMIT 1"", 0), ""None"")"),"None")</f>
        <v>None</v>
      </c>
      <c r="I945" s="303" t="s">
        <v>27</v>
      </c>
      <c r="J945" s="302" t="str">
        <f>IFERROR(__xludf.DUMMYFUNCTION("IF($G945=TRUE, QUERY(Models!A:H, ""SELECT A WHERE G = TRUE AND H = TRUE LIMIT 1"", 0),""None"")"),"None")</f>
        <v>None</v>
      </c>
      <c r="K945" s="303" t="s">
        <v>27</v>
      </c>
    </row>
    <row r="946">
      <c r="A946" s="321"/>
      <c r="B946" s="322" t="b">
        <v>0</v>
      </c>
      <c r="C946" s="323"/>
      <c r="D946" s="300" t="s">
        <v>27</v>
      </c>
      <c r="E946" s="314"/>
      <c r="F946" s="314"/>
      <c r="G946" s="314" t="b">
        <v>0</v>
      </c>
      <c r="H946" s="300" t="str">
        <f>IFERROR(__xludf.DUMMYFUNCTION("IF($G946=TRUE,QUERY(Dropdowns!A:E, ""SELECT C WHERE E = TRUE LIMIT 1"", 0), ""None"")"),"None")</f>
        <v>None</v>
      </c>
      <c r="I946" s="303" t="s">
        <v>27</v>
      </c>
      <c r="J946" s="302" t="str">
        <f>IFERROR(__xludf.DUMMYFUNCTION("IF($G946=TRUE, QUERY(Models!A:H, ""SELECT A WHERE G = TRUE AND H = TRUE LIMIT 1"", 0),""None"")"),"None")</f>
        <v>None</v>
      </c>
      <c r="K946" s="303" t="s">
        <v>27</v>
      </c>
    </row>
    <row r="947">
      <c r="A947" s="321"/>
      <c r="B947" s="322" t="b">
        <v>0</v>
      </c>
      <c r="C947" s="323"/>
      <c r="D947" s="300" t="s">
        <v>27</v>
      </c>
      <c r="E947" s="314"/>
      <c r="F947" s="314"/>
      <c r="G947" s="314" t="b">
        <v>0</v>
      </c>
      <c r="H947" s="300" t="str">
        <f>IFERROR(__xludf.DUMMYFUNCTION("IF($G947=TRUE,QUERY(Dropdowns!A:E, ""SELECT C WHERE E = TRUE LIMIT 1"", 0), ""None"")"),"None")</f>
        <v>None</v>
      </c>
      <c r="I947" s="303" t="s">
        <v>27</v>
      </c>
      <c r="J947" s="302" t="str">
        <f>IFERROR(__xludf.DUMMYFUNCTION("IF($G947=TRUE, QUERY(Models!A:H, ""SELECT A WHERE G = TRUE AND H = TRUE LIMIT 1"", 0),""None"")"),"None")</f>
        <v>None</v>
      </c>
      <c r="K947" s="303" t="s">
        <v>27</v>
      </c>
    </row>
    <row r="948">
      <c r="A948" s="321"/>
      <c r="B948" s="322" t="b">
        <v>0</v>
      </c>
      <c r="C948" s="323"/>
      <c r="D948" s="300" t="s">
        <v>27</v>
      </c>
      <c r="E948" s="314"/>
      <c r="F948" s="314"/>
      <c r="G948" s="314" t="b">
        <v>0</v>
      </c>
      <c r="H948" s="300" t="str">
        <f>IFERROR(__xludf.DUMMYFUNCTION("IF($G948=TRUE,QUERY(Dropdowns!A:E, ""SELECT C WHERE E = TRUE LIMIT 1"", 0), ""None"")"),"None")</f>
        <v>None</v>
      </c>
      <c r="I948" s="303" t="s">
        <v>27</v>
      </c>
      <c r="J948" s="302" t="str">
        <f>IFERROR(__xludf.DUMMYFUNCTION("IF($G948=TRUE, QUERY(Models!A:H, ""SELECT A WHERE G = TRUE AND H = TRUE LIMIT 1"", 0),""None"")"),"None")</f>
        <v>None</v>
      </c>
      <c r="K948" s="303" t="s">
        <v>27</v>
      </c>
    </row>
    <row r="949">
      <c r="A949" s="321"/>
      <c r="B949" s="322" t="b">
        <v>0</v>
      </c>
      <c r="C949" s="323"/>
      <c r="D949" s="300" t="s">
        <v>27</v>
      </c>
      <c r="E949" s="314"/>
      <c r="F949" s="314"/>
      <c r="G949" s="314" t="b">
        <v>0</v>
      </c>
      <c r="H949" s="300" t="str">
        <f>IFERROR(__xludf.DUMMYFUNCTION("IF($G949=TRUE,QUERY(Dropdowns!A:E, ""SELECT C WHERE E = TRUE LIMIT 1"", 0), ""None"")"),"None")</f>
        <v>None</v>
      </c>
      <c r="I949" s="303" t="s">
        <v>27</v>
      </c>
      <c r="J949" s="302" t="str">
        <f>IFERROR(__xludf.DUMMYFUNCTION("IF($G949=TRUE, QUERY(Models!A:H, ""SELECT A WHERE G = TRUE AND H = TRUE LIMIT 1"", 0),""None"")"),"None")</f>
        <v>None</v>
      </c>
      <c r="K949" s="303" t="s">
        <v>27</v>
      </c>
    </row>
    <row r="950">
      <c r="A950" s="321"/>
      <c r="B950" s="322" t="b">
        <v>0</v>
      </c>
      <c r="C950" s="323"/>
      <c r="D950" s="300" t="s">
        <v>27</v>
      </c>
      <c r="E950" s="314"/>
      <c r="F950" s="314"/>
      <c r="G950" s="314" t="b">
        <v>0</v>
      </c>
      <c r="H950" s="300" t="str">
        <f>IFERROR(__xludf.DUMMYFUNCTION("IF($G950=TRUE,QUERY(Dropdowns!A:E, ""SELECT C WHERE E = TRUE LIMIT 1"", 0), ""None"")"),"None")</f>
        <v>None</v>
      </c>
      <c r="I950" s="303" t="s">
        <v>27</v>
      </c>
      <c r="J950" s="302" t="str">
        <f>IFERROR(__xludf.DUMMYFUNCTION("IF($G950=TRUE, QUERY(Models!A:H, ""SELECT A WHERE G = TRUE AND H = TRUE LIMIT 1"", 0),""None"")"),"None")</f>
        <v>None</v>
      </c>
      <c r="K950" s="303" t="s">
        <v>27</v>
      </c>
    </row>
    <row r="951">
      <c r="A951" s="321"/>
      <c r="B951" s="322" t="b">
        <v>0</v>
      </c>
      <c r="C951" s="323"/>
      <c r="D951" s="300" t="s">
        <v>27</v>
      </c>
      <c r="E951" s="314"/>
      <c r="F951" s="314"/>
      <c r="G951" s="314" t="b">
        <v>0</v>
      </c>
      <c r="H951" s="300" t="str">
        <f>IFERROR(__xludf.DUMMYFUNCTION("IF($G951=TRUE,QUERY(Dropdowns!A:E, ""SELECT C WHERE E = TRUE LIMIT 1"", 0), ""None"")"),"None")</f>
        <v>None</v>
      </c>
      <c r="I951" s="303" t="s">
        <v>27</v>
      </c>
      <c r="J951" s="302" t="str">
        <f>IFERROR(__xludf.DUMMYFUNCTION("IF($G951=TRUE, QUERY(Models!A:H, ""SELECT A WHERE G = TRUE AND H = TRUE LIMIT 1"", 0),""None"")"),"None")</f>
        <v>None</v>
      </c>
      <c r="K951" s="303" t="s">
        <v>27</v>
      </c>
    </row>
    <row r="952">
      <c r="A952" s="321"/>
      <c r="B952" s="322" t="b">
        <v>0</v>
      </c>
      <c r="C952" s="323"/>
      <c r="D952" s="300" t="s">
        <v>27</v>
      </c>
      <c r="E952" s="314"/>
      <c r="F952" s="314"/>
      <c r="G952" s="314" t="b">
        <v>0</v>
      </c>
      <c r="H952" s="300" t="str">
        <f>IFERROR(__xludf.DUMMYFUNCTION("IF($G952=TRUE,QUERY(Dropdowns!A:E, ""SELECT C WHERE E = TRUE LIMIT 1"", 0), ""None"")"),"None")</f>
        <v>None</v>
      </c>
      <c r="I952" s="303" t="s">
        <v>27</v>
      </c>
      <c r="J952" s="302" t="str">
        <f>IFERROR(__xludf.DUMMYFUNCTION("IF($G952=TRUE, QUERY(Models!A:H, ""SELECT A WHERE G = TRUE AND H = TRUE LIMIT 1"", 0),""None"")"),"None")</f>
        <v>None</v>
      </c>
      <c r="K952" s="303" t="s">
        <v>27</v>
      </c>
    </row>
    <row r="953">
      <c r="A953" s="321"/>
      <c r="B953" s="322" t="b">
        <v>0</v>
      </c>
      <c r="C953" s="323"/>
      <c r="D953" s="300" t="s">
        <v>27</v>
      </c>
      <c r="E953" s="314"/>
      <c r="F953" s="314"/>
      <c r="G953" s="314" t="b">
        <v>0</v>
      </c>
      <c r="H953" s="300" t="str">
        <f>IFERROR(__xludf.DUMMYFUNCTION("IF($G953=TRUE,QUERY(Dropdowns!A:E, ""SELECT C WHERE E = TRUE LIMIT 1"", 0), ""None"")"),"None")</f>
        <v>None</v>
      </c>
      <c r="I953" s="303" t="s">
        <v>27</v>
      </c>
      <c r="J953" s="302" t="str">
        <f>IFERROR(__xludf.DUMMYFUNCTION("IF($G953=TRUE, QUERY(Models!A:H, ""SELECT A WHERE G = TRUE AND H = TRUE LIMIT 1"", 0),""None"")"),"None")</f>
        <v>None</v>
      </c>
      <c r="K953" s="303" t="s">
        <v>27</v>
      </c>
    </row>
    <row r="954">
      <c r="A954" s="321"/>
      <c r="B954" s="322" t="b">
        <v>0</v>
      </c>
      <c r="C954" s="323"/>
      <c r="D954" s="300" t="s">
        <v>27</v>
      </c>
      <c r="E954" s="314"/>
      <c r="F954" s="314"/>
      <c r="G954" s="314" t="b">
        <v>0</v>
      </c>
      <c r="H954" s="300" t="str">
        <f>IFERROR(__xludf.DUMMYFUNCTION("IF($G954=TRUE,QUERY(Dropdowns!A:E, ""SELECT C WHERE E = TRUE LIMIT 1"", 0), ""None"")"),"None")</f>
        <v>None</v>
      </c>
      <c r="I954" s="303" t="s">
        <v>27</v>
      </c>
      <c r="J954" s="302" t="str">
        <f>IFERROR(__xludf.DUMMYFUNCTION("IF($G954=TRUE, QUERY(Models!A:H, ""SELECT A WHERE G = TRUE AND H = TRUE LIMIT 1"", 0),""None"")"),"None")</f>
        <v>None</v>
      </c>
      <c r="K954" s="303" t="s">
        <v>27</v>
      </c>
    </row>
    <row r="955">
      <c r="A955" s="321"/>
      <c r="B955" s="322" t="b">
        <v>0</v>
      </c>
      <c r="C955" s="323"/>
      <c r="D955" s="300" t="s">
        <v>27</v>
      </c>
      <c r="E955" s="314"/>
      <c r="F955" s="314"/>
      <c r="G955" s="314" t="b">
        <v>0</v>
      </c>
      <c r="H955" s="300" t="str">
        <f>IFERROR(__xludf.DUMMYFUNCTION("IF($G955=TRUE,QUERY(Dropdowns!A:E, ""SELECT C WHERE E = TRUE LIMIT 1"", 0), ""None"")"),"None")</f>
        <v>None</v>
      </c>
      <c r="I955" s="303" t="s">
        <v>27</v>
      </c>
      <c r="J955" s="302" t="str">
        <f>IFERROR(__xludf.DUMMYFUNCTION("IF($G955=TRUE, QUERY(Models!A:H, ""SELECT A WHERE G = TRUE AND H = TRUE LIMIT 1"", 0),""None"")"),"None")</f>
        <v>None</v>
      </c>
      <c r="K955" s="303" t="s">
        <v>27</v>
      </c>
    </row>
    <row r="956">
      <c r="A956" s="321"/>
      <c r="B956" s="322" t="b">
        <v>0</v>
      </c>
      <c r="C956" s="323"/>
      <c r="D956" s="300" t="s">
        <v>27</v>
      </c>
      <c r="E956" s="314"/>
      <c r="F956" s="314"/>
      <c r="G956" s="314" t="b">
        <v>0</v>
      </c>
      <c r="H956" s="300" t="str">
        <f>IFERROR(__xludf.DUMMYFUNCTION("IF($G956=TRUE,QUERY(Dropdowns!A:E, ""SELECT C WHERE E = TRUE LIMIT 1"", 0), ""None"")"),"None")</f>
        <v>None</v>
      </c>
      <c r="I956" s="303" t="s">
        <v>27</v>
      </c>
      <c r="J956" s="302" t="str">
        <f>IFERROR(__xludf.DUMMYFUNCTION("IF($G956=TRUE, QUERY(Models!A:H, ""SELECT A WHERE G = TRUE AND H = TRUE LIMIT 1"", 0),""None"")"),"None")</f>
        <v>None</v>
      </c>
      <c r="K956" s="303" t="s">
        <v>27</v>
      </c>
    </row>
    <row r="957">
      <c r="A957" s="321"/>
      <c r="B957" s="322" t="b">
        <v>0</v>
      </c>
      <c r="C957" s="323"/>
      <c r="D957" s="300" t="s">
        <v>27</v>
      </c>
      <c r="E957" s="314"/>
      <c r="F957" s="314"/>
      <c r="G957" s="314" t="b">
        <v>0</v>
      </c>
      <c r="H957" s="300" t="str">
        <f>IFERROR(__xludf.DUMMYFUNCTION("IF($G957=TRUE,QUERY(Dropdowns!A:E, ""SELECT C WHERE E = TRUE LIMIT 1"", 0), ""None"")"),"None")</f>
        <v>None</v>
      </c>
      <c r="I957" s="303" t="s">
        <v>27</v>
      </c>
      <c r="J957" s="302" t="str">
        <f>IFERROR(__xludf.DUMMYFUNCTION("IF($G957=TRUE, QUERY(Models!A:H, ""SELECT A WHERE G = TRUE AND H = TRUE LIMIT 1"", 0),""None"")"),"None")</f>
        <v>None</v>
      </c>
      <c r="K957" s="303" t="s">
        <v>27</v>
      </c>
    </row>
    <row r="958">
      <c r="A958" s="321"/>
      <c r="B958" s="322" t="b">
        <v>0</v>
      </c>
      <c r="C958" s="323"/>
      <c r="D958" s="300" t="s">
        <v>27</v>
      </c>
      <c r="E958" s="314"/>
      <c r="F958" s="314"/>
      <c r="G958" s="314" t="b">
        <v>0</v>
      </c>
      <c r="H958" s="300" t="str">
        <f>IFERROR(__xludf.DUMMYFUNCTION("IF($G958=TRUE,QUERY(Dropdowns!A:E, ""SELECT C WHERE E = TRUE LIMIT 1"", 0), ""None"")"),"None")</f>
        <v>None</v>
      </c>
      <c r="I958" s="303" t="s">
        <v>27</v>
      </c>
      <c r="J958" s="302" t="str">
        <f>IFERROR(__xludf.DUMMYFUNCTION("IF($G958=TRUE, QUERY(Models!A:H, ""SELECT A WHERE G = TRUE AND H = TRUE LIMIT 1"", 0),""None"")"),"None")</f>
        <v>None</v>
      </c>
      <c r="K958" s="303" t="s">
        <v>27</v>
      </c>
    </row>
    <row r="959">
      <c r="A959" s="321"/>
      <c r="B959" s="322" t="b">
        <v>0</v>
      </c>
      <c r="C959" s="323"/>
      <c r="D959" s="300" t="s">
        <v>27</v>
      </c>
      <c r="E959" s="314"/>
      <c r="F959" s="314"/>
      <c r="G959" s="314" t="b">
        <v>0</v>
      </c>
      <c r="H959" s="300" t="str">
        <f>IFERROR(__xludf.DUMMYFUNCTION("IF($G959=TRUE,QUERY(Dropdowns!A:E, ""SELECT C WHERE E = TRUE LIMIT 1"", 0), ""None"")"),"None")</f>
        <v>None</v>
      </c>
      <c r="I959" s="303" t="s">
        <v>27</v>
      </c>
      <c r="J959" s="302" t="str">
        <f>IFERROR(__xludf.DUMMYFUNCTION("IF($G959=TRUE, QUERY(Models!A:H, ""SELECT A WHERE G = TRUE AND H = TRUE LIMIT 1"", 0),""None"")"),"None")</f>
        <v>None</v>
      </c>
      <c r="K959" s="303" t="s">
        <v>27</v>
      </c>
    </row>
    <row r="960">
      <c r="A960" s="321"/>
      <c r="B960" s="322" t="b">
        <v>0</v>
      </c>
      <c r="C960" s="323"/>
      <c r="D960" s="300" t="s">
        <v>27</v>
      </c>
      <c r="E960" s="314"/>
      <c r="F960" s="314"/>
      <c r="G960" s="314" t="b">
        <v>0</v>
      </c>
      <c r="H960" s="300" t="str">
        <f>IFERROR(__xludf.DUMMYFUNCTION("IF($G960=TRUE,QUERY(Dropdowns!A:E, ""SELECT C WHERE E = TRUE LIMIT 1"", 0), ""None"")"),"None")</f>
        <v>None</v>
      </c>
      <c r="I960" s="303" t="s">
        <v>27</v>
      </c>
      <c r="J960" s="302" t="str">
        <f>IFERROR(__xludf.DUMMYFUNCTION("IF($G960=TRUE, QUERY(Models!A:H, ""SELECT A WHERE G = TRUE AND H = TRUE LIMIT 1"", 0),""None"")"),"None")</f>
        <v>None</v>
      </c>
      <c r="K960" s="303" t="s">
        <v>27</v>
      </c>
    </row>
    <row r="961">
      <c r="A961" s="321"/>
      <c r="B961" s="322" t="b">
        <v>0</v>
      </c>
      <c r="C961" s="323"/>
      <c r="D961" s="300" t="s">
        <v>27</v>
      </c>
      <c r="E961" s="314"/>
      <c r="F961" s="314"/>
      <c r="G961" s="314" t="b">
        <v>0</v>
      </c>
      <c r="H961" s="300" t="str">
        <f>IFERROR(__xludf.DUMMYFUNCTION("IF($G961=TRUE,QUERY(Dropdowns!A:E, ""SELECT C WHERE E = TRUE LIMIT 1"", 0), ""None"")"),"None")</f>
        <v>None</v>
      </c>
      <c r="I961" s="303" t="s">
        <v>27</v>
      </c>
      <c r="J961" s="302" t="str">
        <f>IFERROR(__xludf.DUMMYFUNCTION("IF($G961=TRUE, QUERY(Models!A:H, ""SELECT A WHERE G = TRUE AND H = TRUE LIMIT 1"", 0),""None"")"),"None")</f>
        <v>None</v>
      </c>
      <c r="K961" s="303" t="s">
        <v>27</v>
      </c>
    </row>
    <row r="962">
      <c r="A962" s="321"/>
      <c r="B962" s="322" t="b">
        <v>0</v>
      </c>
      <c r="C962" s="323"/>
      <c r="D962" s="300" t="s">
        <v>27</v>
      </c>
      <c r="E962" s="314"/>
      <c r="F962" s="314"/>
      <c r="G962" s="314" t="b">
        <v>0</v>
      </c>
      <c r="H962" s="300" t="str">
        <f>IFERROR(__xludf.DUMMYFUNCTION("IF($G962=TRUE,QUERY(Dropdowns!A:E, ""SELECT C WHERE E = TRUE LIMIT 1"", 0), ""None"")"),"None")</f>
        <v>None</v>
      </c>
      <c r="I962" s="303" t="s">
        <v>27</v>
      </c>
      <c r="J962" s="302" t="str">
        <f>IFERROR(__xludf.DUMMYFUNCTION("IF($G962=TRUE, QUERY(Models!A:H, ""SELECT A WHERE G = TRUE AND H = TRUE LIMIT 1"", 0),""None"")"),"None")</f>
        <v>None</v>
      </c>
      <c r="K962" s="303" t="s">
        <v>27</v>
      </c>
    </row>
    <row r="963">
      <c r="A963" s="321"/>
      <c r="B963" s="322" t="b">
        <v>0</v>
      </c>
      <c r="C963" s="323"/>
      <c r="D963" s="300" t="s">
        <v>27</v>
      </c>
      <c r="E963" s="314"/>
      <c r="F963" s="314"/>
      <c r="G963" s="314" t="b">
        <v>0</v>
      </c>
      <c r="H963" s="300" t="str">
        <f>IFERROR(__xludf.DUMMYFUNCTION("IF($G963=TRUE,QUERY(Dropdowns!A:E, ""SELECT C WHERE E = TRUE LIMIT 1"", 0), ""None"")"),"None")</f>
        <v>None</v>
      </c>
      <c r="I963" s="303" t="s">
        <v>27</v>
      </c>
      <c r="J963" s="302" t="str">
        <f>IFERROR(__xludf.DUMMYFUNCTION("IF($G963=TRUE, QUERY(Models!A:H, ""SELECT A WHERE G = TRUE AND H = TRUE LIMIT 1"", 0),""None"")"),"None")</f>
        <v>None</v>
      </c>
      <c r="K963" s="303" t="s">
        <v>27</v>
      </c>
    </row>
    <row r="964">
      <c r="A964" s="321"/>
      <c r="B964" s="322" t="b">
        <v>0</v>
      </c>
      <c r="C964" s="323"/>
      <c r="D964" s="300" t="s">
        <v>27</v>
      </c>
      <c r="E964" s="314"/>
      <c r="F964" s="314"/>
      <c r="G964" s="314" t="b">
        <v>0</v>
      </c>
      <c r="H964" s="300" t="str">
        <f>IFERROR(__xludf.DUMMYFUNCTION("IF($G964=TRUE,QUERY(Dropdowns!A:E, ""SELECT C WHERE E = TRUE LIMIT 1"", 0), ""None"")"),"None")</f>
        <v>None</v>
      </c>
      <c r="I964" s="303" t="s">
        <v>27</v>
      </c>
      <c r="J964" s="302" t="str">
        <f>IFERROR(__xludf.DUMMYFUNCTION("IF($G964=TRUE, QUERY(Models!A:H, ""SELECT A WHERE G = TRUE AND H = TRUE LIMIT 1"", 0),""None"")"),"None")</f>
        <v>None</v>
      </c>
      <c r="K964" s="303" t="s">
        <v>27</v>
      </c>
    </row>
    <row r="965">
      <c r="A965" s="321"/>
      <c r="B965" s="322" t="b">
        <v>0</v>
      </c>
      <c r="C965" s="323"/>
      <c r="D965" s="300" t="s">
        <v>27</v>
      </c>
      <c r="E965" s="314"/>
      <c r="F965" s="314"/>
      <c r="G965" s="314" t="b">
        <v>0</v>
      </c>
      <c r="H965" s="300" t="str">
        <f>IFERROR(__xludf.DUMMYFUNCTION("IF($G965=TRUE,QUERY(Dropdowns!A:E, ""SELECT C WHERE E = TRUE LIMIT 1"", 0), ""None"")"),"None")</f>
        <v>None</v>
      </c>
      <c r="I965" s="303" t="s">
        <v>27</v>
      </c>
      <c r="J965" s="302" t="str">
        <f>IFERROR(__xludf.DUMMYFUNCTION("IF($G965=TRUE, QUERY(Models!A:H, ""SELECT A WHERE G = TRUE AND H = TRUE LIMIT 1"", 0),""None"")"),"None")</f>
        <v>None</v>
      </c>
      <c r="K965" s="303" t="s">
        <v>27</v>
      </c>
    </row>
    <row r="966">
      <c r="A966" s="321"/>
      <c r="B966" s="322" t="b">
        <v>0</v>
      </c>
      <c r="C966" s="323"/>
      <c r="D966" s="300" t="s">
        <v>27</v>
      </c>
      <c r="E966" s="314"/>
      <c r="F966" s="314"/>
      <c r="G966" s="314" t="b">
        <v>0</v>
      </c>
      <c r="H966" s="300" t="str">
        <f>IFERROR(__xludf.DUMMYFUNCTION("IF($G966=TRUE,QUERY(Dropdowns!A:E, ""SELECT C WHERE E = TRUE LIMIT 1"", 0), ""None"")"),"None")</f>
        <v>None</v>
      </c>
      <c r="I966" s="303" t="s">
        <v>27</v>
      </c>
      <c r="J966" s="302" t="str">
        <f>IFERROR(__xludf.DUMMYFUNCTION("IF($G966=TRUE, QUERY(Models!A:H, ""SELECT A WHERE G = TRUE AND H = TRUE LIMIT 1"", 0),""None"")"),"None")</f>
        <v>None</v>
      </c>
      <c r="K966" s="303" t="s">
        <v>27</v>
      </c>
    </row>
    <row r="967">
      <c r="A967" s="321"/>
      <c r="B967" s="322" t="b">
        <v>0</v>
      </c>
      <c r="C967" s="323"/>
      <c r="D967" s="300" t="s">
        <v>27</v>
      </c>
      <c r="E967" s="314"/>
      <c r="F967" s="314"/>
      <c r="G967" s="314" t="b">
        <v>0</v>
      </c>
      <c r="H967" s="300" t="str">
        <f>IFERROR(__xludf.DUMMYFUNCTION("IF($G967=TRUE,QUERY(Dropdowns!A:E, ""SELECT C WHERE E = TRUE LIMIT 1"", 0), ""None"")"),"None")</f>
        <v>None</v>
      </c>
      <c r="I967" s="303" t="s">
        <v>27</v>
      </c>
      <c r="J967" s="302" t="str">
        <f>IFERROR(__xludf.DUMMYFUNCTION("IF($G967=TRUE, QUERY(Models!A:H, ""SELECT A WHERE G = TRUE AND H = TRUE LIMIT 1"", 0),""None"")"),"None")</f>
        <v>None</v>
      </c>
      <c r="K967" s="303" t="s">
        <v>27</v>
      </c>
    </row>
    <row r="968">
      <c r="A968" s="321"/>
      <c r="B968" s="322" t="b">
        <v>0</v>
      </c>
      <c r="C968" s="323"/>
      <c r="D968" s="300" t="s">
        <v>27</v>
      </c>
      <c r="E968" s="314"/>
      <c r="F968" s="314"/>
      <c r="G968" s="314" t="b">
        <v>0</v>
      </c>
      <c r="H968" s="300" t="str">
        <f>IFERROR(__xludf.DUMMYFUNCTION("IF($G968=TRUE,QUERY(Dropdowns!A:E, ""SELECT C WHERE E = TRUE LIMIT 1"", 0), ""None"")"),"None")</f>
        <v>None</v>
      </c>
      <c r="I968" s="303" t="s">
        <v>27</v>
      </c>
      <c r="J968" s="302" t="str">
        <f>IFERROR(__xludf.DUMMYFUNCTION("IF($G968=TRUE, QUERY(Models!A:H, ""SELECT A WHERE G = TRUE AND H = TRUE LIMIT 1"", 0),""None"")"),"None")</f>
        <v>None</v>
      </c>
      <c r="K968" s="303" t="s">
        <v>27</v>
      </c>
    </row>
    <row r="969">
      <c r="A969" s="321"/>
      <c r="B969" s="322" t="b">
        <v>0</v>
      </c>
      <c r="C969" s="323"/>
      <c r="D969" s="300" t="s">
        <v>27</v>
      </c>
      <c r="E969" s="314"/>
      <c r="F969" s="314"/>
      <c r="G969" s="314" t="b">
        <v>0</v>
      </c>
      <c r="H969" s="300" t="str">
        <f>IFERROR(__xludf.DUMMYFUNCTION("IF($G969=TRUE,QUERY(Dropdowns!A:E, ""SELECT C WHERE E = TRUE LIMIT 1"", 0), ""None"")"),"None")</f>
        <v>None</v>
      </c>
      <c r="I969" s="303" t="s">
        <v>27</v>
      </c>
      <c r="J969" s="302" t="str">
        <f>IFERROR(__xludf.DUMMYFUNCTION("IF($G969=TRUE, QUERY(Models!A:H, ""SELECT A WHERE G = TRUE AND H = TRUE LIMIT 1"", 0),""None"")"),"None")</f>
        <v>None</v>
      </c>
      <c r="K969" s="303" t="s">
        <v>27</v>
      </c>
    </row>
    <row r="970">
      <c r="A970" s="321"/>
      <c r="B970" s="322" t="b">
        <v>0</v>
      </c>
      <c r="C970" s="323"/>
      <c r="D970" s="300" t="s">
        <v>27</v>
      </c>
      <c r="E970" s="314"/>
      <c r="F970" s="314"/>
      <c r="G970" s="314" t="b">
        <v>0</v>
      </c>
      <c r="H970" s="300" t="str">
        <f>IFERROR(__xludf.DUMMYFUNCTION("IF($G970=TRUE,QUERY(Dropdowns!A:E, ""SELECT C WHERE E = TRUE LIMIT 1"", 0), ""None"")"),"None")</f>
        <v>None</v>
      </c>
      <c r="I970" s="303" t="s">
        <v>27</v>
      </c>
      <c r="J970" s="302" t="str">
        <f>IFERROR(__xludf.DUMMYFUNCTION("IF($G970=TRUE, QUERY(Models!A:H, ""SELECT A WHERE G = TRUE AND H = TRUE LIMIT 1"", 0),""None"")"),"None")</f>
        <v>None</v>
      </c>
      <c r="K970" s="303" t="s">
        <v>27</v>
      </c>
    </row>
    <row r="971">
      <c r="A971" s="321"/>
      <c r="B971" s="322" t="b">
        <v>0</v>
      </c>
      <c r="C971" s="323"/>
      <c r="D971" s="300" t="s">
        <v>27</v>
      </c>
      <c r="E971" s="314"/>
      <c r="F971" s="314"/>
      <c r="G971" s="314" t="b">
        <v>0</v>
      </c>
      <c r="H971" s="300" t="str">
        <f>IFERROR(__xludf.DUMMYFUNCTION("IF($G971=TRUE,QUERY(Dropdowns!A:E, ""SELECT C WHERE E = TRUE LIMIT 1"", 0), ""None"")"),"None")</f>
        <v>None</v>
      </c>
      <c r="I971" s="303" t="s">
        <v>27</v>
      </c>
      <c r="J971" s="302" t="str">
        <f>IFERROR(__xludf.DUMMYFUNCTION("IF($G971=TRUE, QUERY(Models!A:H, ""SELECT A WHERE G = TRUE AND H = TRUE LIMIT 1"", 0),""None"")"),"None")</f>
        <v>None</v>
      </c>
      <c r="K971" s="303" t="s">
        <v>27</v>
      </c>
    </row>
    <row r="972">
      <c r="A972" s="321"/>
      <c r="B972" s="322" t="b">
        <v>0</v>
      </c>
      <c r="C972" s="323"/>
      <c r="D972" s="300" t="s">
        <v>27</v>
      </c>
      <c r="E972" s="314"/>
      <c r="F972" s="314"/>
      <c r="G972" s="314" t="b">
        <v>0</v>
      </c>
      <c r="H972" s="300" t="str">
        <f>IFERROR(__xludf.DUMMYFUNCTION("IF($G972=TRUE,QUERY(Dropdowns!A:E, ""SELECT C WHERE E = TRUE LIMIT 1"", 0), ""None"")"),"None")</f>
        <v>None</v>
      </c>
      <c r="I972" s="303" t="s">
        <v>27</v>
      </c>
      <c r="J972" s="302" t="str">
        <f>IFERROR(__xludf.DUMMYFUNCTION("IF($G972=TRUE, QUERY(Models!A:H, ""SELECT A WHERE G = TRUE AND H = TRUE LIMIT 1"", 0),""None"")"),"None")</f>
        <v>None</v>
      </c>
      <c r="K972" s="303" t="s">
        <v>27</v>
      </c>
    </row>
    <row r="973">
      <c r="A973" s="321"/>
      <c r="B973" s="322" t="b">
        <v>0</v>
      </c>
      <c r="C973" s="323"/>
      <c r="D973" s="300" t="s">
        <v>27</v>
      </c>
      <c r="E973" s="314"/>
      <c r="F973" s="314"/>
      <c r="G973" s="314" t="b">
        <v>0</v>
      </c>
      <c r="H973" s="300" t="str">
        <f>IFERROR(__xludf.DUMMYFUNCTION("IF($G973=TRUE,QUERY(Dropdowns!A:E, ""SELECT C WHERE E = TRUE LIMIT 1"", 0), ""None"")"),"None")</f>
        <v>None</v>
      </c>
      <c r="I973" s="303" t="s">
        <v>27</v>
      </c>
      <c r="J973" s="302" t="str">
        <f>IFERROR(__xludf.DUMMYFUNCTION("IF($G973=TRUE, QUERY(Models!A:H, ""SELECT A WHERE G = TRUE AND H = TRUE LIMIT 1"", 0),""None"")"),"None")</f>
        <v>None</v>
      </c>
      <c r="K973" s="303" t="s">
        <v>27</v>
      </c>
    </row>
    <row r="974">
      <c r="A974" s="321"/>
      <c r="B974" s="322" t="b">
        <v>0</v>
      </c>
      <c r="C974" s="323"/>
      <c r="D974" s="300" t="s">
        <v>27</v>
      </c>
      <c r="E974" s="314"/>
      <c r="F974" s="314"/>
      <c r="G974" s="314" t="b">
        <v>0</v>
      </c>
      <c r="H974" s="300" t="str">
        <f>IFERROR(__xludf.DUMMYFUNCTION("IF($G974=TRUE,QUERY(Dropdowns!A:E, ""SELECT C WHERE E = TRUE LIMIT 1"", 0), ""None"")"),"None")</f>
        <v>None</v>
      </c>
      <c r="I974" s="303" t="s">
        <v>27</v>
      </c>
      <c r="J974" s="302" t="str">
        <f>IFERROR(__xludf.DUMMYFUNCTION("IF($G974=TRUE, QUERY(Models!A:H, ""SELECT A WHERE G = TRUE AND H = TRUE LIMIT 1"", 0),""None"")"),"None")</f>
        <v>None</v>
      </c>
      <c r="K974" s="303" t="s">
        <v>27</v>
      </c>
    </row>
    <row r="975">
      <c r="A975" s="321"/>
      <c r="B975" s="322" t="b">
        <v>0</v>
      </c>
      <c r="C975" s="323"/>
      <c r="D975" s="300" t="s">
        <v>27</v>
      </c>
      <c r="E975" s="314"/>
      <c r="F975" s="314"/>
      <c r="G975" s="314" t="b">
        <v>0</v>
      </c>
      <c r="H975" s="300" t="str">
        <f>IFERROR(__xludf.DUMMYFUNCTION("IF($G975=TRUE,QUERY(Dropdowns!A:E, ""SELECT C WHERE E = TRUE LIMIT 1"", 0), ""None"")"),"None")</f>
        <v>None</v>
      </c>
      <c r="I975" s="303" t="s">
        <v>27</v>
      </c>
      <c r="J975" s="302" t="str">
        <f>IFERROR(__xludf.DUMMYFUNCTION("IF($G975=TRUE, QUERY(Models!A:H, ""SELECT A WHERE G = TRUE AND H = TRUE LIMIT 1"", 0),""None"")"),"None")</f>
        <v>None</v>
      </c>
      <c r="K975" s="303" t="s">
        <v>27</v>
      </c>
    </row>
    <row r="976">
      <c r="A976" s="321"/>
      <c r="B976" s="322" t="b">
        <v>0</v>
      </c>
      <c r="C976" s="323"/>
      <c r="D976" s="300" t="s">
        <v>27</v>
      </c>
      <c r="E976" s="314"/>
      <c r="F976" s="314"/>
      <c r="G976" s="314" t="b">
        <v>0</v>
      </c>
      <c r="H976" s="300" t="str">
        <f>IFERROR(__xludf.DUMMYFUNCTION("IF($G976=TRUE,QUERY(Dropdowns!A:E, ""SELECT C WHERE E = TRUE LIMIT 1"", 0), ""None"")"),"None")</f>
        <v>None</v>
      </c>
      <c r="I976" s="303" t="s">
        <v>27</v>
      </c>
      <c r="J976" s="302" t="str">
        <f>IFERROR(__xludf.DUMMYFUNCTION("IF($G976=TRUE, QUERY(Models!A:H, ""SELECT A WHERE G = TRUE AND H = TRUE LIMIT 1"", 0),""None"")"),"None")</f>
        <v>None</v>
      </c>
      <c r="K976" s="303" t="s">
        <v>27</v>
      </c>
    </row>
    <row r="977">
      <c r="A977" s="321"/>
      <c r="B977" s="322" t="b">
        <v>0</v>
      </c>
      <c r="C977" s="323"/>
      <c r="D977" s="300" t="s">
        <v>27</v>
      </c>
      <c r="E977" s="314"/>
      <c r="F977" s="314"/>
      <c r="G977" s="314" t="b">
        <v>0</v>
      </c>
      <c r="H977" s="300" t="str">
        <f>IFERROR(__xludf.DUMMYFUNCTION("IF($G977=TRUE,QUERY(Dropdowns!A:E, ""SELECT C WHERE E = TRUE LIMIT 1"", 0), ""None"")"),"None")</f>
        <v>None</v>
      </c>
      <c r="I977" s="303" t="s">
        <v>27</v>
      </c>
      <c r="J977" s="302" t="str">
        <f>IFERROR(__xludf.DUMMYFUNCTION("IF($G977=TRUE, QUERY(Models!A:H, ""SELECT A WHERE G = TRUE AND H = TRUE LIMIT 1"", 0),""None"")"),"None")</f>
        <v>None</v>
      </c>
      <c r="K977" s="303" t="s">
        <v>27</v>
      </c>
    </row>
    <row r="978">
      <c r="A978" s="321"/>
      <c r="B978" s="322" t="b">
        <v>0</v>
      </c>
      <c r="C978" s="323"/>
      <c r="D978" s="300" t="s">
        <v>27</v>
      </c>
      <c r="E978" s="314"/>
      <c r="F978" s="314"/>
      <c r="G978" s="314" t="b">
        <v>0</v>
      </c>
      <c r="H978" s="300" t="str">
        <f>IFERROR(__xludf.DUMMYFUNCTION("IF($G978=TRUE,QUERY(Dropdowns!A:E, ""SELECT C WHERE E = TRUE LIMIT 1"", 0), ""None"")"),"None")</f>
        <v>None</v>
      </c>
      <c r="I978" s="303" t="s">
        <v>27</v>
      </c>
      <c r="J978" s="302" t="str">
        <f>IFERROR(__xludf.DUMMYFUNCTION("IF($G978=TRUE, QUERY(Models!A:H, ""SELECT A WHERE G = TRUE AND H = TRUE LIMIT 1"", 0),""None"")"),"None")</f>
        <v>None</v>
      </c>
      <c r="K978" s="303" t="s">
        <v>27</v>
      </c>
    </row>
    <row r="979">
      <c r="A979" s="321"/>
      <c r="B979" s="322" t="b">
        <v>0</v>
      </c>
      <c r="C979" s="323"/>
      <c r="D979" s="300" t="s">
        <v>27</v>
      </c>
      <c r="E979" s="314"/>
      <c r="F979" s="314"/>
      <c r="G979" s="314" t="b">
        <v>0</v>
      </c>
      <c r="H979" s="300" t="str">
        <f>IFERROR(__xludf.DUMMYFUNCTION("IF($G979=TRUE,QUERY(Dropdowns!A:E, ""SELECT C WHERE E = TRUE LIMIT 1"", 0), ""None"")"),"None")</f>
        <v>None</v>
      </c>
      <c r="I979" s="303" t="s">
        <v>27</v>
      </c>
      <c r="J979" s="302" t="str">
        <f>IFERROR(__xludf.DUMMYFUNCTION("IF($G979=TRUE, QUERY(Models!A:H, ""SELECT A WHERE G = TRUE AND H = TRUE LIMIT 1"", 0),""None"")"),"None")</f>
        <v>None</v>
      </c>
      <c r="K979" s="303" t="s">
        <v>27</v>
      </c>
    </row>
    <row r="980">
      <c r="A980" s="321"/>
      <c r="B980" s="322" t="b">
        <v>0</v>
      </c>
      <c r="C980" s="323"/>
      <c r="D980" s="300" t="s">
        <v>27</v>
      </c>
      <c r="E980" s="314"/>
      <c r="F980" s="314"/>
      <c r="G980" s="314" t="b">
        <v>0</v>
      </c>
      <c r="H980" s="300" t="str">
        <f>IFERROR(__xludf.DUMMYFUNCTION("IF($G980=TRUE,QUERY(Dropdowns!A:E, ""SELECT C WHERE E = TRUE LIMIT 1"", 0), ""None"")"),"None")</f>
        <v>None</v>
      </c>
      <c r="I980" s="303" t="s">
        <v>27</v>
      </c>
      <c r="J980" s="302" t="str">
        <f>IFERROR(__xludf.DUMMYFUNCTION("IF($G980=TRUE, QUERY(Models!A:H, ""SELECT A WHERE G = TRUE AND H = TRUE LIMIT 1"", 0),""None"")"),"None")</f>
        <v>None</v>
      </c>
      <c r="K980" s="303" t="s">
        <v>27</v>
      </c>
    </row>
    <row r="981">
      <c r="A981" s="321"/>
      <c r="B981" s="322" t="b">
        <v>0</v>
      </c>
      <c r="C981" s="323"/>
      <c r="D981" s="300" t="s">
        <v>27</v>
      </c>
      <c r="E981" s="314"/>
      <c r="F981" s="314"/>
      <c r="G981" s="314" t="b">
        <v>0</v>
      </c>
      <c r="H981" s="300" t="str">
        <f>IFERROR(__xludf.DUMMYFUNCTION("IF($G981=TRUE,QUERY(Dropdowns!A:E, ""SELECT C WHERE E = TRUE LIMIT 1"", 0), ""None"")"),"None")</f>
        <v>None</v>
      </c>
      <c r="I981" s="303" t="s">
        <v>27</v>
      </c>
      <c r="J981" s="302" t="str">
        <f>IFERROR(__xludf.DUMMYFUNCTION("IF($G981=TRUE, QUERY(Models!A:H, ""SELECT A WHERE G = TRUE AND H = TRUE LIMIT 1"", 0),""None"")"),"None")</f>
        <v>None</v>
      </c>
      <c r="K981" s="303" t="s">
        <v>27</v>
      </c>
    </row>
    <row r="982">
      <c r="A982" s="321"/>
      <c r="B982" s="322" t="b">
        <v>0</v>
      </c>
      <c r="C982" s="323"/>
      <c r="D982" s="300" t="s">
        <v>27</v>
      </c>
      <c r="E982" s="314"/>
      <c r="F982" s="314"/>
      <c r="G982" s="314" t="b">
        <v>0</v>
      </c>
      <c r="H982" s="300" t="str">
        <f>IFERROR(__xludf.DUMMYFUNCTION("IF($G982=TRUE,QUERY(Dropdowns!A:E, ""SELECT C WHERE E = TRUE LIMIT 1"", 0), ""None"")"),"None")</f>
        <v>None</v>
      </c>
      <c r="I982" s="303" t="s">
        <v>27</v>
      </c>
      <c r="J982" s="302" t="str">
        <f>IFERROR(__xludf.DUMMYFUNCTION("IF($G982=TRUE, QUERY(Models!A:H, ""SELECT A WHERE G = TRUE AND H = TRUE LIMIT 1"", 0),""None"")"),"None")</f>
        <v>None</v>
      </c>
      <c r="K982" s="303" t="s">
        <v>27</v>
      </c>
    </row>
    <row r="983">
      <c r="A983" s="321"/>
      <c r="B983" s="322" t="b">
        <v>0</v>
      </c>
      <c r="C983" s="323"/>
      <c r="D983" s="300" t="s">
        <v>27</v>
      </c>
      <c r="E983" s="314"/>
      <c r="F983" s="314"/>
      <c r="G983" s="314" t="b">
        <v>0</v>
      </c>
      <c r="H983" s="300" t="str">
        <f>IFERROR(__xludf.DUMMYFUNCTION("IF($G983=TRUE,QUERY(Dropdowns!A:E, ""SELECT C WHERE E = TRUE LIMIT 1"", 0), ""None"")"),"None")</f>
        <v>None</v>
      </c>
      <c r="I983" s="303" t="s">
        <v>27</v>
      </c>
      <c r="J983" s="302" t="str">
        <f>IFERROR(__xludf.DUMMYFUNCTION("IF($G983=TRUE, QUERY(Models!A:H, ""SELECT A WHERE G = TRUE AND H = TRUE LIMIT 1"", 0),""None"")"),"None")</f>
        <v>None</v>
      </c>
      <c r="K983" s="303" t="s">
        <v>27</v>
      </c>
    </row>
    <row r="984">
      <c r="A984" s="321"/>
      <c r="B984" s="322" t="b">
        <v>0</v>
      </c>
      <c r="C984" s="323"/>
      <c r="D984" s="300" t="s">
        <v>27</v>
      </c>
      <c r="E984" s="314"/>
      <c r="F984" s="314"/>
      <c r="G984" s="314" t="b">
        <v>0</v>
      </c>
      <c r="H984" s="300" t="str">
        <f>IFERROR(__xludf.DUMMYFUNCTION("IF($G984=TRUE,QUERY(Dropdowns!A:E, ""SELECT C WHERE E = TRUE LIMIT 1"", 0), ""None"")"),"None")</f>
        <v>None</v>
      </c>
      <c r="I984" s="303" t="s">
        <v>27</v>
      </c>
      <c r="J984" s="302" t="str">
        <f>IFERROR(__xludf.DUMMYFUNCTION("IF($G984=TRUE, QUERY(Models!A:H, ""SELECT A WHERE G = TRUE AND H = TRUE LIMIT 1"", 0),""None"")"),"None")</f>
        <v>None</v>
      </c>
      <c r="K984" s="303" t="s">
        <v>27</v>
      </c>
    </row>
    <row r="985">
      <c r="A985" s="321"/>
      <c r="B985" s="322" t="b">
        <v>0</v>
      </c>
      <c r="C985" s="323"/>
      <c r="D985" s="300" t="s">
        <v>27</v>
      </c>
      <c r="E985" s="314"/>
      <c r="F985" s="314"/>
      <c r="G985" s="314" t="b">
        <v>0</v>
      </c>
      <c r="H985" s="300" t="str">
        <f>IFERROR(__xludf.DUMMYFUNCTION("IF($G985=TRUE,QUERY(Dropdowns!A:E, ""SELECT C WHERE E = TRUE LIMIT 1"", 0), ""None"")"),"None")</f>
        <v>None</v>
      </c>
      <c r="I985" s="303" t="s">
        <v>27</v>
      </c>
      <c r="J985" s="302" t="str">
        <f>IFERROR(__xludf.DUMMYFUNCTION("IF($G985=TRUE, QUERY(Models!A:H, ""SELECT A WHERE G = TRUE AND H = TRUE LIMIT 1"", 0),""None"")"),"None")</f>
        <v>None</v>
      </c>
      <c r="K985" s="303" t="s">
        <v>27</v>
      </c>
    </row>
    <row r="986">
      <c r="A986" s="321"/>
      <c r="B986" s="322" t="b">
        <v>0</v>
      </c>
      <c r="C986" s="323"/>
      <c r="D986" s="300" t="s">
        <v>27</v>
      </c>
      <c r="E986" s="314"/>
      <c r="F986" s="314"/>
      <c r="G986" s="314" t="b">
        <v>0</v>
      </c>
      <c r="H986" s="300" t="str">
        <f>IFERROR(__xludf.DUMMYFUNCTION("IF($G986=TRUE,QUERY(Dropdowns!A:E, ""SELECT C WHERE E = TRUE LIMIT 1"", 0), ""None"")"),"None")</f>
        <v>None</v>
      </c>
      <c r="I986" s="303" t="s">
        <v>27</v>
      </c>
      <c r="J986" s="302" t="str">
        <f>IFERROR(__xludf.DUMMYFUNCTION("IF($G986=TRUE, QUERY(Models!A:H, ""SELECT A WHERE G = TRUE AND H = TRUE LIMIT 1"", 0),""None"")"),"None")</f>
        <v>None</v>
      </c>
      <c r="K986" s="303" t="s">
        <v>27</v>
      </c>
    </row>
    <row r="987">
      <c r="A987" s="321"/>
      <c r="B987" s="322" t="b">
        <v>0</v>
      </c>
      <c r="C987" s="323"/>
      <c r="D987" s="300" t="s">
        <v>27</v>
      </c>
      <c r="E987" s="314"/>
      <c r="F987" s="314"/>
      <c r="G987" s="314" t="b">
        <v>0</v>
      </c>
      <c r="H987" s="300" t="str">
        <f>IFERROR(__xludf.DUMMYFUNCTION("IF($G987=TRUE,QUERY(Dropdowns!A:E, ""SELECT C WHERE E = TRUE LIMIT 1"", 0), ""None"")"),"None")</f>
        <v>None</v>
      </c>
      <c r="I987" s="303" t="s">
        <v>27</v>
      </c>
      <c r="J987" s="302" t="str">
        <f>IFERROR(__xludf.DUMMYFUNCTION("IF($G987=TRUE, QUERY(Models!A:H, ""SELECT A WHERE G = TRUE AND H = TRUE LIMIT 1"", 0),""None"")"),"None")</f>
        <v>None</v>
      </c>
      <c r="K987" s="303" t="s">
        <v>27</v>
      </c>
    </row>
    <row r="988">
      <c r="A988" s="321"/>
      <c r="B988" s="322" t="b">
        <v>0</v>
      </c>
      <c r="C988" s="323"/>
      <c r="D988" s="300" t="s">
        <v>27</v>
      </c>
      <c r="E988" s="314"/>
      <c r="F988" s="314"/>
      <c r="G988" s="314" t="b">
        <v>0</v>
      </c>
      <c r="H988" s="300" t="str">
        <f>IFERROR(__xludf.DUMMYFUNCTION("IF($G988=TRUE,QUERY(Dropdowns!A:E, ""SELECT C WHERE E = TRUE LIMIT 1"", 0), ""None"")"),"None")</f>
        <v>None</v>
      </c>
      <c r="I988" s="303" t="s">
        <v>27</v>
      </c>
      <c r="J988" s="302" t="str">
        <f>IFERROR(__xludf.DUMMYFUNCTION("IF($G988=TRUE, QUERY(Models!A:H, ""SELECT A WHERE G = TRUE AND H = TRUE LIMIT 1"", 0),""None"")"),"None")</f>
        <v>None</v>
      </c>
      <c r="K988" s="303" t="s">
        <v>27</v>
      </c>
    </row>
    <row r="989">
      <c r="A989" s="321"/>
      <c r="B989" s="322" t="b">
        <v>0</v>
      </c>
      <c r="C989" s="323"/>
      <c r="D989" s="300" t="s">
        <v>27</v>
      </c>
      <c r="E989" s="314"/>
      <c r="F989" s="314"/>
      <c r="G989" s="314" t="b">
        <v>0</v>
      </c>
      <c r="H989" s="300" t="str">
        <f>IFERROR(__xludf.DUMMYFUNCTION("IF($G989=TRUE,QUERY(Dropdowns!A:E, ""SELECT C WHERE E = TRUE LIMIT 1"", 0), ""None"")"),"None")</f>
        <v>None</v>
      </c>
      <c r="I989" s="303" t="s">
        <v>27</v>
      </c>
      <c r="J989" s="302" t="str">
        <f>IFERROR(__xludf.DUMMYFUNCTION("IF($G989=TRUE, QUERY(Models!A:H, ""SELECT A WHERE G = TRUE AND H = TRUE LIMIT 1"", 0),""None"")"),"None")</f>
        <v>None</v>
      </c>
      <c r="K989" s="303" t="s">
        <v>27</v>
      </c>
    </row>
    <row r="990">
      <c r="A990" s="321"/>
      <c r="B990" s="322" t="b">
        <v>0</v>
      </c>
      <c r="C990" s="323"/>
      <c r="D990" s="300" t="s">
        <v>27</v>
      </c>
      <c r="E990" s="314"/>
      <c r="F990" s="314"/>
      <c r="G990" s="314" t="b">
        <v>0</v>
      </c>
      <c r="H990" s="300" t="str">
        <f>IFERROR(__xludf.DUMMYFUNCTION("IF($G990=TRUE,QUERY(Dropdowns!A:E, ""SELECT C WHERE E = TRUE LIMIT 1"", 0), ""None"")"),"None")</f>
        <v>None</v>
      </c>
      <c r="I990" s="303" t="s">
        <v>27</v>
      </c>
      <c r="J990" s="302" t="str">
        <f>IFERROR(__xludf.DUMMYFUNCTION("IF($G990=TRUE, QUERY(Models!A:H, ""SELECT A WHERE G = TRUE AND H = TRUE LIMIT 1"", 0),""None"")"),"None")</f>
        <v>None</v>
      </c>
      <c r="K990" s="303" t="s">
        <v>27</v>
      </c>
    </row>
    <row r="991">
      <c r="A991" s="321"/>
      <c r="B991" s="322" t="b">
        <v>0</v>
      </c>
      <c r="C991" s="323"/>
      <c r="D991" s="300" t="s">
        <v>27</v>
      </c>
      <c r="E991" s="314"/>
      <c r="F991" s="314"/>
      <c r="G991" s="314" t="b">
        <v>0</v>
      </c>
      <c r="H991" s="300" t="str">
        <f>IFERROR(__xludf.DUMMYFUNCTION("IF($G991=TRUE,QUERY(Dropdowns!A:E, ""SELECT C WHERE E = TRUE LIMIT 1"", 0), ""None"")"),"None")</f>
        <v>None</v>
      </c>
      <c r="I991" s="303" t="s">
        <v>27</v>
      </c>
      <c r="J991" s="302" t="str">
        <f>IFERROR(__xludf.DUMMYFUNCTION("IF($G991=TRUE, QUERY(Models!A:H, ""SELECT A WHERE G = TRUE AND H = TRUE LIMIT 1"", 0),""None"")"),"None")</f>
        <v>None</v>
      </c>
      <c r="K991" s="303" t="s">
        <v>27</v>
      </c>
    </row>
    <row r="992">
      <c r="A992" s="321"/>
      <c r="B992" s="322" t="b">
        <v>0</v>
      </c>
      <c r="C992" s="323"/>
      <c r="D992" s="300" t="s">
        <v>27</v>
      </c>
      <c r="E992" s="314"/>
      <c r="F992" s="314"/>
      <c r="G992" s="314" t="b">
        <v>0</v>
      </c>
      <c r="H992" s="300" t="str">
        <f>IFERROR(__xludf.DUMMYFUNCTION("IF($G992=TRUE,QUERY(Dropdowns!A:E, ""SELECT C WHERE E = TRUE LIMIT 1"", 0), ""None"")"),"None")</f>
        <v>None</v>
      </c>
      <c r="I992" s="303" t="s">
        <v>27</v>
      </c>
      <c r="J992" s="302" t="str">
        <f>IFERROR(__xludf.DUMMYFUNCTION("IF($G992=TRUE, QUERY(Models!A:H, ""SELECT A WHERE G = TRUE AND H = TRUE LIMIT 1"", 0),""None"")"),"None")</f>
        <v>None</v>
      </c>
      <c r="K992" s="303" t="s">
        <v>27</v>
      </c>
    </row>
    <row r="993">
      <c r="A993" s="321"/>
      <c r="B993" s="322" t="b">
        <v>0</v>
      </c>
      <c r="C993" s="323"/>
      <c r="D993" s="300" t="s">
        <v>27</v>
      </c>
      <c r="E993" s="314"/>
      <c r="F993" s="314"/>
      <c r="G993" s="314" t="b">
        <v>0</v>
      </c>
      <c r="H993" s="300" t="str">
        <f>IFERROR(__xludf.DUMMYFUNCTION("IF($G993=TRUE,QUERY(Dropdowns!A:E, ""SELECT C WHERE E = TRUE LIMIT 1"", 0), ""None"")"),"None")</f>
        <v>None</v>
      </c>
      <c r="I993" s="303" t="s">
        <v>27</v>
      </c>
      <c r="J993" s="302" t="str">
        <f>IFERROR(__xludf.DUMMYFUNCTION("IF($G993=TRUE, QUERY(Models!A:H, ""SELECT A WHERE G = TRUE AND H = TRUE LIMIT 1"", 0),""None"")"),"None")</f>
        <v>None</v>
      </c>
      <c r="K993" s="303" t="s">
        <v>27</v>
      </c>
    </row>
    <row r="994">
      <c r="A994" s="321"/>
      <c r="B994" s="322" t="b">
        <v>0</v>
      </c>
      <c r="C994" s="323"/>
      <c r="D994" s="300" t="s">
        <v>27</v>
      </c>
      <c r="E994" s="314"/>
      <c r="F994" s="314"/>
      <c r="G994" s="314" t="b">
        <v>0</v>
      </c>
      <c r="H994" s="300" t="str">
        <f>IFERROR(__xludf.DUMMYFUNCTION("IF($G994=TRUE,QUERY(Dropdowns!A:E, ""SELECT C WHERE E = TRUE LIMIT 1"", 0), ""None"")"),"None")</f>
        <v>None</v>
      </c>
      <c r="I994" s="303" t="s">
        <v>27</v>
      </c>
      <c r="J994" s="302" t="str">
        <f>IFERROR(__xludf.DUMMYFUNCTION("IF($G994=TRUE, QUERY(Models!A:H, ""SELECT A WHERE G = TRUE AND H = TRUE LIMIT 1"", 0),""None"")"),"None")</f>
        <v>None</v>
      </c>
      <c r="K994" s="303" t="s">
        <v>27</v>
      </c>
    </row>
    <row r="995">
      <c r="A995" s="321"/>
      <c r="B995" s="322" t="b">
        <v>0</v>
      </c>
      <c r="C995" s="323"/>
      <c r="D995" s="300" t="s">
        <v>27</v>
      </c>
      <c r="E995" s="314"/>
      <c r="F995" s="314"/>
      <c r="G995" s="314" t="b">
        <v>0</v>
      </c>
      <c r="H995" s="300" t="str">
        <f>IFERROR(__xludf.DUMMYFUNCTION("IF($G995=TRUE,QUERY(Dropdowns!A:E, ""SELECT C WHERE E = TRUE LIMIT 1"", 0), ""None"")"),"None")</f>
        <v>None</v>
      </c>
      <c r="I995" s="303" t="s">
        <v>27</v>
      </c>
      <c r="J995" s="302" t="str">
        <f>IFERROR(__xludf.DUMMYFUNCTION("IF($G995=TRUE, QUERY(Models!A:H, ""SELECT A WHERE G = TRUE AND H = TRUE LIMIT 1"", 0),""None"")"),"None")</f>
        <v>None</v>
      </c>
      <c r="K995" s="303" t="s">
        <v>27</v>
      </c>
    </row>
    <row r="996">
      <c r="A996" s="321"/>
      <c r="B996" s="322" t="b">
        <v>0</v>
      </c>
      <c r="C996" s="323"/>
      <c r="D996" s="300" t="s">
        <v>27</v>
      </c>
      <c r="E996" s="314"/>
      <c r="F996" s="314"/>
      <c r="G996" s="314" t="b">
        <v>0</v>
      </c>
      <c r="H996" s="300" t="str">
        <f>IFERROR(__xludf.DUMMYFUNCTION("IF($G996=TRUE,QUERY(Dropdowns!A:E, ""SELECT C WHERE E = TRUE LIMIT 1"", 0), ""None"")"),"None")</f>
        <v>None</v>
      </c>
      <c r="I996" s="303" t="s">
        <v>27</v>
      </c>
      <c r="J996" s="302" t="str">
        <f>IFERROR(__xludf.DUMMYFUNCTION("IF($G996=TRUE, QUERY(Models!A:H, ""SELECT A WHERE G = TRUE AND H = TRUE LIMIT 1"", 0),""None"")"),"None")</f>
        <v>None</v>
      </c>
      <c r="K996" s="303" t="s">
        <v>27</v>
      </c>
    </row>
    <row r="997">
      <c r="A997" s="321"/>
      <c r="B997" s="322" t="b">
        <v>0</v>
      </c>
      <c r="C997" s="323"/>
      <c r="D997" s="300" t="s">
        <v>27</v>
      </c>
      <c r="E997" s="314"/>
      <c r="F997" s="314"/>
      <c r="G997" s="314" t="b">
        <v>0</v>
      </c>
      <c r="H997" s="300" t="str">
        <f>IFERROR(__xludf.DUMMYFUNCTION("IF($G997=TRUE,QUERY(Dropdowns!A:E, ""SELECT C WHERE E = TRUE LIMIT 1"", 0), ""None"")"),"None")</f>
        <v>None</v>
      </c>
      <c r="I997" s="303" t="s">
        <v>27</v>
      </c>
      <c r="J997" s="302" t="str">
        <f>IFERROR(__xludf.DUMMYFUNCTION("IF($G997=TRUE, QUERY(Models!A:H, ""SELECT A WHERE G = TRUE AND H = TRUE LIMIT 1"", 0),""None"")"),"None")</f>
        <v>None</v>
      </c>
      <c r="K997" s="303" t="s">
        <v>27</v>
      </c>
    </row>
    <row r="998">
      <c r="A998" s="321"/>
      <c r="B998" s="322" t="b">
        <v>0</v>
      </c>
      <c r="C998" s="323"/>
      <c r="D998" s="300" t="s">
        <v>27</v>
      </c>
      <c r="E998" s="314"/>
      <c r="F998" s="314"/>
      <c r="G998" s="314" t="b">
        <v>0</v>
      </c>
      <c r="H998" s="300" t="str">
        <f>IFERROR(__xludf.DUMMYFUNCTION("IF($G998=TRUE,QUERY(Dropdowns!A:E, ""SELECT C WHERE E = TRUE LIMIT 1"", 0), ""None"")"),"None")</f>
        <v>None</v>
      </c>
      <c r="I998" s="303" t="s">
        <v>27</v>
      </c>
      <c r="J998" s="302" t="str">
        <f>IFERROR(__xludf.DUMMYFUNCTION("IF($G998=TRUE, QUERY(Models!A:H, ""SELECT A WHERE G = TRUE AND H = TRUE LIMIT 1"", 0),""None"")"),"None")</f>
        <v>None</v>
      </c>
      <c r="K998" s="303" t="s">
        <v>27</v>
      </c>
    </row>
    <row r="999">
      <c r="A999" s="321"/>
      <c r="B999" s="322" t="b">
        <v>0</v>
      </c>
      <c r="C999" s="323"/>
      <c r="D999" s="300" t="s">
        <v>27</v>
      </c>
      <c r="E999" s="314"/>
      <c r="F999" s="314"/>
      <c r="G999" s="314" t="b">
        <v>0</v>
      </c>
      <c r="H999" s="300" t="str">
        <f>IFERROR(__xludf.DUMMYFUNCTION("IF($G999=TRUE,QUERY(Dropdowns!A:E, ""SELECT C WHERE E = TRUE LIMIT 1"", 0), ""None"")"),"None")</f>
        <v>None</v>
      </c>
      <c r="I999" s="303" t="s">
        <v>27</v>
      </c>
      <c r="J999" s="302" t="str">
        <f>IFERROR(__xludf.DUMMYFUNCTION("IF($G999=TRUE, QUERY(Models!A:H, ""SELECT A WHERE G = TRUE AND H = TRUE LIMIT 1"", 0),""None"")"),"None")</f>
        <v>None</v>
      </c>
      <c r="K999" s="303" t="s">
        <v>27</v>
      </c>
    </row>
    <row r="1000">
      <c r="A1000" s="321"/>
      <c r="B1000" s="322" t="b">
        <v>0</v>
      </c>
      <c r="C1000" s="323"/>
      <c r="D1000" s="300" t="s">
        <v>27</v>
      </c>
      <c r="E1000" s="314"/>
      <c r="F1000" s="314"/>
      <c r="G1000" s="314" t="b">
        <v>0</v>
      </c>
      <c r="H1000" s="300" t="str">
        <f>IFERROR(__xludf.DUMMYFUNCTION("IF($G1000=TRUE,QUERY(Dropdowns!A:E, ""SELECT C WHERE E = TRUE LIMIT 1"", 0), ""None"")"),"None")</f>
        <v>None</v>
      </c>
      <c r="I1000" s="303" t="s">
        <v>27</v>
      </c>
      <c r="J1000" s="302" t="str">
        <f>IFERROR(__xludf.DUMMYFUNCTION("IF($G1000=TRUE, QUERY(Models!A:H, ""SELECT A WHERE G = TRUE AND H = TRUE LIMIT 1"", 0),""None"")"),"None")</f>
        <v>None</v>
      </c>
      <c r="K1000" s="303" t="s">
        <v>27</v>
      </c>
    </row>
    <row r="1001">
      <c r="A1001" s="321"/>
      <c r="B1001" s="322" t="b">
        <v>0</v>
      </c>
      <c r="C1001" s="323"/>
      <c r="D1001" s="300" t="s">
        <v>27</v>
      </c>
      <c r="E1001" s="314"/>
      <c r="F1001" s="314"/>
      <c r="G1001" s="314" t="b">
        <v>0</v>
      </c>
      <c r="H1001" s="300" t="str">
        <f>IFERROR(__xludf.DUMMYFUNCTION("IF($G1001=TRUE,QUERY(Dropdowns!A:E, ""SELECT C WHERE E = TRUE LIMIT 1"", 0), ""None"")"),"None")</f>
        <v>None</v>
      </c>
      <c r="I1001" s="303" t="s">
        <v>27</v>
      </c>
      <c r="J1001" s="302" t="str">
        <f>IFERROR(__xludf.DUMMYFUNCTION("IF($G1001=TRUE, QUERY(Models!A:H, ""SELECT A WHERE G = TRUE AND H = TRUE LIMIT 1"", 0),""None"")"),"None")</f>
        <v>None</v>
      </c>
      <c r="K1001" s="303" t="s">
        <v>27</v>
      </c>
    </row>
    <row r="1002">
      <c r="A1002" s="321"/>
      <c r="B1002" s="322" t="b">
        <v>0</v>
      </c>
      <c r="C1002" s="323"/>
      <c r="D1002" s="300" t="s">
        <v>27</v>
      </c>
      <c r="E1002" s="314"/>
      <c r="F1002" s="314"/>
      <c r="G1002" s="314" t="b">
        <v>0</v>
      </c>
      <c r="H1002" s="300" t="str">
        <f>IFERROR(__xludf.DUMMYFUNCTION("IF($G1002=TRUE,QUERY(Dropdowns!A:E, ""SELECT C WHERE E = TRUE LIMIT 1"", 0), ""None"")"),"None")</f>
        <v>None</v>
      </c>
      <c r="I1002" s="303" t="s">
        <v>27</v>
      </c>
      <c r="J1002" s="302" t="str">
        <f>IFERROR(__xludf.DUMMYFUNCTION("IF($G1002=TRUE, QUERY(Models!A:H, ""SELECT A WHERE G = TRUE AND H = TRUE LIMIT 1"", 0),""None"")"),"None")</f>
        <v>None</v>
      </c>
      <c r="K1002" s="303" t="s">
        <v>27</v>
      </c>
    </row>
    <row r="1003">
      <c r="A1003" s="321"/>
      <c r="B1003" s="322" t="b">
        <v>0</v>
      </c>
      <c r="C1003" s="323"/>
      <c r="D1003" s="300" t="s">
        <v>27</v>
      </c>
      <c r="E1003" s="314"/>
      <c r="F1003" s="314"/>
      <c r="G1003" s="314" t="b">
        <v>0</v>
      </c>
      <c r="H1003" s="300" t="str">
        <f>IFERROR(__xludf.DUMMYFUNCTION("IF($G1003=TRUE,QUERY(Dropdowns!A:E, ""SELECT C WHERE E = TRUE LIMIT 1"", 0), ""None"")"),"None")</f>
        <v>None</v>
      </c>
      <c r="I1003" s="303" t="s">
        <v>27</v>
      </c>
      <c r="J1003" s="302" t="str">
        <f>IFERROR(__xludf.DUMMYFUNCTION("IF($G1003=TRUE, QUERY(Models!A:H, ""SELECT A WHERE G = TRUE AND H = TRUE LIMIT 1"", 0),""None"")"),"None")</f>
        <v>None</v>
      </c>
      <c r="K1003" s="303" t="s">
        <v>27</v>
      </c>
    </row>
    <row r="1004">
      <c r="A1004" s="321"/>
      <c r="B1004" s="322" t="b">
        <v>0</v>
      </c>
      <c r="C1004" s="323"/>
      <c r="D1004" s="300" t="s">
        <v>27</v>
      </c>
      <c r="E1004" s="314"/>
      <c r="F1004" s="314"/>
      <c r="G1004" s="314" t="b">
        <v>0</v>
      </c>
      <c r="H1004" s="300" t="str">
        <f>IFERROR(__xludf.DUMMYFUNCTION("IF($G1004=TRUE,QUERY(Dropdowns!A:E, ""SELECT C WHERE E = TRUE LIMIT 1"", 0), ""None"")"),"None")</f>
        <v>None</v>
      </c>
      <c r="I1004" s="303" t="s">
        <v>27</v>
      </c>
      <c r="J1004" s="302" t="str">
        <f>IFERROR(__xludf.DUMMYFUNCTION("IF($G1004=TRUE, QUERY(Models!A:H, ""SELECT A WHERE G = TRUE AND H = TRUE LIMIT 1"", 0),""None"")"),"None")</f>
        <v>None</v>
      </c>
      <c r="K1004" s="303" t="s">
        <v>27</v>
      </c>
    </row>
  </sheetData>
  <conditionalFormatting sqref="B2:B1004 G2:G1004">
    <cfRule type="cellIs" dxfId="3" priority="1" operator="equal">
      <formula>"TRUE"</formula>
    </cfRule>
  </conditionalFormatting>
  <conditionalFormatting sqref="B1:B1004 G1:G1004">
    <cfRule type="expression" dxfId="6" priority="2">
      <formula>ISBLANK(A1)</formula>
    </cfRule>
  </conditionalFormatting>
  <conditionalFormatting sqref="H2:H1004 J2:J1004">
    <cfRule type="expression" dxfId="27" priority="3">
      <formula>NOT(ISFORMULA(H2))</formula>
    </cfRule>
  </conditionalFormatting>
  <conditionalFormatting sqref="A1:K1004">
    <cfRule type="cellIs" dxfId="28" priority="4" operator="equal">
      <formula>"None"</formula>
    </cfRule>
  </conditionalFormatting>
  <conditionalFormatting sqref="H1:H1004 J1:J1004">
    <cfRule type="expression" dxfId="10" priority="5">
      <formula>ISFORMULA(H1)</formula>
    </cfRule>
  </conditionalFormatting>
  <conditionalFormatting sqref="A1:K1004">
    <cfRule type="expression" dxfId="9" priority="6">
      <formula>AND(NOT(ISBLANK($A1)), ISBLANK(A1))</formula>
    </cfRule>
  </conditionalFormatting>
  <dataValidations>
    <dataValidation type="list" allowBlank="1" showInputMessage="1" showErrorMessage="1" prompt="Click and enter a value from range" sqref="H2:H1004">
      <formula1>Dropdowns!$C$2:$C1004</formula1>
    </dataValidation>
    <dataValidation type="list" allowBlank="1" showInputMessage="1" showErrorMessage="1" prompt="Only select from existing models" sqref="J2:J1004">
      <formula1>Dropdowns!$F$2:F1004</formula1>
    </dataValidation>
  </dataValidations>
  <drawing r:id="rId1"/>
  <tableParts count="1">
    <tablePart r:id="rId3"/>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4.63"/>
  </cols>
  <sheetData>
    <row r="1" ht="20.25" customHeight="1">
      <c r="A1" s="324"/>
      <c r="B1" s="324"/>
      <c r="C1" s="324"/>
      <c r="D1" s="324"/>
      <c r="E1" s="324"/>
      <c r="F1" s="324"/>
      <c r="G1" s="324"/>
      <c r="H1" s="324"/>
      <c r="I1" s="324"/>
      <c r="J1" s="324"/>
      <c r="K1" s="324"/>
      <c r="L1" s="324"/>
      <c r="M1" s="324"/>
      <c r="N1" s="324"/>
      <c r="O1" s="324"/>
      <c r="P1" s="324"/>
      <c r="Q1" s="324"/>
      <c r="R1" s="324"/>
      <c r="S1" s="324"/>
      <c r="T1" s="324"/>
      <c r="U1" s="324"/>
      <c r="V1" s="324"/>
      <c r="W1" s="324"/>
      <c r="X1" s="324"/>
      <c r="Y1" s="324"/>
      <c r="Z1" s="324"/>
    </row>
    <row r="2" ht="20.25" customHeight="1">
      <c r="A2" s="324"/>
      <c r="B2" s="324"/>
      <c r="C2" s="325"/>
      <c r="D2" s="325"/>
      <c r="E2" s="325"/>
      <c r="F2" s="325"/>
      <c r="G2" s="325"/>
      <c r="H2" s="325"/>
      <c r="I2" s="325"/>
      <c r="J2" s="325"/>
      <c r="K2" s="325"/>
      <c r="L2" s="325"/>
      <c r="M2" s="325"/>
      <c r="N2" s="325"/>
      <c r="O2" s="325"/>
      <c r="P2" s="325"/>
      <c r="Q2" s="325"/>
      <c r="R2" s="325"/>
      <c r="S2" s="325"/>
      <c r="T2" s="325"/>
      <c r="U2" s="325"/>
      <c r="V2" s="325"/>
      <c r="W2" s="325"/>
      <c r="X2" s="325"/>
      <c r="Y2" s="324"/>
      <c r="Z2" s="324"/>
    </row>
    <row r="3" ht="20.25" customHeight="1">
      <c r="A3" s="324"/>
      <c r="B3" s="324"/>
      <c r="C3" s="325"/>
      <c r="D3" s="325"/>
      <c r="E3" s="325"/>
      <c r="F3" s="325"/>
      <c r="G3" s="325"/>
      <c r="H3" s="325"/>
      <c r="I3" s="325"/>
      <c r="J3" s="325"/>
      <c r="K3" s="325"/>
      <c r="L3" s="325"/>
      <c r="M3" s="325"/>
      <c r="N3" s="325"/>
      <c r="O3" s="325"/>
      <c r="P3" s="325"/>
      <c r="Q3" s="325"/>
      <c r="R3" s="325"/>
      <c r="S3" s="325"/>
      <c r="T3" s="325"/>
      <c r="U3" s="325"/>
      <c r="V3" s="325"/>
      <c r="W3" s="325"/>
      <c r="X3" s="325"/>
      <c r="Y3" s="324"/>
      <c r="Z3" s="324"/>
    </row>
    <row r="4" ht="20.25" customHeight="1">
      <c r="A4" s="324"/>
      <c r="B4" s="326"/>
      <c r="C4" s="327" t="s">
        <v>178</v>
      </c>
      <c r="D4" s="216"/>
      <c r="E4" s="216"/>
      <c r="F4" s="216"/>
      <c r="G4" s="216"/>
      <c r="H4" s="216"/>
      <c r="I4" s="216"/>
      <c r="J4" s="216"/>
      <c r="K4" s="216"/>
      <c r="L4" s="216"/>
      <c r="M4" s="216"/>
      <c r="N4" s="216"/>
      <c r="O4" s="216"/>
      <c r="P4" s="216"/>
      <c r="Q4" s="216"/>
      <c r="R4" s="216"/>
      <c r="S4" s="216"/>
      <c r="T4" s="216"/>
      <c r="U4" s="216"/>
      <c r="V4" s="216"/>
      <c r="W4" s="216"/>
      <c r="X4" s="217"/>
      <c r="Y4" s="328"/>
      <c r="Z4" s="324"/>
    </row>
    <row r="5" ht="20.25" customHeight="1">
      <c r="A5" s="324"/>
      <c r="B5" s="326"/>
      <c r="C5" s="329" t="s">
        <v>370</v>
      </c>
      <c r="D5" s="220"/>
      <c r="E5" s="220"/>
      <c r="F5" s="220"/>
      <c r="G5" s="220"/>
      <c r="H5" s="220"/>
      <c r="I5" s="220"/>
      <c r="J5" s="220"/>
      <c r="K5" s="220"/>
      <c r="L5" s="220"/>
      <c r="M5" s="220"/>
      <c r="N5" s="220"/>
      <c r="O5" s="220"/>
      <c r="P5" s="220"/>
      <c r="Q5" s="220"/>
      <c r="R5" s="220"/>
      <c r="S5" s="220"/>
      <c r="T5" s="220"/>
      <c r="U5" s="220"/>
      <c r="V5" s="220"/>
      <c r="W5" s="220"/>
      <c r="X5" s="221"/>
      <c r="Y5" s="328"/>
      <c r="Z5" s="324"/>
    </row>
    <row r="6" ht="20.25" customHeight="1">
      <c r="A6" s="324"/>
      <c r="B6" s="326"/>
      <c r="C6" s="222"/>
      <c r="X6" s="223"/>
      <c r="Y6" s="328"/>
      <c r="Z6" s="324"/>
    </row>
    <row r="7" ht="20.25" customHeight="1">
      <c r="A7" s="324"/>
      <c r="B7" s="326"/>
      <c r="C7" s="222"/>
      <c r="X7" s="223"/>
      <c r="Y7" s="328"/>
      <c r="Z7" s="324"/>
    </row>
    <row r="8" ht="20.25" customHeight="1">
      <c r="A8" s="324"/>
      <c r="B8" s="326"/>
      <c r="C8" s="222"/>
      <c r="X8" s="223"/>
      <c r="Y8" s="328"/>
      <c r="Z8" s="324"/>
    </row>
    <row r="9" ht="20.25" customHeight="1">
      <c r="A9" s="324"/>
      <c r="B9" s="326"/>
      <c r="C9" s="222"/>
      <c r="X9" s="223"/>
      <c r="Y9" s="328"/>
      <c r="Z9" s="324"/>
    </row>
    <row r="10" ht="20.25" customHeight="1">
      <c r="A10" s="324"/>
      <c r="B10" s="326"/>
      <c r="C10" s="222"/>
      <c r="X10" s="223"/>
      <c r="Y10" s="328"/>
      <c r="Z10" s="324"/>
    </row>
    <row r="11" ht="20.25" customHeight="1">
      <c r="A11" s="324"/>
      <c r="B11" s="326"/>
      <c r="C11" s="222"/>
      <c r="X11" s="223"/>
      <c r="Y11" s="328"/>
      <c r="Z11" s="324"/>
    </row>
    <row r="12" ht="20.25" customHeight="1">
      <c r="A12" s="324"/>
      <c r="B12" s="326"/>
      <c r="C12" s="222"/>
      <c r="X12" s="223"/>
      <c r="Y12" s="328"/>
      <c r="Z12" s="324"/>
    </row>
    <row r="13" ht="20.25" customHeight="1">
      <c r="A13" s="324"/>
      <c r="B13" s="326"/>
      <c r="C13" s="222"/>
      <c r="X13" s="223"/>
      <c r="Y13" s="328"/>
      <c r="Z13" s="324"/>
    </row>
    <row r="14" ht="20.25" customHeight="1">
      <c r="A14" s="324"/>
      <c r="B14" s="326"/>
      <c r="C14" s="222"/>
      <c r="X14" s="223"/>
      <c r="Y14" s="328"/>
      <c r="Z14" s="324"/>
    </row>
    <row r="15" ht="20.25" customHeight="1">
      <c r="A15" s="324"/>
      <c r="B15" s="326"/>
      <c r="C15" s="222"/>
      <c r="X15" s="223"/>
      <c r="Y15" s="328"/>
      <c r="Z15" s="324"/>
    </row>
    <row r="16" ht="20.25" customHeight="1">
      <c r="A16" s="324"/>
      <c r="B16" s="326"/>
      <c r="C16" s="222"/>
      <c r="X16" s="223"/>
      <c r="Y16" s="328"/>
      <c r="Z16" s="324"/>
    </row>
    <row r="17" ht="20.25" customHeight="1">
      <c r="A17" s="324"/>
      <c r="B17" s="326"/>
      <c r="C17" s="222"/>
      <c r="X17" s="223"/>
      <c r="Y17" s="328"/>
      <c r="Z17" s="324"/>
    </row>
    <row r="18" ht="20.25" customHeight="1">
      <c r="A18" s="324"/>
      <c r="B18" s="326"/>
      <c r="C18" s="222"/>
      <c r="X18" s="223"/>
      <c r="Y18" s="328"/>
      <c r="Z18" s="324"/>
    </row>
    <row r="19" ht="20.25" customHeight="1">
      <c r="A19" s="324"/>
      <c r="B19" s="326"/>
      <c r="C19" s="222"/>
      <c r="X19" s="223"/>
      <c r="Y19" s="328"/>
      <c r="Z19" s="324"/>
    </row>
    <row r="20" ht="20.25" customHeight="1">
      <c r="A20" s="324"/>
      <c r="B20" s="326"/>
      <c r="C20" s="224"/>
      <c r="D20" s="225"/>
      <c r="E20" s="225"/>
      <c r="F20" s="225"/>
      <c r="G20" s="225"/>
      <c r="H20" s="225"/>
      <c r="I20" s="225"/>
      <c r="J20" s="225"/>
      <c r="K20" s="225"/>
      <c r="L20" s="225"/>
      <c r="M20" s="225"/>
      <c r="N20" s="225"/>
      <c r="O20" s="225"/>
      <c r="P20" s="225"/>
      <c r="Q20" s="225"/>
      <c r="R20" s="225"/>
      <c r="S20" s="225"/>
      <c r="T20" s="225"/>
      <c r="U20" s="225"/>
      <c r="V20" s="225"/>
      <c r="W20" s="225"/>
      <c r="X20" s="226"/>
      <c r="Y20" s="328"/>
      <c r="Z20" s="324"/>
    </row>
    <row r="21" ht="20.25" customHeight="1">
      <c r="A21" s="324"/>
      <c r="B21" s="324"/>
      <c r="C21" s="330"/>
      <c r="D21" s="330"/>
      <c r="E21" s="330"/>
      <c r="F21" s="330"/>
      <c r="G21" s="330"/>
      <c r="H21" s="330"/>
      <c r="I21" s="330"/>
      <c r="J21" s="330"/>
      <c r="K21" s="330"/>
      <c r="L21" s="330"/>
      <c r="M21" s="330"/>
      <c r="N21" s="330"/>
      <c r="O21" s="330"/>
      <c r="P21" s="330"/>
      <c r="Q21" s="330"/>
      <c r="R21" s="330"/>
      <c r="S21" s="330"/>
      <c r="T21" s="330"/>
      <c r="U21" s="330"/>
      <c r="V21" s="330"/>
      <c r="W21" s="330"/>
      <c r="X21" s="330"/>
      <c r="Y21" s="324"/>
      <c r="Z21" s="324"/>
    </row>
    <row r="22" ht="20.25" customHeight="1">
      <c r="A22" s="324"/>
      <c r="B22" s="324"/>
      <c r="C22" s="324"/>
      <c r="D22" s="324"/>
      <c r="E22" s="324"/>
      <c r="F22" s="324"/>
      <c r="G22" s="324"/>
      <c r="H22" s="324"/>
      <c r="I22" s="324"/>
      <c r="J22" s="324"/>
      <c r="K22" s="324"/>
      <c r="L22" s="324"/>
      <c r="M22" s="324"/>
      <c r="N22" s="324"/>
      <c r="O22" s="324"/>
      <c r="P22" s="324"/>
      <c r="Q22" s="324"/>
      <c r="R22" s="324"/>
      <c r="S22" s="324"/>
      <c r="T22" s="324"/>
      <c r="U22" s="324"/>
      <c r="V22" s="324"/>
      <c r="W22" s="324"/>
      <c r="X22" s="324"/>
      <c r="Y22" s="324"/>
      <c r="Z22" s="324"/>
    </row>
    <row r="23" ht="20.25" customHeight="1">
      <c r="A23" s="324"/>
      <c r="B23" s="324"/>
      <c r="C23" s="324"/>
      <c r="D23" s="324"/>
      <c r="E23" s="324"/>
      <c r="F23" s="324"/>
      <c r="G23" s="324"/>
      <c r="H23" s="324"/>
      <c r="I23" s="324"/>
      <c r="J23" s="324"/>
      <c r="K23" s="324"/>
      <c r="L23" s="324"/>
      <c r="M23" s="324"/>
      <c r="N23" s="324"/>
      <c r="O23" s="324"/>
      <c r="P23" s="324"/>
      <c r="Q23" s="324"/>
      <c r="R23" s="324"/>
      <c r="S23" s="324"/>
      <c r="T23" s="324"/>
      <c r="U23" s="324"/>
      <c r="V23" s="324"/>
      <c r="W23" s="324"/>
      <c r="X23" s="324"/>
      <c r="Y23" s="324"/>
      <c r="Z23" s="324"/>
    </row>
    <row r="24" ht="20.25" customHeight="1">
      <c r="A24" s="324"/>
      <c r="B24" s="324"/>
      <c r="C24" s="324"/>
      <c r="D24" s="324"/>
      <c r="E24" s="324"/>
      <c r="F24" s="324"/>
      <c r="G24" s="324"/>
      <c r="H24" s="324"/>
      <c r="I24" s="324"/>
      <c r="J24" s="324"/>
      <c r="K24" s="324"/>
      <c r="L24" s="324"/>
      <c r="M24" s="324"/>
      <c r="N24" s="324"/>
      <c r="O24" s="324"/>
      <c r="P24" s="324"/>
      <c r="Q24" s="324"/>
      <c r="R24" s="324"/>
      <c r="S24" s="324"/>
      <c r="T24" s="324"/>
      <c r="U24" s="324"/>
      <c r="V24" s="324"/>
      <c r="W24" s="324"/>
      <c r="X24" s="324"/>
      <c r="Y24" s="324"/>
      <c r="Z24" s="324"/>
    </row>
    <row r="25" ht="20.25" customHeight="1">
      <c r="A25" s="324"/>
      <c r="B25" s="324"/>
      <c r="C25" s="324"/>
      <c r="D25" s="324"/>
      <c r="E25" s="324"/>
      <c r="F25" s="324"/>
      <c r="G25" s="324"/>
      <c r="H25" s="324"/>
      <c r="I25" s="324"/>
      <c r="J25" s="324"/>
      <c r="K25" s="324"/>
      <c r="L25" s="324"/>
      <c r="M25" s="324"/>
      <c r="N25" s="324"/>
      <c r="O25" s="324"/>
      <c r="P25" s="324"/>
      <c r="Q25" s="324"/>
      <c r="R25" s="324"/>
      <c r="S25" s="324"/>
      <c r="T25" s="324"/>
      <c r="U25" s="324"/>
      <c r="V25" s="324"/>
      <c r="W25" s="324"/>
      <c r="X25" s="324"/>
      <c r="Y25" s="324"/>
      <c r="Z25" s="324"/>
    </row>
    <row r="26" ht="20.25" customHeight="1">
      <c r="A26" s="324"/>
      <c r="B26" s="324"/>
      <c r="C26" s="324"/>
      <c r="D26" s="324"/>
      <c r="E26" s="324"/>
      <c r="F26" s="324"/>
      <c r="G26" s="324"/>
      <c r="H26" s="324"/>
      <c r="I26" s="324"/>
      <c r="J26" s="324"/>
      <c r="K26" s="324"/>
      <c r="L26" s="324"/>
      <c r="M26" s="324"/>
      <c r="N26" s="324"/>
      <c r="O26" s="324"/>
      <c r="P26" s="324"/>
      <c r="Q26" s="324"/>
      <c r="R26" s="324"/>
      <c r="S26" s="324"/>
      <c r="T26" s="324"/>
      <c r="U26" s="324"/>
      <c r="V26" s="324"/>
      <c r="W26" s="324"/>
      <c r="X26" s="324"/>
      <c r="Y26" s="324"/>
      <c r="Z26" s="324"/>
    </row>
    <row r="27" ht="20.25" customHeight="1">
      <c r="A27" s="324"/>
      <c r="B27" s="324"/>
      <c r="C27" s="324"/>
      <c r="D27" s="324"/>
      <c r="E27" s="324"/>
      <c r="F27" s="324"/>
      <c r="G27" s="324"/>
      <c r="H27" s="324"/>
      <c r="I27" s="324"/>
      <c r="J27" s="324"/>
      <c r="K27" s="324"/>
      <c r="L27" s="324"/>
      <c r="M27" s="324"/>
      <c r="N27" s="324"/>
      <c r="O27" s="324"/>
      <c r="P27" s="324"/>
      <c r="Q27" s="324"/>
      <c r="R27" s="324"/>
      <c r="S27" s="324"/>
      <c r="T27" s="324"/>
      <c r="U27" s="324"/>
      <c r="V27" s="324"/>
      <c r="W27" s="324"/>
      <c r="X27" s="324"/>
      <c r="Y27" s="324"/>
      <c r="Z27" s="324"/>
    </row>
    <row r="28" ht="20.25" customHeight="1">
      <c r="A28" s="324"/>
      <c r="B28" s="324"/>
      <c r="C28" s="324"/>
      <c r="D28" s="324"/>
      <c r="E28" s="324"/>
      <c r="F28" s="324"/>
      <c r="G28" s="324"/>
      <c r="H28" s="324"/>
      <c r="I28" s="324"/>
      <c r="J28" s="324"/>
      <c r="K28" s="324"/>
      <c r="L28" s="324"/>
      <c r="M28" s="324"/>
      <c r="N28" s="324"/>
      <c r="O28" s="324"/>
      <c r="P28" s="324"/>
      <c r="Q28" s="324"/>
      <c r="R28" s="324"/>
      <c r="S28" s="324"/>
      <c r="T28" s="324"/>
      <c r="U28" s="324"/>
      <c r="V28" s="324"/>
      <c r="W28" s="324"/>
      <c r="X28" s="324"/>
      <c r="Y28" s="324"/>
      <c r="Z28" s="324"/>
    </row>
    <row r="29" ht="20.25" customHeight="1">
      <c r="A29" s="324"/>
      <c r="B29" s="324"/>
      <c r="C29" s="324"/>
      <c r="D29" s="324"/>
      <c r="E29" s="324"/>
      <c r="F29" s="324"/>
      <c r="G29" s="324"/>
      <c r="H29" s="324"/>
      <c r="I29" s="324"/>
      <c r="J29" s="324"/>
      <c r="K29" s="324"/>
      <c r="L29" s="324"/>
      <c r="M29" s="324"/>
      <c r="N29" s="324"/>
      <c r="O29" s="324"/>
      <c r="P29" s="324"/>
      <c r="Q29" s="324"/>
      <c r="R29" s="324"/>
      <c r="S29" s="324"/>
      <c r="T29" s="324"/>
      <c r="U29" s="324"/>
      <c r="V29" s="324"/>
      <c r="W29" s="324"/>
      <c r="X29" s="324"/>
      <c r="Y29" s="324"/>
      <c r="Z29" s="324"/>
    </row>
    <row r="30" ht="20.25" customHeight="1">
      <c r="A30" s="324"/>
      <c r="B30" s="324"/>
      <c r="C30" s="324"/>
      <c r="D30" s="324"/>
      <c r="E30" s="324"/>
      <c r="F30" s="324"/>
      <c r="G30" s="324"/>
      <c r="H30" s="324"/>
      <c r="I30" s="324"/>
      <c r="J30" s="324"/>
      <c r="K30" s="324"/>
      <c r="L30" s="324"/>
      <c r="M30" s="324"/>
      <c r="N30" s="324"/>
      <c r="O30" s="324"/>
      <c r="P30" s="324"/>
      <c r="Q30" s="324"/>
      <c r="R30" s="324"/>
      <c r="S30" s="324"/>
      <c r="T30" s="324"/>
      <c r="U30" s="324"/>
      <c r="V30" s="324"/>
      <c r="W30" s="324"/>
      <c r="X30" s="324"/>
      <c r="Y30" s="324"/>
      <c r="Z30" s="324"/>
    </row>
    <row r="31" ht="20.25" customHeight="1">
      <c r="A31" s="324"/>
      <c r="B31" s="324"/>
      <c r="C31" s="324"/>
      <c r="D31" s="324"/>
      <c r="E31" s="324"/>
      <c r="F31" s="324"/>
      <c r="G31" s="324"/>
      <c r="H31" s="324"/>
      <c r="I31" s="324"/>
      <c r="J31" s="324"/>
      <c r="K31" s="324"/>
      <c r="L31" s="324"/>
      <c r="M31" s="324"/>
      <c r="N31" s="324"/>
      <c r="O31" s="324"/>
      <c r="P31" s="324"/>
      <c r="Q31" s="324"/>
      <c r="R31" s="324"/>
      <c r="S31" s="324"/>
      <c r="T31" s="324"/>
      <c r="U31" s="324"/>
      <c r="V31" s="324"/>
      <c r="W31" s="324"/>
      <c r="X31" s="324"/>
      <c r="Y31" s="324"/>
      <c r="Z31" s="324"/>
    </row>
    <row r="32" ht="20.25" customHeight="1">
      <c r="A32" s="324"/>
      <c r="B32" s="324"/>
      <c r="C32" s="324"/>
      <c r="D32" s="324"/>
      <c r="E32" s="324"/>
      <c r="F32" s="324"/>
      <c r="G32" s="324"/>
      <c r="H32" s="324"/>
      <c r="I32" s="324"/>
      <c r="J32" s="324"/>
      <c r="K32" s="324"/>
      <c r="L32" s="324"/>
      <c r="M32" s="324"/>
      <c r="N32" s="324"/>
      <c r="O32" s="324"/>
      <c r="P32" s="324"/>
      <c r="Q32" s="324"/>
      <c r="R32" s="324"/>
      <c r="S32" s="324"/>
      <c r="T32" s="324"/>
      <c r="U32" s="324"/>
      <c r="V32" s="324"/>
      <c r="W32" s="324"/>
      <c r="X32" s="324"/>
      <c r="Y32" s="324"/>
      <c r="Z32" s="324"/>
    </row>
    <row r="33" ht="20.25" customHeight="1">
      <c r="A33" s="324"/>
      <c r="B33" s="324"/>
      <c r="C33" s="324"/>
      <c r="D33" s="324"/>
      <c r="E33" s="324"/>
      <c r="F33" s="324"/>
      <c r="G33" s="324"/>
      <c r="H33" s="324"/>
      <c r="I33" s="324"/>
      <c r="J33" s="324"/>
      <c r="K33" s="324"/>
      <c r="L33" s="324"/>
      <c r="M33" s="324"/>
      <c r="N33" s="324"/>
      <c r="O33" s="324"/>
      <c r="P33" s="324"/>
      <c r="Q33" s="324"/>
      <c r="R33" s="324"/>
      <c r="S33" s="324"/>
      <c r="T33" s="324"/>
      <c r="U33" s="324"/>
      <c r="V33" s="324"/>
      <c r="W33" s="324"/>
      <c r="X33" s="324"/>
      <c r="Y33" s="324"/>
      <c r="Z33" s="324"/>
    </row>
    <row r="34" ht="20.25" customHeight="1">
      <c r="A34" s="324"/>
      <c r="B34" s="324"/>
      <c r="C34" s="324"/>
      <c r="D34" s="324"/>
      <c r="E34" s="324"/>
      <c r="F34" s="324"/>
      <c r="G34" s="324"/>
      <c r="H34" s="324"/>
      <c r="I34" s="324"/>
      <c r="J34" s="324"/>
      <c r="K34" s="324"/>
      <c r="L34" s="324"/>
      <c r="M34" s="324"/>
      <c r="N34" s="324"/>
      <c r="O34" s="324"/>
      <c r="P34" s="324"/>
      <c r="Q34" s="324"/>
      <c r="R34" s="324"/>
      <c r="S34" s="324"/>
      <c r="T34" s="324"/>
      <c r="U34" s="324"/>
      <c r="V34" s="324"/>
      <c r="W34" s="324"/>
      <c r="X34" s="324"/>
      <c r="Y34" s="324"/>
      <c r="Z34" s="324"/>
    </row>
    <row r="35" ht="20.25" customHeight="1">
      <c r="A35" s="324"/>
      <c r="B35" s="324"/>
      <c r="C35" s="324"/>
      <c r="D35" s="324"/>
      <c r="E35" s="324"/>
      <c r="F35" s="324"/>
      <c r="G35" s="324"/>
      <c r="H35" s="324"/>
      <c r="I35" s="324"/>
      <c r="J35" s="324"/>
      <c r="K35" s="324"/>
      <c r="L35" s="324"/>
      <c r="M35" s="324"/>
      <c r="N35" s="324"/>
      <c r="O35" s="324"/>
      <c r="P35" s="324"/>
      <c r="Q35" s="324"/>
      <c r="R35" s="324"/>
      <c r="S35" s="324"/>
      <c r="T35" s="324"/>
      <c r="U35" s="324"/>
      <c r="V35" s="324"/>
      <c r="W35" s="324"/>
      <c r="X35" s="324"/>
      <c r="Y35" s="324"/>
      <c r="Z35" s="324"/>
    </row>
    <row r="36" ht="20.25" customHeight="1">
      <c r="A36" s="324"/>
      <c r="B36" s="324"/>
      <c r="C36" s="324"/>
      <c r="D36" s="324"/>
      <c r="E36" s="324"/>
      <c r="F36" s="324"/>
      <c r="G36" s="324"/>
      <c r="H36" s="324"/>
      <c r="I36" s="324"/>
      <c r="J36" s="324"/>
      <c r="K36" s="324"/>
      <c r="L36" s="324"/>
      <c r="M36" s="324"/>
      <c r="N36" s="324"/>
      <c r="O36" s="324"/>
      <c r="P36" s="324"/>
      <c r="Q36" s="324"/>
      <c r="R36" s="324"/>
      <c r="S36" s="324"/>
      <c r="T36" s="324"/>
      <c r="U36" s="324"/>
      <c r="V36" s="324"/>
      <c r="W36" s="324"/>
      <c r="X36" s="324"/>
      <c r="Y36" s="324"/>
      <c r="Z36" s="324"/>
    </row>
    <row r="37" ht="20.25" customHeight="1">
      <c r="A37" s="324"/>
      <c r="B37" s="324"/>
      <c r="C37" s="324"/>
      <c r="D37" s="324"/>
      <c r="E37" s="324"/>
      <c r="F37" s="324"/>
      <c r="G37" s="324"/>
      <c r="H37" s="324"/>
      <c r="I37" s="324"/>
      <c r="J37" s="324"/>
      <c r="K37" s="324"/>
      <c r="L37" s="324"/>
      <c r="M37" s="324"/>
      <c r="N37" s="324"/>
      <c r="O37" s="324"/>
      <c r="P37" s="324"/>
      <c r="Q37" s="324"/>
      <c r="R37" s="324"/>
      <c r="S37" s="324"/>
      <c r="T37" s="324"/>
      <c r="U37" s="324"/>
      <c r="V37" s="324"/>
      <c r="W37" s="324"/>
      <c r="X37" s="324"/>
      <c r="Y37" s="324"/>
      <c r="Z37" s="324"/>
    </row>
    <row r="38" ht="20.25" customHeight="1">
      <c r="A38" s="324"/>
      <c r="B38" s="324"/>
      <c r="C38" s="324"/>
      <c r="D38" s="324"/>
      <c r="E38" s="324"/>
      <c r="F38" s="324"/>
      <c r="G38" s="324"/>
      <c r="H38" s="324"/>
      <c r="I38" s="324"/>
      <c r="J38" s="324"/>
      <c r="K38" s="324"/>
      <c r="L38" s="324"/>
      <c r="M38" s="324"/>
      <c r="N38" s="324"/>
      <c r="O38" s="324"/>
      <c r="P38" s="324"/>
      <c r="Q38" s="324"/>
      <c r="R38" s="324"/>
      <c r="S38" s="324"/>
      <c r="T38" s="324"/>
      <c r="U38" s="324"/>
      <c r="V38" s="324"/>
      <c r="W38" s="324"/>
      <c r="X38" s="324"/>
      <c r="Y38" s="324"/>
      <c r="Z38" s="324"/>
    </row>
    <row r="39" ht="20.25" customHeight="1">
      <c r="A39" s="324"/>
      <c r="B39" s="324"/>
      <c r="C39" s="324"/>
      <c r="D39" s="324"/>
      <c r="E39" s="324"/>
      <c r="F39" s="324"/>
      <c r="G39" s="324"/>
      <c r="H39" s="324"/>
      <c r="I39" s="324"/>
      <c r="J39" s="324"/>
      <c r="K39" s="324"/>
      <c r="L39" s="324"/>
      <c r="M39" s="324"/>
      <c r="N39" s="324"/>
      <c r="O39" s="324"/>
      <c r="P39" s="324"/>
      <c r="Q39" s="324"/>
      <c r="R39" s="324"/>
      <c r="S39" s="324"/>
      <c r="T39" s="324"/>
      <c r="U39" s="324"/>
      <c r="V39" s="324"/>
      <c r="W39" s="324"/>
      <c r="X39" s="324"/>
      <c r="Y39" s="324"/>
      <c r="Z39" s="324"/>
    </row>
    <row r="40" ht="20.25" customHeight="1">
      <c r="A40" s="324"/>
      <c r="B40" s="324"/>
      <c r="C40" s="324"/>
      <c r="D40" s="324"/>
      <c r="E40" s="324"/>
      <c r="F40" s="324"/>
      <c r="G40" s="324"/>
      <c r="H40" s="324"/>
      <c r="I40" s="324"/>
      <c r="J40" s="324"/>
      <c r="K40" s="324"/>
      <c r="L40" s="324"/>
      <c r="M40" s="324"/>
      <c r="N40" s="324"/>
      <c r="O40" s="324"/>
      <c r="P40" s="324"/>
      <c r="Q40" s="324"/>
      <c r="R40" s="324"/>
      <c r="S40" s="324"/>
      <c r="T40" s="324"/>
      <c r="U40" s="324"/>
      <c r="V40" s="324"/>
      <c r="W40" s="324"/>
      <c r="X40" s="324"/>
      <c r="Y40" s="324"/>
      <c r="Z40" s="324"/>
    </row>
    <row r="41" ht="20.25" customHeight="1">
      <c r="A41" s="324"/>
      <c r="B41" s="324"/>
      <c r="C41" s="324"/>
      <c r="D41" s="324"/>
      <c r="E41" s="324"/>
      <c r="F41" s="324"/>
      <c r="G41" s="324"/>
      <c r="H41" s="324"/>
      <c r="I41" s="324"/>
      <c r="J41" s="324"/>
      <c r="K41" s="324"/>
      <c r="L41" s="324"/>
      <c r="M41" s="324"/>
      <c r="N41" s="324"/>
      <c r="O41" s="324"/>
      <c r="P41" s="324"/>
      <c r="Q41" s="324"/>
      <c r="R41" s="324"/>
      <c r="S41" s="324"/>
      <c r="T41" s="324"/>
      <c r="U41" s="324"/>
      <c r="V41" s="324"/>
      <c r="W41" s="324"/>
      <c r="X41" s="324"/>
      <c r="Y41" s="324"/>
      <c r="Z41" s="324"/>
    </row>
    <row r="42" ht="20.25" customHeight="1">
      <c r="A42" s="324"/>
      <c r="B42" s="324"/>
      <c r="C42" s="324"/>
      <c r="D42" s="324"/>
      <c r="E42" s="324"/>
      <c r="F42" s="324"/>
      <c r="G42" s="324"/>
      <c r="H42" s="324"/>
      <c r="I42" s="324"/>
      <c r="J42" s="324"/>
      <c r="K42" s="324"/>
      <c r="L42" s="324"/>
      <c r="M42" s="324"/>
      <c r="N42" s="324"/>
      <c r="O42" s="324"/>
      <c r="P42" s="324"/>
      <c r="Q42" s="324"/>
      <c r="R42" s="324"/>
      <c r="S42" s="324"/>
      <c r="T42" s="324"/>
      <c r="U42" s="324"/>
      <c r="V42" s="324"/>
      <c r="W42" s="324"/>
      <c r="X42" s="324"/>
      <c r="Y42" s="324"/>
      <c r="Z42" s="324"/>
    </row>
    <row r="43" ht="20.25" customHeight="1">
      <c r="A43" s="324"/>
      <c r="B43" s="324"/>
      <c r="C43" s="324"/>
      <c r="D43" s="324"/>
      <c r="E43" s="324"/>
      <c r="F43" s="324"/>
      <c r="G43" s="324"/>
      <c r="H43" s="324"/>
      <c r="I43" s="324"/>
      <c r="J43" s="324"/>
      <c r="K43" s="324"/>
      <c r="L43" s="324"/>
      <c r="M43" s="324"/>
      <c r="N43" s="324"/>
      <c r="O43" s="324"/>
      <c r="P43" s="324"/>
      <c r="Q43" s="324"/>
      <c r="R43" s="324"/>
      <c r="S43" s="324"/>
      <c r="T43" s="324"/>
      <c r="U43" s="324"/>
      <c r="V43" s="324"/>
      <c r="W43" s="324"/>
      <c r="X43" s="324"/>
      <c r="Y43" s="324"/>
      <c r="Z43" s="324"/>
    </row>
    <row r="44">
      <c r="A44" s="331"/>
      <c r="B44" s="331"/>
      <c r="C44" s="331"/>
      <c r="D44" s="331"/>
      <c r="E44" s="331"/>
      <c r="F44" s="331"/>
      <c r="G44" s="331"/>
      <c r="H44" s="331"/>
      <c r="I44" s="331"/>
      <c r="J44" s="331"/>
      <c r="K44" s="331"/>
      <c r="L44" s="331"/>
      <c r="M44" s="331"/>
      <c r="N44" s="331"/>
      <c r="O44" s="331"/>
      <c r="P44" s="331"/>
      <c r="Q44" s="331"/>
      <c r="R44" s="331"/>
      <c r="S44" s="331"/>
      <c r="T44" s="331"/>
      <c r="U44" s="331"/>
      <c r="V44" s="331"/>
      <c r="W44" s="331"/>
      <c r="X44" s="331"/>
      <c r="Y44" s="331"/>
      <c r="Z44" s="331"/>
    </row>
    <row r="45">
      <c r="A45" s="331"/>
      <c r="B45" s="331"/>
      <c r="C45" s="331"/>
      <c r="D45" s="331"/>
      <c r="E45" s="331"/>
      <c r="F45" s="331"/>
      <c r="G45" s="331"/>
      <c r="H45" s="331"/>
      <c r="I45" s="331"/>
      <c r="J45" s="331"/>
      <c r="K45" s="331"/>
      <c r="L45" s="331"/>
      <c r="M45" s="331"/>
      <c r="N45" s="331"/>
      <c r="O45" s="331"/>
      <c r="P45" s="331"/>
      <c r="Q45" s="331"/>
      <c r="R45" s="331"/>
      <c r="S45" s="331"/>
      <c r="T45" s="331"/>
      <c r="U45" s="331"/>
      <c r="V45" s="331"/>
      <c r="W45" s="331"/>
      <c r="X45" s="331"/>
      <c r="Y45" s="331"/>
      <c r="Z45" s="331"/>
    </row>
    <row r="46">
      <c r="A46" s="331"/>
      <c r="B46" s="331"/>
      <c r="C46" s="331"/>
      <c r="D46" s="331"/>
      <c r="E46" s="331"/>
      <c r="F46" s="331"/>
      <c r="G46" s="331"/>
      <c r="H46" s="331"/>
      <c r="I46" s="331"/>
      <c r="J46" s="331"/>
      <c r="K46" s="331"/>
      <c r="L46" s="331"/>
      <c r="M46" s="331"/>
      <c r="N46" s="331"/>
      <c r="O46" s="331"/>
      <c r="P46" s="331"/>
      <c r="Q46" s="331"/>
      <c r="R46" s="331"/>
      <c r="S46" s="331"/>
      <c r="T46" s="331"/>
      <c r="U46" s="331"/>
      <c r="V46" s="331"/>
      <c r="W46" s="331"/>
      <c r="X46" s="331"/>
      <c r="Y46" s="331"/>
      <c r="Z46" s="331"/>
    </row>
    <row r="47">
      <c r="A47" s="331"/>
      <c r="B47" s="331"/>
      <c r="C47" s="331"/>
      <c r="D47" s="331"/>
      <c r="E47" s="331"/>
      <c r="F47" s="331"/>
      <c r="G47" s="331"/>
      <c r="H47" s="331"/>
      <c r="I47" s="331"/>
      <c r="J47" s="331"/>
      <c r="K47" s="331"/>
      <c r="L47" s="331"/>
      <c r="M47" s="331"/>
      <c r="N47" s="331"/>
      <c r="O47" s="331"/>
      <c r="P47" s="331"/>
      <c r="Q47" s="331"/>
      <c r="R47" s="331"/>
      <c r="S47" s="331"/>
      <c r="T47" s="331"/>
      <c r="U47" s="331"/>
      <c r="V47" s="331"/>
      <c r="W47" s="331"/>
      <c r="X47" s="331"/>
      <c r="Y47" s="331"/>
      <c r="Z47" s="331"/>
    </row>
    <row r="48">
      <c r="A48" s="331"/>
      <c r="B48" s="331"/>
      <c r="C48" s="331"/>
      <c r="D48" s="331"/>
      <c r="E48" s="331"/>
      <c r="F48" s="331"/>
      <c r="G48" s="331"/>
      <c r="H48" s="331"/>
      <c r="I48" s="331"/>
      <c r="J48" s="331"/>
      <c r="K48" s="331"/>
      <c r="L48" s="331"/>
      <c r="M48" s="331"/>
      <c r="N48" s="331"/>
      <c r="O48" s="331"/>
      <c r="P48" s="331"/>
      <c r="Q48" s="331"/>
      <c r="R48" s="331"/>
      <c r="S48" s="331"/>
      <c r="T48" s="331"/>
      <c r="U48" s="331"/>
      <c r="V48" s="331"/>
      <c r="W48" s="331"/>
      <c r="X48" s="331"/>
      <c r="Y48" s="331"/>
      <c r="Z48" s="331"/>
    </row>
    <row r="49">
      <c r="A49" s="331"/>
      <c r="B49" s="331"/>
      <c r="C49" s="331"/>
      <c r="D49" s="331"/>
      <c r="E49" s="331"/>
      <c r="F49" s="331"/>
      <c r="G49" s="331"/>
      <c r="H49" s="331"/>
      <c r="I49" s="331"/>
      <c r="J49" s="331"/>
      <c r="K49" s="331"/>
      <c r="L49" s="331"/>
      <c r="M49" s="331"/>
      <c r="N49" s="331"/>
      <c r="O49" s="331"/>
      <c r="P49" s="331"/>
      <c r="Q49" s="331"/>
      <c r="R49" s="331"/>
      <c r="S49" s="331"/>
      <c r="T49" s="331"/>
      <c r="U49" s="331"/>
      <c r="V49" s="331"/>
      <c r="W49" s="331"/>
      <c r="X49" s="331"/>
      <c r="Y49" s="331"/>
      <c r="Z49" s="331"/>
    </row>
    <row r="50">
      <c r="A50" s="331"/>
      <c r="B50" s="331"/>
      <c r="C50" s="331"/>
      <c r="D50" s="331"/>
      <c r="E50" s="331"/>
      <c r="F50" s="331"/>
      <c r="G50" s="331"/>
      <c r="H50" s="331"/>
      <c r="I50" s="331"/>
      <c r="J50" s="331"/>
      <c r="K50" s="331"/>
      <c r="L50" s="331"/>
      <c r="M50" s="331"/>
      <c r="N50" s="331"/>
      <c r="O50" s="331"/>
      <c r="P50" s="331"/>
      <c r="Q50" s="331"/>
      <c r="R50" s="331"/>
      <c r="S50" s="331"/>
      <c r="T50" s="331"/>
      <c r="U50" s="331"/>
      <c r="V50" s="331"/>
      <c r="W50" s="331"/>
      <c r="X50" s="331"/>
      <c r="Y50" s="331"/>
      <c r="Z50" s="331"/>
    </row>
    <row r="51">
      <c r="A51" s="331"/>
      <c r="B51" s="331"/>
      <c r="C51" s="331"/>
      <c r="D51" s="331"/>
      <c r="E51" s="331"/>
      <c r="F51" s="331"/>
      <c r="G51" s="331"/>
      <c r="H51" s="331"/>
      <c r="I51" s="331"/>
      <c r="J51" s="331"/>
      <c r="K51" s="331"/>
      <c r="L51" s="331"/>
      <c r="M51" s="331"/>
      <c r="N51" s="331"/>
      <c r="O51" s="331"/>
      <c r="P51" s="331"/>
      <c r="Q51" s="331"/>
      <c r="R51" s="331"/>
      <c r="S51" s="331"/>
      <c r="T51" s="331"/>
      <c r="U51" s="331"/>
      <c r="V51" s="331"/>
      <c r="W51" s="331"/>
      <c r="X51" s="331"/>
      <c r="Y51" s="331"/>
      <c r="Z51" s="331"/>
    </row>
    <row r="52">
      <c r="A52" s="331"/>
      <c r="B52" s="331"/>
      <c r="C52" s="331"/>
      <c r="D52" s="331"/>
      <c r="E52" s="331"/>
      <c r="F52" s="331"/>
      <c r="G52" s="331"/>
      <c r="H52" s="331"/>
      <c r="I52" s="331"/>
      <c r="J52" s="331"/>
      <c r="K52" s="331"/>
      <c r="L52" s="331"/>
      <c r="M52" s="331"/>
      <c r="N52" s="331"/>
      <c r="O52" s="331"/>
      <c r="P52" s="331"/>
      <c r="Q52" s="331"/>
      <c r="R52" s="331"/>
      <c r="S52" s="331"/>
      <c r="T52" s="331"/>
      <c r="U52" s="331"/>
      <c r="V52" s="331"/>
      <c r="W52" s="331"/>
      <c r="X52" s="331"/>
      <c r="Y52" s="331"/>
      <c r="Z52" s="331"/>
    </row>
    <row r="53">
      <c r="A53" s="331"/>
      <c r="B53" s="331"/>
      <c r="C53" s="331"/>
      <c r="D53" s="331"/>
      <c r="E53" s="331"/>
      <c r="F53" s="331"/>
      <c r="G53" s="331"/>
      <c r="H53" s="331"/>
      <c r="I53" s="331"/>
      <c r="J53" s="331"/>
      <c r="K53" s="331"/>
      <c r="L53" s="331"/>
      <c r="M53" s="331"/>
      <c r="N53" s="331"/>
      <c r="O53" s="331"/>
      <c r="P53" s="331"/>
      <c r="Q53" s="331"/>
      <c r="R53" s="331"/>
      <c r="S53" s="331"/>
      <c r="T53" s="331"/>
      <c r="U53" s="331"/>
      <c r="V53" s="331"/>
      <c r="W53" s="331"/>
      <c r="X53" s="331"/>
      <c r="Y53" s="331"/>
      <c r="Z53" s="331"/>
    </row>
    <row r="54">
      <c r="A54" s="331"/>
      <c r="B54" s="331"/>
      <c r="C54" s="331"/>
      <c r="D54" s="331"/>
      <c r="E54" s="331"/>
      <c r="F54" s="331"/>
      <c r="G54" s="331"/>
      <c r="H54" s="331"/>
      <c r="I54" s="331"/>
      <c r="J54" s="331"/>
      <c r="K54" s="331"/>
      <c r="L54" s="331"/>
      <c r="M54" s="331"/>
      <c r="N54" s="331"/>
      <c r="O54" s="331"/>
      <c r="P54" s="331"/>
      <c r="Q54" s="331"/>
      <c r="R54" s="331"/>
      <c r="S54" s="331"/>
      <c r="T54" s="331"/>
      <c r="U54" s="331"/>
      <c r="V54" s="331"/>
      <c r="W54" s="331"/>
      <c r="X54" s="331"/>
      <c r="Y54" s="331"/>
      <c r="Z54" s="331"/>
    </row>
    <row r="55">
      <c r="A55" s="331"/>
      <c r="B55" s="331"/>
      <c r="C55" s="331"/>
      <c r="D55" s="331"/>
      <c r="E55" s="331"/>
      <c r="F55" s="331"/>
      <c r="G55" s="331"/>
      <c r="H55" s="331"/>
      <c r="I55" s="331"/>
      <c r="J55" s="331"/>
      <c r="K55" s="331"/>
      <c r="L55" s="331"/>
      <c r="M55" s="331"/>
      <c r="N55" s="331"/>
      <c r="O55" s="331"/>
      <c r="P55" s="331"/>
      <c r="Q55" s="331"/>
      <c r="R55" s="331"/>
      <c r="S55" s="331"/>
      <c r="T55" s="331"/>
      <c r="U55" s="331"/>
      <c r="V55" s="331"/>
      <c r="W55" s="331"/>
      <c r="X55" s="331"/>
      <c r="Y55" s="331"/>
      <c r="Z55" s="331"/>
    </row>
    <row r="56">
      <c r="A56" s="331"/>
      <c r="B56" s="331"/>
      <c r="C56" s="331"/>
      <c r="D56" s="331"/>
      <c r="E56" s="331"/>
      <c r="F56" s="331"/>
      <c r="G56" s="331"/>
      <c r="H56" s="331"/>
      <c r="I56" s="331"/>
      <c r="J56" s="331"/>
      <c r="K56" s="331"/>
      <c r="L56" s="331"/>
      <c r="M56" s="331"/>
      <c r="N56" s="331"/>
      <c r="O56" s="331"/>
      <c r="P56" s="331"/>
      <c r="Q56" s="331"/>
      <c r="R56" s="331"/>
      <c r="S56" s="331"/>
      <c r="T56" s="331"/>
      <c r="U56" s="331"/>
      <c r="V56" s="331"/>
      <c r="W56" s="331"/>
      <c r="X56" s="331"/>
      <c r="Y56" s="331"/>
      <c r="Z56" s="331"/>
    </row>
    <row r="57">
      <c r="A57" s="331"/>
      <c r="B57" s="331"/>
      <c r="C57" s="331"/>
      <c r="D57" s="331"/>
      <c r="E57" s="331"/>
      <c r="F57" s="331"/>
      <c r="G57" s="331"/>
      <c r="H57" s="331"/>
      <c r="I57" s="331"/>
      <c r="J57" s="331"/>
      <c r="K57" s="331"/>
      <c r="L57" s="331"/>
      <c r="M57" s="331"/>
      <c r="N57" s="331"/>
      <c r="O57" s="331"/>
      <c r="P57" s="331"/>
      <c r="Q57" s="331"/>
      <c r="R57" s="331"/>
      <c r="S57" s="331"/>
      <c r="T57" s="331"/>
      <c r="U57" s="331"/>
      <c r="V57" s="331"/>
      <c r="W57" s="331"/>
      <c r="X57" s="331"/>
      <c r="Y57" s="331"/>
      <c r="Z57" s="331"/>
    </row>
    <row r="58">
      <c r="A58" s="331"/>
      <c r="B58" s="331"/>
      <c r="C58" s="331"/>
      <c r="D58" s="331"/>
      <c r="E58" s="331"/>
      <c r="F58" s="331"/>
      <c r="G58" s="331"/>
      <c r="H58" s="331"/>
      <c r="I58" s="331"/>
      <c r="J58" s="331"/>
      <c r="K58" s="331"/>
      <c r="L58" s="331"/>
      <c r="M58" s="331"/>
      <c r="N58" s="331"/>
      <c r="O58" s="331"/>
      <c r="P58" s="331"/>
      <c r="Q58" s="331"/>
      <c r="R58" s="331"/>
      <c r="S58" s="331"/>
      <c r="T58" s="331"/>
      <c r="U58" s="331"/>
      <c r="V58" s="331"/>
      <c r="W58" s="331"/>
      <c r="X58" s="331"/>
      <c r="Y58" s="331"/>
      <c r="Z58" s="331"/>
    </row>
    <row r="59">
      <c r="A59" s="331"/>
      <c r="B59" s="331"/>
      <c r="C59" s="331"/>
      <c r="D59" s="331"/>
      <c r="E59" s="331"/>
      <c r="F59" s="331"/>
      <c r="G59" s="331"/>
      <c r="H59" s="331"/>
      <c r="I59" s="331"/>
      <c r="J59" s="331"/>
      <c r="K59" s="331"/>
      <c r="L59" s="331"/>
      <c r="M59" s="331"/>
      <c r="N59" s="331"/>
      <c r="O59" s="331"/>
      <c r="P59" s="331"/>
      <c r="Q59" s="331"/>
      <c r="R59" s="331"/>
      <c r="S59" s="331"/>
      <c r="T59" s="331"/>
      <c r="U59" s="331"/>
      <c r="V59" s="331"/>
      <c r="W59" s="331"/>
      <c r="X59" s="331"/>
      <c r="Y59" s="331"/>
      <c r="Z59" s="331"/>
    </row>
    <row r="60">
      <c r="A60" s="331"/>
      <c r="B60" s="331"/>
      <c r="C60" s="331"/>
      <c r="D60" s="331"/>
      <c r="E60" s="331"/>
      <c r="F60" s="331"/>
      <c r="G60" s="331"/>
      <c r="H60" s="331"/>
      <c r="I60" s="331"/>
      <c r="J60" s="331"/>
      <c r="K60" s="331"/>
      <c r="L60" s="331"/>
      <c r="M60" s="331"/>
      <c r="N60" s="331"/>
      <c r="O60" s="331"/>
      <c r="P60" s="331"/>
      <c r="Q60" s="331"/>
      <c r="R60" s="331"/>
      <c r="S60" s="331"/>
      <c r="T60" s="331"/>
      <c r="U60" s="331"/>
      <c r="V60" s="331"/>
      <c r="W60" s="331"/>
      <c r="X60" s="331"/>
      <c r="Y60" s="331"/>
      <c r="Z60" s="331"/>
    </row>
    <row r="61">
      <c r="A61" s="331"/>
      <c r="B61" s="331"/>
      <c r="C61" s="331"/>
      <c r="D61" s="331"/>
      <c r="E61" s="331"/>
      <c r="F61" s="331"/>
      <c r="G61" s="331"/>
      <c r="H61" s="331"/>
      <c r="I61" s="331"/>
      <c r="J61" s="331"/>
      <c r="K61" s="331"/>
      <c r="L61" s="331"/>
      <c r="M61" s="331"/>
      <c r="N61" s="331"/>
      <c r="O61" s="331"/>
      <c r="P61" s="331"/>
      <c r="Q61" s="331"/>
      <c r="R61" s="331"/>
      <c r="S61" s="331"/>
      <c r="T61" s="331"/>
      <c r="U61" s="331"/>
      <c r="V61" s="331"/>
      <c r="W61" s="331"/>
      <c r="X61" s="331"/>
      <c r="Y61" s="331"/>
      <c r="Z61" s="331"/>
    </row>
    <row r="62">
      <c r="A62" s="331"/>
      <c r="B62" s="331"/>
      <c r="C62" s="331"/>
      <c r="D62" s="331"/>
      <c r="E62" s="331"/>
      <c r="F62" s="331"/>
      <c r="G62" s="331"/>
      <c r="H62" s="331"/>
      <c r="I62" s="331"/>
      <c r="J62" s="331"/>
      <c r="K62" s="331"/>
      <c r="L62" s="331"/>
      <c r="M62" s="331"/>
      <c r="N62" s="331"/>
      <c r="O62" s="331"/>
      <c r="P62" s="331"/>
      <c r="Q62" s="331"/>
      <c r="R62" s="331"/>
      <c r="S62" s="331"/>
      <c r="T62" s="331"/>
      <c r="U62" s="331"/>
      <c r="V62" s="331"/>
      <c r="W62" s="331"/>
      <c r="X62" s="331"/>
      <c r="Y62" s="331"/>
      <c r="Z62" s="331"/>
    </row>
    <row r="63">
      <c r="A63" s="331"/>
      <c r="B63" s="331"/>
      <c r="C63" s="331"/>
      <c r="D63" s="331"/>
      <c r="E63" s="331"/>
      <c r="F63" s="331"/>
      <c r="G63" s="331"/>
      <c r="H63" s="331"/>
      <c r="I63" s="331"/>
      <c r="J63" s="331"/>
      <c r="K63" s="331"/>
      <c r="L63" s="331"/>
      <c r="M63" s="331"/>
      <c r="N63" s="331"/>
      <c r="O63" s="331"/>
      <c r="P63" s="331"/>
      <c r="Q63" s="331"/>
      <c r="R63" s="331"/>
      <c r="S63" s="331"/>
      <c r="T63" s="331"/>
      <c r="U63" s="331"/>
      <c r="V63" s="331"/>
      <c r="W63" s="331"/>
      <c r="X63" s="331"/>
      <c r="Y63" s="331"/>
      <c r="Z63" s="331"/>
    </row>
    <row r="64">
      <c r="A64" s="331"/>
      <c r="B64" s="331"/>
      <c r="C64" s="331"/>
      <c r="D64" s="331"/>
      <c r="E64" s="331"/>
      <c r="F64" s="331"/>
      <c r="G64" s="331"/>
      <c r="H64" s="331"/>
      <c r="I64" s="331"/>
      <c r="J64" s="331"/>
      <c r="K64" s="331"/>
      <c r="L64" s="331"/>
      <c r="M64" s="331"/>
      <c r="N64" s="331"/>
      <c r="O64" s="331"/>
      <c r="P64" s="331"/>
      <c r="Q64" s="331"/>
      <c r="R64" s="331"/>
      <c r="S64" s="331"/>
      <c r="T64" s="331"/>
      <c r="U64" s="331"/>
      <c r="V64" s="331"/>
      <c r="W64" s="331"/>
      <c r="X64" s="331"/>
      <c r="Y64" s="331"/>
      <c r="Z64" s="331"/>
    </row>
    <row r="65">
      <c r="A65" s="331"/>
      <c r="B65" s="331"/>
      <c r="C65" s="331"/>
      <c r="D65" s="331"/>
      <c r="E65" s="331"/>
      <c r="F65" s="331"/>
      <c r="G65" s="331"/>
      <c r="H65" s="331"/>
      <c r="I65" s="331"/>
      <c r="J65" s="331"/>
      <c r="K65" s="331"/>
      <c r="L65" s="331"/>
      <c r="M65" s="331"/>
      <c r="N65" s="331"/>
      <c r="O65" s="331"/>
      <c r="P65" s="331"/>
      <c r="Q65" s="331"/>
      <c r="R65" s="331"/>
      <c r="S65" s="331"/>
      <c r="T65" s="331"/>
      <c r="U65" s="331"/>
      <c r="V65" s="331"/>
      <c r="W65" s="331"/>
      <c r="X65" s="331"/>
      <c r="Y65" s="331"/>
      <c r="Z65" s="331"/>
    </row>
    <row r="66">
      <c r="A66" s="331"/>
      <c r="B66" s="331"/>
      <c r="C66" s="331"/>
      <c r="D66" s="331"/>
      <c r="E66" s="331"/>
      <c r="F66" s="331"/>
      <c r="G66" s="331"/>
      <c r="H66" s="331"/>
      <c r="I66" s="331"/>
      <c r="J66" s="331"/>
      <c r="K66" s="331"/>
      <c r="L66" s="331"/>
      <c r="M66" s="331"/>
      <c r="N66" s="331"/>
      <c r="O66" s="331"/>
      <c r="P66" s="331"/>
      <c r="Q66" s="331"/>
      <c r="R66" s="331"/>
      <c r="S66" s="331"/>
      <c r="T66" s="331"/>
      <c r="U66" s="331"/>
      <c r="V66" s="331"/>
      <c r="W66" s="331"/>
      <c r="X66" s="331"/>
      <c r="Y66" s="331"/>
      <c r="Z66" s="331"/>
    </row>
    <row r="67">
      <c r="A67" s="331"/>
      <c r="B67" s="331"/>
      <c r="C67" s="331"/>
      <c r="D67" s="331"/>
      <c r="E67" s="331"/>
      <c r="F67" s="331"/>
      <c r="G67" s="331"/>
      <c r="H67" s="331"/>
      <c r="I67" s="331"/>
      <c r="J67" s="331"/>
      <c r="K67" s="331"/>
      <c r="L67" s="331"/>
      <c r="M67" s="331"/>
      <c r="N67" s="331"/>
      <c r="O67" s="331"/>
      <c r="P67" s="331"/>
      <c r="Q67" s="331"/>
      <c r="R67" s="331"/>
      <c r="S67" s="331"/>
      <c r="T67" s="331"/>
      <c r="U67" s="331"/>
      <c r="V67" s="331"/>
      <c r="W67" s="331"/>
      <c r="X67" s="331"/>
      <c r="Y67" s="331"/>
      <c r="Z67" s="331"/>
    </row>
    <row r="68">
      <c r="A68" s="331"/>
      <c r="B68" s="331"/>
      <c r="C68" s="331"/>
      <c r="D68" s="331"/>
      <c r="E68" s="331"/>
      <c r="F68" s="331"/>
      <c r="G68" s="331"/>
      <c r="H68" s="331"/>
      <c r="I68" s="331"/>
      <c r="J68" s="331"/>
      <c r="K68" s="331"/>
      <c r="L68" s="331"/>
      <c r="M68" s="331"/>
      <c r="N68" s="331"/>
      <c r="O68" s="331"/>
      <c r="P68" s="331"/>
      <c r="Q68" s="331"/>
      <c r="R68" s="331"/>
      <c r="S68" s="331"/>
      <c r="T68" s="331"/>
      <c r="U68" s="331"/>
      <c r="V68" s="331"/>
      <c r="W68" s="331"/>
      <c r="X68" s="331"/>
      <c r="Y68" s="331"/>
      <c r="Z68" s="331"/>
    </row>
    <row r="69">
      <c r="A69" s="331"/>
      <c r="B69" s="331"/>
      <c r="C69" s="331"/>
      <c r="D69" s="331"/>
      <c r="E69" s="331"/>
      <c r="F69" s="331"/>
      <c r="G69" s="331"/>
      <c r="H69" s="331"/>
      <c r="I69" s="331"/>
      <c r="J69" s="331"/>
      <c r="K69" s="331"/>
      <c r="L69" s="331"/>
      <c r="M69" s="331"/>
      <c r="N69" s="331"/>
      <c r="O69" s="331"/>
      <c r="P69" s="331"/>
      <c r="Q69" s="331"/>
      <c r="R69" s="331"/>
      <c r="S69" s="331"/>
      <c r="T69" s="331"/>
      <c r="U69" s="331"/>
      <c r="V69" s="331"/>
      <c r="W69" s="331"/>
      <c r="X69" s="331"/>
      <c r="Y69" s="331"/>
      <c r="Z69" s="331"/>
    </row>
    <row r="70">
      <c r="A70" s="331"/>
      <c r="B70" s="331"/>
      <c r="C70" s="331"/>
      <c r="D70" s="331"/>
      <c r="E70" s="331"/>
      <c r="F70" s="331"/>
      <c r="G70" s="331"/>
      <c r="H70" s="331"/>
      <c r="I70" s="331"/>
      <c r="J70" s="331"/>
      <c r="K70" s="331"/>
      <c r="L70" s="331"/>
      <c r="M70" s="331"/>
      <c r="N70" s="331"/>
      <c r="O70" s="331"/>
      <c r="P70" s="331"/>
      <c r="Q70" s="331"/>
      <c r="R70" s="331"/>
      <c r="S70" s="331"/>
      <c r="T70" s="331"/>
      <c r="U70" s="331"/>
      <c r="V70" s="331"/>
      <c r="W70" s="331"/>
      <c r="X70" s="331"/>
      <c r="Y70" s="331"/>
      <c r="Z70" s="331"/>
    </row>
    <row r="71">
      <c r="A71" s="331"/>
      <c r="B71" s="331"/>
      <c r="C71" s="331"/>
      <c r="D71" s="331"/>
      <c r="E71" s="331"/>
      <c r="F71" s="331"/>
      <c r="G71" s="331"/>
      <c r="H71" s="331"/>
      <c r="I71" s="331"/>
      <c r="J71" s="331"/>
      <c r="K71" s="331"/>
      <c r="L71" s="331"/>
      <c r="M71" s="331"/>
      <c r="N71" s="331"/>
      <c r="O71" s="331"/>
      <c r="P71" s="331"/>
      <c r="Q71" s="331"/>
      <c r="R71" s="331"/>
      <c r="S71" s="331"/>
      <c r="T71" s="331"/>
      <c r="U71" s="331"/>
      <c r="V71" s="331"/>
      <c r="W71" s="331"/>
      <c r="X71" s="331"/>
      <c r="Y71" s="331"/>
      <c r="Z71" s="331"/>
    </row>
    <row r="72">
      <c r="A72" s="331"/>
      <c r="B72" s="331"/>
      <c r="C72" s="331"/>
      <c r="D72" s="331"/>
      <c r="E72" s="331"/>
      <c r="F72" s="331"/>
      <c r="G72" s="331"/>
      <c r="H72" s="331"/>
      <c r="I72" s="331"/>
      <c r="J72" s="331"/>
      <c r="K72" s="331"/>
      <c r="L72" s="331"/>
      <c r="M72" s="331"/>
      <c r="N72" s="331"/>
      <c r="O72" s="331"/>
      <c r="P72" s="331"/>
      <c r="Q72" s="331"/>
      <c r="R72" s="331"/>
      <c r="S72" s="331"/>
      <c r="T72" s="331"/>
      <c r="U72" s="331"/>
      <c r="V72" s="331"/>
      <c r="W72" s="331"/>
      <c r="X72" s="331"/>
      <c r="Y72" s="331"/>
      <c r="Z72" s="331"/>
    </row>
    <row r="73">
      <c r="A73" s="331"/>
      <c r="B73" s="331"/>
      <c r="C73" s="331"/>
      <c r="D73" s="331"/>
      <c r="E73" s="331"/>
      <c r="F73" s="331"/>
      <c r="G73" s="331"/>
      <c r="H73" s="331"/>
      <c r="I73" s="331"/>
      <c r="J73" s="331"/>
      <c r="K73" s="331"/>
      <c r="L73" s="331"/>
      <c r="M73" s="331"/>
      <c r="N73" s="331"/>
      <c r="O73" s="331"/>
      <c r="P73" s="331"/>
      <c r="Q73" s="331"/>
      <c r="R73" s="331"/>
      <c r="S73" s="331"/>
      <c r="T73" s="331"/>
      <c r="U73" s="331"/>
      <c r="V73" s="331"/>
      <c r="W73" s="331"/>
      <c r="X73" s="331"/>
      <c r="Y73" s="331"/>
      <c r="Z73" s="331"/>
    </row>
    <row r="74">
      <c r="A74" s="331"/>
      <c r="B74" s="331"/>
      <c r="C74" s="331"/>
      <c r="D74" s="331"/>
      <c r="E74" s="331"/>
      <c r="F74" s="331"/>
      <c r="G74" s="331"/>
      <c r="H74" s="331"/>
      <c r="I74" s="331"/>
      <c r="J74" s="331"/>
      <c r="K74" s="331"/>
      <c r="L74" s="331"/>
      <c r="M74" s="331"/>
      <c r="N74" s="331"/>
      <c r="O74" s="331"/>
      <c r="P74" s="331"/>
      <c r="Q74" s="331"/>
      <c r="R74" s="331"/>
      <c r="S74" s="331"/>
      <c r="T74" s="331"/>
      <c r="U74" s="331"/>
      <c r="V74" s="331"/>
      <c r="W74" s="331"/>
      <c r="X74" s="331"/>
      <c r="Y74" s="331"/>
      <c r="Z74" s="331"/>
    </row>
    <row r="75">
      <c r="A75" s="331"/>
      <c r="B75" s="331"/>
      <c r="C75" s="331"/>
      <c r="D75" s="331"/>
      <c r="E75" s="331"/>
      <c r="F75" s="331"/>
      <c r="G75" s="331"/>
      <c r="H75" s="331"/>
      <c r="I75" s="331"/>
      <c r="J75" s="331"/>
      <c r="K75" s="331"/>
      <c r="L75" s="331"/>
      <c r="M75" s="331"/>
      <c r="N75" s="331"/>
      <c r="O75" s="331"/>
      <c r="P75" s="331"/>
      <c r="Q75" s="331"/>
      <c r="R75" s="331"/>
      <c r="S75" s="331"/>
      <c r="T75" s="331"/>
      <c r="U75" s="331"/>
      <c r="V75" s="331"/>
      <c r="W75" s="331"/>
      <c r="X75" s="331"/>
      <c r="Y75" s="331"/>
      <c r="Z75" s="331"/>
    </row>
    <row r="76">
      <c r="A76" s="331"/>
      <c r="B76" s="331"/>
      <c r="C76" s="331"/>
      <c r="D76" s="331"/>
      <c r="E76" s="331"/>
      <c r="F76" s="331"/>
      <c r="G76" s="331"/>
      <c r="H76" s="331"/>
      <c r="I76" s="331"/>
      <c r="J76" s="331"/>
      <c r="K76" s="331"/>
      <c r="L76" s="331"/>
      <c r="M76" s="331"/>
      <c r="N76" s="331"/>
      <c r="O76" s="331"/>
      <c r="P76" s="331"/>
      <c r="Q76" s="331"/>
      <c r="R76" s="331"/>
      <c r="S76" s="331"/>
      <c r="T76" s="331"/>
      <c r="U76" s="331"/>
      <c r="V76" s="331"/>
      <c r="W76" s="331"/>
      <c r="X76" s="331"/>
      <c r="Y76" s="331"/>
      <c r="Z76" s="331"/>
    </row>
    <row r="77">
      <c r="A77" s="331"/>
      <c r="B77" s="331"/>
      <c r="C77" s="331"/>
      <c r="D77" s="331"/>
      <c r="E77" s="331"/>
      <c r="F77" s="331"/>
      <c r="G77" s="331"/>
      <c r="H77" s="331"/>
      <c r="I77" s="331"/>
      <c r="J77" s="331"/>
      <c r="K77" s="331"/>
      <c r="L77" s="331"/>
      <c r="M77" s="331"/>
      <c r="N77" s="331"/>
      <c r="O77" s="331"/>
      <c r="P77" s="331"/>
      <c r="Q77" s="331"/>
      <c r="R77" s="331"/>
      <c r="S77" s="331"/>
      <c r="T77" s="331"/>
      <c r="U77" s="331"/>
      <c r="V77" s="331"/>
      <c r="W77" s="331"/>
      <c r="X77" s="331"/>
      <c r="Y77" s="331"/>
      <c r="Z77" s="331"/>
    </row>
    <row r="78">
      <c r="A78" s="331"/>
      <c r="B78" s="331"/>
      <c r="C78" s="331"/>
      <c r="D78" s="331"/>
      <c r="E78" s="331"/>
      <c r="F78" s="331"/>
      <c r="G78" s="331"/>
      <c r="H78" s="331"/>
      <c r="I78" s="331"/>
      <c r="J78" s="331"/>
      <c r="K78" s="331"/>
      <c r="L78" s="331"/>
      <c r="M78" s="331"/>
      <c r="N78" s="331"/>
      <c r="O78" s="331"/>
      <c r="P78" s="331"/>
      <c r="Q78" s="331"/>
      <c r="R78" s="331"/>
      <c r="S78" s="331"/>
      <c r="T78" s="331"/>
      <c r="U78" s="331"/>
      <c r="V78" s="331"/>
      <c r="W78" s="331"/>
      <c r="X78" s="331"/>
      <c r="Y78" s="331"/>
      <c r="Z78" s="331"/>
    </row>
    <row r="79">
      <c r="A79" s="331"/>
      <c r="B79" s="331"/>
      <c r="C79" s="331"/>
      <c r="D79" s="331"/>
      <c r="E79" s="331"/>
      <c r="F79" s="331"/>
      <c r="G79" s="331"/>
      <c r="H79" s="331"/>
      <c r="I79" s="331"/>
      <c r="J79" s="331"/>
      <c r="K79" s="331"/>
      <c r="L79" s="331"/>
      <c r="M79" s="331"/>
      <c r="N79" s="331"/>
      <c r="O79" s="331"/>
      <c r="P79" s="331"/>
      <c r="Q79" s="331"/>
      <c r="R79" s="331"/>
      <c r="S79" s="331"/>
      <c r="T79" s="331"/>
      <c r="U79" s="331"/>
      <c r="V79" s="331"/>
      <c r="W79" s="331"/>
      <c r="X79" s="331"/>
      <c r="Y79" s="331"/>
      <c r="Z79" s="331"/>
    </row>
    <row r="80">
      <c r="A80" s="331"/>
      <c r="B80" s="331"/>
      <c r="C80" s="331"/>
      <c r="D80" s="331"/>
      <c r="E80" s="331"/>
      <c r="F80" s="331"/>
      <c r="G80" s="331"/>
      <c r="H80" s="331"/>
      <c r="I80" s="331"/>
      <c r="J80" s="331"/>
      <c r="K80" s="331"/>
      <c r="L80" s="331"/>
      <c r="M80" s="331"/>
      <c r="N80" s="331"/>
      <c r="O80" s="331"/>
      <c r="P80" s="331"/>
      <c r="Q80" s="331"/>
      <c r="R80" s="331"/>
      <c r="S80" s="331"/>
      <c r="T80" s="331"/>
      <c r="U80" s="331"/>
      <c r="V80" s="331"/>
      <c r="W80" s="331"/>
      <c r="X80" s="331"/>
      <c r="Y80" s="331"/>
      <c r="Z80" s="331"/>
    </row>
    <row r="81">
      <c r="A81" s="331"/>
      <c r="B81" s="331"/>
      <c r="C81" s="331"/>
      <c r="D81" s="331"/>
      <c r="E81" s="331"/>
      <c r="F81" s="331"/>
      <c r="G81" s="331"/>
      <c r="H81" s="331"/>
      <c r="I81" s="331"/>
      <c r="J81" s="331"/>
      <c r="K81" s="331"/>
      <c r="L81" s="331"/>
      <c r="M81" s="331"/>
      <c r="N81" s="331"/>
      <c r="O81" s="331"/>
      <c r="P81" s="331"/>
      <c r="Q81" s="331"/>
      <c r="R81" s="331"/>
      <c r="S81" s="331"/>
      <c r="T81" s="331"/>
      <c r="U81" s="331"/>
      <c r="V81" s="331"/>
      <c r="W81" s="331"/>
      <c r="X81" s="331"/>
      <c r="Y81" s="331"/>
      <c r="Z81" s="331"/>
    </row>
    <row r="82">
      <c r="A82" s="331"/>
      <c r="B82" s="331"/>
      <c r="C82" s="331"/>
      <c r="D82" s="331"/>
      <c r="E82" s="331"/>
      <c r="F82" s="331"/>
      <c r="G82" s="331"/>
      <c r="H82" s="331"/>
      <c r="I82" s="331"/>
      <c r="J82" s="331"/>
      <c r="K82" s="331"/>
      <c r="L82" s="331"/>
      <c r="M82" s="331"/>
      <c r="N82" s="331"/>
      <c r="O82" s="331"/>
      <c r="P82" s="331"/>
      <c r="Q82" s="331"/>
      <c r="R82" s="331"/>
      <c r="S82" s="331"/>
      <c r="T82" s="331"/>
      <c r="U82" s="331"/>
      <c r="V82" s="331"/>
      <c r="W82" s="331"/>
      <c r="X82" s="331"/>
      <c r="Y82" s="331"/>
      <c r="Z82" s="331"/>
    </row>
    <row r="83">
      <c r="A83" s="331"/>
      <c r="B83" s="331"/>
      <c r="C83" s="331"/>
      <c r="D83" s="331"/>
      <c r="E83" s="331"/>
      <c r="F83" s="331"/>
      <c r="G83" s="331"/>
      <c r="H83" s="331"/>
      <c r="I83" s="331"/>
      <c r="J83" s="331"/>
      <c r="K83" s="331"/>
      <c r="L83" s="331"/>
      <c r="M83" s="331"/>
      <c r="N83" s="331"/>
      <c r="O83" s="331"/>
      <c r="P83" s="331"/>
      <c r="Q83" s="331"/>
      <c r="R83" s="331"/>
      <c r="S83" s="331"/>
      <c r="T83" s="331"/>
      <c r="U83" s="331"/>
      <c r="V83" s="331"/>
      <c r="W83" s="331"/>
      <c r="X83" s="331"/>
      <c r="Y83" s="331"/>
      <c r="Z83" s="331"/>
    </row>
    <row r="84">
      <c r="A84" s="331"/>
      <c r="B84" s="331"/>
      <c r="C84" s="331"/>
      <c r="D84" s="331"/>
      <c r="E84" s="331"/>
      <c r="F84" s="331"/>
      <c r="G84" s="331"/>
      <c r="H84" s="331"/>
      <c r="I84" s="331"/>
      <c r="J84" s="331"/>
      <c r="K84" s="331"/>
      <c r="L84" s="331"/>
      <c r="M84" s="331"/>
      <c r="N84" s="331"/>
      <c r="O84" s="331"/>
      <c r="P84" s="331"/>
      <c r="Q84" s="331"/>
      <c r="R84" s="331"/>
      <c r="S84" s="331"/>
      <c r="T84" s="331"/>
      <c r="U84" s="331"/>
      <c r="V84" s="331"/>
      <c r="W84" s="331"/>
      <c r="X84" s="331"/>
      <c r="Y84" s="331"/>
      <c r="Z84" s="331"/>
    </row>
    <row r="85">
      <c r="A85" s="331"/>
      <c r="B85" s="331"/>
      <c r="C85" s="331"/>
      <c r="D85" s="331"/>
      <c r="E85" s="331"/>
      <c r="F85" s="331"/>
      <c r="G85" s="331"/>
      <c r="H85" s="331"/>
      <c r="I85" s="331"/>
      <c r="J85" s="331"/>
      <c r="K85" s="331"/>
      <c r="L85" s="331"/>
      <c r="M85" s="331"/>
      <c r="N85" s="331"/>
      <c r="O85" s="331"/>
      <c r="P85" s="331"/>
      <c r="Q85" s="331"/>
      <c r="R85" s="331"/>
      <c r="S85" s="331"/>
      <c r="T85" s="331"/>
      <c r="U85" s="331"/>
      <c r="V85" s="331"/>
      <c r="W85" s="331"/>
      <c r="X85" s="331"/>
      <c r="Y85" s="331"/>
      <c r="Z85" s="331"/>
    </row>
    <row r="86">
      <c r="A86" s="331"/>
      <c r="B86" s="331"/>
      <c r="C86" s="331"/>
      <c r="D86" s="331"/>
      <c r="E86" s="331"/>
      <c r="F86" s="331"/>
      <c r="G86" s="331"/>
      <c r="H86" s="331"/>
      <c r="I86" s="331"/>
      <c r="J86" s="331"/>
      <c r="K86" s="331"/>
      <c r="L86" s="331"/>
      <c r="M86" s="331"/>
      <c r="N86" s="331"/>
      <c r="O86" s="331"/>
      <c r="P86" s="331"/>
      <c r="Q86" s="331"/>
      <c r="R86" s="331"/>
      <c r="S86" s="331"/>
      <c r="T86" s="331"/>
      <c r="U86" s="331"/>
      <c r="V86" s="331"/>
      <c r="W86" s="331"/>
      <c r="X86" s="331"/>
      <c r="Y86" s="331"/>
      <c r="Z86" s="331"/>
    </row>
    <row r="87">
      <c r="A87" s="331"/>
      <c r="B87" s="331"/>
      <c r="C87" s="331"/>
      <c r="D87" s="331"/>
      <c r="E87" s="331"/>
      <c r="F87" s="331"/>
      <c r="G87" s="331"/>
      <c r="H87" s="331"/>
      <c r="I87" s="331"/>
      <c r="J87" s="331"/>
      <c r="K87" s="331"/>
      <c r="L87" s="331"/>
      <c r="M87" s="331"/>
      <c r="N87" s="331"/>
      <c r="O87" s="331"/>
      <c r="P87" s="331"/>
      <c r="Q87" s="331"/>
      <c r="R87" s="331"/>
      <c r="S87" s="331"/>
      <c r="T87" s="331"/>
      <c r="U87" s="331"/>
      <c r="V87" s="331"/>
      <c r="W87" s="331"/>
      <c r="X87" s="331"/>
      <c r="Y87" s="331"/>
      <c r="Z87" s="331"/>
    </row>
    <row r="88">
      <c r="A88" s="331"/>
      <c r="B88" s="331"/>
      <c r="C88" s="331"/>
      <c r="D88" s="331"/>
      <c r="E88" s="331"/>
      <c r="F88" s="331"/>
      <c r="G88" s="331"/>
      <c r="H88" s="331"/>
      <c r="I88" s="331"/>
      <c r="J88" s="331"/>
      <c r="K88" s="331"/>
      <c r="L88" s="331"/>
      <c r="M88" s="331"/>
      <c r="N88" s="331"/>
      <c r="O88" s="331"/>
      <c r="P88" s="331"/>
      <c r="Q88" s="331"/>
      <c r="R88" s="331"/>
      <c r="S88" s="331"/>
      <c r="T88" s="331"/>
      <c r="U88" s="331"/>
      <c r="V88" s="331"/>
      <c r="W88" s="331"/>
      <c r="X88" s="331"/>
      <c r="Y88" s="331"/>
      <c r="Z88" s="331"/>
    </row>
    <row r="89">
      <c r="A89" s="331"/>
      <c r="B89" s="331"/>
      <c r="C89" s="331"/>
      <c r="D89" s="331"/>
      <c r="E89" s="331"/>
      <c r="F89" s="331"/>
      <c r="G89" s="331"/>
      <c r="H89" s="331"/>
      <c r="I89" s="331"/>
      <c r="J89" s="331"/>
      <c r="K89" s="331"/>
      <c r="L89" s="331"/>
      <c r="M89" s="331"/>
      <c r="N89" s="331"/>
      <c r="O89" s="331"/>
      <c r="P89" s="331"/>
      <c r="Q89" s="331"/>
      <c r="R89" s="331"/>
      <c r="S89" s="331"/>
      <c r="T89" s="331"/>
      <c r="U89" s="331"/>
      <c r="V89" s="331"/>
      <c r="W89" s="331"/>
      <c r="X89" s="331"/>
      <c r="Y89" s="331"/>
      <c r="Z89" s="331"/>
    </row>
    <row r="90">
      <c r="A90" s="331"/>
      <c r="B90" s="331"/>
      <c r="C90" s="331"/>
      <c r="D90" s="331"/>
      <c r="E90" s="331"/>
      <c r="F90" s="331"/>
      <c r="G90" s="331"/>
      <c r="H90" s="331"/>
      <c r="I90" s="331"/>
      <c r="J90" s="331"/>
      <c r="K90" s="331"/>
      <c r="L90" s="331"/>
      <c r="M90" s="331"/>
      <c r="N90" s="331"/>
      <c r="O90" s="331"/>
      <c r="P90" s="331"/>
      <c r="Q90" s="331"/>
      <c r="R90" s="331"/>
      <c r="S90" s="331"/>
      <c r="T90" s="331"/>
      <c r="U90" s="331"/>
      <c r="V90" s="331"/>
      <c r="W90" s="331"/>
      <c r="X90" s="331"/>
      <c r="Y90" s="331"/>
      <c r="Z90" s="331"/>
    </row>
    <row r="91">
      <c r="A91" s="331"/>
      <c r="B91" s="331"/>
      <c r="C91" s="331"/>
      <c r="D91" s="331"/>
      <c r="E91" s="331"/>
      <c r="F91" s="331"/>
      <c r="G91" s="331"/>
      <c r="H91" s="331"/>
      <c r="I91" s="331"/>
      <c r="J91" s="331"/>
      <c r="K91" s="331"/>
      <c r="L91" s="331"/>
      <c r="M91" s="331"/>
      <c r="N91" s="331"/>
      <c r="O91" s="331"/>
      <c r="P91" s="331"/>
      <c r="Q91" s="331"/>
      <c r="R91" s="331"/>
      <c r="S91" s="331"/>
      <c r="T91" s="331"/>
      <c r="U91" s="331"/>
      <c r="V91" s="331"/>
      <c r="W91" s="331"/>
      <c r="X91" s="331"/>
      <c r="Y91" s="331"/>
      <c r="Z91" s="331"/>
    </row>
    <row r="92">
      <c r="A92" s="331"/>
      <c r="B92" s="331"/>
      <c r="C92" s="331"/>
      <c r="D92" s="331"/>
      <c r="E92" s="331"/>
      <c r="F92" s="331"/>
      <c r="G92" s="331"/>
      <c r="H92" s="331"/>
      <c r="I92" s="331"/>
      <c r="J92" s="331"/>
      <c r="K92" s="331"/>
      <c r="L92" s="331"/>
      <c r="M92" s="331"/>
      <c r="N92" s="331"/>
      <c r="O92" s="331"/>
      <c r="P92" s="331"/>
      <c r="Q92" s="331"/>
      <c r="R92" s="331"/>
      <c r="S92" s="331"/>
      <c r="T92" s="331"/>
      <c r="U92" s="331"/>
      <c r="V92" s="331"/>
      <c r="W92" s="331"/>
      <c r="X92" s="331"/>
      <c r="Y92" s="331"/>
      <c r="Z92" s="331"/>
    </row>
    <row r="93">
      <c r="A93" s="331"/>
      <c r="B93" s="331"/>
      <c r="C93" s="331"/>
      <c r="D93" s="331"/>
      <c r="E93" s="331"/>
      <c r="F93" s="331"/>
      <c r="G93" s="331"/>
      <c r="H93" s="331"/>
      <c r="I93" s="331"/>
      <c r="J93" s="331"/>
      <c r="K93" s="331"/>
      <c r="L93" s="331"/>
      <c r="M93" s="331"/>
      <c r="N93" s="331"/>
      <c r="O93" s="331"/>
      <c r="P93" s="331"/>
      <c r="Q93" s="331"/>
      <c r="R93" s="331"/>
      <c r="S93" s="331"/>
      <c r="T93" s="331"/>
      <c r="U93" s="331"/>
      <c r="V93" s="331"/>
      <c r="W93" s="331"/>
      <c r="X93" s="331"/>
      <c r="Y93" s="331"/>
      <c r="Z93" s="331"/>
    </row>
    <row r="94">
      <c r="A94" s="331"/>
      <c r="B94" s="331"/>
      <c r="C94" s="331"/>
      <c r="D94" s="331"/>
      <c r="E94" s="331"/>
      <c r="F94" s="331"/>
      <c r="G94" s="331"/>
      <c r="H94" s="331"/>
      <c r="I94" s="331"/>
      <c r="J94" s="331"/>
      <c r="K94" s="331"/>
      <c r="L94" s="331"/>
      <c r="M94" s="331"/>
      <c r="N94" s="331"/>
      <c r="O94" s="331"/>
      <c r="P94" s="331"/>
      <c r="Q94" s="331"/>
      <c r="R94" s="331"/>
      <c r="S94" s="331"/>
      <c r="T94" s="331"/>
      <c r="U94" s="331"/>
      <c r="V94" s="331"/>
      <c r="W94" s="331"/>
      <c r="X94" s="331"/>
      <c r="Y94" s="331"/>
      <c r="Z94" s="331"/>
    </row>
    <row r="95">
      <c r="A95" s="331"/>
      <c r="B95" s="331"/>
      <c r="C95" s="331"/>
      <c r="D95" s="331"/>
      <c r="E95" s="331"/>
      <c r="F95" s="331"/>
      <c r="G95" s="331"/>
      <c r="H95" s="331"/>
      <c r="I95" s="331"/>
      <c r="J95" s="331"/>
      <c r="K95" s="331"/>
      <c r="L95" s="331"/>
      <c r="M95" s="331"/>
      <c r="N95" s="331"/>
      <c r="O95" s="331"/>
      <c r="P95" s="331"/>
      <c r="Q95" s="331"/>
      <c r="R95" s="331"/>
      <c r="S95" s="331"/>
      <c r="T95" s="331"/>
      <c r="U95" s="331"/>
      <c r="V95" s="331"/>
      <c r="W95" s="331"/>
      <c r="X95" s="331"/>
      <c r="Y95" s="331"/>
      <c r="Z95" s="331"/>
    </row>
    <row r="96">
      <c r="A96" s="331"/>
      <c r="B96" s="331"/>
      <c r="C96" s="331"/>
      <c r="D96" s="331"/>
      <c r="E96" s="331"/>
      <c r="F96" s="331"/>
      <c r="G96" s="331"/>
      <c r="H96" s="331"/>
      <c r="I96" s="331"/>
      <c r="J96" s="331"/>
      <c r="K96" s="331"/>
      <c r="L96" s="331"/>
      <c r="M96" s="331"/>
      <c r="N96" s="331"/>
      <c r="O96" s="331"/>
      <c r="P96" s="331"/>
      <c r="Q96" s="331"/>
      <c r="R96" s="331"/>
      <c r="S96" s="331"/>
      <c r="T96" s="331"/>
      <c r="U96" s="331"/>
      <c r="V96" s="331"/>
      <c r="W96" s="331"/>
      <c r="X96" s="331"/>
      <c r="Y96" s="331"/>
      <c r="Z96" s="331"/>
    </row>
    <row r="97">
      <c r="A97" s="331"/>
      <c r="B97" s="331"/>
      <c r="C97" s="331"/>
      <c r="D97" s="331"/>
      <c r="E97" s="331"/>
      <c r="F97" s="331"/>
      <c r="G97" s="331"/>
      <c r="H97" s="331"/>
      <c r="I97" s="331"/>
      <c r="J97" s="331"/>
      <c r="K97" s="331"/>
      <c r="L97" s="331"/>
      <c r="M97" s="331"/>
      <c r="N97" s="331"/>
      <c r="O97" s="331"/>
      <c r="P97" s="331"/>
      <c r="Q97" s="331"/>
      <c r="R97" s="331"/>
      <c r="S97" s="331"/>
      <c r="T97" s="331"/>
      <c r="U97" s="331"/>
      <c r="V97" s="331"/>
      <c r="W97" s="331"/>
      <c r="X97" s="331"/>
      <c r="Y97" s="331"/>
      <c r="Z97" s="331"/>
    </row>
    <row r="98">
      <c r="A98" s="331"/>
      <c r="B98" s="331"/>
      <c r="C98" s="331"/>
      <c r="D98" s="331"/>
      <c r="E98" s="331"/>
      <c r="F98" s="331"/>
      <c r="G98" s="331"/>
      <c r="H98" s="331"/>
      <c r="I98" s="331"/>
      <c r="J98" s="331"/>
      <c r="K98" s="331"/>
      <c r="L98" s="331"/>
      <c r="M98" s="331"/>
      <c r="N98" s="331"/>
      <c r="O98" s="331"/>
      <c r="P98" s="331"/>
      <c r="Q98" s="331"/>
      <c r="R98" s="331"/>
      <c r="S98" s="331"/>
      <c r="T98" s="331"/>
      <c r="U98" s="331"/>
      <c r="V98" s="331"/>
      <c r="W98" s="331"/>
      <c r="X98" s="331"/>
      <c r="Y98" s="331"/>
      <c r="Z98" s="331"/>
    </row>
    <row r="99">
      <c r="A99" s="331"/>
      <c r="B99" s="331"/>
      <c r="C99" s="331"/>
      <c r="D99" s="331"/>
      <c r="E99" s="331"/>
      <c r="F99" s="331"/>
      <c r="G99" s="331"/>
      <c r="H99" s="331"/>
      <c r="I99" s="331"/>
      <c r="J99" s="331"/>
      <c r="K99" s="331"/>
      <c r="L99" s="331"/>
      <c r="M99" s="331"/>
      <c r="N99" s="331"/>
      <c r="O99" s="331"/>
      <c r="P99" s="331"/>
      <c r="Q99" s="331"/>
      <c r="R99" s="331"/>
      <c r="S99" s="331"/>
      <c r="T99" s="331"/>
      <c r="U99" s="331"/>
      <c r="V99" s="331"/>
      <c r="W99" s="331"/>
      <c r="X99" s="331"/>
      <c r="Y99" s="331"/>
      <c r="Z99" s="331"/>
    </row>
    <row r="100">
      <c r="A100" s="331"/>
      <c r="B100" s="331"/>
      <c r="C100" s="331"/>
      <c r="D100" s="331"/>
      <c r="E100" s="331"/>
      <c r="F100" s="331"/>
      <c r="G100" s="331"/>
      <c r="H100" s="331"/>
      <c r="I100" s="331"/>
      <c r="J100" s="331"/>
      <c r="K100" s="331"/>
      <c r="L100" s="331"/>
      <c r="M100" s="331"/>
      <c r="N100" s="331"/>
      <c r="O100" s="331"/>
      <c r="P100" s="331"/>
      <c r="Q100" s="331"/>
      <c r="R100" s="331"/>
      <c r="S100" s="331"/>
      <c r="T100" s="331"/>
      <c r="U100" s="331"/>
      <c r="V100" s="331"/>
      <c r="W100" s="331"/>
      <c r="X100" s="331"/>
      <c r="Y100" s="331"/>
      <c r="Z100" s="331"/>
    </row>
    <row r="101">
      <c r="A101" s="331"/>
      <c r="B101" s="331"/>
      <c r="C101" s="331"/>
      <c r="D101" s="331"/>
      <c r="E101" s="331"/>
      <c r="F101" s="331"/>
      <c r="G101" s="331"/>
      <c r="H101" s="331"/>
      <c r="I101" s="331"/>
      <c r="J101" s="331"/>
      <c r="K101" s="331"/>
      <c r="L101" s="331"/>
      <c r="M101" s="331"/>
      <c r="N101" s="331"/>
      <c r="O101" s="331"/>
      <c r="P101" s="331"/>
      <c r="Q101" s="331"/>
      <c r="R101" s="331"/>
      <c r="S101" s="331"/>
      <c r="T101" s="331"/>
      <c r="U101" s="331"/>
      <c r="V101" s="331"/>
      <c r="W101" s="331"/>
      <c r="X101" s="331"/>
      <c r="Y101" s="331"/>
      <c r="Z101" s="331"/>
    </row>
    <row r="102">
      <c r="A102" s="331"/>
      <c r="B102" s="331"/>
      <c r="C102" s="331"/>
      <c r="D102" s="331"/>
      <c r="E102" s="331"/>
      <c r="F102" s="331"/>
      <c r="G102" s="331"/>
      <c r="H102" s="331"/>
      <c r="I102" s="331"/>
      <c r="J102" s="331"/>
      <c r="K102" s="331"/>
      <c r="L102" s="331"/>
      <c r="M102" s="331"/>
      <c r="N102" s="331"/>
      <c r="O102" s="331"/>
      <c r="P102" s="331"/>
      <c r="Q102" s="331"/>
      <c r="R102" s="331"/>
      <c r="S102" s="331"/>
      <c r="T102" s="331"/>
      <c r="U102" s="331"/>
      <c r="V102" s="331"/>
      <c r="W102" s="331"/>
      <c r="X102" s="331"/>
      <c r="Y102" s="331"/>
      <c r="Z102" s="331"/>
    </row>
    <row r="103">
      <c r="A103" s="331"/>
      <c r="B103" s="331"/>
      <c r="C103" s="331"/>
      <c r="D103" s="331"/>
      <c r="E103" s="331"/>
      <c r="F103" s="331"/>
      <c r="G103" s="331"/>
      <c r="H103" s="331"/>
      <c r="I103" s="331"/>
      <c r="J103" s="331"/>
      <c r="K103" s="331"/>
      <c r="L103" s="331"/>
      <c r="M103" s="331"/>
      <c r="N103" s="331"/>
      <c r="O103" s="331"/>
      <c r="P103" s="331"/>
      <c r="Q103" s="331"/>
      <c r="R103" s="331"/>
      <c r="S103" s="331"/>
      <c r="T103" s="331"/>
      <c r="U103" s="331"/>
      <c r="V103" s="331"/>
      <c r="W103" s="331"/>
      <c r="X103" s="331"/>
      <c r="Y103" s="331"/>
      <c r="Z103" s="331"/>
    </row>
    <row r="104">
      <c r="A104" s="331"/>
      <c r="B104" s="331"/>
      <c r="C104" s="331"/>
      <c r="D104" s="331"/>
      <c r="E104" s="331"/>
      <c r="F104" s="331"/>
      <c r="G104" s="331"/>
      <c r="H104" s="331"/>
      <c r="I104" s="331"/>
      <c r="J104" s="331"/>
      <c r="K104" s="331"/>
      <c r="L104" s="331"/>
      <c r="M104" s="331"/>
      <c r="N104" s="331"/>
      <c r="O104" s="331"/>
      <c r="P104" s="331"/>
      <c r="Q104" s="331"/>
      <c r="R104" s="331"/>
      <c r="S104" s="331"/>
      <c r="T104" s="331"/>
      <c r="U104" s="331"/>
      <c r="V104" s="331"/>
      <c r="W104" s="331"/>
      <c r="X104" s="331"/>
      <c r="Y104" s="331"/>
      <c r="Z104" s="331"/>
    </row>
    <row r="105">
      <c r="A105" s="331"/>
      <c r="B105" s="331"/>
      <c r="C105" s="331"/>
      <c r="D105" s="331"/>
      <c r="E105" s="331"/>
      <c r="F105" s="331"/>
      <c r="G105" s="331"/>
      <c r="H105" s="331"/>
      <c r="I105" s="331"/>
      <c r="J105" s="331"/>
      <c r="K105" s="331"/>
      <c r="L105" s="331"/>
      <c r="M105" s="331"/>
      <c r="N105" s="331"/>
      <c r="O105" s="331"/>
      <c r="P105" s="331"/>
      <c r="Q105" s="331"/>
      <c r="R105" s="331"/>
      <c r="S105" s="331"/>
      <c r="T105" s="331"/>
      <c r="U105" s="331"/>
      <c r="V105" s="331"/>
      <c r="W105" s="331"/>
      <c r="X105" s="331"/>
      <c r="Y105" s="331"/>
      <c r="Z105" s="331"/>
    </row>
    <row r="106">
      <c r="A106" s="331"/>
      <c r="B106" s="331"/>
      <c r="C106" s="331"/>
      <c r="D106" s="331"/>
      <c r="E106" s="331"/>
      <c r="F106" s="331"/>
      <c r="G106" s="331"/>
      <c r="H106" s="331"/>
      <c r="I106" s="331"/>
      <c r="J106" s="331"/>
      <c r="K106" s="331"/>
      <c r="L106" s="331"/>
      <c r="M106" s="331"/>
      <c r="N106" s="331"/>
      <c r="O106" s="331"/>
      <c r="P106" s="331"/>
      <c r="Q106" s="331"/>
      <c r="R106" s="331"/>
      <c r="S106" s="331"/>
      <c r="T106" s="331"/>
      <c r="U106" s="331"/>
      <c r="V106" s="331"/>
      <c r="W106" s="331"/>
      <c r="X106" s="331"/>
      <c r="Y106" s="331"/>
      <c r="Z106" s="331"/>
    </row>
    <row r="107">
      <c r="A107" s="331"/>
      <c r="B107" s="331"/>
      <c r="C107" s="331"/>
      <c r="D107" s="331"/>
      <c r="E107" s="331"/>
      <c r="F107" s="331"/>
      <c r="G107" s="331"/>
      <c r="H107" s="331"/>
      <c r="I107" s="331"/>
      <c r="J107" s="331"/>
      <c r="K107" s="331"/>
      <c r="L107" s="331"/>
      <c r="M107" s="331"/>
      <c r="N107" s="331"/>
      <c r="O107" s="331"/>
      <c r="P107" s="331"/>
      <c r="Q107" s="331"/>
      <c r="R107" s="331"/>
      <c r="S107" s="331"/>
      <c r="T107" s="331"/>
      <c r="U107" s="331"/>
      <c r="V107" s="331"/>
      <c r="W107" s="331"/>
      <c r="X107" s="331"/>
      <c r="Y107" s="331"/>
      <c r="Z107" s="331"/>
    </row>
    <row r="108">
      <c r="A108" s="331"/>
      <c r="B108" s="331"/>
      <c r="C108" s="331"/>
      <c r="D108" s="331"/>
      <c r="E108" s="331"/>
      <c r="F108" s="331"/>
      <c r="G108" s="331"/>
      <c r="H108" s="331"/>
      <c r="I108" s="331"/>
      <c r="J108" s="331"/>
      <c r="K108" s="331"/>
      <c r="L108" s="331"/>
      <c r="M108" s="331"/>
      <c r="N108" s="331"/>
      <c r="O108" s="331"/>
      <c r="P108" s="331"/>
      <c r="Q108" s="331"/>
      <c r="R108" s="331"/>
      <c r="S108" s="331"/>
      <c r="T108" s="331"/>
      <c r="U108" s="331"/>
      <c r="V108" s="331"/>
      <c r="W108" s="331"/>
      <c r="X108" s="331"/>
      <c r="Y108" s="331"/>
      <c r="Z108" s="331"/>
    </row>
    <row r="109">
      <c r="A109" s="331"/>
      <c r="B109" s="331"/>
      <c r="C109" s="331"/>
      <c r="D109" s="331"/>
      <c r="E109" s="331"/>
      <c r="F109" s="331"/>
      <c r="G109" s="331"/>
      <c r="H109" s="331"/>
      <c r="I109" s="331"/>
      <c r="J109" s="331"/>
      <c r="K109" s="331"/>
      <c r="L109" s="331"/>
      <c r="M109" s="331"/>
      <c r="N109" s="331"/>
      <c r="O109" s="331"/>
      <c r="P109" s="331"/>
      <c r="Q109" s="331"/>
      <c r="R109" s="331"/>
      <c r="S109" s="331"/>
      <c r="T109" s="331"/>
      <c r="U109" s="331"/>
      <c r="V109" s="331"/>
      <c r="W109" s="331"/>
      <c r="X109" s="331"/>
      <c r="Y109" s="331"/>
      <c r="Z109" s="331"/>
    </row>
    <row r="110">
      <c r="A110" s="331"/>
      <c r="B110" s="331"/>
      <c r="C110" s="331"/>
      <c r="D110" s="331"/>
      <c r="E110" s="331"/>
      <c r="F110" s="331"/>
      <c r="G110" s="331"/>
      <c r="H110" s="331"/>
      <c r="I110" s="331"/>
      <c r="J110" s="331"/>
      <c r="K110" s="331"/>
      <c r="L110" s="331"/>
      <c r="M110" s="331"/>
      <c r="N110" s="331"/>
      <c r="O110" s="331"/>
      <c r="P110" s="331"/>
      <c r="Q110" s="331"/>
      <c r="R110" s="331"/>
      <c r="S110" s="331"/>
      <c r="T110" s="331"/>
      <c r="U110" s="331"/>
      <c r="V110" s="331"/>
      <c r="W110" s="331"/>
      <c r="X110" s="331"/>
      <c r="Y110" s="331"/>
      <c r="Z110" s="331"/>
    </row>
    <row r="111">
      <c r="A111" s="331"/>
      <c r="B111" s="331"/>
      <c r="C111" s="331"/>
      <c r="D111" s="331"/>
      <c r="E111" s="331"/>
      <c r="F111" s="331"/>
      <c r="G111" s="331"/>
      <c r="H111" s="331"/>
      <c r="I111" s="331"/>
      <c r="J111" s="331"/>
      <c r="K111" s="331"/>
      <c r="L111" s="331"/>
      <c r="M111" s="331"/>
      <c r="N111" s="331"/>
      <c r="O111" s="331"/>
      <c r="P111" s="331"/>
      <c r="Q111" s="331"/>
      <c r="R111" s="331"/>
      <c r="S111" s="331"/>
      <c r="T111" s="331"/>
      <c r="U111" s="331"/>
      <c r="V111" s="331"/>
      <c r="W111" s="331"/>
      <c r="X111" s="331"/>
      <c r="Y111" s="331"/>
      <c r="Z111" s="331"/>
    </row>
    <row r="112">
      <c r="A112" s="331"/>
      <c r="B112" s="331"/>
      <c r="C112" s="331"/>
      <c r="D112" s="331"/>
      <c r="E112" s="331"/>
      <c r="F112" s="331"/>
      <c r="G112" s="331"/>
      <c r="H112" s="331"/>
      <c r="I112" s="331"/>
      <c r="J112" s="331"/>
      <c r="K112" s="331"/>
      <c r="L112" s="331"/>
      <c r="M112" s="331"/>
      <c r="N112" s="331"/>
      <c r="O112" s="331"/>
      <c r="P112" s="331"/>
      <c r="Q112" s="331"/>
      <c r="R112" s="331"/>
      <c r="S112" s="331"/>
      <c r="T112" s="331"/>
      <c r="U112" s="331"/>
      <c r="V112" s="331"/>
      <c r="W112" s="331"/>
      <c r="X112" s="331"/>
      <c r="Y112" s="331"/>
      <c r="Z112" s="331"/>
    </row>
    <row r="113">
      <c r="A113" s="331"/>
      <c r="B113" s="331"/>
      <c r="C113" s="331"/>
      <c r="D113" s="331"/>
      <c r="E113" s="331"/>
      <c r="F113" s="331"/>
      <c r="G113" s="331"/>
      <c r="H113" s="331"/>
      <c r="I113" s="331"/>
      <c r="J113" s="331"/>
      <c r="K113" s="331"/>
      <c r="L113" s="331"/>
      <c r="M113" s="331"/>
      <c r="N113" s="331"/>
      <c r="O113" s="331"/>
      <c r="P113" s="331"/>
      <c r="Q113" s="331"/>
      <c r="R113" s="331"/>
      <c r="S113" s="331"/>
      <c r="T113" s="331"/>
      <c r="U113" s="331"/>
      <c r="V113" s="331"/>
      <c r="W113" s="331"/>
      <c r="X113" s="331"/>
      <c r="Y113" s="331"/>
      <c r="Z113" s="331"/>
    </row>
    <row r="114">
      <c r="A114" s="331"/>
      <c r="B114" s="331"/>
      <c r="C114" s="331"/>
      <c r="D114" s="331"/>
      <c r="E114" s="331"/>
      <c r="F114" s="331"/>
      <c r="G114" s="331"/>
      <c r="H114" s="331"/>
      <c r="I114" s="331"/>
      <c r="J114" s="331"/>
      <c r="K114" s="331"/>
      <c r="L114" s="331"/>
      <c r="M114" s="331"/>
      <c r="N114" s="331"/>
      <c r="O114" s="331"/>
      <c r="P114" s="331"/>
      <c r="Q114" s="331"/>
      <c r="R114" s="331"/>
      <c r="S114" s="331"/>
      <c r="T114" s="331"/>
      <c r="U114" s="331"/>
      <c r="V114" s="331"/>
      <c r="W114" s="331"/>
      <c r="X114" s="331"/>
      <c r="Y114" s="331"/>
      <c r="Z114" s="331"/>
    </row>
    <row r="115">
      <c r="A115" s="331"/>
      <c r="B115" s="331"/>
      <c r="C115" s="331"/>
      <c r="D115" s="331"/>
      <c r="E115" s="331"/>
      <c r="F115" s="331"/>
      <c r="G115" s="331"/>
      <c r="H115" s="331"/>
      <c r="I115" s="331"/>
      <c r="J115" s="331"/>
      <c r="K115" s="331"/>
      <c r="L115" s="331"/>
      <c r="M115" s="331"/>
      <c r="N115" s="331"/>
      <c r="O115" s="331"/>
      <c r="P115" s="331"/>
      <c r="Q115" s="331"/>
      <c r="R115" s="331"/>
      <c r="S115" s="331"/>
      <c r="T115" s="331"/>
      <c r="U115" s="331"/>
      <c r="V115" s="331"/>
      <c r="W115" s="331"/>
      <c r="X115" s="331"/>
      <c r="Y115" s="331"/>
      <c r="Z115" s="331"/>
    </row>
    <row r="116">
      <c r="A116" s="331"/>
      <c r="B116" s="331"/>
      <c r="C116" s="331"/>
      <c r="D116" s="331"/>
      <c r="E116" s="331"/>
      <c r="F116" s="331"/>
      <c r="G116" s="331"/>
      <c r="H116" s="331"/>
      <c r="I116" s="331"/>
      <c r="J116" s="331"/>
      <c r="K116" s="331"/>
      <c r="L116" s="331"/>
      <c r="M116" s="331"/>
      <c r="N116" s="331"/>
      <c r="O116" s="331"/>
      <c r="P116" s="331"/>
      <c r="Q116" s="331"/>
      <c r="R116" s="331"/>
      <c r="S116" s="331"/>
      <c r="T116" s="331"/>
      <c r="U116" s="331"/>
      <c r="V116" s="331"/>
      <c r="W116" s="331"/>
      <c r="X116" s="331"/>
      <c r="Y116" s="331"/>
      <c r="Z116" s="331"/>
    </row>
    <row r="117">
      <c r="A117" s="331"/>
      <c r="B117" s="331"/>
      <c r="C117" s="331"/>
      <c r="D117" s="331"/>
      <c r="E117" s="331"/>
      <c r="F117" s="331"/>
      <c r="G117" s="331"/>
      <c r="H117" s="331"/>
      <c r="I117" s="331"/>
      <c r="J117" s="331"/>
      <c r="K117" s="331"/>
      <c r="L117" s="331"/>
      <c r="M117" s="331"/>
      <c r="N117" s="331"/>
      <c r="O117" s="331"/>
      <c r="P117" s="331"/>
      <c r="Q117" s="331"/>
      <c r="R117" s="331"/>
      <c r="S117" s="331"/>
      <c r="T117" s="331"/>
      <c r="U117" s="331"/>
      <c r="V117" s="331"/>
      <c r="W117" s="331"/>
      <c r="X117" s="331"/>
      <c r="Y117" s="331"/>
      <c r="Z117" s="331"/>
    </row>
    <row r="118">
      <c r="A118" s="331"/>
      <c r="B118" s="331"/>
      <c r="C118" s="331"/>
      <c r="D118" s="331"/>
      <c r="E118" s="331"/>
      <c r="F118" s="331"/>
      <c r="G118" s="331"/>
      <c r="H118" s="331"/>
      <c r="I118" s="331"/>
      <c r="J118" s="331"/>
      <c r="K118" s="331"/>
      <c r="L118" s="331"/>
      <c r="M118" s="331"/>
      <c r="N118" s="331"/>
      <c r="O118" s="331"/>
      <c r="P118" s="331"/>
      <c r="Q118" s="331"/>
      <c r="R118" s="331"/>
      <c r="S118" s="331"/>
      <c r="T118" s="331"/>
      <c r="U118" s="331"/>
      <c r="V118" s="331"/>
      <c r="W118" s="331"/>
      <c r="X118" s="331"/>
      <c r="Y118" s="331"/>
      <c r="Z118" s="331"/>
    </row>
    <row r="119">
      <c r="A119" s="331"/>
      <c r="B119" s="331"/>
      <c r="C119" s="331"/>
      <c r="D119" s="331"/>
      <c r="E119" s="331"/>
      <c r="F119" s="331"/>
      <c r="G119" s="331"/>
      <c r="H119" s="331"/>
      <c r="I119" s="331"/>
      <c r="J119" s="331"/>
      <c r="K119" s="331"/>
      <c r="L119" s="331"/>
      <c r="M119" s="331"/>
      <c r="N119" s="331"/>
      <c r="O119" s="331"/>
      <c r="P119" s="331"/>
      <c r="Q119" s="331"/>
      <c r="R119" s="331"/>
      <c r="S119" s="331"/>
      <c r="T119" s="331"/>
      <c r="U119" s="331"/>
      <c r="V119" s="331"/>
      <c r="W119" s="331"/>
      <c r="X119" s="331"/>
      <c r="Y119" s="331"/>
      <c r="Z119" s="331"/>
    </row>
    <row r="120">
      <c r="A120" s="331"/>
      <c r="B120" s="331"/>
      <c r="C120" s="331"/>
      <c r="D120" s="331"/>
      <c r="E120" s="331"/>
      <c r="F120" s="331"/>
      <c r="G120" s="331"/>
      <c r="H120" s="331"/>
      <c r="I120" s="331"/>
      <c r="J120" s="331"/>
      <c r="K120" s="331"/>
      <c r="L120" s="331"/>
      <c r="M120" s="331"/>
      <c r="N120" s="331"/>
      <c r="O120" s="331"/>
      <c r="P120" s="331"/>
      <c r="Q120" s="331"/>
      <c r="R120" s="331"/>
      <c r="S120" s="331"/>
      <c r="T120" s="331"/>
      <c r="U120" s="331"/>
      <c r="V120" s="331"/>
      <c r="W120" s="331"/>
      <c r="X120" s="331"/>
      <c r="Y120" s="331"/>
      <c r="Z120" s="331"/>
    </row>
    <row r="121">
      <c r="A121" s="331"/>
      <c r="B121" s="331"/>
      <c r="C121" s="331"/>
      <c r="D121" s="331"/>
      <c r="E121" s="331"/>
      <c r="F121" s="331"/>
      <c r="G121" s="331"/>
      <c r="H121" s="331"/>
      <c r="I121" s="331"/>
      <c r="J121" s="331"/>
      <c r="K121" s="331"/>
      <c r="L121" s="331"/>
      <c r="M121" s="331"/>
      <c r="N121" s="331"/>
      <c r="O121" s="331"/>
      <c r="P121" s="331"/>
      <c r="Q121" s="331"/>
      <c r="R121" s="331"/>
      <c r="S121" s="331"/>
      <c r="T121" s="331"/>
      <c r="U121" s="331"/>
      <c r="V121" s="331"/>
      <c r="W121" s="331"/>
      <c r="X121" s="331"/>
      <c r="Y121" s="331"/>
      <c r="Z121" s="331"/>
    </row>
    <row r="122">
      <c r="A122" s="331"/>
      <c r="B122" s="331"/>
      <c r="C122" s="331"/>
      <c r="D122" s="331"/>
      <c r="E122" s="331"/>
      <c r="F122" s="331"/>
      <c r="G122" s="331"/>
      <c r="H122" s="331"/>
      <c r="I122" s="331"/>
      <c r="J122" s="331"/>
      <c r="K122" s="331"/>
      <c r="L122" s="331"/>
      <c r="M122" s="331"/>
      <c r="N122" s="331"/>
      <c r="O122" s="331"/>
      <c r="P122" s="331"/>
      <c r="Q122" s="331"/>
      <c r="R122" s="331"/>
      <c r="S122" s="331"/>
      <c r="T122" s="331"/>
      <c r="U122" s="331"/>
      <c r="V122" s="331"/>
      <c r="W122" s="331"/>
      <c r="X122" s="331"/>
      <c r="Y122" s="331"/>
      <c r="Z122" s="331"/>
    </row>
    <row r="123">
      <c r="A123" s="331"/>
      <c r="B123" s="331"/>
      <c r="C123" s="331"/>
      <c r="D123" s="331"/>
      <c r="E123" s="331"/>
      <c r="F123" s="331"/>
      <c r="G123" s="331"/>
      <c r="H123" s="331"/>
      <c r="I123" s="331"/>
      <c r="J123" s="331"/>
      <c r="K123" s="331"/>
      <c r="L123" s="331"/>
      <c r="M123" s="331"/>
      <c r="N123" s="331"/>
      <c r="O123" s="331"/>
      <c r="P123" s="331"/>
      <c r="Q123" s="331"/>
      <c r="R123" s="331"/>
      <c r="S123" s="331"/>
      <c r="T123" s="331"/>
      <c r="U123" s="331"/>
      <c r="V123" s="331"/>
      <c r="W123" s="331"/>
      <c r="X123" s="331"/>
      <c r="Y123" s="331"/>
      <c r="Z123" s="331"/>
    </row>
    <row r="124">
      <c r="A124" s="331"/>
      <c r="B124" s="331"/>
      <c r="C124" s="331"/>
      <c r="D124" s="331"/>
      <c r="E124" s="331"/>
      <c r="F124" s="331"/>
      <c r="G124" s="331"/>
      <c r="H124" s="331"/>
      <c r="I124" s="331"/>
      <c r="J124" s="331"/>
      <c r="K124" s="331"/>
      <c r="L124" s="331"/>
      <c r="M124" s="331"/>
      <c r="N124" s="331"/>
      <c r="O124" s="331"/>
      <c r="P124" s="331"/>
      <c r="Q124" s="331"/>
      <c r="R124" s="331"/>
      <c r="S124" s="331"/>
      <c r="T124" s="331"/>
      <c r="U124" s="331"/>
      <c r="V124" s="331"/>
      <c r="W124" s="331"/>
      <c r="X124" s="331"/>
      <c r="Y124" s="331"/>
      <c r="Z124" s="331"/>
    </row>
    <row r="125">
      <c r="A125" s="331"/>
      <c r="B125" s="331"/>
      <c r="C125" s="331"/>
      <c r="D125" s="331"/>
      <c r="E125" s="331"/>
      <c r="F125" s="331"/>
      <c r="G125" s="331"/>
      <c r="H125" s="331"/>
      <c r="I125" s="331"/>
      <c r="J125" s="331"/>
      <c r="K125" s="331"/>
      <c r="L125" s="331"/>
      <c r="M125" s="331"/>
      <c r="N125" s="331"/>
      <c r="O125" s="331"/>
      <c r="P125" s="331"/>
      <c r="Q125" s="331"/>
      <c r="R125" s="331"/>
      <c r="S125" s="331"/>
      <c r="T125" s="331"/>
      <c r="U125" s="331"/>
      <c r="V125" s="331"/>
      <c r="W125" s="331"/>
      <c r="X125" s="331"/>
      <c r="Y125" s="331"/>
      <c r="Z125" s="331"/>
    </row>
    <row r="126">
      <c r="A126" s="331"/>
      <c r="B126" s="331"/>
      <c r="C126" s="331"/>
      <c r="D126" s="331"/>
      <c r="E126" s="331"/>
      <c r="F126" s="331"/>
      <c r="G126" s="331"/>
      <c r="H126" s="331"/>
      <c r="I126" s="331"/>
      <c r="J126" s="331"/>
      <c r="K126" s="331"/>
      <c r="L126" s="331"/>
      <c r="M126" s="331"/>
      <c r="N126" s="331"/>
      <c r="O126" s="331"/>
      <c r="P126" s="331"/>
      <c r="Q126" s="331"/>
      <c r="R126" s="331"/>
      <c r="S126" s="331"/>
      <c r="T126" s="331"/>
      <c r="U126" s="331"/>
      <c r="V126" s="331"/>
      <c r="W126" s="331"/>
      <c r="X126" s="331"/>
      <c r="Y126" s="331"/>
      <c r="Z126" s="331"/>
    </row>
    <row r="127">
      <c r="A127" s="331"/>
      <c r="B127" s="331"/>
      <c r="C127" s="331"/>
      <c r="D127" s="331"/>
      <c r="E127" s="331"/>
      <c r="F127" s="331"/>
      <c r="G127" s="331"/>
      <c r="H127" s="331"/>
      <c r="I127" s="331"/>
      <c r="J127" s="331"/>
      <c r="K127" s="331"/>
      <c r="L127" s="331"/>
      <c r="M127" s="331"/>
      <c r="N127" s="331"/>
      <c r="O127" s="331"/>
      <c r="P127" s="331"/>
      <c r="Q127" s="331"/>
      <c r="R127" s="331"/>
      <c r="S127" s="331"/>
      <c r="T127" s="331"/>
      <c r="U127" s="331"/>
      <c r="V127" s="331"/>
      <c r="W127" s="331"/>
      <c r="X127" s="331"/>
      <c r="Y127" s="331"/>
      <c r="Z127" s="331"/>
    </row>
    <row r="128">
      <c r="A128" s="331"/>
      <c r="B128" s="331"/>
      <c r="C128" s="331"/>
      <c r="D128" s="331"/>
      <c r="E128" s="331"/>
      <c r="F128" s="331"/>
      <c r="G128" s="331"/>
      <c r="H128" s="331"/>
      <c r="I128" s="331"/>
      <c r="J128" s="331"/>
      <c r="K128" s="331"/>
      <c r="L128" s="331"/>
      <c r="M128" s="331"/>
      <c r="N128" s="331"/>
      <c r="O128" s="331"/>
      <c r="P128" s="331"/>
      <c r="Q128" s="331"/>
      <c r="R128" s="331"/>
      <c r="S128" s="331"/>
      <c r="T128" s="331"/>
      <c r="U128" s="331"/>
      <c r="V128" s="331"/>
      <c r="W128" s="331"/>
      <c r="X128" s="331"/>
      <c r="Y128" s="331"/>
      <c r="Z128" s="331"/>
    </row>
    <row r="129">
      <c r="A129" s="331"/>
      <c r="B129" s="331"/>
      <c r="C129" s="331"/>
      <c r="D129" s="331"/>
      <c r="E129" s="331"/>
      <c r="F129" s="331"/>
      <c r="G129" s="331"/>
      <c r="H129" s="331"/>
      <c r="I129" s="331"/>
      <c r="J129" s="331"/>
      <c r="K129" s="331"/>
      <c r="L129" s="331"/>
      <c r="M129" s="331"/>
      <c r="N129" s="331"/>
      <c r="O129" s="331"/>
      <c r="P129" s="331"/>
      <c r="Q129" s="331"/>
      <c r="R129" s="331"/>
      <c r="S129" s="331"/>
      <c r="T129" s="331"/>
      <c r="U129" s="331"/>
      <c r="V129" s="331"/>
      <c r="W129" s="331"/>
      <c r="X129" s="331"/>
      <c r="Y129" s="331"/>
      <c r="Z129" s="331"/>
    </row>
    <row r="130">
      <c r="A130" s="331"/>
      <c r="B130" s="331"/>
      <c r="C130" s="331"/>
      <c r="D130" s="331"/>
      <c r="E130" s="331"/>
      <c r="F130" s="331"/>
      <c r="G130" s="331"/>
      <c r="H130" s="331"/>
      <c r="I130" s="331"/>
      <c r="J130" s="331"/>
      <c r="K130" s="331"/>
      <c r="L130" s="331"/>
      <c r="M130" s="331"/>
      <c r="N130" s="331"/>
      <c r="O130" s="331"/>
      <c r="P130" s="331"/>
      <c r="Q130" s="331"/>
      <c r="R130" s="331"/>
      <c r="S130" s="331"/>
      <c r="T130" s="331"/>
      <c r="U130" s="331"/>
      <c r="V130" s="331"/>
      <c r="W130" s="331"/>
      <c r="X130" s="331"/>
      <c r="Y130" s="331"/>
      <c r="Z130" s="331"/>
    </row>
    <row r="131">
      <c r="A131" s="331"/>
      <c r="B131" s="331"/>
      <c r="C131" s="331"/>
      <c r="D131" s="331"/>
      <c r="E131" s="331"/>
      <c r="F131" s="331"/>
      <c r="G131" s="331"/>
      <c r="H131" s="331"/>
      <c r="I131" s="331"/>
      <c r="J131" s="331"/>
      <c r="K131" s="331"/>
      <c r="L131" s="331"/>
      <c r="M131" s="331"/>
      <c r="N131" s="331"/>
      <c r="O131" s="331"/>
      <c r="P131" s="331"/>
      <c r="Q131" s="331"/>
      <c r="R131" s="331"/>
      <c r="S131" s="331"/>
      <c r="T131" s="331"/>
      <c r="U131" s="331"/>
      <c r="V131" s="331"/>
      <c r="W131" s="331"/>
      <c r="X131" s="331"/>
      <c r="Y131" s="331"/>
      <c r="Z131" s="331"/>
    </row>
    <row r="132">
      <c r="A132" s="331"/>
      <c r="B132" s="331"/>
      <c r="C132" s="331"/>
      <c r="D132" s="331"/>
      <c r="E132" s="331"/>
      <c r="F132" s="331"/>
      <c r="G132" s="331"/>
      <c r="H132" s="331"/>
      <c r="I132" s="331"/>
      <c r="J132" s="331"/>
      <c r="K132" s="331"/>
      <c r="L132" s="331"/>
      <c r="M132" s="331"/>
      <c r="N132" s="331"/>
      <c r="O132" s="331"/>
      <c r="P132" s="331"/>
      <c r="Q132" s="331"/>
      <c r="R132" s="331"/>
      <c r="S132" s="331"/>
      <c r="T132" s="331"/>
      <c r="U132" s="331"/>
      <c r="V132" s="331"/>
      <c r="W132" s="331"/>
      <c r="X132" s="331"/>
      <c r="Y132" s="331"/>
      <c r="Z132" s="331"/>
    </row>
    <row r="133">
      <c r="A133" s="331"/>
      <c r="B133" s="331"/>
      <c r="C133" s="331"/>
      <c r="D133" s="331"/>
      <c r="E133" s="331"/>
      <c r="F133" s="331"/>
      <c r="G133" s="331"/>
      <c r="H133" s="331"/>
      <c r="I133" s="331"/>
      <c r="J133" s="331"/>
      <c r="K133" s="331"/>
      <c r="L133" s="331"/>
      <c r="M133" s="331"/>
      <c r="N133" s="331"/>
      <c r="O133" s="331"/>
      <c r="P133" s="331"/>
      <c r="Q133" s="331"/>
      <c r="R133" s="331"/>
      <c r="S133" s="331"/>
      <c r="T133" s="331"/>
      <c r="U133" s="331"/>
      <c r="V133" s="331"/>
      <c r="W133" s="331"/>
      <c r="X133" s="331"/>
      <c r="Y133" s="331"/>
      <c r="Z133" s="331"/>
    </row>
    <row r="134">
      <c r="A134" s="331"/>
      <c r="B134" s="331"/>
      <c r="C134" s="331"/>
      <c r="D134" s="331"/>
      <c r="E134" s="331"/>
      <c r="F134" s="331"/>
      <c r="G134" s="331"/>
      <c r="H134" s="331"/>
      <c r="I134" s="331"/>
      <c r="J134" s="331"/>
      <c r="K134" s="331"/>
      <c r="L134" s="331"/>
      <c r="M134" s="331"/>
      <c r="N134" s="331"/>
      <c r="O134" s="331"/>
      <c r="P134" s="331"/>
      <c r="Q134" s="331"/>
      <c r="R134" s="331"/>
      <c r="S134" s="331"/>
      <c r="T134" s="331"/>
      <c r="U134" s="331"/>
      <c r="V134" s="331"/>
      <c r="W134" s="331"/>
      <c r="X134" s="331"/>
      <c r="Y134" s="331"/>
      <c r="Z134" s="331"/>
    </row>
    <row r="135">
      <c r="A135" s="331"/>
      <c r="B135" s="331"/>
      <c r="C135" s="331"/>
      <c r="D135" s="331"/>
      <c r="E135" s="331"/>
      <c r="F135" s="331"/>
      <c r="G135" s="331"/>
      <c r="H135" s="331"/>
      <c r="I135" s="331"/>
      <c r="J135" s="331"/>
      <c r="K135" s="331"/>
      <c r="L135" s="331"/>
      <c r="M135" s="331"/>
      <c r="N135" s="331"/>
      <c r="O135" s="331"/>
      <c r="P135" s="331"/>
      <c r="Q135" s="331"/>
      <c r="R135" s="331"/>
      <c r="S135" s="331"/>
      <c r="T135" s="331"/>
      <c r="U135" s="331"/>
      <c r="V135" s="331"/>
      <c r="W135" s="331"/>
      <c r="X135" s="331"/>
      <c r="Y135" s="331"/>
      <c r="Z135" s="331"/>
    </row>
    <row r="136">
      <c r="A136" s="331"/>
      <c r="B136" s="331"/>
      <c r="C136" s="331"/>
      <c r="D136" s="331"/>
      <c r="E136" s="331"/>
      <c r="F136" s="331"/>
      <c r="G136" s="331"/>
      <c r="H136" s="331"/>
      <c r="I136" s="331"/>
      <c r="J136" s="331"/>
      <c r="K136" s="331"/>
      <c r="L136" s="331"/>
      <c r="M136" s="331"/>
      <c r="N136" s="331"/>
      <c r="O136" s="331"/>
      <c r="P136" s="331"/>
      <c r="Q136" s="331"/>
      <c r="R136" s="331"/>
      <c r="S136" s="331"/>
      <c r="T136" s="331"/>
      <c r="U136" s="331"/>
      <c r="V136" s="331"/>
      <c r="W136" s="331"/>
      <c r="X136" s="331"/>
      <c r="Y136" s="331"/>
      <c r="Z136" s="331"/>
    </row>
    <row r="137">
      <c r="A137" s="331"/>
      <c r="B137" s="331"/>
      <c r="C137" s="331"/>
      <c r="D137" s="331"/>
      <c r="E137" s="331"/>
      <c r="F137" s="331"/>
      <c r="G137" s="331"/>
      <c r="H137" s="331"/>
      <c r="I137" s="331"/>
      <c r="J137" s="331"/>
      <c r="K137" s="331"/>
      <c r="L137" s="331"/>
      <c r="M137" s="331"/>
      <c r="N137" s="331"/>
      <c r="O137" s="331"/>
      <c r="P137" s="331"/>
      <c r="Q137" s="331"/>
      <c r="R137" s="331"/>
      <c r="S137" s="331"/>
      <c r="T137" s="331"/>
      <c r="U137" s="331"/>
      <c r="V137" s="331"/>
      <c r="W137" s="331"/>
      <c r="X137" s="331"/>
      <c r="Y137" s="331"/>
      <c r="Z137" s="331"/>
    </row>
    <row r="138">
      <c r="A138" s="331"/>
      <c r="B138" s="331"/>
      <c r="C138" s="331"/>
      <c r="D138" s="331"/>
      <c r="E138" s="331"/>
      <c r="F138" s="331"/>
      <c r="G138" s="331"/>
      <c r="H138" s="331"/>
      <c r="I138" s="331"/>
      <c r="J138" s="331"/>
      <c r="K138" s="331"/>
      <c r="L138" s="331"/>
      <c r="M138" s="331"/>
      <c r="N138" s="331"/>
      <c r="O138" s="331"/>
      <c r="P138" s="331"/>
      <c r="Q138" s="331"/>
      <c r="R138" s="331"/>
      <c r="S138" s="331"/>
      <c r="T138" s="331"/>
      <c r="U138" s="331"/>
      <c r="V138" s="331"/>
      <c r="W138" s="331"/>
      <c r="X138" s="331"/>
      <c r="Y138" s="331"/>
      <c r="Z138" s="331"/>
    </row>
    <row r="139">
      <c r="A139" s="331"/>
      <c r="B139" s="331"/>
      <c r="C139" s="331"/>
      <c r="D139" s="331"/>
      <c r="E139" s="331"/>
      <c r="F139" s="331"/>
      <c r="G139" s="331"/>
      <c r="H139" s="331"/>
      <c r="I139" s="331"/>
      <c r="J139" s="331"/>
      <c r="K139" s="331"/>
      <c r="L139" s="331"/>
      <c r="M139" s="331"/>
      <c r="N139" s="331"/>
      <c r="O139" s="331"/>
      <c r="P139" s="331"/>
      <c r="Q139" s="331"/>
      <c r="R139" s="331"/>
      <c r="S139" s="331"/>
      <c r="T139" s="331"/>
      <c r="U139" s="331"/>
      <c r="V139" s="331"/>
      <c r="W139" s="331"/>
      <c r="X139" s="331"/>
      <c r="Y139" s="331"/>
      <c r="Z139" s="331"/>
    </row>
    <row r="140">
      <c r="A140" s="331"/>
      <c r="B140" s="331"/>
      <c r="C140" s="331"/>
      <c r="D140" s="331"/>
      <c r="E140" s="331"/>
      <c r="F140" s="331"/>
      <c r="G140" s="331"/>
      <c r="H140" s="331"/>
      <c r="I140" s="331"/>
      <c r="J140" s="331"/>
      <c r="K140" s="331"/>
      <c r="L140" s="331"/>
      <c r="M140" s="331"/>
      <c r="N140" s="331"/>
      <c r="O140" s="331"/>
      <c r="P140" s="331"/>
      <c r="Q140" s="331"/>
      <c r="R140" s="331"/>
      <c r="S140" s="331"/>
      <c r="T140" s="331"/>
      <c r="U140" s="331"/>
      <c r="V140" s="331"/>
      <c r="W140" s="331"/>
      <c r="X140" s="331"/>
      <c r="Y140" s="331"/>
      <c r="Z140" s="331"/>
    </row>
    <row r="141">
      <c r="A141" s="331"/>
      <c r="B141" s="331"/>
      <c r="C141" s="331"/>
      <c r="D141" s="331"/>
      <c r="E141" s="331"/>
      <c r="F141" s="331"/>
      <c r="G141" s="331"/>
      <c r="H141" s="331"/>
      <c r="I141" s="331"/>
      <c r="J141" s="331"/>
      <c r="K141" s="331"/>
      <c r="L141" s="331"/>
      <c r="M141" s="331"/>
      <c r="N141" s="331"/>
      <c r="O141" s="331"/>
      <c r="P141" s="331"/>
      <c r="Q141" s="331"/>
      <c r="R141" s="331"/>
      <c r="S141" s="331"/>
      <c r="T141" s="331"/>
      <c r="U141" s="331"/>
      <c r="V141" s="331"/>
      <c r="W141" s="331"/>
      <c r="X141" s="331"/>
      <c r="Y141" s="331"/>
      <c r="Z141" s="331"/>
    </row>
    <row r="142">
      <c r="A142" s="331"/>
      <c r="B142" s="331"/>
      <c r="C142" s="331"/>
      <c r="D142" s="331"/>
      <c r="E142" s="331"/>
      <c r="F142" s="331"/>
      <c r="G142" s="331"/>
      <c r="H142" s="331"/>
      <c r="I142" s="331"/>
      <c r="J142" s="331"/>
      <c r="K142" s="331"/>
      <c r="L142" s="331"/>
      <c r="M142" s="331"/>
      <c r="N142" s="331"/>
      <c r="O142" s="331"/>
      <c r="P142" s="331"/>
      <c r="Q142" s="331"/>
      <c r="R142" s="331"/>
      <c r="S142" s="331"/>
      <c r="T142" s="331"/>
      <c r="U142" s="331"/>
      <c r="V142" s="331"/>
      <c r="W142" s="331"/>
      <c r="X142" s="331"/>
      <c r="Y142" s="331"/>
      <c r="Z142" s="331"/>
    </row>
    <row r="143">
      <c r="A143" s="331"/>
      <c r="B143" s="331"/>
      <c r="C143" s="331"/>
      <c r="D143" s="331"/>
      <c r="E143" s="331"/>
      <c r="F143" s="331"/>
      <c r="G143" s="331"/>
      <c r="H143" s="331"/>
      <c r="I143" s="331"/>
      <c r="J143" s="331"/>
      <c r="K143" s="331"/>
      <c r="L143" s="331"/>
      <c r="M143" s="331"/>
      <c r="N143" s="331"/>
      <c r="O143" s="331"/>
      <c r="P143" s="331"/>
      <c r="Q143" s="331"/>
      <c r="R143" s="331"/>
      <c r="S143" s="331"/>
      <c r="T143" s="331"/>
      <c r="U143" s="331"/>
      <c r="V143" s="331"/>
      <c r="W143" s="331"/>
      <c r="X143" s="331"/>
      <c r="Y143" s="331"/>
      <c r="Z143" s="331"/>
    </row>
    <row r="144">
      <c r="A144" s="331"/>
      <c r="B144" s="331"/>
      <c r="C144" s="331"/>
      <c r="D144" s="331"/>
      <c r="E144" s="331"/>
      <c r="F144" s="331"/>
      <c r="G144" s="331"/>
      <c r="H144" s="331"/>
      <c r="I144" s="331"/>
      <c r="J144" s="331"/>
      <c r="K144" s="331"/>
      <c r="L144" s="331"/>
      <c r="M144" s="331"/>
      <c r="N144" s="331"/>
      <c r="O144" s="331"/>
      <c r="P144" s="331"/>
      <c r="Q144" s="331"/>
      <c r="R144" s="331"/>
      <c r="S144" s="331"/>
      <c r="T144" s="331"/>
      <c r="U144" s="331"/>
      <c r="V144" s="331"/>
      <c r="W144" s="331"/>
      <c r="X144" s="331"/>
      <c r="Y144" s="331"/>
      <c r="Z144" s="331"/>
    </row>
    <row r="145">
      <c r="A145" s="331"/>
      <c r="B145" s="331"/>
      <c r="C145" s="331"/>
      <c r="D145" s="331"/>
      <c r="E145" s="331"/>
      <c r="F145" s="331"/>
      <c r="G145" s="331"/>
      <c r="H145" s="331"/>
      <c r="I145" s="331"/>
      <c r="J145" s="331"/>
      <c r="K145" s="331"/>
      <c r="L145" s="331"/>
      <c r="M145" s="331"/>
      <c r="N145" s="331"/>
      <c r="O145" s="331"/>
      <c r="P145" s="331"/>
      <c r="Q145" s="331"/>
      <c r="R145" s="331"/>
      <c r="S145" s="331"/>
      <c r="T145" s="331"/>
      <c r="U145" s="331"/>
      <c r="V145" s="331"/>
      <c r="W145" s="331"/>
      <c r="X145" s="331"/>
      <c r="Y145" s="331"/>
      <c r="Z145" s="331"/>
    </row>
    <row r="146">
      <c r="A146" s="331"/>
      <c r="B146" s="331"/>
      <c r="C146" s="331"/>
      <c r="D146" s="331"/>
      <c r="E146" s="331"/>
      <c r="F146" s="331"/>
      <c r="G146" s="331"/>
      <c r="H146" s="331"/>
      <c r="I146" s="331"/>
      <c r="J146" s="331"/>
      <c r="K146" s="331"/>
      <c r="L146" s="331"/>
      <c r="M146" s="331"/>
      <c r="N146" s="331"/>
      <c r="O146" s="331"/>
      <c r="P146" s="331"/>
      <c r="Q146" s="331"/>
      <c r="R146" s="331"/>
      <c r="S146" s="331"/>
      <c r="T146" s="331"/>
      <c r="U146" s="331"/>
      <c r="V146" s="331"/>
      <c r="W146" s="331"/>
      <c r="X146" s="331"/>
      <c r="Y146" s="331"/>
      <c r="Z146" s="331"/>
    </row>
    <row r="147">
      <c r="A147" s="331"/>
      <c r="B147" s="331"/>
      <c r="C147" s="331"/>
      <c r="D147" s="331"/>
      <c r="E147" s="331"/>
      <c r="F147" s="331"/>
      <c r="G147" s="331"/>
      <c r="H147" s="331"/>
      <c r="I147" s="331"/>
      <c r="J147" s="331"/>
      <c r="K147" s="331"/>
      <c r="L147" s="331"/>
      <c r="M147" s="331"/>
      <c r="N147" s="331"/>
      <c r="O147" s="331"/>
      <c r="P147" s="331"/>
      <c r="Q147" s="331"/>
      <c r="R147" s="331"/>
      <c r="S147" s="331"/>
      <c r="T147" s="331"/>
      <c r="U147" s="331"/>
      <c r="V147" s="331"/>
      <c r="W147" s="331"/>
      <c r="X147" s="331"/>
      <c r="Y147" s="331"/>
      <c r="Z147" s="331"/>
    </row>
    <row r="148">
      <c r="A148" s="331"/>
      <c r="B148" s="331"/>
      <c r="C148" s="331"/>
      <c r="D148" s="331"/>
      <c r="E148" s="331"/>
      <c r="F148" s="331"/>
      <c r="G148" s="331"/>
      <c r="H148" s="331"/>
      <c r="I148" s="331"/>
      <c r="J148" s="331"/>
      <c r="K148" s="331"/>
      <c r="L148" s="331"/>
      <c r="M148" s="331"/>
      <c r="N148" s="331"/>
      <c r="O148" s="331"/>
      <c r="P148" s="331"/>
      <c r="Q148" s="331"/>
      <c r="R148" s="331"/>
      <c r="S148" s="331"/>
      <c r="T148" s="331"/>
      <c r="U148" s="331"/>
      <c r="V148" s="331"/>
      <c r="W148" s="331"/>
      <c r="X148" s="331"/>
      <c r="Y148" s="331"/>
      <c r="Z148" s="331"/>
    </row>
    <row r="149">
      <c r="A149" s="331"/>
      <c r="B149" s="331"/>
      <c r="C149" s="331"/>
      <c r="D149" s="331"/>
      <c r="E149" s="331"/>
      <c r="F149" s="331"/>
      <c r="G149" s="331"/>
      <c r="H149" s="331"/>
      <c r="I149" s="331"/>
      <c r="J149" s="331"/>
      <c r="K149" s="331"/>
      <c r="L149" s="331"/>
      <c r="M149" s="331"/>
      <c r="N149" s="331"/>
      <c r="O149" s="331"/>
      <c r="P149" s="331"/>
      <c r="Q149" s="331"/>
      <c r="R149" s="331"/>
      <c r="S149" s="331"/>
      <c r="T149" s="331"/>
      <c r="U149" s="331"/>
      <c r="V149" s="331"/>
      <c r="W149" s="331"/>
      <c r="X149" s="331"/>
      <c r="Y149" s="331"/>
      <c r="Z149" s="331"/>
    </row>
    <row r="150">
      <c r="A150" s="331"/>
      <c r="B150" s="331"/>
      <c r="C150" s="331"/>
      <c r="D150" s="331"/>
      <c r="E150" s="331"/>
      <c r="F150" s="331"/>
      <c r="G150" s="331"/>
      <c r="H150" s="331"/>
      <c r="I150" s="331"/>
      <c r="J150" s="331"/>
      <c r="K150" s="331"/>
      <c r="L150" s="331"/>
      <c r="M150" s="331"/>
      <c r="N150" s="331"/>
      <c r="O150" s="331"/>
      <c r="P150" s="331"/>
      <c r="Q150" s="331"/>
      <c r="R150" s="331"/>
      <c r="S150" s="331"/>
      <c r="T150" s="331"/>
      <c r="U150" s="331"/>
      <c r="V150" s="331"/>
      <c r="W150" s="331"/>
      <c r="X150" s="331"/>
      <c r="Y150" s="331"/>
      <c r="Z150" s="331"/>
    </row>
    <row r="151">
      <c r="A151" s="331"/>
      <c r="B151" s="331"/>
      <c r="C151" s="331"/>
      <c r="D151" s="331"/>
      <c r="E151" s="331"/>
      <c r="F151" s="331"/>
      <c r="G151" s="331"/>
      <c r="H151" s="331"/>
      <c r="I151" s="331"/>
      <c r="J151" s="331"/>
      <c r="K151" s="331"/>
      <c r="L151" s="331"/>
      <c r="M151" s="331"/>
      <c r="N151" s="331"/>
      <c r="O151" s="331"/>
      <c r="P151" s="331"/>
      <c r="Q151" s="331"/>
      <c r="R151" s="331"/>
      <c r="S151" s="331"/>
      <c r="T151" s="331"/>
      <c r="U151" s="331"/>
      <c r="V151" s="331"/>
      <c r="W151" s="331"/>
      <c r="X151" s="331"/>
      <c r="Y151" s="331"/>
      <c r="Z151" s="331"/>
    </row>
    <row r="152">
      <c r="A152" s="331"/>
      <c r="B152" s="331"/>
      <c r="C152" s="331"/>
      <c r="D152" s="331"/>
      <c r="E152" s="331"/>
      <c r="F152" s="331"/>
      <c r="G152" s="331"/>
      <c r="H152" s="331"/>
      <c r="I152" s="331"/>
      <c r="J152" s="331"/>
      <c r="K152" s="331"/>
      <c r="L152" s="331"/>
      <c r="M152" s="331"/>
      <c r="N152" s="331"/>
      <c r="O152" s="331"/>
      <c r="P152" s="331"/>
      <c r="Q152" s="331"/>
      <c r="R152" s="331"/>
      <c r="S152" s="331"/>
      <c r="T152" s="331"/>
      <c r="U152" s="331"/>
      <c r="V152" s="331"/>
      <c r="W152" s="331"/>
      <c r="X152" s="331"/>
      <c r="Y152" s="331"/>
      <c r="Z152" s="331"/>
    </row>
    <row r="153">
      <c r="A153" s="331"/>
      <c r="B153" s="331"/>
      <c r="C153" s="331"/>
      <c r="D153" s="331"/>
      <c r="E153" s="331"/>
      <c r="F153" s="331"/>
      <c r="G153" s="331"/>
      <c r="H153" s="331"/>
      <c r="I153" s="331"/>
      <c r="J153" s="331"/>
      <c r="K153" s="331"/>
      <c r="L153" s="331"/>
      <c r="M153" s="331"/>
      <c r="N153" s="331"/>
      <c r="O153" s="331"/>
      <c r="P153" s="331"/>
      <c r="Q153" s="331"/>
      <c r="R153" s="331"/>
      <c r="S153" s="331"/>
      <c r="T153" s="331"/>
      <c r="U153" s="331"/>
      <c r="V153" s="331"/>
      <c r="W153" s="331"/>
      <c r="X153" s="331"/>
      <c r="Y153" s="331"/>
      <c r="Z153" s="331"/>
    </row>
    <row r="154">
      <c r="A154" s="331"/>
      <c r="B154" s="331"/>
      <c r="C154" s="331"/>
      <c r="D154" s="331"/>
      <c r="E154" s="331"/>
      <c r="F154" s="331"/>
      <c r="G154" s="331"/>
      <c r="H154" s="331"/>
      <c r="I154" s="331"/>
      <c r="J154" s="331"/>
      <c r="K154" s="331"/>
      <c r="L154" s="331"/>
      <c r="M154" s="331"/>
      <c r="N154" s="331"/>
      <c r="O154" s="331"/>
      <c r="P154" s="331"/>
      <c r="Q154" s="331"/>
      <c r="R154" s="331"/>
      <c r="S154" s="331"/>
      <c r="T154" s="331"/>
      <c r="U154" s="331"/>
      <c r="V154" s="331"/>
      <c r="W154" s="331"/>
      <c r="X154" s="331"/>
      <c r="Y154" s="331"/>
      <c r="Z154" s="331"/>
    </row>
    <row r="155">
      <c r="A155" s="331"/>
      <c r="B155" s="331"/>
      <c r="C155" s="331"/>
      <c r="D155" s="331"/>
      <c r="E155" s="331"/>
      <c r="F155" s="331"/>
      <c r="G155" s="331"/>
      <c r="H155" s="331"/>
      <c r="I155" s="331"/>
      <c r="J155" s="331"/>
      <c r="K155" s="331"/>
      <c r="L155" s="331"/>
      <c r="M155" s="331"/>
      <c r="N155" s="331"/>
      <c r="O155" s="331"/>
      <c r="P155" s="331"/>
      <c r="Q155" s="331"/>
      <c r="R155" s="331"/>
      <c r="S155" s="331"/>
      <c r="T155" s="331"/>
      <c r="U155" s="331"/>
      <c r="V155" s="331"/>
      <c r="W155" s="331"/>
      <c r="X155" s="331"/>
      <c r="Y155" s="331"/>
      <c r="Z155" s="331"/>
    </row>
    <row r="156">
      <c r="A156" s="331"/>
      <c r="B156" s="331"/>
      <c r="C156" s="331"/>
      <c r="D156" s="331"/>
      <c r="E156" s="331"/>
      <c r="F156" s="331"/>
      <c r="G156" s="331"/>
      <c r="H156" s="331"/>
      <c r="I156" s="331"/>
      <c r="J156" s="331"/>
      <c r="K156" s="331"/>
      <c r="L156" s="331"/>
      <c r="M156" s="331"/>
      <c r="N156" s="331"/>
      <c r="O156" s="331"/>
      <c r="P156" s="331"/>
      <c r="Q156" s="331"/>
      <c r="R156" s="331"/>
      <c r="S156" s="331"/>
      <c r="T156" s="331"/>
      <c r="U156" s="331"/>
      <c r="V156" s="331"/>
      <c r="W156" s="331"/>
      <c r="X156" s="331"/>
      <c r="Y156" s="331"/>
      <c r="Z156" s="331"/>
    </row>
    <row r="157">
      <c r="A157" s="331"/>
      <c r="B157" s="331"/>
      <c r="C157" s="331"/>
      <c r="D157" s="331"/>
      <c r="E157" s="331"/>
      <c r="F157" s="331"/>
      <c r="G157" s="331"/>
      <c r="H157" s="331"/>
      <c r="I157" s="331"/>
      <c r="J157" s="331"/>
      <c r="K157" s="331"/>
      <c r="L157" s="331"/>
      <c r="M157" s="331"/>
      <c r="N157" s="331"/>
      <c r="O157" s="331"/>
      <c r="P157" s="331"/>
      <c r="Q157" s="331"/>
      <c r="R157" s="331"/>
      <c r="S157" s="331"/>
      <c r="T157" s="331"/>
      <c r="U157" s="331"/>
      <c r="V157" s="331"/>
      <c r="W157" s="331"/>
      <c r="X157" s="331"/>
      <c r="Y157" s="331"/>
      <c r="Z157" s="331"/>
    </row>
    <row r="158">
      <c r="A158" s="331"/>
      <c r="B158" s="331"/>
      <c r="C158" s="331"/>
      <c r="D158" s="331"/>
      <c r="E158" s="331"/>
      <c r="F158" s="331"/>
      <c r="G158" s="331"/>
      <c r="H158" s="331"/>
      <c r="I158" s="331"/>
      <c r="J158" s="331"/>
      <c r="K158" s="331"/>
      <c r="L158" s="331"/>
      <c r="M158" s="331"/>
      <c r="N158" s="331"/>
      <c r="O158" s="331"/>
      <c r="P158" s="331"/>
      <c r="Q158" s="331"/>
      <c r="R158" s="331"/>
      <c r="S158" s="331"/>
      <c r="T158" s="331"/>
      <c r="U158" s="331"/>
      <c r="V158" s="331"/>
      <c r="W158" s="331"/>
      <c r="X158" s="331"/>
      <c r="Y158" s="331"/>
      <c r="Z158" s="331"/>
    </row>
    <row r="159">
      <c r="A159" s="331"/>
      <c r="B159" s="331"/>
      <c r="C159" s="331"/>
      <c r="D159" s="331"/>
      <c r="E159" s="331"/>
      <c r="F159" s="331"/>
      <c r="G159" s="331"/>
      <c r="H159" s="331"/>
      <c r="I159" s="331"/>
      <c r="J159" s="331"/>
      <c r="K159" s="331"/>
      <c r="L159" s="331"/>
      <c r="M159" s="331"/>
      <c r="N159" s="331"/>
      <c r="O159" s="331"/>
      <c r="P159" s="331"/>
      <c r="Q159" s="331"/>
      <c r="R159" s="331"/>
      <c r="S159" s="331"/>
      <c r="T159" s="331"/>
      <c r="U159" s="331"/>
      <c r="V159" s="331"/>
      <c r="W159" s="331"/>
      <c r="X159" s="331"/>
      <c r="Y159" s="331"/>
      <c r="Z159" s="331"/>
    </row>
    <row r="160">
      <c r="A160" s="331"/>
      <c r="B160" s="331"/>
      <c r="C160" s="331"/>
      <c r="D160" s="331"/>
      <c r="E160" s="331"/>
      <c r="F160" s="331"/>
      <c r="G160" s="331"/>
      <c r="H160" s="331"/>
      <c r="I160" s="331"/>
      <c r="J160" s="331"/>
      <c r="K160" s="331"/>
      <c r="L160" s="331"/>
      <c r="M160" s="331"/>
      <c r="N160" s="331"/>
      <c r="O160" s="331"/>
      <c r="P160" s="331"/>
      <c r="Q160" s="331"/>
      <c r="R160" s="331"/>
      <c r="S160" s="331"/>
      <c r="T160" s="331"/>
      <c r="U160" s="331"/>
      <c r="V160" s="331"/>
      <c r="W160" s="331"/>
      <c r="X160" s="331"/>
      <c r="Y160" s="331"/>
      <c r="Z160" s="331"/>
    </row>
    <row r="161">
      <c r="A161" s="331"/>
      <c r="B161" s="331"/>
      <c r="C161" s="331"/>
      <c r="D161" s="331"/>
      <c r="E161" s="331"/>
      <c r="F161" s="331"/>
      <c r="G161" s="331"/>
      <c r="H161" s="331"/>
      <c r="I161" s="331"/>
      <c r="J161" s="331"/>
      <c r="K161" s="331"/>
      <c r="L161" s="331"/>
      <c r="M161" s="331"/>
      <c r="N161" s="331"/>
      <c r="O161" s="331"/>
      <c r="P161" s="331"/>
      <c r="Q161" s="331"/>
      <c r="R161" s="331"/>
      <c r="S161" s="331"/>
      <c r="T161" s="331"/>
      <c r="U161" s="331"/>
      <c r="V161" s="331"/>
      <c r="W161" s="331"/>
      <c r="X161" s="331"/>
      <c r="Y161" s="331"/>
      <c r="Z161" s="331"/>
    </row>
    <row r="162">
      <c r="A162" s="331"/>
      <c r="B162" s="331"/>
      <c r="C162" s="331"/>
      <c r="D162" s="331"/>
      <c r="E162" s="331"/>
      <c r="F162" s="331"/>
      <c r="G162" s="331"/>
      <c r="H162" s="331"/>
      <c r="I162" s="331"/>
      <c r="J162" s="331"/>
      <c r="K162" s="331"/>
      <c r="L162" s="331"/>
      <c r="M162" s="331"/>
      <c r="N162" s="331"/>
      <c r="O162" s="331"/>
      <c r="P162" s="331"/>
      <c r="Q162" s="331"/>
      <c r="R162" s="331"/>
      <c r="S162" s="331"/>
      <c r="T162" s="331"/>
      <c r="U162" s="331"/>
      <c r="V162" s="331"/>
      <c r="W162" s="331"/>
      <c r="X162" s="331"/>
      <c r="Y162" s="331"/>
      <c r="Z162" s="331"/>
    </row>
    <row r="163">
      <c r="A163" s="331"/>
      <c r="B163" s="331"/>
      <c r="C163" s="331"/>
      <c r="D163" s="331"/>
      <c r="E163" s="331"/>
      <c r="F163" s="331"/>
      <c r="G163" s="331"/>
      <c r="H163" s="331"/>
      <c r="I163" s="331"/>
      <c r="J163" s="331"/>
      <c r="K163" s="331"/>
      <c r="L163" s="331"/>
      <c r="M163" s="331"/>
      <c r="N163" s="331"/>
      <c r="O163" s="331"/>
      <c r="P163" s="331"/>
      <c r="Q163" s="331"/>
      <c r="R163" s="331"/>
      <c r="S163" s="331"/>
      <c r="T163" s="331"/>
      <c r="U163" s="331"/>
      <c r="V163" s="331"/>
      <c r="W163" s="331"/>
      <c r="X163" s="331"/>
      <c r="Y163" s="331"/>
      <c r="Z163" s="331"/>
    </row>
    <row r="164">
      <c r="A164" s="331"/>
      <c r="B164" s="331"/>
      <c r="C164" s="331"/>
      <c r="D164" s="331"/>
      <c r="E164" s="331"/>
      <c r="F164" s="331"/>
      <c r="G164" s="331"/>
      <c r="H164" s="331"/>
      <c r="I164" s="331"/>
      <c r="J164" s="331"/>
      <c r="K164" s="331"/>
      <c r="L164" s="331"/>
      <c r="M164" s="331"/>
      <c r="N164" s="331"/>
      <c r="O164" s="331"/>
      <c r="P164" s="331"/>
      <c r="Q164" s="331"/>
      <c r="R164" s="331"/>
      <c r="S164" s="331"/>
      <c r="T164" s="331"/>
      <c r="U164" s="331"/>
      <c r="V164" s="331"/>
      <c r="W164" s="331"/>
      <c r="X164" s="331"/>
      <c r="Y164" s="331"/>
      <c r="Z164" s="331"/>
    </row>
    <row r="165">
      <c r="A165" s="331"/>
      <c r="B165" s="331"/>
      <c r="C165" s="331"/>
      <c r="D165" s="331"/>
      <c r="E165" s="331"/>
      <c r="F165" s="331"/>
      <c r="G165" s="331"/>
      <c r="H165" s="331"/>
      <c r="I165" s="331"/>
      <c r="J165" s="331"/>
      <c r="K165" s="331"/>
      <c r="L165" s="331"/>
      <c r="M165" s="331"/>
      <c r="N165" s="331"/>
      <c r="O165" s="331"/>
      <c r="P165" s="331"/>
      <c r="Q165" s="331"/>
      <c r="R165" s="331"/>
      <c r="S165" s="331"/>
      <c r="T165" s="331"/>
      <c r="U165" s="331"/>
      <c r="V165" s="331"/>
      <c r="W165" s="331"/>
      <c r="X165" s="331"/>
      <c r="Y165" s="331"/>
      <c r="Z165" s="331"/>
    </row>
    <row r="166">
      <c r="A166" s="331"/>
      <c r="B166" s="331"/>
      <c r="C166" s="331"/>
      <c r="D166" s="331"/>
      <c r="E166" s="331"/>
      <c r="F166" s="331"/>
      <c r="G166" s="331"/>
      <c r="H166" s="331"/>
      <c r="I166" s="331"/>
      <c r="J166" s="331"/>
      <c r="K166" s="331"/>
      <c r="L166" s="331"/>
      <c r="M166" s="331"/>
      <c r="N166" s="331"/>
      <c r="O166" s="331"/>
      <c r="P166" s="331"/>
      <c r="Q166" s="331"/>
      <c r="R166" s="331"/>
      <c r="S166" s="331"/>
      <c r="T166" s="331"/>
      <c r="U166" s="331"/>
      <c r="V166" s="331"/>
      <c r="W166" s="331"/>
      <c r="X166" s="331"/>
      <c r="Y166" s="331"/>
      <c r="Z166" s="331"/>
    </row>
    <row r="167">
      <c r="A167" s="331"/>
      <c r="B167" s="331"/>
      <c r="C167" s="331"/>
      <c r="D167" s="331"/>
      <c r="E167" s="331"/>
      <c r="F167" s="331"/>
      <c r="G167" s="331"/>
      <c r="H167" s="331"/>
      <c r="I167" s="331"/>
      <c r="J167" s="331"/>
      <c r="K167" s="331"/>
      <c r="L167" s="331"/>
      <c r="M167" s="331"/>
      <c r="N167" s="331"/>
      <c r="O167" s="331"/>
      <c r="P167" s="331"/>
      <c r="Q167" s="331"/>
      <c r="R167" s="331"/>
      <c r="S167" s="331"/>
      <c r="T167" s="331"/>
      <c r="U167" s="331"/>
      <c r="V167" s="331"/>
      <c r="W167" s="331"/>
      <c r="X167" s="331"/>
      <c r="Y167" s="331"/>
      <c r="Z167" s="331"/>
    </row>
    <row r="168">
      <c r="A168" s="331"/>
      <c r="B168" s="331"/>
      <c r="C168" s="331"/>
      <c r="D168" s="331"/>
      <c r="E168" s="331"/>
      <c r="F168" s="331"/>
      <c r="G168" s="331"/>
      <c r="H168" s="331"/>
      <c r="I168" s="331"/>
      <c r="J168" s="331"/>
      <c r="K168" s="331"/>
      <c r="L168" s="331"/>
      <c r="M168" s="331"/>
      <c r="N168" s="331"/>
      <c r="O168" s="331"/>
      <c r="P168" s="331"/>
      <c r="Q168" s="331"/>
      <c r="R168" s="331"/>
      <c r="S168" s="331"/>
      <c r="T168" s="331"/>
      <c r="U168" s="331"/>
      <c r="V168" s="331"/>
      <c r="W168" s="331"/>
      <c r="X168" s="331"/>
      <c r="Y168" s="331"/>
      <c r="Z168" s="331"/>
    </row>
    <row r="169">
      <c r="A169" s="331"/>
      <c r="B169" s="331"/>
      <c r="C169" s="331"/>
      <c r="D169" s="331"/>
      <c r="E169" s="331"/>
      <c r="F169" s="331"/>
      <c r="G169" s="331"/>
      <c r="H169" s="331"/>
      <c r="I169" s="331"/>
      <c r="J169" s="331"/>
      <c r="K169" s="331"/>
      <c r="L169" s="331"/>
      <c r="M169" s="331"/>
      <c r="N169" s="331"/>
      <c r="O169" s="331"/>
      <c r="P169" s="331"/>
      <c r="Q169" s="331"/>
      <c r="R169" s="331"/>
      <c r="S169" s="331"/>
      <c r="T169" s="331"/>
      <c r="U169" s="331"/>
      <c r="V169" s="331"/>
      <c r="W169" s="331"/>
      <c r="X169" s="331"/>
      <c r="Y169" s="331"/>
      <c r="Z169" s="331"/>
    </row>
    <row r="170">
      <c r="A170" s="331"/>
      <c r="B170" s="331"/>
      <c r="C170" s="331"/>
      <c r="D170" s="331"/>
      <c r="E170" s="331"/>
      <c r="F170" s="331"/>
      <c r="G170" s="331"/>
      <c r="H170" s="331"/>
      <c r="I170" s="331"/>
      <c r="J170" s="331"/>
      <c r="K170" s="331"/>
      <c r="L170" s="331"/>
      <c r="M170" s="331"/>
      <c r="N170" s="331"/>
      <c r="O170" s="331"/>
      <c r="P170" s="331"/>
      <c r="Q170" s="331"/>
      <c r="R170" s="331"/>
      <c r="S170" s="331"/>
      <c r="T170" s="331"/>
      <c r="U170" s="331"/>
      <c r="V170" s="331"/>
      <c r="W170" s="331"/>
      <c r="X170" s="331"/>
      <c r="Y170" s="331"/>
      <c r="Z170" s="331"/>
    </row>
    <row r="171">
      <c r="A171" s="331"/>
      <c r="B171" s="331"/>
      <c r="C171" s="331"/>
      <c r="D171" s="331"/>
      <c r="E171" s="331"/>
      <c r="F171" s="331"/>
      <c r="G171" s="331"/>
      <c r="H171" s="331"/>
      <c r="I171" s="331"/>
      <c r="J171" s="331"/>
      <c r="K171" s="331"/>
      <c r="L171" s="331"/>
      <c r="M171" s="331"/>
      <c r="N171" s="331"/>
      <c r="O171" s="331"/>
      <c r="P171" s="331"/>
      <c r="Q171" s="331"/>
      <c r="R171" s="331"/>
      <c r="S171" s="331"/>
      <c r="T171" s="331"/>
      <c r="U171" s="331"/>
      <c r="V171" s="331"/>
      <c r="W171" s="331"/>
      <c r="X171" s="331"/>
      <c r="Y171" s="331"/>
      <c r="Z171" s="331"/>
    </row>
    <row r="172">
      <c r="A172" s="331"/>
      <c r="B172" s="331"/>
      <c r="C172" s="331"/>
      <c r="D172" s="331"/>
      <c r="E172" s="331"/>
      <c r="F172" s="331"/>
      <c r="G172" s="331"/>
      <c r="H172" s="331"/>
      <c r="I172" s="331"/>
      <c r="J172" s="331"/>
      <c r="K172" s="331"/>
      <c r="L172" s="331"/>
      <c r="M172" s="331"/>
      <c r="N172" s="331"/>
      <c r="O172" s="331"/>
      <c r="P172" s="331"/>
      <c r="Q172" s="331"/>
      <c r="R172" s="331"/>
      <c r="S172" s="331"/>
      <c r="T172" s="331"/>
      <c r="U172" s="331"/>
      <c r="V172" s="331"/>
      <c r="W172" s="331"/>
      <c r="X172" s="331"/>
      <c r="Y172" s="331"/>
      <c r="Z172" s="331"/>
    </row>
    <row r="173">
      <c r="A173" s="331"/>
      <c r="B173" s="331"/>
      <c r="C173" s="331"/>
      <c r="D173" s="331"/>
      <c r="E173" s="331"/>
      <c r="F173" s="331"/>
      <c r="G173" s="331"/>
      <c r="H173" s="331"/>
      <c r="I173" s="331"/>
      <c r="J173" s="331"/>
      <c r="K173" s="331"/>
      <c r="L173" s="331"/>
      <c r="M173" s="331"/>
      <c r="N173" s="331"/>
      <c r="O173" s="331"/>
      <c r="P173" s="331"/>
      <c r="Q173" s="331"/>
      <c r="R173" s="331"/>
      <c r="S173" s="331"/>
      <c r="T173" s="331"/>
      <c r="U173" s="331"/>
      <c r="V173" s="331"/>
      <c r="W173" s="331"/>
      <c r="X173" s="331"/>
      <c r="Y173" s="331"/>
      <c r="Z173" s="331"/>
    </row>
    <row r="174">
      <c r="A174" s="331"/>
      <c r="B174" s="331"/>
      <c r="C174" s="331"/>
      <c r="D174" s="331"/>
      <c r="E174" s="331"/>
      <c r="F174" s="331"/>
      <c r="G174" s="331"/>
      <c r="H174" s="331"/>
      <c r="I174" s="331"/>
      <c r="J174" s="331"/>
      <c r="K174" s="331"/>
      <c r="L174" s="331"/>
      <c r="M174" s="331"/>
      <c r="N174" s="331"/>
      <c r="O174" s="331"/>
      <c r="P174" s="331"/>
      <c r="Q174" s="331"/>
      <c r="R174" s="331"/>
      <c r="S174" s="331"/>
      <c r="T174" s="331"/>
      <c r="U174" s="331"/>
      <c r="V174" s="331"/>
      <c r="W174" s="331"/>
      <c r="X174" s="331"/>
      <c r="Y174" s="331"/>
      <c r="Z174" s="331"/>
    </row>
    <row r="175">
      <c r="A175" s="331"/>
      <c r="B175" s="331"/>
      <c r="C175" s="331"/>
      <c r="D175" s="331"/>
      <c r="E175" s="331"/>
      <c r="F175" s="331"/>
      <c r="G175" s="331"/>
      <c r="H175" s="331"/>
      <c r="I175" s="331"/>
      <c r="J175" s="331"/>
      <c r="K175" s="331"/>
      <c r="L175" s="331"/>
      <c r="M175" s="331"/>
      <c r="N175" s="331"/>
      <c r="O175" s="331"/>
      <c r="P175" s="331"/>
      <c r="Q175" s="331"/>
      <c r="R175" s="331"/>
      <c r="S175" s="331"/>
      <c r="T175" s="331"/>
      <c r="U175" s="331"/>
      <c r="V175" s="331"/>
      <c r="W175" s="331"/>
      <c r="X175" s="331"/>
      <c r="Y175" s="331"/>
      <c r="Z175" s="331"/>
    </row>
    <row r="176">
      <c r="A176" s="331"/>
      <c r="B176" s="331"/>
      <c r="C176" s="331"/>
      <c r="D176" s="331"/>
      <c r="E176" s="331"/>
      <c r="F176" s="331"/>
      <c r="G176" s="331"/>
      <c r="H176" s="331"/>
      <c r="I176" s="331"/>
      <c r="J176" s="331"/>
      <c r="K176" s="331"/>
      <c r="L176" s="331"/>
      <c r="M176" s="331"/>
      <c r="N176" s="331"/>
      <c r="O176" s="331"/>
      <c r="P176" s="331"/>
      <c r="Q176" s="331"/>
      <c r="R176" s="331"/>
      <c r="S176" s="331"/>
      <c r="T176" s="331"/>
      <c r="U176" s="331"/>
      <c r="V176" s="331"/>
      <c r="W176" s="331"/>
      <c r="X176" s="331"/>
      <c r="Y176" s="331"/>
      <c r="Z176" s="331"/>
    </row>
    <row r="177">
      <c r="A177" s="331"/>
      <c r="B177" s="331"/>
      <c r="C177" s="331"/>
      <c r="D177" s="331"/>
      <c r="E177" s="331"/>
      <c r="F177" s="331"/>
      <c r="G177" s="331"/>
      <c r="H177" s="331"/>
      <c r="I177" s="331"/>
      <c r="J177" s="331"/>
      <c r="K177" s="331"/>
      <c r="L177" s="331"/>
      <c r="M177" s="331"/>
      <c r="N177" s="331"/>
      <c r="O177" s="331"/>
      <c r="P177" s="331"/>
      <c r="Q177" s="331"/>
      <c r="R177" s="331"/>
      <c r="S177" s="331"/>
      <c r="T177" s="331"/>
      <c r="U177" s="331"/>
      <c r="V177" s="331"/>
      <c r="W177" s="331"/>
      <c r="X177" s="331"/>
      <c r="Y177" s="331"/>
      <c r="Z177" s="331"/>
    </row>
    <row r="178">
      <c r="A178" s="331"/>
      <c r="B178" s="331"/>
      <c r="C178" s="331"/>
      <c r="D178" s="331"/>
      <c r="E178" s="331"/>
      <c r="F178" s="331"/>
      <c r="G178" s="331"/>
      <c r="H178" s="331"/>
      <c r="I178" s="331"/>
      <c r="J178" s="331"/>
      <c r="K178" s="331"/>
      <c r="L178" s="331"/>
      <c r="M178" s="331"/>
      <c r="N178" s="331"/>
      <c r="O178" s="331"/>
      <c r="P178" s="331"/>
      <c r="Q178" s="331"/>
      <c r="R178" s="331"/>
      <c r="S178" s="331"/>
      <c r="T178" s="331"/>
      <c r="U178" s="331"/>
      <c r="V178" s="331"/>
      <c r="W178" s="331"/>
      <c r="X178" s="331"/>
      <c r="Y178" s="331"/>
      <c r="Z178" s="331"/>
    </row>
    <row r="179">
      <c r="A179" s="331"/>
      <c r="B179" s="331"/>
      <c r="C179" s="331"/>
      <c r="D179" s="331"/>
      <c r="E179" s="331"/>
      <c r="F179" s="331"/>
      <c r="G179" s="331"/>
      <c r="H179" s="331"/>
      <c r="I179" s="331"/>
      <c r="J179" s="331"/>
      <c r="K179" s="331"/>
      <c r="L179" s="331"/>
      <c r="M179" s="331"/>
      <c r="N179" s="331"/>
      <c r="O179" s="331"/>
      <c r="P179" s="331"/>
      <c r="Q179" s="331"/>
      <c r="R179" s="331"/>
      <c r="S179" s="331"/>
      <c r="T179" s="331"/>
      <c r="U179" s="331"/>
      <c r="V179" s="331"/>
      <c r="W179" s="331"/>
      <c r="X179" s="331"/>
      <c r="Y179" s="331"/>
      <c r="Z179" s="331"/>
    </row>
    <row r="180">
      <c r="A180" s="331"/>
      <c r="B180" s="331"/>
      <c r="C180" s="331"/>
      <c r="D180" s="331"/>
      <c r="E180" s="331"/>
      <c r="F180" s="331"/>
      <c r="G180" s="331"/>
      <c r="H180" s="331"/>
      <c r="I180" s="331"/>
      <c r="J180" s="331"/>
      <c r="K180" s="331"/>
      <c r="L180" s="331"/>
      <c r="M180" s="331"/>
      <c r="N180" s="331"/>
      <c r="O180" s="331"/>
      <c r="P180" s="331"/>
      <c r="Q180" s="331"/>
      <c r="R180" s="331"/>
      <c r="S180" s="331"/>
      <c r="T180" s="331"/>
      <c r="U180" s="331"/>
      <c r="V180" s="331"/>
      <c r="W180" s="331"/>
      <c r="X180" s="331"/>
      <c r="Y180" s="331"/>
      <c r="Z180" s="331"/>
    </row>
    <row r="181">
      <c r="A181" s="331"/>
      <c r="B181" s="331"/>
      <c r="C181" s="331"/>
      <c r="D181" s="331"/>
      <c r="E181" s="331"/>
      <c r="F181" s="331"/>
      <c r="G181" s="331"/>
      <c r="H181" s="331"/>
      <c r="I181" s="331"/>
      <c r="J181" s="331"/>
      <c r="K181" s="331"/>
      <c r="L181" s="331"/>
      <c r="M181" s="331"/>
      <c r="N181" s="331"/>
      <c r="O181" s="331"/>
      <c r="P181" s="331"/>
      <c r="Q181" s="331"/>
      <c r="R181" s="331"/>
      <c r="S181" s="331"/>
      <c r="T181" s="331"/>
      <c r="U181" s="331"/>
      <c r="V181" s="331"/>
      <c r="W181" s="331"/>
      <c r="X181" s="331"/>
      <c r="Y181" s="331"/>
      <c r="Z181" s="331"/>
    </row>
    <row r="182">
      <c r="A182" s="331"/>
      <c r="B182" s="331"/>
      <c r="C182" s="331"/>
      <c r="D182" s="331"/>
      <c r="E182" s="331"/>
      <c r="F182" s="331"/>
      <c r="G182" s="331"/>
      <c r="H182" s="331"/>
      <c r="I182" s="331"/>
      <c r="J182" s="331"/>
      <c r="K182" s="331"/>
      <c r="L182" s="331"/>
      <c r="M182" s="331"/>
      <c r="N182" s="331"/>
      <c r="O182" s="331"/>
      <c r="P182" s="331"/>
      <c r="Q182" s="331"/>
      <c r="R182" s="331"/>
      <c r="S182" s="331"/>
      <c r="T182" s="331"/>
      <c r="U182" s="331"/>
      <c r="V182" s="331"/>
      <c r="W182" s="331"/>
      <c r="X182" s="331"/>
      <c r="Y182" s="331"/>
      <c r="Z182" s="331"/>
    </row>
    <row r="183">
      <c r="A183" s="331"/>
      <c r="B183" s="331"/>
      <c r="C183" s="331"/>
      <c r="D183" s="331"/>
      <c r="E183" s="331"/>
      <c r="F183" s="331"/>
      <c r="G183" s="331"/>
      <c r="H183" s="331"/>
      <c r="I183" s="331"/>
      <c r="J183" s="331"/>
      <c r="K183" s="331"/>
      <c r="L183" s="331"/>
      <c r="M183" s="331"/>
      <c r="N183" s="331"/>
      <c r="O183" s="331"/>
      <c r="P183" s="331"/>
      <c r="Q183" s="331"/>
      <c r="R183" s="331"/>
      <c r="S183" s="331"/>
      <c r="T183" s="331"/>
      <c r="U183" s="331"/>
      <c r="V183" s="331"/>
      <c r="W183" s="331"/>
      <c r="X183" s="331"/>
      <c r="Y183" s="331"/>
      <c r="Z183" s="331"/>
    </row>
    <row r="184">
      <c r="A184" s="331"/>
      <c r="B184" s="331"/>
      <c r="C184" s="331"/>
      <c r="D184" s="331"/>
      <c r="E184" s="331"/>
      <c r="F184" s="331"/>
      <c r="G184" s="331"/>
      <c r="H184" s="331"/>
      <c r="I184" s="331"/>
      <c r="J184" s="331"/>
      <c r="K184" s="331"/>
      <c r="L184" s="331"/>
      <c r="M184" s="331"/>
      <c r="N184" s="331"/>
      <c r="O184" s="331"/>
      <c r="P184" s="331"/>
      <c r="Q184" s="331"/>
      <c r="R184" s="331"/>
      <c r="S184" s="331"/>
      <c r="T184" s="331"/>
      <c r="U184" s="331"/>
      <c r="V184" s="331"/>
      <c r="W184" s="331"/>
      <c r="X184" s="331"/>
      <c r="Y184" s="331"/>
      <c r="Z184" s="331"/>
    </row>
    <row r="185">
      <c r="A185" s="331"/>
      <c r="B185" s="331"/>
      <c r="C185" s="331"/>
      <c r="D185" s="331"/>
      <c r="E185" s="331"/>
      <c r="F185" s="331"/>
      <c r="G185" s="331"/>
      <c r="H185" s="331"/>
      <c r="I185" s="331"/>
      <c r="J185" s="331"/>
      <c r="K185" s="331"/>
      <c r="L185" s="331"/>
      <c r="M185" s="331"/>
      <c r="N185" s="331"/>
      <c r="O185" s="331"/>
      <c r="P185" s="331"/>
      <c r="Q185" s="331"/>
      <c r="R185" s="331"/>
      <c r="S185" s="331"/>
      <c r="T185" s="331"/>
      <c r="U185" s="331"/>
      <c r="V185" s="331"/>
      <c r="W185" s="331"/>
      <c r="X185" s="331"/>
      <c r="Y185" s="331"/>
      <c r="Z185" s="331"/>
    </row>
    <row r="186">
      <c r="A186" s="331"/>
      <c r="B186" s="331"/>
      <c r="C186" s="331"/>
      <c r="D186" s="331"/>
      <c r="E186" s="331"/>
      <c r="F186" s="331"/>
      <c r="G186" s="331"/>
      <c r="H186" s="331"/>
      <c r="I186" s="331"/>
      <c r="J186" s="331"/>
      <c r="K186" s="331"/>
      <c r="L186" s="331"/>
      <c r="M186" s="331"/>
      <c r="N186" s="331"/>
      <c r="O186" s="331"/>
      <c r="P186" s="331"/>
      <c r="Q186" s="331"/>
      <c r="R186" s="331"/>
      <c r="S186" s="331"/>
      <c r="T186" s="331"/>
      <c r="U186" s="331"/>
      <c r="V186" s="331"/>
      <c r="W186" s="331"/>
      <c r="X186" s="331"/>
      <c r="Y186" s="331"/>
      <c r="Z186" s="331"/>
    </row>
    <row r="187">
      <c r="A187" s="331"/>
      <c r="B187" s="331"/>
      <c r="C187" s="331"/>
      <c r="D187" s="331"/>
      <c r="E187" s="331"/>
      <c r="F187" s="331"/>
      <c r="G187" s="331"/>
      <c r="H187" s="331"/>
      <c r="I187" s="331"/>
      <c r="J187" s="331"/>
      <c r="K187" s="331"/>
      <c r="L187" s="331"/>
      <c r="M187" s="331"/>
      <c r="N187" s="331"/>
      <c r="O187" s="331"/>
      <c r="P187" s="331"/>
      <c r="Q187" s="331"/>
      <c r="R187" s="331"/>
      <c r="S187" s="331"/>
      <c r="T187" s="331"/>
      <c r="U187" s="331"/>
      <c r="V187" s="331"/>
      <c r="W187" s="331"/>
      <c r="X187" s="331"/>
      <c r="Y187" s="331"/>
      <c r="Z187" s="331"/>
    </row>
    <row r="188">
      <c r="A188" s="331"/>
      <c r="B188" s="331"/>
      <c r="C188" s="331"/>
      <c r="D188" s="331"/>
      <c r="E188" s="331"/>
      <c r="F188" s="331"/>
      <c r="G188" s="331"/>
      <c r="H188" s="331"/>
      <c r="I188" s="331"/>
      <c r="J188" s="331"/>
      <c r="K188" s="331"/>
      <c r="L188" s="331"/>
      <c r="M188" s="331"/>
      <c r="N188" s="331"/>
      <c r="O188" s="331"/>
      <c r="P188" s="331"/>
      <c r="Q188" s="331"/>
      <c r="R188" s="331"/>
      <c r="S188" s="331"/>
      <c r="T188" s="331"/>
      <c r="U188" s="331"/>
      <c r="V188" s="331"/>
      <c r="W188" s="331"/>
      <c r="X188" s="331"/>
      <c r="Y188" s="331"/>
      <c r="Z188" s="331"/>
    </row>
    <row r="189">
      <c r="A189" s="331"/>
      <c r="B189" s="331"/>
      <c r="C189" s="331"/>
      <c r="D189" s="331"/>
      <c r="E189" s="331"/>
      <c r="F189" s="331"/>
      <c r="G189" s="331"/>
      <c r="H189" s="331"/>
      <c r="I189" s="331"/>
      <c r="J189" s="331"/>
      <c r="K189" s="331"/>
      <c r="L189" s="331"/>
      <c r="M189" s="331"/>
      <c r="N189" s="331"/>
      <c r="O189" s="331"/>
      <c r="P189" s="331"/>
      <c r="Q189" s="331"/>
      <c r="R189" s="331"/>
      <c r="S189" s="331"/>
      <c r="T189" s="331"/>
      <c r="U189" s="331"/>
      <c r="V189" s="331"/>
      <c r="W189" s="331"/>
      <c r="X189" s="331"/>
      <c r="Y189" s="331"/>
      <c r="Z189" s="331"/>
    </row>
    <row r="190">
      <c r="A190" s="331"/>
      <c r="B190" s="331"/>
      <c r="C190" s="331"/>
      <c r="D190" s="331"/>
      <c r="E190" s="331"/>
      <c r="F190" s="331"/>
      <c r="G190" s="331"/>
      <c r="H190" s="331"/>
      <c r="I190" s="331"/>
      <c r="J190" s="331"/>
      <c r="K190" s="331"/>
      <c r="L190" s="331"/>
      <c r="M190" s="331"/>
      <c r="N190" s="331"/>
      <c r="O190" s="331"/>
      <c r="P190" s="331"/>
      <c r="Q190" s="331"/>
      <c r="R190" s="331"/>
      <c r="S190" s="331"/>
      <c r="T190" s="331"/>
      <c r="U190" s="331"/>
      <c r="V190" s="331"/>
      <c r="W190" s="331"/>
      <c r="X190" s="331"/>
      <c r="Y190" s="331"/>
      <c r="Z190" s="331"/>
    </row>
    <row r="191">
      <c r="A191" s="331"/>
      <c r="B191" s="331"/>
      <c r="C191" s="331"/>
      <c r="D191" s="331"/>
      <c r="E191" s="331"/>
      <c r="F191" s="331"/>
      <c r="G191" s="331"/>
      <c r="H191" s="331"/>
      <c r="I191" s="331"/>
      <c r="J191" s="331"/>
      <c r="K191" s="331"/>
      <c r="L191" s="331"/>
      <c r="M191" s="331"/>
      <c r="N191" s="331"/>
      <c r="O191" s="331"/>
      <c r="P191" s="331"/>
      <c r="Q191" s="331"/>
      <c r="R191" s="331"/>
      <c r="S191" s="331"/>
      <c r="T191" s="331"/>
      <c r="U191" s="331"/>
      <c r="V191" s="331"/>
      <c r="W191" s="331"/>
      <c r="X191" s="331"/>
      <c r="Y191" s="331"/>
      <c r="Z191" s="331"/>
    </row>
    <row r="192">
      <c r="A192" s="331"/>
      <c r="B192" s="331"/>
      <c r="C192" s="331"/>
      <c r="D192" s="331"/>
      <c r="E192" s="331"/>
      <c r="F192" s="331"/>
      <c r="G192" s="331"/>
      <c r="H192" s="331"/>
      <c r="I192" s="331"/>
      <c r="J192" s="331"/>
      <c r="K192" s="331"/>
      <c r="L192" s="331"/>
      <c r="M192" s="331"/>
      <c r="N192" s="331"/>
      <c r="O192" s="331"/>
      <c r="P192" s="331"/>
      <c r="Q192" s="331"/>
      <c r="R192" s="331"/>
      <c r="S192" s="331"/>
      <c r="T192" s="331"/>
      <c r="U192" s="331"/>
      <c r="V192" s="331"/>
      <c r="W192" s="331"/>
      <c r="X192" s="331"/>
      <c r="Y192" s="331"/>
      <c r="Z192" s="331"/>
    </row>
    <row r="193">
      <c r="A193" s="331"/>
      <c r="B193" s="331"/>
      <c r="C193" s="331"/>
      <c r="D193" s="331"/>
      <c r="E193" s="331"/>
      <c r="F193" s="331"/>
      <c r="G193" s="331"/>
      <c r="H193" s="331"/>
      <c r="I193" s="331"/>
      <c r="J193" s="331"/>
      <c r="K193" s="331"/>
      <c r="L193" s="331"/>
      <c r="M193" s="331"/>
      <c r="N193" s="331"/>
      <c r="O193" s="331"/>
      <c r="P193" s="331"/>
      <c r="Q193" s="331"/>
      <c r="R193" s="331"/>
      <c r="S193" s="331"/>
      <c r="T193" s="331"/>
      <c r="U193" s="331"/>
      <c r="V193" s="331"/>
      <c r="W193" s="331"/>
      <c r="X193" s="331"/>
      <c r="Y193" s="331"/>
      <c r="Z193" s="331"/>
    </row>
    <row r="194">
      <c r="A194" s="331"/>
      <c r="B194" s="331"/>
      <c r="C194" s="331"/>
      <c r="D194" s="331"/>
      <c r="E194" s="331"/>
      <c r="F194" s="331"/>
      <c r="G194" s="331"/>
      <c r="H194" s="331"/>
      <c r="I194" s="331"/>
      <c r="J194" s="331"/>
      <c r="K194" s="331"/>
      <c r="L194" s="331"/>
      <c r="M194" s="331"/>
      <c r="N194" s="331"/>
      <c r="O194" s="331"/>
      <c r="P194" s="331"/>
      <c r="Q194" s="331"/>
      <c r="R194" s="331"/>
      <c r="S194" s="331"/>
      <c r="T194" s="331"/>
      <c r="U194" s="331"/>
      <c r="V194" s="331"/>
      <c r="W194" s="331"/>
      <c r="X194" s="331"/>
      <c r="Y194" s="331"/>
      <c r="Z194" s="331"/>
    </row>
    <row r="195">
      <c r="A195" s="331"/>
      <c r="B195" s="331"/>
      <c r="C195" s="331"/>
      <c r="D195" s="331"/>
      <c r="E195" s="331"/>
      <c r="F195" s="331"/>
      <c r="G195" s="331"/>
      <c r="H195" s="331"/>
      <c r="I195" s="331"/>
      <c r="J195" s="331"/>
      <c r="K195" s="331"/>
      <c r="L195" s="331"/>
      <c r="M195" s="331"/>
      <c r="N195" s="331"/>
      <c r="O195" s="331"/>
      <c r="P195" s="331"/>
      <c r="Q195" s="331"/>
      <c r="R195" s="331"/>
      <c r="S195" s="331"/>
      <c r="T195" s="331"/>
      <c r="U195" s="331"/>
      <c r="V195" s="331"/>
      <c r="W195" s="331"/>
      <c r="X195" s="331"/>
      <c r="Y195" s="331"/>
      <c r="Z195" s="331"/>
    </row>
    <row r="196">
      <c r="A196" s="331"/>
      <c r="B196" s="331"/>
      <c r="C196" s="331"/>
      <c r="D196" s="331"/>
      <c r="E196" s="331"/>
      <c r="F196" s="331"/>
      <c r="G196" s="331"/>
      <c r="H196" s="331"/>
      <c r="I196" s="331"/>
      <c r="J196" s="331"/>
      <c r="K196" s="331"/>
      <c r="L196" s="331"/>
      <c r="M196" s="331"/>
      <c r="N196" s="331"/>
      <c r="O196" s="331"/>
      <c r="P196" s="331"/>
      <c r="Q196" s="331"/>
      <c r="R196" s="331"/>
      <c r="S196" s="331"/>
      <c r="T196" s="331"/>
      <c r="U196" s="331"/>
      <c r="V196" s="331"/>
      <c r="W196" s="331"/>
      <c r="X196" s="331"/>
      <c r="Y196" s="331"/>
      <c r="Z196" s="331"/>
    </row>
    <row r="197">
      <c r="A197" s="331"/>
      <c r="B197" s="331"/>
      <c r="C197" s="331"/>
      <c r="D197" s="331"/>
      <c r="E197" s="331"/>
      <c r="F197" s="331"/>
      <c r="G197" s="331"/>
      <c r="H197" s="331"/>
      <c r="I197" s="331"/>
      <c r="J197" s="331"/>
      <c r="K197" s="331"/>
      <c r="L197" s="331"/>
      <c r="M197" s="331"/>
      <c r="N197" s="331"/>
      <c r="O197" s="331"/>
      <c r="P197" s="331"/>
      <c r="Q197" s="331"/>
      <c r="R197" s="331"/>
      <c r="S197" s="331"/>
      <c r="T197" s="331"/>
      <c r="U197" s="331"/>
      <c r="V197" s="331"/>
      <c r="W197" s="331"/>
      <c r="X197" s="331"/>
      <c r="Y197" s="331"/>
      <c r="Z197" s="331"/>
    </row>
    <row r="198">
      <c r="A198" s="331"/>
      <c r="B198" s="331"/>
      <c r="C198" s="331"/>
      <c r="D198" s="331"/>
      <c r="E198" s="331"/>
      <c r="F198" s="331"/>
      <c r="G198" s="331"/>
      <c r="H198" s="331"/>
      <c r="I198" s="331"/>
      <c r="J198" s="331"/>
      <c r="K198" s="331"/>
      <c r="L198" s="331"/>
      <c r="M198" s="331"/>
      <c r="N198" s="331"/>
      <c r="O198" s="331"/>
      <c r="P198" s="331"/>
      <c r="Q198" s="331"/>
      <c r="R198" s="331"/>
      <c r="S198" s="331"/>
      <c r="T198" s="331"/>
      <c r="U198" s="331"/>
      <c r="V198" s="331"/>
      <c r="W198" s="331"/>
      <c r="X198" s="331"/>
      <c r="Y198" s="331"/>
      <c r="Z198" s="331"/>
    </row>
    <row r="199">
      <c r="A199" s="331"/>
      <c r="B199" s="331"/>
      <c r="C199" s="331"/>
      <c r="D199" s="331"/>
      <c r="E199" s="331"/>
      <c r="F199" s="331"/>
      <c r="G199" s="331"/>
      <c r="H199" s="331"/>
      <c r="I199" s="331"/>
      <c r="J199" s="331"/>
      <c r="K199" s="331"/>
      <c r="L199" s="331"/>
      <c r="M199" s="331"/>
      <c r="N199" s="331"/>
      <c r="O199" s="331"/>
      <c r="P199" s="331"/>
      <c r="Q199" s="331"/>
      <c r="R199" s="331"/>
      <c r="S199" s="331"/>
      <c r="T199" s="331"/>
      <c r="U199" s="331"/>
      <c r="V199" s="331"/>
      <c r="W199" s="331"/>
      <c r="X199" s="331"/>
      <c r="Y199" s="331"/>
      <c r="Z199" s="331"/>
    </row>
    <row r="200">
      <c r="A200" s="331"/>
      <c r="B200" s="331"/>
      <c r="C200" s="331"/>
      <c r="D200" s="331"/>
      <c r="E200" s="331"/>
      <c r="F200" s="331"/>
      <c r="G200" s="331"/>
      <c r="H200" s="331"/>
      <c r="I200" s="331"/>
      <c r="J200" s="331"/>
      <c r="K200" s="331"/>
      <c r="L200" s="331"/>
      <c r="M200" s="331"/>
      <c r="N200" s="331"/>
      <c r="O200" s="331"/>
      <c r="P200" s="331"/>
      <c r="Q200" s="331"/>
      <c r="R200" s="331"/>
      <c r="S200" s="331"/>
      <c r="T200" s="331"/>
      <c r="U200" s="331"/>
      <c r="V200" s="331"/>
      <c r="W200" s="331"/>
      <c r="X200" s="331"/>
      <c r="Y200" s="331"/>
      <c r="Z200" s="331"/>
    </row>
    <row r="201">
      <c r="A201" s="331"/>
      <c r="B201" s="331"/>
      <c r="C201" s="331"/>
      <c r="D201" s="331"/>
      <c r="E201" s="331"/>
      <c r="F201" s="331"/>
      <c r="G201" s="331"/>
      <c r="H201" s="331"/>
      <c r="I201" s="331"/>
      <c r="J201" s="331"/>
      <c r="K201" s="331"/>
      <c r="L201" s="331"/>
      <c r="M201" s="331"/>
      <c r="N201" s="331"/>
      <c r="O201" s="331"/>
      <c r="P201" s="331"/>
      <c r="Q201" s="331"/>
      <c r="R201" s="331"/>
      <c r="S201" s="331"/>
      <c r="T201" s="331"/>
      <c r="U201" s="331"/>
      <c r="V201" s="331"/>
      <c r="W201" s="331"/>
      <c r="X201" s="331"/>
      <c r="Y201" s="331"/>
      <c r="Z201" s="331"/>
    </row>
    <row r="202">
      <c r="A202" s="331"/>
      <c r="B202" s="331"/>
      <c r="C202" s="331"/>
      <c r="D202" s="331"/>
      <c r="E202" s="331"/>
      <c r="F202" s="331"/>
      <c r="G202" s="331"/>
      <c r="H202" s="331"/>
      <c r="I202" s="331"/>
      <c r="J202" s="331"/>
      <c r="K202" s="331"/>
      <c r="L202" s="331"/>
      <c r="M202" s="331"/>
      <c r="N202" s="331"/>
      <c r="O202" s="331"/>
      <c r="P202" s="331"/>
      <c r="Q202" s="331"/>
      <c r="R202" s="331"/>
      <c r="S202" s="331"/>
      <c r="T202" s="331"/>
      <c r="U202" s="331"/>
      <c r="V202" s="331"/>
      <c r="W202" s="331"/>
      <c r="X202" s="331"/>
      <c r="Y202" s="331"/>
      <c r="Z202" s="331"/>
    </row>
    <row r="203">
      <c r="A203" s="331"/>
      <c r="B203" s="331"/>
      <c r="C203" s="331"/>
      <c r="D203" s="331"/>
      <c r="E203" s="331"/>
      <c r="F203" s="331"/>
      <c r="G203" s="331"/>
      <c r="H203" s="331"/>
      <c r="I203" s="331"/>
      <c r="J203" s="331"/>
      <c r="K203" s="331"/>
      <c r="L203" s="331"/>
      <c r="M203" s="331"/>
      <c r="N203" s="331"/>
      <c r="O203" s="331"/>
      <c r="P203" s="331"/>
      <c r="Q203" s="331"/>
      <c r="R203" s="331"/>
      <c r="S203" s="331"/>
      <c r="T203" s="331"/>
      <c r="U203" s="331"/>
      <c r="V203" s="331"/>
      <c r="W203" s="331"/>
      <c r="X203" s="331"/>
      <c r="Y203" s="331"/>
      <c r="Z203" s="331"/>
    </row>
    <row r="204">
      <c r="A204" s="331"/>
      <c r="B204" s="331"/>
      <c r="C204" s="331"/>
      <c r="D204" s="331"/>
      <c r="E204" s="331"/>
      <c r="F204" s="331"/>
      <c r="G204" s="331"/>
      <c r="H204" s="331"/>
      <c r="I204" s="331"/>
      <c r="J204" s="331"/>
      <c r="K204" s="331"/>
      <c r="L204" s="331"/>
      <c r="M204" s="331"/>
      <c r="N204" s="331"/>
      <c r="O204" s="331"/>
      <c r="P204" s="331"/>
      <c r="Q204" s="331"/>
      <c r="R204" s="331"/>
      <c r="S204" s="331"/>
      <c r="T204" s="331"/>
      <c r="U204" s="331"/>
      <c r="V204" s="331"/>
      <c r="W204" s="331"/>
      <c r="X204" s="331"/>
      <c r="Y204" s="331"/>
      <c r="Z204" s="331"/>
    </row>
    <row r="205">
      <c r="A205" s="331"/>
      <c r="B205" s="331"/>
      <c r="C205" s="331"/>
      <c r="D205" s="331"/>
      <c r="E205" s="331"/>
      <c r="F205" s="331"/>
      <c r="G205" s="331"/>
      <c r="H205" s="331"/>
      <c r="I205" s="331"/>
      <c r="J205" s="331"/>
      <c r="K205" s="331"/>
      <c r="L205" s="331"/>
      <c r="M205" s="331"/>
      <c r="N205" s="331"/>
      <c r="O205" s="331"/>
      <c r="P205" s="331"/>
      <c r="Q205" s="331"/>
      <c r="R205" s="331"/>
      <c r="S205" s="331"/>
      <c r="T205" s="331"/>
      <c r="U205" s="331"/>
      <c r="V205" s="331"/>
      <c r="W205" s="331"/>
      <c r="X205" s="331"/>
      <c r="Y205" s="331"/>
      <c r="Z205" s="331"/>
    </row>
    <row r="206">
      <c r="A206" s="331"/>
      <c r="B206" s="331"/>
      <c r="C206" s="331"/>
      <c r="D206" s="331"/>
      <c r="E206" s="331"/>
      <c r="F206" s="331"/>
      <c r="G206" s="331"/>
      <c r="H206" s="331"/>
      <c r="I206" s="331"/>
      <c r="J206" s="331"/>
      <c r="K206" s="331"/>
      <c r="L206" s="331"/>
      <c r="M206" s="331"/>
      <c r="N206" s="331"/>
      <c r="O206" s="331"/>
      <c r="P206" s="331"/>
      <c r="Q206" s="331"/>
      <c r="R206" s="331"/>
      <c r="S206" s="331"/>
      <c r="T206" s="331"/>
      <c r="U206" s="331"/>
      <c r="V206" s="331"/>
      <c r="W206" s="331"/>
      <c r="X206" s="331"/>
      <c r="Y206" s="331"/>
      <c r="Z206" s="331"/>
    </row>
    <row r="207">
      <c r="A207" s="331"/>
      <c r="B207" s="331"/>
      <c r="C207" s="331"/>
      <c r="D207" s="331"/>
      <c r="E207" s="331"/>
      <c r="F207" s="331"/>
      <c r="G207" s="331"/>
      <c r="H207" s="331"/>
      <c r="I207" s="331"/>
      <c r="J207" s="331"/>
      <c r="K207" s="331"/>
      <c r="L207" s="331"/>
      <c r="M207" s="331"/>
      <c r="N207" s="331"/>
      <c r="O207" s="331"/>
      <c r="P207" s="331"/>
      <c r="Q207" s="331"/>
      <c r="R207" s="331"/>
      <c r="S207" s="331"/>
      <c r="T207" s="331"/>
      <c r="U207" s="331"/>
      <c r="V207" s="331"/>
      <c r="W207" s="331"/>
      <c r="X207" s="331"/>
      <c r="Y207" s="331"/>
      <c r="Z207" s="331"/>
    </row>
    <row r="208">
      <c r="A208" s="331"/>
      <c r="B208" s="331"/>
      <c r="C208" s="331"/>
      <c r="D208" s="331"/>
      <c r="E208" s="331"/>
      <c r="F208" s="331"/>
      <c r="G208" s="331"/>
      <c r="H208" s="331"/>
      <c r="I208" s="331"/>
      <c r="J208" s="331"/>
      <c r="K208" s="331"/>
      <c r="L208" s="331"/>
      <c r="M208" s="331"/>
      <c r="N208" s="331"/>
      <c r="O208" s="331"/>
      <c r="P208" s="331"/>
      <c r="Q208" s="331"/>
      <c r="R208" s="331"/>
      <c r="S208" s="331"/>
      <c r="T208" s="331"/>
      <c r="U208" s="331"/>
      <c r="V208" s="331"/>
      <c r="W208" s="331"/>
      <c r="X208" s="331"/>
      <c r="Y208" s="331"/>
      <c r="Z208" s="331"/>
    </row>
    <row r="209">
      <c r="A209" s="331"/>
      <c r="B209" s="331"/>
      <c r="C209" s="331"/>
      <c r="D209" s="331"/>
      <c r="E209" s="331"/>
      <c r="F209" s="331"/>
      <c r="G209" s="331"/>
      <c r="H209" s="331"/>
      <c r="I209" s="331"/>
      <c r="J209" s="331"/>
      <c r="K209" s="331"/>
      <c r="L209" s="331"/>
      <c r="M209" s="331"/>
      <c r="N209" s="331"/>
      <c r="O209" s="331"/>
      <c r="P209" s="331"/>
      <c r="Q209" s="331"/>
      <c r="R209" s="331"/>
      <c r="S209" s="331"/>
      <c r="T209" s="331"/>
      <c r="U209" s="331"/>
      <c r="V209" s="331"/>
      <c r="W209" s="331"/>
      <c r="X209" s="331"/>
      <c r="Y209" s="331"/>
      <c r="Z209" s="331"/>
    </row>
    <row r="210">
      <c r="A210" s="331"/>
      <c r="B210" s="331"/>
      <c r="C210" s="331"/>
      <c r="D210" s="331"/>
      <c r="E210" s="331"/>
      <c r="F210" s="331"/>
      <c r="G210" s="331"/>
      <c r="H210" s="331"/>
      <c r="I210" s="331"/>
      <c r="J210" s="331"/>
      <c r="K210" s="331"/>
      <c r="L210" s="331"/>
      <c r="M210" s="331"/>
      <c r="N210" s="331"/>
      <c r="O210" s="331"/>
      <c r="P210" s="331"/>
      <c r="Q210" s="331"/>
      <c r="R210" s="331"/>
      <c r="S210" s="331"/>
      <c r="T210" s="331"/>
      <c r="U210" s="331"/>
      <c r="V210" s="331"/>
      <c r="W210" s="331"/>
      <c r="X210" s="331"/>
      <c r="Y210" s="331"/>
      <c r="Z210" s="331"/>
    </row>
    <row r="211">
      <c r="A211" s="331"/>
      <c r="B211" s="331"/>
      <c r="C211" s="331"/>
      <c r="D211" s="331"/>
      <c r="E211" s="331"/>
      <c r="F211" s="331"/>
      <c r="G211" s="331"/>
      <c r="H211" s="331"/>
      <c r="I211" s="331"/>
      <c r="J211" s="331"/>
      <c r="K211" s="331"/>
      <c r="L211" s="331"/>
      <c r="M211" s="331"/>
      <c r="N211" s="331"/>
      <c r="O211" s="331"/>
      <c r="P211" s="331"/>
      <c r="Q211" s="331"/>
      <c r="R211" s="331"/>
      <c r="S211" s="331"/>
      <c r="T211" s="331"/>
      <c r="U211" s="331"/>
      <c r="V211" s="331"/>
      <c r="W211" s="331"/>
      <c r="X211" s="331"/>
      <c r="Y211" s="331"/>
      <c r="Z211" s="331"/>
    </row>
    <row r="212">
      <c r="A212" s="331"/>
      <c r="B212" s="331"/>
      <c r="C212" s="331"/>
      <c r="D212" s="331"/>
      <c r="E212" s="331"/>
      <c r="F212" s="331"/>
      <c r="G212" s="331"/>
      <c r="H212" s="331"/>
      <c r="I212" s="331"/>
      <c r="J212" s="331"/>
      <c r="K212" s="331"/>
      <c r="L212" s="331"/>
      <c r="M212" s="331"/>
      <c r="N212" s="331"/>
      <c r="O212" s="331"/>
      <c r="P212" s="331"/>
      <c r="Q212" s="331"/>
      <c r="R212" s="331"/>
      <c r="S212" s="331"/>
      <c r="T212" s="331"/>
      <c r="U212" s="331"/>
      <c r="V212" s="331"/>
      <c r="W212" s="331"/>
      <c r="X212" s="331"/>
      <c r="Y212" s="331"/>
      <c r="Z212" s="331"/>
    </row>
    <row r="213">
      <c r="A213" s="331"/>
      <c r="B213" s="331"/>
      <c r="C213" s="331"/>
      <c r="D213" s="331"/>
      <c r="E213" s="331"/>
      <c r="F213" s="331"/>
      <c r="G213" s="331"/>
      <c r="H213" s="331"/>
      <c r="I213" s="331"/>
      <c r="J213" s="331"/>
      <c r="K213" s="331"/>
      <c r="L213" s="331"/>
      <c r="M213" s="331"/>
      <c r="N213" s="331"/>
      <c r="O213" s="331"/>
      <c r="P213" s="331"/>
      <c r="Q213" s="331"/>
      <c r="R213" s="331"/>
      <c r="S213" s="331"/>
      <c r="T213" s="331"/>
      <c r="U213" s="331"/>
      <c r="V213" s="331"/>
      <c r="W213" s="331"/>
      <c r="X213" s="331"/>
      <c r="Y213" s="331"/>
      <c r="Z213" s="331"/>
    </row>
    <row r="214">
      <c r="A214" s="331"/>
      <c r="B214" s="331"/>
      <c r="C214" s="331"/>
      <c r="D214" s="331"/>
      <c r="E214" s="331"/>
      <c r="F214" s="331"/>
      <c r="G214" s="331"/>
      <c r="H214" s="331"/>
      <c r="I214" s="331"/>
      <c r="J214" s="331"/>
      <c r="K214" s="331"/>
      <c r="L214" s="331"/>
      <c r="M214" s="331"/>
      <c r="N214" s="331"/>
      <c r="O214" s="331"/>
      <c r="P214" s="331"/>
      <c r="Q214" s="331"/>
      <c r="R214" s="331"/>
      <c r="S214" s="331"/>
      <c r="T214" s="331"/>
      <c r="U214" s="331"/>
      <c r="V214" s="331"/>
      <c r="W214" s="331"/>
      <c r="X214" s="331"/>
      <c r="Y214" s="331"/>
      <c r="Z214" s="331"/>
    </row>
    <row r="215">
      <c r="A215" s="331"/>
      <c r="B215" s="331"/>
      <c r="C215" s="331"/>
      <c r="D215" s="331"/>
      <c r="E215" s="331"/>
      <c r="F215" s="331"/>
      <c r="G215" s="331"/>
      <c r="H215" s="331"/>
      <c r="I215" s="331"/>
      <c r="J215" s="331"/>
      <c r="K215" s="331"/>
      <c r="L215" s="331"/>
      <c r="M215" s="331"/>
      <c r="N215" s="331"/>
      <c r="O215" s="331"/>
      <c r="P215" s="331"/>
      <c r="Q215" s="331"/>
      <c r="R215" s="331"/>
      <c r="S215" s="331"/>
      <c r="T215" s="331"/>
      <c r="U215" s="331"/>
      <c r="V215" s="331"/>
      <c r="W215" s="331"/>
      <c r="X215" s="331"/>
      <c r="Y215" s="331"/>
      <c r="Z215" s="331"/>
    </row>
    <row r="216">
      <c r="A216" s="331"/>
      <c r="B216" s="331"/>
      <c r="C216" s="331"/>
      <c r="D216" s="331"/>
      <c r="E216" s="331"/>
      <c r="F216" s="331"/>
      <c r="G216" s="331"/>
      <c r="H216" s="331"/>
      <c r="I216" s="331"/>
      <c r="J216" s="331"/>
      <c r="K216" s="331"/>
      <c r="L216" s="331"/>
      <c r="M216" s="331"/>
      <c r="N216" s="331"/>
      <c r="O216" s="331"/>
      <c r="P216" s="331"/>
      <c r="Q216" s="331"/>
      <c r="R216" s="331"/>
      <c r="S216" s="331"/>
      <c r="T216" s="331"/>
      <c r="U216" s="331"/>
      <c r="V216" s="331"/>
      <c r="W216" s="331"/>
      <c r="X216" s="331"/>
      <c r="Y216" s="331"/>
      <c r="Z216" s="331"/>
    </row>
    <row r="217">
      <c r="A217" s="331"/>
      <c r="B217" s="331"/>
      <c r="C217" s="331"/>
      <c r="D217" s="331"/>
      <c r="E217" s="331"/>
      <c r="F217" s="331"/>
      <c r="G217" s="331"/>
      <c r="H217" s="331"/>
      <c r="I217" s="331"/>
      <c r="J217" s="331"/>
      <c r="K217" s="331"/>
      <c r="L217" s="331"/>
      <c r="M217" s="331"/>
      <c r="N217" s="331"/>
      <c r="O217" s="331"/>
      <c r="P217" s="331"/>
      <c r="Q217" s="331"/>
      <c r="R217" s="331"/>
      <c r="S217" s="331"/>
      <c r="T217" s="331"/>
      <c r="U217" s="331"/>
      <c r="V217" s="331"/>
      <c r="W217" s="331"/>
      <c r="X217" s="331"/>
      <c r="Y217" s="331"/>
      <c r="Z217" s="331"/>
    </row>
    <row r="218">
      <c r="A218" s="331"/>
      <c r="B218" s="331"/>
      <c r="C218" s="331"/>
      <c r="D218" s="331"/>
      <c r="E218" s="331"/>
      <c r="F218" s="331"/>
      <c r="G218" s="331"/>
      <c r="H218" s="331"/>
      <c r="I218" s="331"/>
      <c r="J218" s="331"/>
      <c r="K218" s="331"/>
      <c r="L218" s="331"/>
      <c r="M218" s="331"/>
      <c r="N218" s="331"/>
      <c r="O218" s="331"/>
      <c r="P218" s="331"/>
      <c r="Q218" s="331"/>
      <c r="R218" s="331"/>
      <c r="S218" s="331"/>
      <c r="T218" s="331"/>
      <c r="U218" s="331"/>
      <c r="V218" s="331"/>
      <c r="W218" s="331"/>
      <c r="X218" s="331"/>
      <c r="Y218" s="331"/>
      <c r="Z218" s="331"/>
    </row>
    <row r="219">
      <c r="A219" s="331"/>
      <c r="B219" s="331"/>
      <c r="C219" s="331"/>
      <c r="D219" s="331"/>
      <c r="E219" s="331"/>
      <c r="F219" s="331"/>
      <c r="G219" s="331"/>
      <c r="H219" s="331"/>
      <c r="I219" s="331"/>
      <c r="J219" s="331"/>
      <c r="K219" s="331"/>
      <c r="L219" s="331"/>
      <c r="M219" s="331"/>
      <c r="N219" s="331"/>
      <c r="O219" s="331"/>
      <c r="P219" s="331"/>
      <c r="Q219" s="331"/>
      <c r="R219" s="331"/>
      <c r="S219" s="331"/>
      <c r="T219" s="331"/>
      <c r="U219" s="331"/>
      <c r="V219" s="331"/>
      <c r="W219" s="331"/>
      <c r="X219" s="331"/>
      <c r="Y219" s="331"/>
      <c r="Z219" s="331"/>
    </row>
    <row r="220">
      <c r="A220" s="331"/>
      <c r="B220" s="331"/>
      <c r="C220" s="331"/>
      <c r="D220" s="331"/>
      <c r="E220" s="331"/>
      <c r="F220" s="331"/>
      <c r="G220" s="331"/>
      <c r="H220" s="331"/>
      <c r="I220" s="331"/>
      <c r="J220" s="331"/>
      <c r="K220" s="331"/>
      <c r="L220" s="331"/>
      <c r="M220" s="331"/>
      <c r="N220" s="331"/>
      <c r="O220" s="331"/>
      <c r="P220" s="331"/>
      <c r="Q220" s="331"/>
      <c r="R220" s="331"/>
      <c r="S220" s="331"/>
      <c r="T220" s="331"/>
      <c r="U220" s="331"/>
      <c r="V220" s="331"/>
      <c r="W220" s="331"/>
      <c r="X220" s="331"/>
      <c r="Y220" s="331"/>
      <c r="Z220" s="331"/>
    </row>
    <row r="221">
      <c r="A221" s="331"/>
      <c r="B221" s="331"/>
      <c r="C221" s="331"/>
      <c r="D221" s="331"/>
      <c r="E221" s="331"/>
      <c r="F221" s="331"/>
      <c r="G221" s="331"/>
      <c r="H221" s="331"/>
      <c r="I221" s="331"/>
      <c r="J221" s="331"/>
      <c r="K221" s="331"/>
      <c r="L221" s="331"/>
      <c r="M221" s="331"/>
      <c r="N221" s="331"/>
      <c r="O221" s="331"/>
      <c r="P221" s="331"/>
      <c r="Q221" s="331"/>
      <c r="R221" s="331"/>
      <c r="S221" s="331"/>
      <c r="T221" s="331"/>
      <c r="U221" s="331"/>
      <c r="V221" s="331"/>
      <c r="W221" s="331"/>
      <c r="X221" s="331"/>
      <c r="Y221" s="331"/>
      <c r="Z221" s="331"/>
    </row>
    <row r="222">
      <c r="A222" s="331"/>
      <c r="B222" s="331"/>
      <c r="C222" s="331"/>
      <c r="D222" s="331"/>
      <c r="E222" s="331"/>
      <c r="F222" s="331"/>
      <c r="G222" s="331"/>
      <c r="H222" s="331"/>
      <c r="I222" s="331"/>
      <c r="J222" s="331"/>
      <c r="K222" s="331"/>
      <c r="L222" s="331"/>
      <c r="M222" s="331"/>
      <c r="N222" s="331"/>
      <c r="O222" s="331"/>
      <c r="P222" s="331"/>
      <c r="Q222" s="331"/>
      <c r="R222" s="331"/>
      <c r="S222" s="331"/>
      <c r="T222" s="331"/>
      <c r="U222" s="331"/>
      <c r="V222" s="331"/>
      <c r="W222" s="331"/>
      <c r="X222" s="331"/>
      <c r="Y222" s="331"/>
      <c r="Z222" s="331"/>
    </row>
    <row r="223">
      <c r="A223" s="331"/>
      <c r="B223" s="331"/>
      <c r="C223" s="331"/>
      <c r="D223" s="331"/>
      <c r="E223" s="331"/>
      <c r="F223" s="331"/>
      <c r="G223" s="331"/>
      <c r="H223" s="331"/>
      <c r="I223" s="331"/>
      <c r="J223" s="331"/>
      <c r="K223" s="331"/>
      <c r="L223" s="331"/>
      <c r="M223" s="331"/>
      <c r="N223" s="331"/>
      <c r="O223" s="331"/>
      <c r="P223" s="331"/>
      <c r="Q223" s="331"/>
      <c r="R223" s="331"/>
      <c r="S223" s="331"/>
      <c r="T223" s="331"/>
      <c r="U223" s="331"/>
      <c r="V223" s="331"/>
      <c r="W223" s="331"/>
      <c r="X223" s="331"/>
      <c r="Y223" s="331"/>
      <c r="Z223" s="331"/>
    </row>
    <row r="224">
      <c r="A224" s="331"/>
      <c r="B224" s="331"/>
      <c r="C224" s="331"/>
      <c r="D224" s="331"/>
      <c r="E224" s="331"/>
      <c r="F224" s="331"/>
      <c r="G224" s="331"/>
      <c r="H224" s="331"/>
      <c r="I224" s="331"/>
      <c r="J224" s="331"/>
      <c r="K224" s="331"/>
      <c r="L224" s="331"/>
      <c r="M224" s="331"/>
      <c r="N224" s="331"/>
      <c r="O224" s="331"/>
      <c r="P224" s="331"/>
      <c r="Q224" s="331"/>
      <c r="R224" s="331"/>
      <c r="S224" s="331"/>
      <c r="T224" s="331"/>
      <c r="U224" s="331"/>
      <c r="V224" s="331"/>
      <c r="W224" s="331"/>
      <c r="X224" s="331"/>
      <c r="Y224" s="331"/>
      <c r="Z224" s="331"/>
    </row>
    <row r="225">
      <c r="A225" s="331"/>
      <c r="B225" s="331"/>
      <c r="C225" s="331"/>
      <c r="D225" s="331"/>
      <c r="E225" s="331"/>
      <c r="F225" s="331"/>
      <c r="G225" s="331"/>
      <c r="H225" s="331"/>
      <c r="I225" s="331"/>
      <c r="J225" s="331"/>
      <c r="K225" s="331"/>
      <c r="L225" s="331"/>
      <c r="M225" s="331"/>
      <c r="N225" s="331"/>
      <c r="O225" s="331"/>
      <c r="P225" s="331"/>
      <c r="Q225" s="331"/>
      <c r="R225" s="331"/>
      <c r="S225" s="331"/>
      <c r="T225" s="331"/>
      <c r="U225" s="331"/>
      <c r="V225" s="331"/>
      <c r="W225" s="331"/>
      <c r="X225" s="331"/>
      <c r="Y225" s="331"/>
      <c r="Z225" s="331"/>
    </row>
    <row r="226">
      <c r="A226" s="331"/>
      <c r="B226" s="331"/>
      <c r="C226" s="331"/>
      <c r="D226" s="331"/>
      <c r="E226" s="331"/>
      <c r="F226" s="331"/>
      <c r="G226" s="331"/>
      <c r="H226" s="331"/>
      <c r="I226" s="331"/>
      <c r="J226" s="331"/>
      <c r="K226" s="331"/>
      <c r="L226" s="331"/>
      <c r="M226" s="331"/>
      <c r="N226" s="331"/>
      <c r="O226" s="331"/>
      <c r="P226" s="331"/>
      <c r="Q226" s="331"/>
      <c r="R226" s="331"/>
      <c r="S226" s="331"/>
      <c r="T226" s="331"/>
      <c r="U226" s="331"/>
      <c r="V226" s="331"/>
      <c r="W226" s="331"/>
      <c r="X226" s="331"/>
      <c r="Y226" s="331"/>
      <c r="Z226" s="331"/>
    </row>
    <row r="227">
      <c r="A227" s="331"/>
      <c r="B227" s="331"/>
      <c r="C227" s="331"/>
      <c r="D227" s="331"/>
      <c r="E227" s="331"/>
      <c r="F227" s="331"/>
      <c r="G227" s="331"/>
      <c r="H227" s="331"/>
      <c r="I227" s="331"/>
      <c r="J227" s="331"/>
      <c r="K227" s="331"/>
      <c r="L227" s="331"/>
      <c r="M227" s="331"/>
      <c r="N227" s="331"/>
      <c r="O227" s="331"/>
      <c r="P227" s="331"/>
      <c r="Q227" s="331"/>
      <c r="R227" s="331"/>
      <c r="S227" s="331"/>
      <c r="T227" s="331"/>
      <c r="U227" s="331"/>
      <c r="V227" s="331"/>
      <c r="W227" s="331"/>
      <c r="X227" s="331"/>
      <c r="Y227" s="331"/>
      <c r="Z227" s="331"/>
    </row>
    <row r="228">
      <c r="A228" s="331"/>
      <c r="B228" s="331"/>
      <c r="C228" s="331"/>
      <c r="D228" s="331"/>
      <c r="E228" s="331"/>
      <c r="F228" s="331"/>
      <c r="G228" s="331"/>
      <c r="H228" s="331"/>
      <c r="I228" s="331"/>
      <c r="J228" s="331"/>
      <c r="K228" s="331"/>
      <c r="L228" s="331"/>
      <c r="M228" s="331"/>
      <c r="N228" s="331"/>
      <c r="O228" s="331"/>
      <c r="P228" s="331"/>
      <c r="Q228" s="331"/>
      <c r="R228" s="331"/>
      <c r="S228" s="331"/>
      <c r="T228" s="331"/>
      <c r="U228" s="331"/>
      <c r="V228" s="331"/>
      <c r="W228" s="331"/>
      <c r="X228" s="331"/>
      <c r="Y228" s="331"/>
      <c r="Z228" s="331"/>
    </row>
    <row r="229">
      <c r="A229" s="331"/>
      <c r="B229" s="331"/>
      <c r="C229" s="331"/>
      <c r="D229" s="331"/>
      <c r="E229" s="331"/>
      <c r="F229" s="331"/>
      <c r="G229" s="331"/>
      <c r="H229" s="331"/>
      <c r="I229" s="331"/>
      <c r="J229" s="331"/>
      <c r="K229" s="331"/>
      <c r="L229" s="331"/>
      <c r="M229" s="331"/>
      <c r="N229" s="331"/>
      <c r="O229" s="331"/>
      <c r="P229" s="331"/>
      <c r="Q229" s="331"/>
      <c r="R229" s="331"/>
      <c r="S229" s="331"/>
      <c r="T229" s="331"/>
      <c r="U229" s="331"/>
      <c r="V229" s="331"/>
      <c r="W229" s="331"/>
      <c r="X229" s="331"/>
      <c r="Y229" s="331"/>
      <c r="Z229" s="331"/>
    </row>
    <row r="230">
      <c r="A230" s="331"/>
      <c r="B230" s="331"/>
      <c r="C230" s="331"/>
      <c r="D230" s="331"/>
      <c r="E230" s="331"/>
      <c r="F230" s="331"/>
      <c r="G230" s="331"/>
      <c r="H230" s="331"/>
      <c r="I230" s="331"/>
      <c r="J230" s="331"/>
      <c r="K230" s="331"/>
      <c r="L230" s="331"/>
      <c r="M230" s="331"/>
      <c r="N230" s="331"/>
      <c r="O230" s="331"/>
      <c r="P230" s="331"/>
      <c r="Q230" s="331"/>
      <c r="R230" s="331"/>
      <c r="S230" s="331"/>
      <c r="T230" s="331"/>
      <c r="U230" s="331"/>
      <c r="V230" s="331"/>
      <c r="W230" s="331"/>
      <c r="X230" s="331"/>
      <c r="Y230" s="331"/>
      <c r="Z230" s="331"/>
    </row>
    <row r="231">
      <c r="A231" s="331"/>
      <c r="B231" s="331"/>
      <c r="C231" s="331"/>
      <c r="D231" s="331"/>
      <c r="E231" s="331"/>
      <c r="F231" s="331"/>
      <c r="G231" s="331"/>
      <c r="H231" s="331"/>
      <c r="I231" s="331"/>
      <c r="J231" s="331"/>
      <c r="K231" s="331"/>
      <c r="L231" s="331"/>
      <c r="M231" s="331"/>
      <c r="N231" s="331"/>
      <c r="O231" s="331"/>
      <c r="P231" s="331"/>
      <c r="Q231" s="331"/>
      <c r="R231" s="331"/>
      <c r="S231" s="331"/>
      <c r="T231" s="331"/>
      <c r="U231" s="331"/>
      <c r="V231" s="331"/>
      <c r="W231" s="331"/>
      <c r="X231" s="331"/>
      <c r="Y231" s="331"/>
      <c r="Z231" s="331"/>
    </row>
    <row r="232">
      <c r="A232" s="331"/>
      <c r="B232" s="331"/>
      <c r="C232" s="331"/>
      <c r="D232" s="331"/>
      <c r="E232" s="331"/>
      <c r="F232" s="331"/>
      <c r="G232" s="331"/>
      <c r="H232" s="331"/>
      <c r="I232" s="331"/>
      <c r="J232" s="331"/>
      <c r="K232" s="331"/>
      <c r="L232" s="331"/>
      <c r="M232" s="331"/>
      <c r="N232" s="331"/>
      <c r="O232" s="331"/>
      <c r="P232" s="331"/>
      <c r="Q232" s="331"/>
      <c r="R232" s="331"/>
      <c r="S232" s="331"/>
      <c r="T232" s="331"/>
      <c r="U232" s="331"/>
      <c r="V232" s="331"/>
      <c r="W232" s="331"/>
      <c r="X232" s="331"/>
      <c r="Y232" s="331"/>
      <c r="Z232" s="331"/>
    </row>
    <row r="233">
      <c r="A233" s="331"/>
      <c r="B233" s="331"/>
      <c r="C233" s="331"/>
      <c r="D233" s="331"/>
      <c r="E233" s="331"/>
      <c r="F233" s="331"/>
      <c r="G233" s="331"/>
      <c r="H233" s="331"/>
      <c r="I233" s="331"/>
      <c r="J233" s="331"/>
      <c r="K233" s="331"/>
      <c r="L233" s="331"/>
      <c r="M233" s="331"/>
      <c r="N233" s="331"/>
      <c r="O233" s="331"/>
      <c r="P233" s="331"/>
      <c r="Q233" s="331"/>
      <c r="R233" s="331"/>
      <c r="S233" s="331"/>
      <c r="T233" s="331"/>
      <c r="U233" s="331"/>
      <c r="V233" s="331"/>
      <c r="W233" s="331"/>
      <c r="X233" s="331"/>
      <c r="Y233" s="331"/>
      <c r="Z233" s="331"/>
    </row>
    <row r="234">
      <c r="A234" s="331"/>
      <c r="B234" s="331"/>
      <c r="C234" s="331"/>
      <c r="D234" s="331"/>
      <c r="E234" s="331"/>
      <c r="F234" s="331"/>
      <c r="G234" s="331"/>
      <c r="H234" s="331"/>
      <c r="I234" s="331"/>
      <c r="J234" s="331"/>
      <c r="K234" s="331"/>
      <c r="L234" s="331"/>
      <c r="M234" s="331"/>
      <c r="N234" s="331"/>
      <c r="O234" s="331"/>
      <c r="P234" s="331"/>
      <c r="Q234" s="331"/>
      <c r="R234" s="331"/>
      <c r="S234" s="331"/>
      <c r="T234" s="331"/>
      <c r="U234" s="331"/>
      <c r="V234" s="331"/>
      <c r="W234" s="331"/>
      <c r="X234" s="331"/>
      <c r="Y234" s="331"/>
      <c r="Z234" s="331"/>
    </row>
    <row r="235">
      <c r="A235" s="331"/>
      <c r="B235" s="331"/>
      <c r="C235" s="331"/>
      <c r="D235" s="331"/>
      <c r="E235" s="331"/>
      <c r="F235" s="331"/>
      <c r="G235" s="331"/>
      <c r="H235" s="331"/>
      <c r="I235" s="331"/>
      <c r="J235" s="331"/>
      <c r="K235" s="331"/>
      <c r="L235" s="331"/>
      <c r="M235" s="331"/>
      <c r="N235" s="331"/>
      <c r="O235" s="331"/>
      <c r="P235" s="331"/>
      <c r="Q235" s="331"/>
      <c r="R235" s="331"/>
      <c r="S235" s="331"/>
      <c r="T235" s="331"/>
      <c r="U235" s="331"/>
      <c r="V235" s="331"/>
      <c r="W235" s="331"/>
      <c r="X235" s="331"/>
      <c r="Y235" s="331"/>
      <c r="Z235" s="331"/>
    </row>
    <row r="236">
      <c r="A236" s="331"/>
      <c r="B236" s="331"/>
      <c r="C236" s="331"/>
      <c r="D236" s="331"/>
      <c r="E236" s="331"/>
      <c r="F236" s="331"/>
      <c r="G236" s="331"/>
      <c r="H236" s="331"/>
      <c r="I236" s="331"/>
      <c r="J236" s="331"/>
      <c r="K236" s="331"/>
      <c r="L236" s="331"/>
      <c r="M236" s="331"/>
      <c r="N236" s="331"/>
      <c r="O236" s="331"/>
      <c r="P236" s="331"/>
      <c r="Q236" s="331"/>
      <c r="R236" s="331"/>
      <c r="S236" s="331"/>
      <c r="T236" s="331"/>
      <c r="U236" s="331"/>
      <c r="V236" s="331"/>
      <c r="W236" s="331"/>
      <c r="X236" s="331"/>
      <c r="Y236" s="331"/>
      <c r="Z236" s="331"/>
    </row>
    <row r="237">
      <c r="A237" s="331"/>
      <c r="B237" s="331"/>
      <c r="C237" s="331"/>
      <c r="D237" s="331"/>
      <c r="E237" s="331"/>
      <c r="F237" s="331"/>
      <c r="G237" s="331"/>
      <c r="H237" s="331"/>
      <c r="I237" s="331"/>
      <c r="J237" s="331"/>
      <c r="K237" s="331"/>
      <c r="L237" s="331"/>
      <c r="M237" s="331"/>
      <c r="N237" s="331"/>
      <c r="O237" s="331"/>
      <c r="P237" s="331"/>
      <c r="Q237" s="331"/>
      <c r="R237" s="331"/>
      <c r="S237" s="331"/>
      <c r="T237" s="331"/>
      <c r="U237" s="331"/>
      <c r="V237" s="331"/>
      <c r="W237" s="331"/>
      <c r="X237" s="331"/>
      <c r="Y237" s="331"/>
      <c r="Z237" s="331"/>
    </row>
    <row r="238">
      <c r="A238" s="331"/>
      <c r="B238" s="331"/>
      <c r="C238" s="331"/>
      <c r="D238" s="331"/>
      <c r="E238" s="331"/>
      <c r="F238" s="331"/>
      <c r="G238" s="331"/>
      <c r="H238" s="331"/>
      <c r="I238" s="331"/>
      <c r="J238" s="331"/>
      <c r="K238" s="331"/>
      <c r="L238" s="331"/>
      <c r="M238" s="331"/>
      <c r="N238" s="331"/>
      <c r="O238" s="331"/>
      <c r="P238" s="331"/>
      <c r="Q238" s="331"/>
      <c r="R238" s="331"/>
      <c r="S238" s="331"/>
      <c r="T238" s="331"/>
      <c r="U238" s="331"/>
      <c r="V238" s="331"/>
      <c r="W238" s="331"/>
      <c r="X238" s="331"/>
      <c r="Y238" s="331"/>
      <c r="Z238" s="331"/>
    </row>
    <row r="239">
      <c r="A239" s="331"/>
      <c r="B239" s="331"/>
      <c r="C239" s="331"/>
      <c r="D239" s="331"/>
      <c r="E239" s="331"/>
      <c r="F239" s="331"/>
      <c r="G239" s="331"/>
      <c r="H239" s="331"/>
      <c r="I239" s="331"/>
      <c r="J239" s="331"/>
      <c r="K239" s="331"/>
      <c r="L239" s="331"/>
      <c r="M239" s="331"/>
      <c r="N239" s="331"/>
      <c r="O239" s="331"/>
      <c r="P239" s="331"/>
      <c r="Q239" s="331"/>
      <c r="R239" s="331"/>
      <c r="S239" s="331"/>
      <c r="T239" s="331"/>
      <c r="U239" s="331"/>
      <c r="V239" s="331"/>
      <c r="W239" s="331"/>
      <c r="X239" s="331"/>
      <c r="Y239" s="331"/>
      <c r="Z239" s="331"/>
    </row>
    <row r="240">
      <c r="A240" s="331"/>
      <c r="B240" s="331"/>
      <c r="C240" s="331"/>
      <c r="D240" s="331"/>
      <c r="E240" s="331"/>
      <c r="F240" s="331"/>
      <c r="G240" s="331"/>
      <c r="H240" s="331"/>
      <c r="I240" s="331"/>
      <c r="J240" s="331"/>
      <c r="K240" s="331"/>
      <c r="L240" s="331"/>
      <c r="M240" s="331"/>
      <c r="N240" s="331"/>
      <c r="O240" s="331"/>
      <c r="P240" s="331"/>
      <c r="Q240" s="331"/>
      <c r="R240" s="331"/>
      <c r="S240" s="331"/>
      <c r="T240" s="331"/>
      <c r="U240" s="331"/>
      <c r="V240" s="331"/>
      <c r="W240" s="331"/>
      <c r="X240" s="331"/>
      <c r="Y240" s="331"/>
      <c r="Z240" s="331"/>
    </row>
    <row r="241">
      <c r="A241" s="331"/>
      <c r="B241" s="331"/>
      <c r="C241" s="331"/>
      <c r="D241" s="331"/>
      <c r="E241" s="331"/>
      <c r="F241" s="331"/>
      <c r="G241" s="331"/>
      <c r="H241" s="331"/>
      <c r="I241" s="331"/>
      <c r="J241" s="331"/>
      <c r="K241" s="331"/>
      <c r="L241" s="331"/>
      <c r="M241" s="331"/>
      <c r="N241" s="331"/>
      <c r="O241" s="331"/>
      <c r="P241" s="331"/>
      <c r="Q241" s="331"/>
      <c r="R241" s="331"/>
      <c r="S241" s="331"/>
      <c r="T241" s="331"/>
      <c r="U241" s="331"/>
      <c r="V241" s="331"/>
      <c r="W241" s="331"/>
      <c r="X241" s="331"/>
      <c r="Y241" s="331"/>
      <c r="Z241" s="331"/>
    </row>
    <row r="242">
      <c r="A242" s="331"/>
      <c r="B242" s="331"/>
      <c r="C242" s="331"/>
      <c r="D242" s="331"/>
      <c r="E242" s="331"/>
      <c r="F242" s="331"/>
      <c r="G242" s="331"/>
      <c r="H242" s="331"/>
      <c r="I242" s="331"/>
      <c r="J242" s="331"/>
      <c r="K242" s="331"/>
      <c r="L242" s="331"/>
      <c r="M242" s="331"/>
      <c r="N242" s="331"/>
      <c r="O242" s="331"/>
      <c r="P242" s="331"/>
      <c r="Q242" s="331"/>
      <c r="R242" s="331"/>
      <c r="S242" s="331"/>
      <c r="T242" s="331"/>
      <c r="U242" s="331"/>
      <c r="V242" s="331"/>
      <c r="W242" s="331"/>
      <c r="X242" s="331"/>
      <c r="Y242" s="331"/>
      <c r="Z242" s="331"/>
    </row>
    <row r="243">
      <c r="A243" s="331"/>
      <c r="B243" s="331"/>
      <c r="C243" s="331"/>
      <c r="D243" s="331"/>
      <c r="E243" s="331"/>
      <c r="F243" s="331"/>
      <c r="G243" s="331"/>
      <c r="H243" s="331"/>
      <c r="I243" s="331"/>
      <c r="J243" s="331"/>
      <c r="K243" s="331"/>
      <c r="L243" s="331"/>
      <c r="M243" s="331"/>
      <c r="N243" s="331"/>
      <c r="O243" s="331"/>
      <c r="P243" s="331"/>
      <c r="Q243" s="331"/>
      <c r="R243" s="331"/>
      <c r="S243" s="331"/>
      <c r="T243" s="331"/>
      <c r="U243" s="331"/>
      <c r="V243" s="331"/>
      <c r="W243" s="331"/>
      <c r="X243" s="331"/>
      <c r="Y243" s="331"/>
      <c r="Z243" s="331"/>
    </row>
    <row r="244">
      <c r="A244" s="331"/>
      <c r="B244" s="331"/>
      <c r="C244" s="331"/>
      <c r="D244" s="331"/>
      <c r="E244" s="331"/>
      <c r="F244" s="331"/>
      <c r="G244" s="331"/>
      <c r="H244" s="331"/>
      <c r="I244" s="331"/>
      <c r="J244" s="331"/>
      <c r="K244" s="331"/>
      <c r="L244" s="331"/>
      <c r="M244" s="331"/>
      <c r="N244" s="331"/>
      <c r="O244" s="331"/>
      <c r="P244" s="331"/>
      <c r="Q244" s="331"/>
      <c r="R244" s="331"/>
      <c r="S244" s="331"/>
      <c r="T244" s="331"/>
      <c r="U244" s="331"/>
      <c r="V244" s="331"/>
      <c r="W244" s="331"/>
      <c r="X244" s="331"/>
      <c r="Y244" s="331"/>
      <c r="Z244" s="331"/>
    </row>
    <row r="245">
      <c r="A245" s="331"/>
      <c r="B245" s="331"/>
      <c r="C245" s="331"/>
      <c r="D245" s="331"/>
      <c r="E245" s="331"/>
      <c r="F245" s="331"/>
      <c r="G245" s="331"/>
      <c r="H245" s="331"/>
      <c r="I245" s="331"/>
      <c r="J245" s="331"/>
      <c r="K245" s="331"/>
      <c r="L245" s="331"/>
      <c r="M245" s="331"/>
      <c r="N245" s="331"/>
      <c r="O245" s="331"/>
      <c r="P245" s="331"/>
      <c r="Q245" s="331"/>
      <c r="R245" s="331"/>
      <c r="S245" s="331"/>
      <c r="T245" s="331"/>
      <c r="U245" s="331"/>
      <c r="V245" s="331"/>
      <c r="W245" s="331"/>
      <c r="X245" s="331"/>
      <c r="Y245" s="331"/>
      <c r="Z245" s="331"/>
    </row>
    <row r="246">
      <c r="A246" s="331"/>
      <c r="B246" s="331"/>
      <c r="C246" s="331"/>
      <c r="D246" s="331"/>
      <c r="E246" s="331"/>
      <c r="F246" s="331"/>
      <c r="G246" s="331"/>
      <c r="H246" s="331"/>
      <c r="I246" s="331"/>
      <c r="J246" s="331"/>
      <c r="K246" s="331"/>
      <c r="L246" s="331"/>
      <c r="M246" s="331"/>
      <c r="N246" s="331"/>
      <c r="O246" s="331"/>
      <c r="P246" s="331"/>
      <c r="Q246" s="331"/>
      <c r="R246" s="331"/>
      <c r="S246" s="331"/>
      <c r="T246" s="331"/>
      <c r="U246" s="331"/>
      <c r="V246" s="331"/>
      <c r="W246" s="331"/>
      <c r="X246" s="331"/>
      <c r="Y246" s="331"/>
      <c r="Z246" s="331"/>
    </row>
    <row r="247">
      <c r="A247" s="331"/>
      <c r="B247" s="331"/>
      <c r="C247" s="331"/>
      <c r="D247" s="331"/>
      <c r="E247" s="331"/>
      <c r="F247" s="331"/>
      <c r="G247" s="331"/>
      <c r="H247" s="331"/>
      <c r="I247" s="331"/>
      <c r="J247" s="331"/>
      <c r="K247" s="331"/>
      <c r="L247" s="331"/>
      <c r="M247" s="331"/>
      <c r="N247" s="331"/>
      <c r="O247" s="331"/>
      <c r="P247" s="331"/>
      <c r="Q247" s="331"/>
      <c r="R247" s="331"/>
      <c r="S247" s="331"/>
      <c r="T247" s="331"/>
      <c r="U247" s="331"/>
      <c r="V247" s="331"/>
      <c r="W247" s="331"/>
      <c r="X247" s="331"/>
      <c r="Y247" s="331"/>
      <c r="Z247" s="331"/>
    </row>
    <row r="248">
      <c r="A248" s="331"/>
      <c r="B248" s="331"/>
      <c r="C248" s="331"/>
      <c r="D248" s="331"/>
      <c r="E248" s="331"/>
      <c r="F248" s="331"/>
      <c r="G248" s="331"/>
      <c r="H248" s="331"/>
      <c r="I248" s="331"/>
      <c r="J248" s="331"/>
      <c r="K248" s="331"/>
      <c r="L248" s="331"/>
      <c r="M248" s="331"/>
      <c r="N248" s="331"/>
      <c r="O248" s="331"/>
      <c r="P248" s="331"/>
      <c r="Q248" s="331"/>
      <c r="R248" s="331"/>
      <c r="S248" s="331"/>
      <c r="T248" s="331"/>
      <c r="U248" s="331"/>
      <c r="V248" s="331"/>
      <c r="W248" s="331"/>
      <c r="X248" s="331"/>
      <c r="Y248" s="331"/>
      <c r="Z248" s="331"/>
    </row>
    <row r="249">
      <c r="A249" s="331"/>
      <c r="B249" s="331"/>
      <c r="C249" s="331"/>
      <c r="D249" s="331"/>
      <c r="E249" s="331"/>
      <c r="F249" s="331"/>
      <c r="G249" s="331"/>
      <c r="H249" s="331"/>
      <c r="I249" s="331"/>
      <c r="J249" s="331"/>
      <c r="K249" s="331"/>
      <c r="L249" s="331"/>
      <c r="M249" s="331"/>
      <c r="N249" s="331"/>
      <c r="O249" s="331"/>
      <c r="P249" s="331"/>
      <c r="Q249" s="331"/>
      <c r="R249" s="331"/>
      <c r="S249" s="331"/>
      <c r="T249" s="331"/>
      <c r="U249" s="331"/>
      <c r="V249" s="331"/>
      <c r="W249" s="331"/>
      <c r="X249" s="331"/>
      <c r="Y249" s="331"/>
      <c r="Z249" s="331"/>
    </row>
    <row r="250">
      <c r="A250" s="331"/>
      <c r="B250" s="331"/>
      <c r="C250" s="331"/>
      <c r="D250" s="331"/>
      <c r="E250" s="331"/>
      <c r="F250" s="331"/>
      <c r="G250" s="331"/>
      <c r="H250" s="331"/>
      <c r="I250" s="331"/>
      <c r="J250" s="331"/>
      <c r="K250" s="331"/>
      <c r="L250" s="331"/>
      <c r="M250" s="331"/>
      <c r="N250" s="331"/>
      <c r="O250" s="331"/>
      <c r="P250" s="331"/>
      <c r="Q250" s="331"/>
      <c r="R250" s="331"/>
      <c r="S250" s="331"/>
      <c r="T250" s="331"/>
      <c r="U250" s="331"/>
      <c r="V250" s="331"/>
      <c r="W250" s="331"/>
      <c r="X250" s="331"/>
      <c r="Y250" s="331"/>
      <c r="Z250" s="331"/>
    </row>
    <row r="251">
      <c r="A251" s="331"/>
      <c r="B251" s="331"/>
      <c r="C251" s="331"/>
      <c r="D251" s="331"/>
      <c r="E251" s="331"/>
      <c r="F251" s="331"/>
      <c r="G251" s="331"/>
      <c r="H251" s="331"/>
      <c r="I251" s="331"/>
      <c r="J251" s="331"/>
      <c r="K251" s="331"/>
      <c r="L251" s="331"/>
      <c r="M251" s="331"/>
      <c r="N251" s="331"/>
      <c r="O251" s="331"/>
      <c r="P251" s="331"/>
      <c r="Q251" s="331"/>
      <c r="R251" s="331"/>
      <c r="S251" s="331"/>
      <c r="T251" s="331"/>
      <c r="U251" s="331"/>
      <c r="V251" s="331"/>
      <c r="W251" s="331"/>
      <c r="X251" s="331"/>
      <c r="Y251" s="331"/>
      <c r="Z251" s="331"/>
    </row>
    <row r="252">
      <c r="A252" s="331"/>
      <c r="B252" s="331"/>
      <c r="C252" s="331"/>
      <c r="D252" s="331"/>
      <c r="E252" s="331"/>
      <c r="F252" s="331"/>
      <c r="G252" s="331"/>
      <c r="H252" s="331"/>
      <c r="I252" s="331"/>
      <c r="J252" s="331"/>
      <c r="K252" s="331"/>
      <c r="L252" s="331"/>
      <c r="M252" s="331"/>
      <c r="N252" s="331"/>
      <c r="O252" s="331"/>
      <c r="P252" s="331"/>
      <c r="Q252" s="331"/>
      <c r="R252" s="331"/>
      <c r="S252" s="331"/>
      <c r="T252" s="331"/>
      <c r="U252" s="331"/>
      <c r="V252" s="331"/>
      <c r="W252" s="331"/>
      <c r="X252" s="331"/>
      <c r="Y252" s="331"/>
      <c r="Z252" s="331"/>
    </row>
    <row r="253">
      <c r="A253" s="331"/>
      <c r="B253" s="331"/>
      <c r="C253" s="331"/>
      <c r="D253" s="331"/>
      <c r="E253" s="331"/>
      <c r="F253" s="331"/>
      <c r="G253" s="331"/>
      <c r="H253" s="331"/>
      <c r="I253" s="331"/>
      <c r="J253" s="331"/>
      <c r="K253" s="331"/>
      <c r="L253" s="331"/>
      <c r="M253" s="331"/>
      <c r="N253" s="331"/>
      <c r="O253" s="331"/>
      <c r="P253" s="331"/>
      <c r="Q253" s="331"/>
      <c r="R253" s="331"/>
      <c r="S253" s="331"/>
      <c r="T253" s="331"/>
      <c r="U253" s="331"/>
      <c r="V253" s="331"/>
      <c r="W253" s="331"/>
      <c r="X253" s="331"/>
      <c r="Y253" s="331"/>
      <c r="Z253" s="331"/>
    </row>
    <row r="254">
      <c r="A254" s="331"/>
      <c r="B254" s="331"/>
      <c r="C254" s="331"/>
      <c r="D254" s="331"/>
      <c r="E254" s="331"/>
      <c r="F254" s="331"/>
      <c r="G254" s="331"/>
      <c r="H254" s="331"/>
      <c r="I254" s="331"/>
      <c r="J254" s="331"/>
      <c r="K254" s="331"/>
      <c r="L254" s="331"/>
      <c r="M254" s="331"/>
      <c r="N254" s="331"/>
      <c r="O254" s="331"/>
      <c r="P254" s="331"/>
      <c r="Q254" s="331"/>
      <c r="R254" s="331"/>
      <c r="S254" s="331"/>
      <c r="T254" s="331"/>
      <c r="U254" s="331"/>
      <c r="V254" s="331"/>
      <c r="W254" s="331"/>
      <c r="X254" s="331"/>
      <c r="Y254" s="331"/>
      <c r="Z254" s="331"/>
    </row>
    <row r="255">
      <c r="A255" s="331"/>
      <c r="B255" s="331"/>
      <c r="C255" s="331"/>
      <c r="D255" s="331"/>
      <c r="E255" s="331"/>
      <c r="F255" s="331"/>
      <c r="G255" s="331"/>
      <c r="H255" s="331"/>
      <c r="I255" s="331"/>
      <c r="J255" s="331"/>
      <c r="K255" s="331"/>
      <c r="L255" s="331"/>
      <c r="M255" s="331"/>
      <c r="N255" s="331"/>
      <c r="O255" s="331"/>
      <c r="P255" s="331"/>
      <c r="Q255" s="331"/>
      <c r="R255" s="331"/>
      <c r="S255" s="331"/>
      <c r="T255" s="331"/>
      <c r="U255" s="331"/>
      <c r="V255" s="331"/>
      <c r="W255" s="331"/>
      <c r="X255" s="331"/>
      <c r="Y255" s="331"/>
      <c r="Z255" s="331"/>
    </row>
    <row r="256">
      <c r="A256" s="331"/>
      <c r="B256" s="331"/>
      <c r="C256" s="331"/>
      <c r="D256" s="331"/>
      <c r="E256" s="331"/>
      <c r="F256" s="331"/>
      <c r="G256" s="331"/>
      <c r="H256" s="331"/>
      <c r="I256" s="331"/>
      <c r="J256" s="331"/>
      <c r="K256" s="331"/>
      <c r="L256" s="331"/>
      <c r="M256" s="331"/>
      <c r="N256" s="331"/>
      <c r="O256" s="331"/>
      <c r="P256" s="331"/>
      <c r="Q256" s="331"/>
      <c r="R256" s="331"/>
      <c r="S256" s="331"/>
      <c r="T256" s="331"/>
      <c r="U256" s="331"/>
      <c r="V256" s="331"/>
      <c r="W256" s="331"/>
      <c r="X256" s="331"/>
      <c r="Y256" s="331"/>
      <c r="Z256" s="331"/>
    </row>
    <row r="257">
      <c r="A257" s="331"/>
      <c r="B257" s="331"/>
      <c r="C257" s="331"/>
      <c r="D257" s="331"/>
      <c r="E257" s="331"/>
      <c r="F257" s="331"/>
      <c r="G257" s="331"/>
      <c r="H257" s="331"/>
      <c r="I257" s="331"/>
      <c r="J257" s="331"/>
      <c r="K257" s="331"/>
      <c r="L257" s="331"/>
      <c r="M257" s="331"/>
      <c r="N257" s="331"/>
      <c r="O257" s="331"/>
      <c r="P257" s="331"/>
      <c r="Q257" s="331"/>
      <c r="R257" s="331"/>
      <c r="S257" s="331"/>
      <c r="T257" s="331"/>
      <c r="U257" s="331"/>
      <c r="V257" s="331"/>
      <c r="W257" s="331"/>
      <c r="X257" s="331"/>
      <c r="Y257" s="331"/>
      <c r="Z257" s="331"/>
    </row>
    <row r="258">
      <c r="A258" s="331"/>
      <c r="B258" s="331"/>
      <c r="C258" s="331"/>
      <c r="D258" s="331"/>
      <c r="E258" s="331"/>
      <c r="F258" s="331"/>
      <c r="G258" s="331"/>
      <c r="H258" s="331"/>
      <c r="I258" s="331"/>
      <c r="J258" s="331"/>
      <c r="K258" s="331"/>
      <c r="L258" s="331"/>
      <c r="M258" s="331"/>
      <c r="N258" s="331"/>
      <c r="O258" s="331"/>
      <c r="P258" s="331"/>
      <c r="Q258" s="331"/>
      <c r="R258" s="331"/>
      <c r="S258" s="331"/>
      <c r="T258" s="331"/>
      <c r="U258" s="331"/>
      <c r="V258" s="331"/>
      <c r="W258" s="331"/>
      <c r="X258" s="331"/>
      <c r="Y258" s="331"/>
      <c r="Z258" s="331"/>
    </row>
    <row r="259">
      <c r="A259" s="331"/>
      <c r="B259" s="331"/>
      <c r="C259" s="331"/>
      <c r="D259" s="331"/>
      <c r="E259" s="331"/>
      <c r="F259" s="331"/>
      <c r="G259" s="331"/>
      <c r="H259" s="331"/>
      <c r="I259" s="331"/>
      <c r="J259" s="331"/>
      <c r="K259" s="331"/>
      <c r="L259" s="331"/>
      <c r="M259" s="331"/>
      <c r="N259" s="331"/>
      <c r="O259" s="331"/>
      <c r="P259" s="331"/>
      <c r="Q259" s="331"/>
      <c r="R259" s="331"/>
      <c r="S259" s="331"/>
      <c r="T259" s="331"/>
      <c r="U259" s="331"/>
      <c r="V259" s="331"/>
      <c r="W259" s="331"/>
      <c r="X259" s="331"/>
      <c r="Y259" s="331"/>
      <c r="Z259" s="331"/>
    </row>
    <row r="260">
      <c r="A260" s="331"/>
      <c r="B260" s="331"/>
      <c r="C260" s="331"/>
      <c r="D260" s="331"/>
      <c r="E260" s="331"/>
      <c r="F260" s="331"/>
      <c r="G260" s="331"/>
      <c r="H260" s="331"/>
      <c r="I260" s="331"/>
      <c r="J260" s="331"/>
      <c r="K260" s="331"/>
      <c r="L260" s="331"/>
      <c r="M260" s="331"/>
      <c r="N260" s="331"/>
      <c r="O260" s="331"/>
      <c r="P260" s="331"/>
      <c r="Q260" s="331"/>
      <c r="R260" s="331"/>
      <c r="S260" s="331"/>
      <c r="T260" s="331"/>
      <c r="U260" s="331"/>
      <c r="V260" s="331"/>
      <c r="W260" s="331"/>
      <c r="X260" s="331"/>
      <c r="Y260" s="331"/>
      <c r="Z260" s="331"/>
    </row>
    <row r="261">
      <c r="A261" s="331"/>
      <c r="B261" s="331"/>
      <c r="C261" s="331"/>
      <c r="D261" s="331"/>
      <c r="E261" s="331"/>
      <c r="F261" s="331"/>
      <c r="G261" s="331"/>
      <c r="H261" s="331"/>
      <c r="I261" s="331"/>
      <c r="J261" s="331"/>
      <c r="K261" s="331"/>
      <c r="L261" s="331"/>
      <c r="M261" s="331"/>
      <c r="N261" s="331"/>
      <c r="O261" s="331"/>
      <c r="P261" s="331"/>
      <c r="Q261" s="331"/>
      <c r="R261" s="331"/>
      <c r="S261" s="331"/>
      <c r="T261" s="331"/>
      <c r="U261" s="331"/>
      <c r="V261" s="331"/>
      <c r="W261" s="331"/>
      <c r="X261" s="331"/>
      <c r="Y261" s="331"/>
      <c r="Z261" s="331"/>
    </row>
    <row r="262">
      <c r="A262" s="331"/>
      <c r="B262" s="331"/>
      <c r="C262" s="331"/>
      <c r="D262" s="331"/>
      <c r="E262" s="331"/>
      <c r="F262" s="331"/>
      <c r="G262" s="331"/>
      <c r="H262" s="331"/>
      <c r="I262" s="331"/>
      <c r="J262" s="331"/>
      <c r="K262" s="331"/>
      <c r="L262" s="331"/>
      <c r="M262" s="331"/>
      <c r="N262" s="331"/>
      <c r="O262" s="331"/>
      <c r="P262" s="331"/>
      <c r="Q262" s="331"/>
      <c r="R262" s="331"/>
      <c r="S262" s="331"/>
      <c r="T262" s="331"/>
      <c r="U262" s="331"/>
      <c r="V262" s="331"/>
      <c r="W262" s="331"/>
      <c r="X262" s="331"/>
      <c r="Y262" s="331"/>
      <c r="Z262" s="331"/>
    </row>
    <row r="263">
      <c r="A263" s="331"/>
      <c r="B263" s="331"/>
      <c r="C263" s="331"/>
      <c r="D263" s="331"/>
      <c r="E263" s="331"/>
      <c r="F263" s="331"/>
      <c r="G263" s="331"/>
      <c r="H263" s="331"/>
      <c r="I263" s="331"/>
      <c r="J263" s="331"/>
      <c r="K263" s="331"/>
      <c r="L263" s="331"/>
      <c r="M263" s="331"/>
      <c r="N263" s="331"/>
      <c r="O263" s="331"/>
      <c r="P263" s="331"/>
      <c r="Q263" s="331"/>
      <c r="R263" s="331"/>
      <c r="S263" s="331"/>
      <c r="T263" s="331"/>
      <c r="U263" s="331"/>
      <c r="V263" s="331"/>
      <c r="W263" s="331"/>
      <c r="X263" s="331"/>
      <c r="Y263" s="331"/>
      <c r="Z263" s="331"/>
    </row>
    <row r="264">
      <c r="A264" s="331"/>
      <c r="B264" s="331"/>
      <c r="C264" s="331"/>
      <c r="D264" s="331"/>
      <c r="E264" s="331"/>
      <c r="F264" s="331"/>
      <c r="G264" s="331"/>
      <c r="H264" s="331"/>
      <c r="I264" s="331"/>
      <c r="J264" s="331"/>
      <c r="K264" s="331"/>
      <c r="L264" s="331"/>
      <c r="M264" s="331"/>
      <c r="N264" s="331"/>
      <c r="O264" s="331"/>
      <c r="P264" s="331"/>
      <c r="Q264" s="331"/>
      <c r="R264" s="331"/>
      <c r="S264" s="331"/>
      <c r="T264" s="331"/>
      <c r="U264" s="331"/>
      <c r="V264" s="331"/>
      <c r="W264" s="331"/>
      <c r="X264" s="331"/>
      <c r="Y264" s="331"/>
      <c r="Z264" s="331"/>
    </row>
    <row r="265">
      <c r="A265" s="331"/>
      <c r="B265" s="331"/>
      <c r="C265" s="331"/>
      <c r="D265" s="331"/>
      <c r="E265" s="331"/>
      <c r="F265" s="331"/>
      <c r="G265" s="331"/>
      <c r="H265" s="331"/>
      <c r="I265" s="331"/>
      <c r="J265" s="331"/>
      <c r="K265" s="331"/>
      <c r="L265" s="331"/>
      <c r="M265" s="331"/>
      <c r="N265" s="331"/>
      <c r="O265" s="331"/>
      <c r="P265" s="331"/>
      <c r="Q265" s="331"/>
      <c r="R265" s="331"/>
      <c r="S265" s="331"/>
      <c r="T265" s="331"/>
      <c r="U265" s="331"/>
      <c r="V265" s="331"/>
      <c r="W265" s="331"/>
      <c r="X265" s="331"/>
      <c r="Y265" s="331"/>
      <c r="Z265" s="331"/>
    </row>
    <row r="266">
      <c r="A266" s="331"/>
      <c r="B266" s="331"/>
      <c r="C266" s="331"/>
      <c r="D266" s="331"/>
      <c r="E266" s="331"/>
      <c r="F266" s="331"/>
      <c r="G266" s="331"/>
      <c r="H266" s="331"/>
      <c r="I266" s="331"/>
      <c r="J266" s="331"/>
      <c r="K266" s="331"/>
      <c r="L266" s="331"/>
      <c r="M266" s="331"/>
      <c r="N266" s="331"/>
      <c r="O266" s="331"/>
      <c r="P266" s="331"/>
      <c r="Q266" s="331"/>
      <c r="R266" s="331"/>
      <c r="S266" s="331"/>
      <c r="T266" s="331"/>
      <c r="U266" s="331"/>
      <c r="V266" s="331"/>
      <c r="W266" s="331"/>
      <c r="X266" s="331"/>
      <c r="Y266" s="331"/>
      <c r="Z266" s="331"/>
    </row>
    <row r="267">
      <c r="A267" s="331"/>
      <c r="B267" s="331"/>
      <c r="C267" s="331"/>
      <c r="D267" s="331"/>
      <c r="E267" s="331"/>
      <c r="F267" s="331"/>
      <c r="G267" s="331"/>
      <c r="H267" s="331"/>
      <c r="I267" s="331"/>
      <c r="J267" s="331"/>
      <c r="K267" s="331"/>
      <c r="L267" s="331"/>
      <c r="M267" s="331"/>
      <c r="N267" s="331"/>
      <c r="O267" s="331"/>
      <c r="P267" s="331"/>
      <c r="Q267" s="331"/>
      <c r="R267" s="331"/>
      <c r="S267" s="331"/>
      <c r="T267" s="331"/>
      <c r="U267" s="331"/>
      <c r="V267" s="331"/>
      <c r="W267" s="331"/>
      <c r="X267" s="331"/>
      <c r="Y267" s="331"/>
      <c r="Z267" s="331"/>
    </row>
    <row r="268">
      <c r="A268" s="331"/>
      <c r="B268" s="331"/>
      <c r="C268" s="331"/>
      <c r="D268" s="331"/>
      <c r="E268" s="331"/>
      <c r="F268" s="331"/>
      <c r="G268" s="331"/>
      <c r="H268" s="331"/>
      <c r="I268" s="331"/>
      <c r="J268" s="331"/>
      <c r="K268" s="331"/>
      <c r="L268" s="331"/>
      <c r="M268" s="331"/>
      <c r="N268" s="331"/>
      <c r="O268" s="331"/>
      <c r="P268" s="331"/>
      <c r="Q268" s="331"/>
      <c r="R268" s="331"/>
      <c r="S268" s="331"/>
      <c r="T268" s="331"/>
      <c r="U268" s="331"/>
      <c r="V268" s="331"/>
      <c r="W268" s="331"/>
      <c r="X268" s="331"/>
      <c r="Y268" s="331"/>
      <c r="Z268" s="331"/>
    </row>
    <row r="269">
      <c r="A269" s="331"/>
      <c r="B269" s="331"/>
      <c r="C269" s="331"/>
      <c r="D269" s="331"/>
      <c r="E269" s="331"/>
      <c r="F269" s="331"/>
      <c r="G269" s="331"/>
      <c r="H269" s="331"/>
      <c r="I269" s="331"/>
      <c r="J269" s="331"/>
      <c r="K269" s="331"/>
      <c r="L269" s="331"/>
      <c r="M269" s="331"/>
      <c r="N269" s="331"/>
      <c r="O269" s="331"/>
      <c r="P269" s="331"/>
      <c r="Q269" s="331"/>
      <c r="R269" s="331"/>
      <c r="S269" s="331"/>
      <c r="T269" s="331"/>
      <c r="U269" s="331"/>
      <c r="V269" s="331"/>
      <c r="W269" s="331"/>
      <c r="X269" s="331"/>
      <c r="Y269" s="331"/>
      <c r="Z269" s="331"/>
    </row>
    <row r="270">
      <c r="A270" s="331"/>
      <c r="B270" s="331"/>
      <c r="C270" s="331"/>
      <c r="D270" s="331"/>
      <c r="E270" s="331"/>
      <c r="F270" s="331"/>
      <c r="G270" s="331"/>
      <c r="H270" s="331"/>
      <c r="I270" s="331"/>
      <c r="J270" s="331"/>
      <c r="K270" s="331"/>
      <c r="L270" s="331"/>
      <c r="M270" s="331"/>
      <c r="N270" s="331"/>
      <c r="O270" s="331"/>
      <c r="P270" s="331"/>
      <c r="Q270" s="331"/>
      <c r="R270" s="331"/>
      <c r="S270" s="331"/>
      <c r="T270" s="331"/>
      <c r="U270" s="331"/>
      <c r="V270" s="331"/>
      <c r="W270" s="331"/>
      <c r="X270" s="331"/>
      <c r="Y270" s="331"/>
      <c r="Z270" s="331"/>
    </row>
    <row r="271">
      <c r="A271" s="331"/>
      <c r="B271" s="331"/>
      <c r="C271" s="331"/>
      <c r="D271" s="331"/>
      <c r="E271" s="331"/>
      <c r="F271" s="331"/>
      <c r="G271" s="331"/>
      <c r="H271" s="331"/>
      <c r="I271" s="331"/>
      <c r="J271" s="331"/>
      <c r="K271" s="331"/>
      <c r="L271" s="331"/>
      <c r="M271" s="331"/>
      <c r="N271" s="331"/>
      <c r="O271" s="331"/>
      <c r="P271" s="331"/>
      <c r="Q271" s="331"/>
      <c r="R271" s="331"/>
      <c r="S271" s="331"/>
      <c r="T271" s="331"/>
      <c r="U271" s="331"/>
      <c r="V271" s="331"/>
      <c r="W271" s="331"/>
      <c r="X271" s="331"/>
      <c r="Y271" s="331"/>
      <c r="Z271" s="331"/>
    </row>
    <row r="272">
      <c r="A272" s="331"/>
      <c r="B272" s="331"/>
      <c r="C272" s="331"/>
      <c r="D272" s="331"/>
      <c r="E272" s="331"/>
      <c r="F272" s="331"/>
      <c r="G272" s="331"/>
      <c r="H272" s="331"/>
      <c r="I272" s="331"/>
      <c r="J272" s="331"/>
      <c r="K272" s="331"/>
      <c r="L272" s="331"/>
      <c r="M272" s="331"/>
      <c r="N272" s="331"/>
      <c r="O272" s="331"/>
      <c r="P272" s="331"/>
      <c r="Q272" s="331"/>
      <c r="R272" s="331"/>
      <c r="S272" s="331"/>
      <c r="T272" s="331"/>
      <c r="U272" s="331"/>
      <c r="V272" s="331"/>
      <c r="W272" s="331"/>
      <c r="X272" s="331"/>
      <c r="Y272" s="331"/>
      <c r="Z272" s="331"/>
    </row>
    <row r="273">
      <c r="A273" s="331"/>
      <c r="B273" s="331"/>
      <c r="C273" s="331"/>
      <c r="D273" s="331"/>
      <c r="E273" s="331"/>
      <c r="F273" s="331"/>
      <c r="G273" s="331"/>
      <c r="H273" s="331"/>
      <c r="I273" s="331"/>
      <c r="J273" s="331"/>
      <c r="K273" s="331"/>
      <c r="L273" s="331"/>
      <c r="M273" s="331"/>
      <c r="N273" s="331"/>
      <c r="O273" s="331"/>
      <c r="P273" s="331"/>
      <c r="Q273" s="331"/>
      <c r="R273" s="331"/>
      <c r="S273" s="331"/>
      <c r="T273" s="331"/>
      <c r="U273" s="331"/>
      <c r="V273" s="331"/>
      <c r="W273" s="331"/>
      <c r="X273" s="331"/>
      <c r="Y273" s="331"/>
      <c r="Z273" s="331"/>
    </row>
    <row r="274">
      <c r="A274" s="331"/>
      <c r="B274" s="331"/>
      <c r="C274" s="331"/>
      <c r="D274" s="331"/>
      <c r="E274" s="331"/>
      <c r="F274" s="331"/>
      <c r="G274" s="331"/>
      <c r="H274" s="331"/>
      <c r="I274" s="331"/>
      <c r="J274" s="331"/>
      <c r="K274" s="331"/>
      <c r="L274" s="331"/>
      <c r="M274" s="331"/>
      <c r="N274" s="331"/>
      <c r="O274" s="331"/>
      <c r="P274" s="331"/>
      <c r="Q274" s="331"/>
      <c r="R274" s="331"/>
      <c r="S274" s="331"/>
      <c r="T274" s="331"/>
      <c r="U274" s="331"/>
      <c r="V274" s="331"/>
      <c r="W274" s="331"/>
      <c r="X274" s="331"/>
      <c r="Y274" s="331"/>
      <c r="Z274" s="331"/>
    </row>
    <row r="275">
      <c r="A275" s="331"/>
      <c r="B275" s="331"/>
      <c r="C275" s="331"/>
      <c r="D275" s="331"/>
      <c r="E275" s="331"/>
      <c r="F275" s="331"/>
      <c r="G275" s="331"/>
      <c r="H275" s="331"/>
      <c r="I275" s="331"/>
      <c r="J275" s="331"/>
      <c r="K275" s="331"/>
      <c r="L275" s="331"/>
      <c r="M275" s="331"/>
      <c r="N275" s="331"/>
      <c r="O275" s="331"/>
      <c r="P275" s="331"/>
      <c r="Q275" s="331"/>
      <c r="R275" s="331"/>
      <c r="S275" s="331"/>
      <c r="T275" s="331"/>
      <c r="U275" s="331"/>
      <c r="V275" s="331"/>
      <c r="W275" s="331"/>
      <c r="X275" s="331"/>
      <c r="Y275" s="331"/>
      <c r="Z275" s="331"/>
    </row>
    <row r="276">
      <c r="A276" s="331"/>
      <c r="B276" s="331"/>
      <c r="C276" s="331"/>
      <c r="D276" s="331"/>
      <c r="E276" s="331"/>
      <c r="F276" s="331"/>
      <c r="G276" s="331"/>
      <c r="H276" s="331"/>
      <c r="I276" s="331"/>
      <c r="J276" s="331"/>
      <c r="K276" s="331"/>
      <c r="L276" s="331"/>
      <c r="M276" s="331"/>
      <c r="N276" s="331"/>
      <c r="O276" s="331"/>
      <c r="P276" s="331"/>
      <c r="Q276" s="331"/>
      <c r="R276" s="331"/>
      <c r="S276" s="331"/>
      <c r="T276" s="331"/>
      <c r="U276" s="331"/>
      <c r="V276" s="331"/>
      <c r="W276" s="331"/>
      <c r="X276" s="331"/>
      <c r="Y276" s="331"/>
      <c r="Z276" s="331"/>
    </row>
    <row r="277">
      <c r="A277" s="331"/>
      <c r="B277" s="331"/>
      <c r="C277" s="331"/>
      <c r="D277" s="331"/>
      <c r="E277" s="331"/>
      <c r="F277" s="331"/>
      <c r="G277" s="331"/>
      <c r="H277" s="331"/>
      <c r="I277" s="331"/>
      <c r="J277" s="331"/>
      <c r="K277" s="331"/>
      <c r="L277" s="331"/>
      <c r="M277" s="331"/>
      <c r="N277" s="331"/>
      <c r="O277" s="331"/>
      <c r="P277" s="331"/>
      <c r="Q277" s="331"/>
      <c r="R277" s="331"/>
      <c r="S277" s="331"/>
      <c r="T277" s="331"/>
      <c r="U277" s="331"/>
      <c r="V277" s="331"/>
      <c r="W277" s="331"/>
      <c r="X277" s="331"/>
      <c r="Y277" s="331"/>
      <c r="Z277" s="331"/>
    </row>
    <row r="278">
      <c r="A278" s="331"/>
      <c r="B278" s="331"/>
      <c r="C278" s="331"/>
      <c r="D278" s="331"/>
      <c r="E278" s="331"/>
      <c r="F278" s="331"/>
      <c r="G278" s="331"/>
      <c r="H278" s="331"/>
      <c r="I278" s="331"/>
      <c r="J278" s="331"/>
      <c r="K278" s="331"/>
      <c r="L278" s="331"/>
      <c r="M278" s="331"/>
      <c r="N278" s="331"/>
      <c r="O278" s="331"/>
      <c r="P278" s="331"/>
      <c r="Q278" s="331"/>
      <c r="R278" s="331"/>
      <c r="S278" s="331"/>
      <c r="T278" s="331"/>
      <c r="U278" s="331"/>
      <c r="V278" s="331"/>
      <c r="W278" s="331"/>
      <c r="X278" s="331"/>
      <c r="Y278" s="331"/>
      <c r="Z278" s="331"/>
    </row>
    <row r="279">
      <c r="A279" s="331"/>
      <c r="B279" s="331"/>
      <c r="C279" s="331"/>
      <c r="D279" s="331"/>
      <c r="E279" s="331"/>
      <c r="F279" s="331"/>
      <c r="G279" s="331"/>
      <c r="H279" s="331"/>
      <c r="I279" s="331"/>
      <c r="J279" s="331"/>
      <c r="K279" s="331"/>
      <c r="L279" s="331"/>
      <c r="M279" s="331"/>
      <c r="N279" s="331"/>
      <c r="O279" s="331"/>
      <c r="P279" s="331"/>
      <c r="Q279" s="331"/>
      <c r="R279" s="331"/>
      <c r="S279" s="331"/>
      <c r="T279" s="331"/>
      <c r="U279" s="331"/>
      <c r="V279" s="331"/>
      <c r="W279" s="331"/>
      <c r="X279" s="331"/>
      <c r="Y279" s="331"/>
      <c r="Z279" s="331"/>
    </row>
    <row r="280">
      <c r="A280" s="331"/>
      <c r="B280" s="331"/>
      <c r="C280" s="331"/>
      <c r="D280" s="331"/>
      <c r="E280" s="331"/>
      <c r="F280" s="331"/>
      <c r="G280" s="331"/>
      <c r="H280" s="331"/>
      <c r="I280" s="331"/>
      <c r="J280" s="331"/>
      <c r="K280" s="331"/>
      <c r="L280" s="331"/>
      <c r="M280" s="331"/>
      <c r="N280" s="331"/>
      <c r="O280" s="331"/>
      <c r="P280" s="331"/>
      <c r="Q280" s="331"/>
      <c r="R280" s="331"/>
      <c r="S280" s="331"/>
      <c r="T280" s="331"/>
      <c r="U280" s="331"/>
      <c r="V280" s="331"/>
      <c r="W280" s="331"/>
      <c r="X280" s="331"/>
      <c r="Y280" s="331"/>
      <c r="Z280" s="331"/>
    </row>
    <row r="281">
      <c r="A281" s="331"/>
      <c r="B281" s="331"/>
      <c r="C281" s="331"/>
      <c r="D281" s="331"/>
      <c r="E281" s="331"/>
      <c r="F281" s="331"/>
      <c r="G281" s="331"/>
      <c r="H281" s="331"/>
      <c r="I281" s="331"/>
      <c r="J281" s="331"/>
      <c r="K281" s="331"/>
      <c r="L281" s="331"/>
      <c r="M281" s="331"/>
      <c r="N281" s="331"/>
      <c r="O281" s="331"/>
      <c r="P281" s="331"/>
      <c r="Q281" s="331"/>
      <c r="R281" s="331"/>
      <c r="S281" s="331"/>
      <c r="T281" s="331"/>
      <c r="U281" s="331"/>
      <c r="V281" s="331"/>
      <c r="W281" s="331"/>
      <c r="X281" s="331"/>
      <c r="Y281" s="331"/>
      <c r="Z281" s="331"/>
    </row>
    <row r="282">
      <c r="A282" s="331"/>
      <c r="B282" s="331"/>
      <c r="C282" s="331"/>
      <c r="D282" s="331"/>
      <c r="E282" s="331"/>
      <c r="F282" s="331"/>
      <c r="G282" s="331"/>
      <c r="H282" s="331"/>
      <c r="I282" s="331"/>
      <c r="J282" s="331"/>
      <c r="K282" s="331"/>
      <c r="L282" s="331"/>
      <c r="M282" s="331"/>
      <c r="N282" s="331"/>
      <c r="O282" s="331"/>
      <c r="P282" s="331"/>
      <c r="Q282" s="331"/>
      <c r="R282" s="331"/>
      <c r="S282" s="331"/>
      <c r="T282" s="331"/>
      <c r="U282" s="331"/>
      <c r="V282" s="331"/>
      <c r="W282" s="331"/>
      <c r="X282" s="331"/>
      <c r="Y282" s="331"/>
      <c r="Z282" s="331"/>
    </row>
    <row r="283">
      <c r="A283" s="331"/>
      <c r="B283" s="331"/>
      <c r="C283" s="331"/>
      <c r="D283" s="331"/>
      <c r="E283" s="331"/>
      <c r="F283" s="331"/>
      <c r="G283" s="331"/>
      <c r="H283" s="331"/>
      <c r="I283" s="331"/>
      <c r="J283" s="331"/>
      <c r="K283" s="331"/>
      <c r="L283" s="331"/>
      <c r="M283" s="331"/>
      <c r="N283" s="331"/>
      <c r="O283" s="331"/>
      <c r="P283" s="331"/>
      <c r="Q283" s="331"/>
      <c r="R283" s="331"/>
      <c r="S283" s="331"/>
      <c r="T283" s="331"/>
      <c r="U283" s="331"/>
      <c r="V283" s="331"/>
      <c r="W283" s="331"/>
      <c r="X283" s="331"/>
      <c r="Y283" s="331"/>
      <c r="Z283" s="331"/>
    </row>
    <row r="284">
      <c r="A284" s="331"/>
      <c r="B284" s="331"/>
      <c r="C284" s="331"/>
      <c r="D284" s="331"/>
      <c r="E284" s="331"/>
      <c r="F284" s="331"/>
      <c r="G284" s="331"/>
      <c r="H284" s="331"/>
      <c r="I284" s="331"/>
      <c r="J284" s="331"/>
      <c r="K284" s="331"/>
      <c r="L284" s="331"/>
      <c r="M284" s="331"/>
      <c r="N284" s="331"/>
      <c r="O284" s="331"/>
      <c r="P284" s="331"/>
      <c r="Q284" s="331"/>
      <c r="R284" s="331"/>
      <c r="S284" s="331"/>
      <c r="T284" s="331"/>
      <c r="U284" s="331"/>
      <c r="V284" s="331"/>
      <c r="W284" s="331"/>
      <c r="X284" s="331"/>
      <c r="Y284" s="331"/>
      <c r="Z284" s="331"/>
    </row>
    <row r="285">
      <c r="A285" s="331"/>
      <c r="B285" s="331"/>
      <c r="C285" s="331"/>
      <c r="D285" s="331"/>
      <c r="E285" s="331"/>
      <c r="F285" s="331"/>
      <c r="G285" s="331"/>
      <c r="H285" s="331"/>
      <c r="I285" s="331"/>
      <c r="J285" s="331"/>
      <c r="K285" s="331"/>
      <c r="L285" s="331"/>
      <c r="M285" s="331"/>
      <c r="N285" s="331"/>
      <c r="O285" s="331"/>
      <c r="P285" s="331"/>
      <c r="Q285" s="331"/>
      <c r="R285" s="331"/>
      <c r="S285" s="331"/>
      <c r="T285" s="331"/>
      <c r="U285" s="331"/>
      <c r="V285" s="331"/>
      <c r="W285" s="331"/>
      <c r="X285" s="331"/>
      <c r="Y285" s="331"/>
      <c r="Z285" s="331"/>
    </row>
    <row r="286">
      <c r="A286" s="331"/>
      <c r="B286" s="331"/>
      <c r="C286" s="331"/>
      <c r="D286" s="331"/>
      <c r="E286" s="331"/>
      <c r="F286" s="331"/>
      <c r="G286" s="331"/>
      <c r="H286" s="331"/>
      <c r="I286" s="331"/>
      <c r="J286" s="331"/>
      <c r="K286" s="331"/>
      <c r="L286" s="331"/>
      <c r="M286" s="331"/>
      <c r="N286" s="331"/>
      <c r="O286" s="331"/>
      <c r="P286" s="331"/>
      <c r="Q286" s="331"/>
      <c r="R286" s="331"/>
      <c r="S286" s="331"/>
      <c r="T286" s="331"/>
      <c r="U286" s="331"/>
      <c r="V286" s="331"/>
      <c r="W286" s="331"/>
      <c r="X286" s="331"/>
      <c r="Y286" s="331"/>
      <c r="Z286" s="331"/>
    </row>
    <row r="287">
      <c r="A287" s="331"/>
      <c r="B287" s="331"/>
      <c r="C287" s="331"/>
      <c r="D287" s="331"/>
      <c r="E287" s="331"/>
      <c r="F287" s="331"/>
      <c r="G287" s="331"/>
      <c r="H287" s="331"/>
      <c r="I287" s="331"/>
      <c r="J287" s="331"/>
      <c r="K287" s="331"/>
      <c r="L287" s="331"/>
      <c r="M287" s="331"/>
      <c r="N287" s="331"/>
      <c r="O287" s="331"/>
      <c r="P287" s="331"/>
      <c r="Q287" s="331"/>
      <c r="R287" s="331"/>
      <c r="S287" s="331"/>
      <c r="T287" s="331"/>
      <c r="U287" s="331"/>
      <c r="V287" s="331"/>
      <c r="W287" s="331"/>
      <c r="X287" s="331"/>
      <c r="Y287" s="331"/>
      <c r="Z287" s="331"/>
    </row>
    <row r="288">
      <c r="A288" s="331"/>
      <c r="B288" s="331"/>
      <c r="C288" s="331"/>
      <c r="D288" s="331"/>
      <c r="E288" s="331"/>
      <c r="F288" s="331"/>
      <c r="G288" s="331"/>
      <c r="H288" s="331"/>
      <c r="I288" s="331"/>
      <c r="J288" s="331"/>
      <c r="K288" s="331"/>
      <c r="L288" s="331"/>
      <c r="M288" s="331"/>
      <c r="N288" s="331"/>
      <c r="O288" s="331"/>
      <c r="P288" s="331"/>
      <c r="Q288" s="331"/>
      <c r="R288" s="331"/>
      <c r="S288" s="331"/>
      <c r="T288" s="331"/>
      <c r="U288" s="331"/>
      <c r="V288" s="331"/>
      <c r="W288" s="331"/>
      <c r="X288" s="331"/>
      <c r="Y288" s="331"/>
      <c r="Z288" s="331"/>
    </row>
    <row r="289">
      <c r="A289" s="331"/>
      <c r="B289" s="331"/>
      <c r="C289" s="331"/>
      <c r="D289" s="331"/>
      <c r="E289" s="331"/>
      <c r="F289" s="331"/>
      <c r="G289" s="331"/>
      <c r="H289" s="331"/>
      <c r="I289" s="331"/>
      <c r="J289" s="331"/>
      <c r="K289" s="331"/>
      <c r="L289" s="331"/>
      <c r="M289" s="331"/>
      <c r="N289" s="331"/>
      <c r="O289" s="331"/>
      <c r="P289" s="331"/>
      <c r="Q289" s="331"/>
      <c r="R289" s="331"/>
      <c r="S289" s="331"/>
      <c r="T289" s="331"/>
      <c r="U289" s="331"/>
      <c r="V289" s="331"/>
      <c r="W289" s="331"/>
      <c r="X289" s="331"/>
      <c r="Y289" s="331"/>
      <c r="Z289" s="331"/>
    </row>
    <row r="290">
      <c r="A290" s="331"/>
      <c r="B290" s="331"/>
      <c r="C290" s="331"/>
      <c r="D290" s="331"/>
      <c r="E290" s="331"/>
      <c r="F290" s="331"/>
      <c r="G290" s="331"/>
      <c r="H290" s="331"/>
      <c r="I290" s="331"/>
      <c r="J290" s="331"/>
      <c r="K290" s="331"/>
      <c r="L290" s="331"/>
      <c r="M290" s="331"/>
      <c r="N290" s="331"/>
      <c r="O290" s="331"/>
      <c r="P290" s="331"/>
      <c r="Q290" s="331"/>
      <c r="R290" s="331"/>
      <c r="S290" s="331"/>
      <c r="T290" s="331"/>
      <c r="U290" s="331"/>
      <c r="V290" s="331"/>
      <c r="W290" s="331"/>
      <c r="X290" s="331"/>
      <c r="Y290" s="331"/>
      <c r="Z290" s="331"/>
    </row>
    <row r="291">
      <c r="A291" s="331"/>
      <c r="B291" s="331"/>
      <c r="C291" s="331"/>
      <c r="D291" s="331"/>
      <c r="E291" s="331"/>
      <c r="F291" s="331"/>
      <c r="G291" s="331"/>
      <c r="H291" s="331"/>
      <c r="I291" s="331"/>
      <c r="J291" s="331"/>
      <c r="K291" s="331"/>
      <c r="L291" s="331"/>
      <c r="M291" s="331"/>
      <c r="N291" s="331"/>
      <c r="O291" s="331"/>
      <c r="P291" s="331"/>
      <c r="Q291" s="331"/>
      <c r="R291" s="331"/>
      <c r="S291" s="331"/>
      <c r="T291" s="331"/>
      <c r="U291" s="331"/>
      <c r="V291" s="331"/>
      <c r="W291" s="331"/>
      <c r="X291" s="331"/>
      <c r="Y291" s="331"/>
      <c r="Z291" s="331"/>
    </row>
    <row r="292">
      <c r="A292" s="331"/>
      <c r="B292" s="331"/>
      <c r="C292" s="331"/>
      <c r="D292" s="331"/>
      <c r="E292" s="331"/>
      <c r="F292" s="331"/>
      <c r="G292" s="331"/>
      <c r="H292" s="331"/>
      <c r="I292" s="331"/>
      <c r="J292" s="331"/>
      <c r="K292" s="331"/>
      <c r="L292" s="331"/>
      <c r="M292" s="331"/>
      <c r="N292" s="331"/>
      <c r="O292" s="331"/>
      <c r="P292" s="331"/>
      <c r="Q292" s="331"/>
      <c r="R292" s="331"/>
      <c r="S292" s="331"/>
      <c r="T292" s="331"/>
      <c r="U292" s="331"/>
      <c r="V292" s="331"/>
      <c r="W292" s="331"/>
      <c r="X292" s="331"/>
      <c r="Y292" s="331"/>
      <c r="Z292" s="331"/>
    </row>
    <row r="293">
      <c r="A293" s="331"/>
      <c r="B293" s="331"/>
      <c r="C293" s="331"/>
      <c r="D293" s="331"/>
      <c r="E293" s="331"/>
      <c r="F293" s="331"/>
      <c r="G293" s="331"/>
      <c r="H293" s="331"/>
      <c r="I293" s="331"/>
      <c r="J293" s="331"/>
      <c r="K293" s="331"/>
      <c r="L293" s="331"/>
      <c r="M293" s="331"/>
      <c r="N293" s="331"/>
      <c r="O293" s="331"/>
      <c r="P293" s="331"/>
      <c r="Q293" s="331"/>
      <c r="R293" s="331"/>
      <c r="S293" s="331"/>
      <c r="T293" s="331"/>
      <c r="U293" s="331"/>
      <c r="V293" s="331"/>
      <c r="W293" s="331"/>
      <c r="X293" s="331"/>
      <c r="Y293" s="331"/>
      <c r="Z293" s="331"/>
    </row>
    <row r="294">
      <c r="A294" s="331"/>
      <c r="B294" s="331"/>
      <c r="C294" s="331"/>
      <c r="D294" s="331"/>
      <c r="E294" s="331"/>
      <c r="F294" s="331"/>
      <c r="G294" s="331"/>
      <c r="H294" s="331"/>
      <c r="I294" s="331"/>
      <c r="J294" s="331"/>
      <c r="K294" s="331"/>
      <c r="L294" s="331"/>
      <c r="M294" s="331"/>
      <c r="N294" s="331"/>
      <c r="O294" s="331"/>
      <c r="P294" s="331"/>
      <c r="Q294" s="331"/>
      <c r="R294" s="331"/>
      <c r="S294" s="331"/>
      <c r="T294" s="331"/>
      <c r="U294" s="331"/>
      <c r="V294" s="331"/>
      <c r="W294" s="331"/>
      <c r="X294" s="331"/>
      <c r="Y294" s="331"/>
      <c r="Z294" s="331"/>
    </row>
    <row r="295">
      <c r="A295" s="331"/>
      <c r="B295" s="331"/>
      <c r="C295" s="331"/>
      <c r="D295" s="331"/>
      <c r="E295" s="331"/>
      <c r="F295" s="331"/>
      <c r="G295" s="331"/>
      <c r="H295" s="331"/>
      <c r="I295" s="331"/>
      <c r="J295" s="331"/>
      <c r="K295" s="331"/>
      <c r="L295" s="331"/>
      <c r="M295" s="331"/>
      <c r="N295" s="331"/>
      <c r="O295" s="331"/>
      <c r="P295" s="331"/>
      <c r="Q295" s="331"/>
      <c r="R295" s="331"/>
      <c r="S295" s="331"/>
      <c r="T295" s="331"/>
      <c r="U295" s="331"/>
      <c r="V295" s="331"/>
      <c r="W295" s="331"/>
      <c r="X295" s="331"/>
      <c r="Y295" s="331"/>
      <c r="Z295" s="331"/>
    </row>
    <row r="296">
      <c r="A296" s="331"/>
      <c r="B296" s="331"/>
      <c r="C296" s="331"/>
      <c r="D296" s="331"/>
      <c r="E296" s="331"/>
      <c r="F296" s="331"/>
      <c r="G296" s="331"/>
      <c r="H296" s="331"/>
      <c r="I296" s="331"/>
      <c r="J296" s="331"/>
      <c r="K296" s="331"/>
      <c r="L296" s="331"/>
      <c r="M296" s="331"/>
      <c r="N296" s="331"/>
      <c r="O296" s="331"/>
      <c r="P296" s="331"/>
      <c r="Q296" s="331"/>
      <c r="R296" s="331"/>
      <c r="S296" s="331"/>
      <c r="T296" s="331"/>
      <c r="U296" s="331"/>
      <c r="V296" s="331"/>
      <c r="W296" s="331"/>
      <c r="X296" s="331"/>
      <c r="Y296" s="331"/>
      <c r="Z296" s="331"/>
    </row>
    <row r="297">
      <c r="A297" s="331"/>
      <c r="B297" s="331"/>
      <c r="C297" s="331"/>
      <c r="D297" s="331"/>
      <c r="E297" s="331"/>
      <c r="F297" s="331"/>
      <c r="G297" s="331"/>
      <c r="H297" s="331"/>
      <c r="I297" s="331"/>
      <c r="J297" s="331"/>
      <c r="K297" s="331"/>
      <c r="L297" s="331"/>
      <c r="M297" s="331"/>
      <c r="N297" s="331"/>
      <c r="O297" s="331"/>
      <c r="P297" s="331"/>
      <c r="Q297" s="331"/>
      <c r="R297" s="331"/>
      <c r="S297" s="331"/>
      <c r="T297" s="331"/>
      <c r="U297" s="331"/>
      <c r="V297" s="331"/>
      <c r="W297" s="331"/>
      <c r="X297" s="331"/>
      <c r="Y297" s="331"/>
      <c r="Z297" s="331"/>
    </row>
    <row r="298">
      <c r="A298" s="331"/>
      <c r="B298" s="331"/>
      <c r="C298" s="331"/>
      <c r="D298" s="331"/>
      <c r="E298" s="331"/>
      <c r="F298" s="331"/>
      <c r="G298" s="331"/>
      <c r="H298" s="331"/>
      <c r="I298" s="331"/>
      <c r="J298" s="331"/>
      <c r="K298" s="331"/>
      <c r="L298" s="331"/>
      <c r="M298" s="331"/>
      <c r="N298" s="331"/>
      <c r="O298" s="331"/>
      <c r="P298" s="331"/>
      <c r="Q298" s="331"/>
      <c r="R298" s="331"/>
      <c r="S298" s="331"/>
      <c r="T298" s="331"/>
      <c r="U298" s="331"/>
      <c r="V298" s="331"/>
      <c r="W298" s="331"/>
      <c r="X298" s="331"/>
      <c r="Y298" s="331"/>
      <c r="Z298" s="331"/>
    </row>
    <row r="299">
      <c r="A299" s="331"/>
      <c r="B299" s="331"/>
      <c r="C299" s="331"/>
      <c r="D299" s="331"/>
      <c r="E299" s="331"/>
      <c r="F299" s="331"/>
      <c r="G299" s="331"/>
      <c r="H299" s="331"/>
      <c r="I299" s="331"/>
      <c r="J299" s="331"/>
      <c r="K299" s="331"/>
      <c r="L299" s="331"/>
      <c r="M299" s="331"/>
      <c r="N299" s="331"/>
      <c r="O299" s="331"/>
      <c r="P299" s="331"/>
      <c r="Q299" s="331"/>
      <c r="R299" s="331"/>
      <c r="S299" s="331"/>
      <c r="T299" s="331"/>
      <c r="U299" s="331"/>
      <c r="V299" s="331"/>
      <c r="W299" s="331"/>
      <c r="X299" s="331"/>
      <c r="Y299" s="331"/>
      <c r="Z299" s="331"/>
    </row>
    <row r="300">
      <c r="A300" s="331"/>
      <c r="B300" s="331"/>
      <c r="C300" s="331"/>
      <c r="D300" s="331"/>
      <c r="E300" s="331"/>
      <c r="F300" s="331"/>
      <c r="G300" s="331"/>
      <c r="H300" s="331"/>
      <c r="I300" s="331"/>
      <c r="J300" s="331"/>
      <c r="K300" s="331"/>
      <c r="L300" s="331"/>
      <c r="M300" s="331"/>
      <c r="N300" s="331"/>
      <c r="O300" s="331"/>
      <c r="P300" s="331"/>
      <c r="Q300" s="331"/>
      <c r="R300" s="331"/>
      <c r="S300" s="331"/>
      <c r="T300" s="331"/>
      <c r="U300" s="331"/>
      <c r="V300" s="331"/>
      <c r="W300" s="331"/>
      <c r="X300" s="331"/>
      <c r="Y300" s="331"/>
      <c r="Z300" s="331"/>
    </row>
    <row r="301">
      <c r="A301" s="331"/>
      <c r="B301" s="331"/>
      <c r="C301" s="331"/>
      <c r="D301" s="331"/>
      <c r="E301" s="331"/>
      <c r="F301" s="331"/>
      <c r="G301" s="331"/>
      <c r="H301" s="331"/>
      <c r="I301" s="331"/>
      <c r="J301" s="331"/>
      <c r="K301" s="331"/>
      <c r="L301" s="331"/>
      <c r="M301" s="331"/>
      <c r="N301" s="331"/>
      <c r="O301" s="331"/>
      <c r="P301" s="331"/>
      <c r="Q301" s="331"/>
      <c r="R301" s="331"/>
      <c r="S301" s="331"/>
      <c r="T301" s="331"/>
      <c r="U301" s="331"/>
      <c r="V301" s="331"/>
      <c r="W301" s="331"/>
      <c r="X301" s="331"/>
      <c r="Y301" s="331"/>
      <c r="Z301" s="331"/>
    </row>
    <row r="302">
      <c r="A302" s="331"/>
      <c r="B302" s="331"/>
      <c r="C302" s="331"/>
      <c r="D302" s="331"/>
      <c r="E302" s="331"/>
      <c r="F302" s="331"/>
      <c r="G302" s="331"/>
      <c r="H302" s="331"/>
      <c r="I302" s="331"/>
      <c r="J302" s="331"/>
      <c r="K302" s="331"/>
      <c r="L302" s="331"/>
      <c r="M302" s="331"/>
      <c r="N302" s="331"/>
      <c r="O302" s="331"/>
      <c r="P302" s="331"/>
      <c r="Q302" s="331"/>
      <c r="R302" s="331"/>
      <c r="S302" s="331"/>
      <c r="T302" s="331"/>
      <c r="U302" s="331"/>
      <c r="V302" s="331"/>
      <c r="W302" s="331"/>
      <c r="X302" s="331"/>
      <c r="Y302" s="331"/>
      <c r="Z302" s="331"/>
    </row>
    <row r="303">
      <c r="A303" s="331"/>
      <c r="B303" s="331"/>
      <c r="C303" s="331"/>
      <c r="D303" s="331"/>
      <c r="E303" s="331"/>
      <c r="F303" s="331"/>
      <c r="G303" s="331"/>
      <c r="H303" s="331"/>
      <c r="I303" s="331"/>
      <c r="J303" s="331"/>
      <c r="K303" s="331"/>
      <c r="L303" s="331"/>
      <c r="M303" s="331"/>
      <c r="N303" s="331"/>
      <c r="O303" s="331"/>
      <c r="P303" s="331"/>
      <c r="Q303" s="331"/>
      <c r="R303" s="331"/>
      <c r="S303" s="331"/>
      <c r="T303" s="331"/>
      <c r="U303" s="331"/>
      <c r="V303" s="331"/>
      <c r="W303" s="331"/>
      <c r="X303" s="331"/>
      <c r="Y303" s="331"/>
      <c r="Z303" s="331"/>
    </row>
    <row r="304">
      <c r="A304" s="331"/>
      <c r="B304" s="331"/>
      <c r="C304" s="331"/>
      <c r="D304" s="331"/>
      <c r="E304" s="331"/>
      <c r="F304" s="331"/>
      <c r="G304" s="331"/>
      <c r="H304" s="331"/>
      <c r="I304" s="331"/>
      <c r="J304" s="331"/>
      <c r="K304" s="331"/>
      <c r="L304" s="331"/>
      <c r="M304" s="331"/>
      <c r="N304" s="331"/>
      <c r="O304" s="331"/>
      <c r="P304" s="331"/>
      <c r="Q304" s="331"/>
      <c r="R304" s="331"/>
      <c r="S304" s="331"/>
      <c r="T304" s="331"/>
      <c r="U304" s="331"/>
      <c r="V304" s="331"/>
      <c r="W304" s="331"/>
      <c r="X304" s="331"/>
      <c r="Y304" s="331"/>
      <c r="Z304" s="331"/>
    </row>
    <row r="305">
      <c r="A305" s="331"/>
      <c r="B305" s="331"/>
      <c r="C305" s="331"/>
      <c r="D305" s="331"/>
      <c r="E305" s="331"/>
      <c r="F305" s="331"/>
      <c r="G305" s="331"/>
      <c r="H305" s="331"/>
      <c r="I305" s="331"/>
      <c r="J305" s="331"/>
      <c r="K305" s="331"/>
      <c r="L305" s="331"/>
      <c r="M305" s="331"/>
      <c r="N305" s="331"/>
      <c r="O305" s="331"/>
      <c r="P305" s="331"/>
      <c r="Q305" s="331"/>
      <c r="R305" s="331"/>
      <c r="S305" s="331"/>
      <c r="T305" s="331"/>
      <c r="U305" s="331"/>
      <c r="V305" s="331"/>
      <c r="W305" s="331"/>
      <c r="X305" s="331"/>
      <c r="Y305" s="331"/>
      <c r="Z305" s="331"/>
    </row>
    <row r="306">
      <c r="A306" s="331"/>
      <c r="B306" s="331"/>
      <c r="C306" s="331"/>
      <c r="D306" s="331"/>
      <c r="E306" s="331"/>
      <c r="F306" s="331"/>
      <c r="G306" s="331"/>
      <c r="H306" s="331"/>
      <c r="I306" s="331"/>
      <c r="J306" s="331"/>
      <c r="K306" s="331"/>
      <c r="L306" s="331"/>
      <c r="M306" s="331"/>
      <c r="N306" s="331"/>
      <c r="O306" s="331"/>
      <c r="P306" s="331"/>
      <c r="Q306" s="331"/>
      <c r="R306" s="331"/>
      <c r="S306" s="331"/>
      <c r="T306" s="331"/>
      <c r="U306" s="331"/>
      <c r="V306" s="331"/>
      <c r="W306" s="331"/>
      <c r="X306" s="331"/>
      <c r="Y306" s="331"/>
      <c r="Z306" s="331"/>
    </row>
    <row r="307">
      <c r="A307" s="331"/>
      <c r="B307" s="331"/>
      <c r="C307" s="331"/>
      <c r="D307" s="331"/>
      <c r="E307" s="331"/>
      <c r="F307" s="331"/>
      <c r="G307" s="331"/>
      <c r="H307" s="331"/>
      <c r="I307" s="331"/>
      <c r="J307" s="331"/>
      <c r="K307" s="331"/>
      <c r="L307" s="331"/>
      <c r="M307" s="331"/>
      <c r="N307" s="331"/>
      <c r="O307" s="331"/>
      <c r="P307" s="331"/>
      <c r="Q307" s="331"/>
      <c r="R307" s="331"/>
      <c r="S307" s="331"/>
      <c r="T307" s="331"/>
      <c r="U307" s="331"/>
      <c r="V307" s="331"/>
      <c r="W307" s="331"/>
      <c r="X307" s="331"/>
      <c r="Y307" s="331"/>
      <c r="Z307" s="331"/>
    </row>
    <row r="308">
      <c r="A308" s="331"/>
      <c r="B308" s="331"/>
      <c r="C308" s="331"/>
      <c r="D308" s="331"/>
      <c r="E308" s="331"/>
      <c r="F308" s="331"/>
      <c r="G308" s="331"/>
      <c r="H308" s="331"/>
      <c r="I308" s="331"/>
      <c r="J308" s="331"/>
      <c r="K308" s="331"/>
      <c r="L308" s="331"/>
      <c r="M308" s="331"/>
      <c r="N308" s="331"/>
      <c r="O308" s="331"/>
      <c r="P308" s="331"/>
      <c r="Q308" s="331"/>
      <c r="R308" s="331"/>
      <c r="S308" s="331"/>
      <c r="T308" s="331"/>
      <c r="U308" s="331"/>
      <c r="V308" s="331"/>
      <c r="W308" s="331"/>
      <c r="X308" s="331"/>
      <c r="Y308" s="331"/>
      <c r="Z308" s="331"/>
    </row>
    <row r="309">
      <c r="A309" s="331"/>
      <c r="B309" s="331"/>
      <c r="C309" s="331"/>
      <c r="D309" s="331"/>
      <c r="E309" s="331"/>
      <c r="F309" s="331"/>
      <c r="G309" s="331"/>
      <c r="H309" s="331"/>
      <c r="I309" s="331"/>
      <c r="J309" s="331"/>
      <c r="K309" s="331"/>
      <c r="L309" s="331"/>
      <c r="M309" s="331"/>
      <c r="N309" s="331"/>
      <c r="O309" s="331"/>
      <c r="P309" s="331"/>
      <c r="Q309" s="331"/>
      <c r="R309" s="331"/>
      <c r="S309" s="331"/>
      <c r="T309" s="331"/>
      <c r="U309" s="331"/>
      <c r="V309" s="331"/>
      <c r="W309" s="331"/>
      <c r="X309" s="331"/>
      <c r="Y309" s="331"/>
      <c r="Z309" s="331"/>
    </row>
    <row r="310">
      <c r="A310" s="331"/>
      <c r="B310" s="331"/>
      <c r="C310" s="331"/>
      <c r="D310" s="331"/>
      <c r="E310" s="331"/>
      <c r="F310" s="331"/>
      <c r="G310" s="331"/>
      <c r="H310" s="331"/>
      <c r="I310" s="331"/>
      <c r="J310" s="331"/>
      <c r="K310" s="331"/>
      <c r="L310" s="331"/>
      <c r="M310" s="331"/>
      <c r="N310" s="331"/>
      <c r="O310" s="331"/>
      <c r="P310" s="331"/>
      <c r="Q310" s="331"/>
      <c r="R310" s="331"/>
      <c r="S310" s="331"/>
      <c r="T310" s="331"/>
      <c r="U310" s="331"/>
      <c r="V310" s="331"/>
      <c r="W310" s="331"/>
      <c r="X310" s="331"/>
      <c r="Y310" s="331"/>
      <c r="Z310" s="331"/>
    </row>
    <row r="311">
      <c r="A311" s="331"/>
      <c r="B311" s="331"/>
      <c r="C311" s="331"/>
      <c r="D311" s="331"/>
      <c r="E311" s="331"/>
      <c r="F311" s="331"/>
      <c r="G311" s="331"/>
      <c r="H311" s="331"/>
      <c r="I311" s="331"/>
      <c r="J311" s="331"/>
      <c r="K311" s="331"/>
      <c r="L311" s="331"/>
      <c r="M311" s="331"/>
      <c r="N311" s="331"/>
      <c r="O311" s="331"/>
      <c r="P311" s="331"/>
      <c r="Q311" s="331"/>
      <c r="R311" s="331"/>
      <c r="S311" s="331"/>
      <c r="T311" s="331"/>
      <c r="U311" s="331"/>
      <c r="V311" s="331"/>
      <c r="W311" s="331"/>
      <c r="X311" s="331"/>
      <c r="Y311" s="331"/>
      <c r="Z311" s="331"/>
    </row>
    <row r="312">
      <c r="A312" s="331"/>
      <c r="B312" s="331"/>
      <c r="C312" s="331"/>
      <c r="D312" s="331"/>
      <c r="E312" s="331"/>
      <c r="F312" s="331"/>
      <c r="G312" s="331"/>
      <c r="H312" s="331"/>
      <c r="I312" s="331"/>
      <c r="J312" s="331"/>
      <c r="K312" s="331"/>
      <c r="L312" s="331"/>
      <c r="M312" s="331"/>
      <c r="N312" s="331"/>
      <c r="O312" s="331"/>
      <c r="P312" s="331"/>
      <c r="Q312" s="331"/>
      <c r="R312" s="331"/>
      <c r="S312" s="331"/>
      <c r="T312" s="331"/>
      <c r="U312" s="331"/>
      <c r="V312" s="331"/>
      <c r="W312" s="331"/>
      <c r="X312" s="331"/>
      <c r="Y312" s="331"/>
      <c r="Z312" s="331"/>
    </row>
    <row r="313">
      <c r="A313" s="331"/>
      <c r="B313" s="331"/>
      <c r="C313" s="331"/>
      <c r="D313" s="331"/>
      <c r="E313" s="331"/>
      <c r="F313" s="331"/>
      <c r="G313" s="331"/>
      <c r="H313" s="331"/>
      <c r="I313" s="331"/>
      <c r="J313" s="331"/>
      <c r="K313" s="331"/>
      <c r="L313" s="331"/>
      <c r="M313" s="331"/>
      <c r="N313" s="331"/>
      <c r="O313" s="331"/>
      <c r="P313" s="331"/>
      <c r="Q313" s="331"/>
      <c r="R313" s="331"/>
      <c r="S313" s="331"/>
      <c r="T313" s="331"/>
      <c r="U313" s="331"/>
      <c r="V313" s="331"/>
      <c r="W313" s="331"/>
      <c r="X313" s="331"/>
      <c r="Y313" s="331"/>
      <c r="Z313" s="331"/>
    </row>
    <row r="314">
      <c r="A314" s="331"/>
      <c r="B314" s="331"/>
      <c r="C314" s="331"/>
      <c r="D314" s="331"/>
      <c r="E314" s="331"/>
      <c r="F314" s="331"/>
      <c r="G314" s="331"/>
      <c r="H314" s="331"/>
      <c r="I314" s="331"/>
      <c r="J314" s="331"/>
      <c r="K314" s="331"/>
      <c r="L314" s="331"/>
      <c r="M314" s="331"/>
      <c r="N314" s="331"/>
      <c r="O314" s="331"/>
      <c r="P314" s="331"/>
      <c r="Q314" s="331"/>
      <c r="R314" s="331"/>
      <c r="S314" s="331"/>
      <c r="T314" s="331"/>
      <c r="U314" s="331"/>
      <c r="V314" s="331"/>
      <c r="W314" s="331"/>
      <c r="X314" s="331"/>
      <c r="Y314" s="331"/>
      <c r="Z314" s="331"/>
    </row>
    <row r="315">
      <c r="A315" s="331"/>
      <c r="B315" s="331"/>
      <c r="C315" s="331"/>
      <c r="D315" s="331"/>
      <c r="E315" s="331"/>
      <c r="F315" s="331"/>
      <c r="G315" s="331"/>
      <c r="H315" s="331"/>
      <c r="I315" s="331"/>
      <c r="J315" s="331"/>
      <c r="K315" s="331"/>
      <c r="L315" s="331"/>
      <c r="M315" s="331"/>
      <c r="N315" s="331"/>
      <c r="O315" s="331"/>
      <c r="P315" s="331"/>
      <c r="Q315" s="331"/>
      <c r="R315" s="331"/>
      <c r="S315" s="331"/>
      <c r="T315" s="331"/>
      <c r="U315" s="331"/>
      <c r="V315" s="331"/>
      <c r="W315" s="331"/>
      <c r="X315" s="331"/>
      <c r="Y315" s="331"/>
      <c r="Z315" s="331"/>
    </row>
    <row r="316">
      <c r="A316" s="331"/>
      <c r="B316" s="331"/>
      <c r="C316" s="331"/>
      <c r="D316" s="331"/>
      <c r="E316" s="331"/>
      <c r="F316" s="331"/>
      <c r="G316" s="331"/>
      <c r="H316" s="331"/>
      <c r="I316" s="331"/>
      <c r="J316" s="331"/>
      <c r="K316" s="331"/>
      <c r="L316" s="331"/>
      <c r="M316" s="331"/>
      <c r="N316" s="331"/>
      <c r="O316" s="331"/>
      <c r="P316" s="331"/>
      <c r="Q316" s="331"/>
      <c r="R316" s="331"/>
      <c r="S316" s="331"/>
      <c r="T316" s="331"/>
      <c r="U316" s="331"/>
      <c r="V316" s="331"/>
      <c r="W316" s="331"/>
      <c r="X316" s="331"/>
      <c r="Y316" s="331"/>
      <c r="Z316" s="331"/>
    </row>
    <row r="317">
      <c r="A317" s="331"/>
      <c r="B317" s="331"/>
      <c r="C317" s="331"/>
      <c r="D317" s="331"/>
      <c r="E317" s="331"/>
      <c r="F317" s="331"/>
      <c r="G317" s="331"/>
      <c r="H317" s="331"/>
      <c r="I317" s="331"/>
      <c r="J317" s="331"/>
      <c r="K317" s="331"/>
      <c r="L317" s="331"/>
      <c r="M317" s="331"/>
      <c r="N317" s="331"/>
      <c r="O317" s="331"/>
      <c r="P317" s="331"/>
      <c r="Q317" s="331"/>
      <c r="R317" s="331"/>
      <c r="S317" s="331"/>
      <c r="T317" s="331"/>
      <c r="U317" s="331"/>
      <c r="V317" s="331"/>
      <c r="W317" s="331"/>
      <c r="X317" s="331"/>
      <c r="Y317" s="331"/>
      <c r="Z317" s="331"/>
    </row>
    <row r="318">
      <c r="A318" s="331"/>
      <c r="B318" s="331"/>
      <c r="C318" s="331"/>
      <c r="D318" s="331"/>
      <c r="E318" s="331"/>
      <c r="F318" s="331"/>
      <c r="G318" s="331"/>
      <c r="H318" s="331"/>
      <c r="I318" s="331"/>
      <c r="J318" s="331"/>
      <c r="K318" s="331"/>
      <c r="L318" s="331"/>
      <c r="M318" s="331"/>
      <c r="N318" s="331"/>
      <c r="O318" s="331"/>
      <c r="P318" s="331"/>
      <c r="Q318" s="331"/>
      <c r="R318" s="331"/>
      <c r="S318" s="331"/>
      <c r="T318" s="331"/>
      <c r="U318" s="331"/>
      <c r="V318" s="331"/>
      <c r="W318" s="331"/>
      <c r="X318" s="331"/>
      <c r="Y318" s="331"/>
      <c r="Z318" s="331"/>
    </row>
    <row r="319">
      <c r="A319" s="331"/>
      <c r="B319" s="331"/>
      <c r="C319" s="331"/>
      <c r="D319" s="331"/>
      <c r="E319" s="331"/>
      <c r="F319" s="331"/>
      <c r="G319" s="331"/>
      <c r="H319" s="331"/>
      <c r="I319" s="331"/>
      <c r="J319" s="331"/>
      <c r="K319" s="331"/>
      <c r="L319" s="331"/>
      <c r="M319" s="331"/>
      <c r="N319" s="331"/>
      <c r="O319" s="331"/>
      <c r="P319" s="331"/>
      <c r="Q319" s="331"/>
      <c r="R319" s="331"/>
      <c r="S319" s="331"/>
      <c r="T319" s="331"/>
      <c r="U319" s="331"/>
      <c r="V319" s="331"/>
      <c r="W319" s="331"/>
      <c r="X319" s="331"/>
      <c r="Y319" s="331"/>
      <c r="Z319" s="331"/>
    </row>
    <row r="320">
      <c r="A320" s="331"/>
      <c r="B320" s="331"/>
      <c r="C320" s="331"/>
      <c r="D320" s="331"/>
      <c r="E320" s="331"/>
      <c r="F320" s="331"/>
      <c r="G320" s="331"/>
      <c r="H320" s="331"/>
      <c r="I320" s="331"/>
      <c r="J320" s="331"/>
      <c r="K320" s="331"/>
      <c r="L320" s="331"/>
      <c r="M320" s="331"/>
      <c r="N320" s="331"/>
      <c r="O320" s="331"/>
      <c r="P320" s="331"/>
      <c r="Q320" s="331"/>
      <c r="R320" s="331"/>
      <c r="S320" s="331"/>
      <c r="T320" s="331"/>
      <c r="U320" s="331"/>
      <c r="V320" s="331"/>
      <c r="W320" s="331"/>
      <c r="X320" s="331"/>
      <c r="Y320" s="331"/>
      <c r="Z320" s="331"/>
    </row>
    <row r="321">
      <c r="A321" s="331"/>
      <c r="B321" s="331"/>
      <c r="C321" s="331"/>
      <c r="D321" s="331"/>
      <c r="E321" s="331"/>
      <c r="F321" s="331"/>
      <c r="G321" s="331"/>
      <c r="H321" s="331"/>
      <c r="I321" s="331"/>
      <c r="J321" s="331"/>
      <c r="K321" s="331"/>
      <c r="L321" s="331"/>
      <c r="M321" s="331"/>
      <c r="N321" s="331"/>
      <c r="O321" s="331"/>
      <c r="P321" s="331"/>
      <c r="Q321" s="331"/>
      <c r="R321" s="331"/>
      <c r="S321" s="331"/>
      <c r="T321" s="331"/>
      <c r="U321" s="331"/>
      <c r="V321" s="331"/>
      <c r="W321" s="331"/>
      <c r="X321" s="331"/>
      <c r="Y321" s="331"/>
      <c r="Z321" s="331"/>
    </row>
    <row r="322">
      <c r="A322" s="331"/>
      <c r="B322" s="331"/>
      <c r="C322" s="331"/>
      <c r="D322" s="331"/>
      <c r="E322" s="331"/>
      <c r="F322" s="331"/>
      <c r="G322" s="331"/>
      <c r="H322" s="331"/>
      <c r="I322" s="331"/>
      <c r="J322" s="331"/>
      <c r="K322" s="331"/>
      <c r="L322" s="331"/>
      <c r="M322" s="331"/>
      <c r="N322" s="331"/>
      <c r="O322" s="331"/>
      <c r="P322" s="331"/>
      <c r="Q322" s="331"/>
      <c r="R322" s="331"/>
      <c r="S322" s="331"/>
      <c r="T322" s="331"/>
      <c r="U322" s="331"/>
      <c r="V322" s="331"/>
      <c r="W322" s="331"/>
      <c r="X322" s="331"/>
      <c r="Y322" s="331"/>
      <c r="Z322" s="331"/>
    </row>
    <row r="323">
      <c r="A323" s="331"/>
      <c r="B323" s="331"/>
      <c r="C323" s="331"/>
      <c r="D323" s="331"/>
      <c r="E323" s="331"/>
      <c r="F323" s="331"/>
      <c r="G323" s="331"/>
      <c r="H323" s="331"/>
      <c r="I323" s="331"/>
      <c r="J323" s="331"/>
      <c r="K323" s="331"/>
      <c r="L323" s="331"/>
      <c r="M323" s="331"/>
      <c r="N323" s="331"/>
      <c r="O323" s="331"/>
      <c r="P323" s="331"/>
      <c r="Q323" s="331"/>
      <c r="R323" s="331"/>
      <c r="S323" s="331"/>
      <c r="T323" s="331"/>
      <c r="U323" s="331"/>
      <c r="V323" s="331"/>
      <c r="W323" s="331"/>
      <c r="X323" s="331"/>
      <c r="Y323" s="331"/>
      <c r="Z323" s="331"/>
    </row>
    <row r="324">
      <c r="A324" s="331"/>
      <c r="B324" s="331"/>
      <c r="C324" s="331"/>
      <c r="D324" s="331"/>
      <c r="E324" s="331"/>
      <c r="F324" s="331"/>
      <c r="G324" s="331"/>
      <c r="H324" s="331"/>
      <c r="I324" s="331"/>
      <c r="J324" s="331"/>
      <c r="K324" s="331"/>
      <c r="L324" s="331"/>
      <c r="M324" s="331"/>
      <c r="N324" s="331"/>
      <c r="O324" s="331"/>
      <c r="P324" s="331"/>
      <c r="Q324" s="331"/>
      <c r="R324" s="331"/>
      <c r="S324" s="331"/>
      <c r="T324" s="331"/>
      <c r="U324" s="331"/>
      <c r="V324" s="331"/>
      <c r="W324" s="331"/>
      <c r="X324" s="331"/>
      <c r="Y324" s="331"/>
      <c r="Z324" s="331"/>
    </row>
    <row r="325">
      <c r="A325" s="331"/>
      <c r="B325" s="331"/>
      <c r="C325" s="331"/>
      <c r="D325" s="331"/>
      <c r="E325" s="331"/>
      <c r="F325" s="331"/>
      <c r="G325" s="331"/>
      <c r="H325" s="331"/>
      <c r="I325" s="331"/>
      <c r="J325" s="331"/>
      <c r="K325" s="331"/>
      <c r="L325" s="331"/>
      <c r="M325" s="331"/>
      <c r="N325" s="331"/>
      <c r="O325" s="331"/>
      <c r="P325" s="331"/>
      <c r="Q325" s="331"/>
      <c r="R325" s="331"/>
      <c r="S325" s="331"/>
      <c r="T325" s="331"/>
      <c r="U325" s="331"/>
      <c r="V325" s="331"/>
      <c r="W325" s="331"/>
      <c r="X325" s="331"/>
      <c r="Y325" s="331"/>
      <c r="Z325" s="331"/>
    </row>
    <row r="326">
      <c r="A326" s="331"/>
      <c r="B326" s="331"/>
      <c r="C326" s="331"/>
      <c r="D326" s="331"/>
      <c r="E326" s="331"/>
      <c r="F326" s="331"/>
      <c r="G326" s="331"/>
      <c r="H326" s="331"/>
      <c r="I326" s="331"/>
      <c r="J326" s="331"/>
      <c r="K326" s="331"/>
      <c r="L326" s="331"/>
      <c r="M326" s="331"/>
      <c r="N326" s="331"/>
      <c r="O326" s="331"/>
      <c r="P326" s="331"/>
      <c r="Q326" s="331"/>
      <c r="R326" s="331"/>
      <c r="S326" s="331"/>
      <c r="T326" s="331"/>
      <c r="U326" s="331"/>
      <c r="V326" s="331"/>
      <c r="W326" s="331"/>
      <c r="X326" s="331"/>
      <c r="Y326" s="331"/>
      <c r="Z326" s="331"/>
    </row>
    <row r="327">
      <c r="A327" s="331"/>
      <c r="B327" s="331"/>
      <c r="C327" s="331"/>
      <c r="D327" s="331"/>
      <c r="E327" s="331"/>
      <c r="F327" s="331"/>
      <c r="G327" s="331"/>
      <c r="H327" s="331"/>
      <c r="I327" s="331"/>
      <c r="J327" s="331"/>
      <c r="K327" s="331"/>
      <c r="L327" s="331"/>
      <c r="M327" s="331"/>
      <c r="N327" s="331"/>
      <c r="O327" s="331"/>
      <c r="P327" s="331"/>
      <c r="Q327" s="331"/>
      <c r="R327" s="331"/>
      <c r="S327" s="331"/>
      <c r="T327" s="331"/>
      <c r="U327" s="331"/>
      <c r="V327" s="331"/>
      <c r="W327" s="331"/>
      <c r="X327" s="331"/>
      <c r="Y327" s="331"/>
      <c r="Z327" s="331"/>
    </row>
    <row r="328">
      <c r="A328" s="331"/>
      <c r="B328" s="331"/>
      <c r="C328" s="331"/>
      <c r="D328" s="331"/>
      <c r="E328" s="331"/>
      <c r="F328" s="331"/>
      <c r="G328" s="331"/>
      <c r="H328" s="331"/>
      <c r="I328" s="331"/>
      <c r="J328" s="331"/>
      <c r="K328" s="331"/>
      <c r="L328" s="331"/>
      <c r="M328" s="331"/>
      <c r="N328" s="331"/>
      <c r="O328" s="331"/>
      <c r="P328" s="331"/>
      <c r="Q328" s="331"/>
      <c r="R328" s="331"/>
      <c r="S328" s="331"/>
      <c r="T328" s="331"/>
      <c r="U328" s="331"/>
      <c r="V328" s="331"/>
      <c r="W328" s="331"/>
      <c r="X328" s="331"/>
      <c r="Y328" s="331"/>
      <c r="Z328" s="331"/>
    </row>
    <row r="329">
      <c r="A329" s="331"/>
      <c r="B329" s="331"/>
      <c r="C329" s="331"/>
      <c r="D329" s="331"/>
      <c r="E329" s="331"/>
      <c r="F329" s="331"/>
      <c r="G329" s="331"/>
      <c r="H329" s="331"/>
      <c r="I329" s="331"/>
      <c r="J329" s="331"/>
      <c r="K329" s="331"/>
      <c r="L329" s="331"/>
      <c r="M329" s="331"/>
      <c r="N329" s="331"/>
      <c r="O329" s="331"/>
      <c r="P329" s="331"/>
      <c r="Q329" s="331"/>
      <c r="R329" s="331"/>
      <c r="S329" s="331"/>
      <c r="T329" s="331"/>
      <c r="U329" s="331"/>
      <c r="V329" s="331"/>
      <c r="W329" s="331"/>
      <c r="X329" s="331"/>
      <c r="Y329" s="331"/>
      <c r="Z329" s="331"/>
    </row>
    <row r="330">
      <c r="A330" s="331"/>
      <c r="B330" s="331"/>
      <c r="C330" s="331"/>
      <c r="D330" s="331"/>
      <c r="E330" s="331"/>
      <c r="F330" s="331"/>
      <c r="G330" s="331"/>
      <c r="H330" s="331"/>
      <c r="I330" s="331"/>
      <c r="J330" s="331"/>
      <c r="K330" s="331"/>
      <c r="L330" s="331"/>
      <c r="M330" s="331"/>
      <c r="N330" s="331"/>
      <c r="O330" s="331"/>
      <c r="P330" s="331"/>
      <c r="Q330" s="331"/>
      <c r="R330" s="331"/>
      <c r="S330" s="331"/>
      <c r="T330" s="331"/>
      <c r="U330" s="331"/>
      <c r="V330" s="331"/>
      <c r="W330" s="331"/>
      <c r="X330" s="331"/>
      <c r="Y330" s="331"/>
      <c r="Z330" s="331"/>
    </row>
    <row r="331">
      <c r="A331" s="331"/>
      <c r="B331" s="331"/>
      <c r="C331" s="331"/>
      <c r="D331" s="331"/>
      <c r="E331" s="331"/>
      <c r="F331" s="331"/>
      <c r="G331" s="331"/>
      <c r="H331" s="331"/>
      <c r="I331" s="331"/>
      <c r="J331" s="331"/>
      <c r="K331" s="331"/>
      <c r="L331" s="331"/>
      <c r="M331" s="331"/>
      <c r="N331" s="331"/>
      <c r="O331" s="331"/>
      <c r="P331" s="331"/>
      <c r="Q331" s="331"/>
      <c r="R331" s="331"/>
      <c r="S331" s="331"/>
      <c r="T331" s="331"/>
      <c r="U331" s="331"/>
      <c r="V331" s="331"/>
      <c r="W331" s="331"/>
      <c r="X331" s="331"/>
      <c r="Y331" s="331"/>
      <c r="Z331" s="331"/>
    </row>
    <row r="332">
      <c r="A332" s="331"/>
      <c r="B332" s="331"/>
      <c r="C332" s="331"/>
      <c r="D332" s="331"/>
      <c r="E332" s="331"/>
      <c r="F332" s="331"/>
      <c r="G332" s="331"/>
      <c r="H332" s="331"/>
      <c r="I332" s="331"/>
      <c r="J332" s="331"/>
      <c r="K332" s="331"/>
      <c r="L332" s="331"/>
      <c r="M332" s="331"/>
      <c r="N332" s="331"/>
      <c r="O332" s="331"/>
      <c r="P332" s="331"/>
      <c r="Q332" s="331"/>
      <c r="R332" s="331"/>
      <c r="S332" s="331"/>
      <c r="T332" s="331"/>
      <c r="U332" s="331"/>
      <c r="V332" s="331"/>
      <c r="W332" s="331"/>
      <c r="X332" s="331"/>
      <c r="Y332" s="331"/>
      <c r="Z332" s="331"/>
    </row>
    <row r="333">
      <c r="A333" s="331"/>
      <c r="B333" s="331"/>
      <c r="C333" s="331"/>
      <c r="D333" s="331"/>
      <c r="E333" s="331"/>
      <c r="F333" s="331"/>
      <c r="G333" s="331"/>
      <c r="H333" s="331"/>
      <c r="I333" s="331"/>
      <c r="J333" s="331"/>
      <c r="K333" s="331"/>
      <c r="L333" s="331"/>
      <c r="M333" s="331"/>
      <c r="N333" s="331"/>
      <c r="O333" s="331"/>
      <c r="P333" s="331"/>
      <c r="Q333" s="331"/>
      <c r="R333" s="331"/>
      <c r="S333" s="331"/>
      <c r="T333" s="331"/>
      <c r="U333" s="331"/>
      <c r="V333" s="331"/>
      <c r="W333" s="331"/>
      <c r="X333" s="331"/>
      <c r="Y333" s="331"/>
      <c r="Z333" s="331"/>
    </row>
    <row r="334">
      <c r="A334" s="331"/>
      <c r="B334" s="331"/>
      <c r="C334" s="331"/>
      <c r="D334" s="331"/>
      <c r="E334" s="331"/>
      <c r="F334" s="331"/>
      <c r="G334" s="331"/>
      <c r="H334" s="331"/>
      <c r="I334" s="331"/>
      <c r="J334" s="331"/>
      <c r="K334" s="331"/>
      <c r="L334" s="331"/>
      <c r="M334" s="331"/>
      <c r="N334" s="331"/>
      <c r="O334" s="331"/>
      <c r="P334" s="331"/>
      <c r="Q334" s="331"/>
      <c r="R334" s="331"/>
      <c r="S334" s="331"/>
      <c r="T334" s="331"/>
      <c r="U334" s="331"/>
      <c r="V334" s="331"/>
      <c r="W334" s="331"/>
      <c r="X334" s="331"/>
      <c r="Y334" s="331"/>
      <c r="Z334" s="331"/>
    </row>
    <row r="335">
      <c r="A335" s="331"/>
      <c r="B335" s="331"/>
      <c r="C335" s="331"/>
      <c r="D335" s="331"/>
      <c r="E335" s="331"/>
      <c r="F335" s="331"/>
      <c r="G335" s="331"/>
      <c r="H335" s="331"/>
      <c r="I335" s="331"/>
      <c r="J335" s="331"/>
      <c r="K335" s="331"/>
      <c r="L335" s="331"/>
      <c r="M335" s="331"/>
      <c r="N335" s="331"/>
      <c r="O335" s="331"/>
      <c r="P335" s="331"/>
      <c r="Q335" s="331"/>
      <c r="R335" s="331"/>
      <c r="S335" s="331"/>
      <c r="T335" s="331"/>
      <c r="U335" s="331"/>
      <c r="V335" s="331"/>
      <c r="W335" s="331"/>
      <c r="X335" s="331"/>
      <c r="Y335" s="331"/>
      <c r="Z335" s="331"/>
    </row>
    <row r="336">
      <c r="A336" s="331"/>
      <c r="B336" s="331"/>
      <c r="C336" s="331"/>
      <c r="D336" s="331"/>
      <c r="E336" s="331"/>
      <c r="F336" s="331"/>
      <c r="G336" s="331"/>
      <c r="H336" s="331"/>
      <c r="I336" s="331"/>
      <c r="J336" s="331"/>
      <c r="K336" s="331"/>
      <c r="L336" s="331"/>
      <c r="M336" s="331"/>
      <c r="N336" s="331"/>
      <c r="O336" s="331"/>
      <c r="P336" s="331"/>
      <c r="Q336" s="331"/>
      <c r="R336" s="331"/>
      <c r="S336" s="331"/>
      <c r="T336" s="331"/>
      <c r="U336" s="331"/>
      <c r="V336" s="331"/>
      <c r="W336" s="331"/>
      <c r="X336" s="331"/>
      <c r="Y336" s="331"/>
      <c r="Z336" s="331"/>
    </row>
    <row r="337">
      <c r="A337" s="331"/>
      <c r="B337" s="331"/>
      <c r="C337" s="331"/>
      <c r="D337" s="331"/>
      <c r="E337" s="331"/>
      <c r="F337" s="331"/>
      <c r="G337" s="331"/>
      <c r="H337" s="331"/>
      <c r="I337" s="331"/>
      <c r="J337" s="331"/>
      <c r="K337" s="331"/>
      <c r="L337" s="331"/>
      <c r="M337" s="331"/>
      <c r="N337" s="331"/>
      <c r="O337" s="331"/>
      <c r="P337" s="331"/>
      <c r="Q337" s="331"/>
      <c r="R337" s="331"/>
      <c r="S337" s="331"/>
      <c r="T337" s="331"/>
      <c r="U337" s="331"/>
      <c r="V337" s="331"/>
      <c r="W337" s="331"/>
      <c r="X337" s="331"/>
      <c r="Y337" s="331"/>
      <c r="Z337" s="331"/>
    </row>
    <row r="338">
      <c r="A338" s="331"/>
      <c r="B338" s="331"/>
      <c r="C338" s="331"/>
      <c r="D338" s="331"/>
      <c r="E338" s="331"/>
      <c r="F338" s="331"/>
      <c r="G338" s="331"/>
      <c r="H338" s="331"/>
      <c r="I338" s="331"/>
      <c r="J338" s="331"/>
      <c r="K338" s="331"/>
      <c r="L338" s="331"/>
      <c r="M338" s="331"/>
      <c r="N338" s="331"/>
      <c r="O338" s="331"/>
      <c r="P338" s="331"/>
      <c r="Q338" s="331"/>
      <c r="R338" s="331"/>
      <c r="S338" s="331"/>
      <c r="T338" s="331"/>
      <c r="U338" s="331"/>
      <c r="V338" s="331"/>
      <c r="W338" s="331"/>
      <c r="X338" s="331"/>
      <c r="Y338" s="331"/>
      <c r="Z338" s="331"/>
    </row>
    <row r="339">
      <c r="A339" s="331"/>
      <c r="B339" s="331"/>
      <c r="C339" s="331"/>
      <c r="D339" s="331"/>
      <c r="E339" s="331"/>
      <c r="F339" s="331"/>
      <c r="G339" s="331"/>
      <c r="H339" s="331"/>
      <c r="I339" s="331"/>
      <c r="J339" s="331"/>
      <c r="K339" s="331"/>
      <c r="L339" s="331"/>
      <c r="M339" s="331"/>
      <c r="N339" s="331"/>
      <c r="O339" s="331"/>
      <c r="P339" s="331"/>
      <c r="Q339" s="331"/>
      <c r="R339" s="331"/>
      <c r="S339" s="331"/>
      <c r="T339" s="331"/>
      <c r="U339" s="331"/>
      <c r="V339" s="331"/>
      <c r="W339" s="331"/>
      <c r="X339" s="331"/>
      <c r="Y339" s="331"/>
      <c r="Z339" s="331"/>
    </row>
    <row r="340">
      <c r="A340" s="331"/>
      <c r="B340" s="331"/>
      <c r="C340" s="331"/>
      <c r="D340" s="331"/>
      <c r="E340" s="331"/>
      <c r="F340" s="331"/>
      <c r="G340" s="331"/>
      <c r="H340" s="331"/>
      <c r="I340" s="331"/>
      <c r="J340" s="331"/>
      <c r="K340" s="331"/>
      <c r="L340" s="331"/>
      <c r="M340" s="331"/>
      <c r="N340" s="331"/>
      <c r="O340" s="331"/>
      <c r="P340" s="331"/>
      <c r="Q340" s="331"/>
      <c r="R340" s="331"/>
      <c r="S340" s="331"/>
      <c r="T340" s="331"/>
      <c r="U340" s="331"/>
      <c r="V340" s="331"/>
      <c r="W340" s="331"/>
      <c r="X340" s="331"/>
      <c r="Y340" s="331"/>
      <c r="Z340" s="331"/>
    </row>
    <row r="341">
      <c r="A341" s="331"/>
      <c r="B341" s="331"/>
      <c r="C341" s="331"/>
      <c r="D341" s="331"/>
      <c r="E341" s="331"/>
      <c r="F341" s="331"/>
      <c r="G341" s="331"/>
      <c r="H341" s="331"/>
      <c r="I341" s="331"/>
      <c r="J341" s="331"/>
      <c r="K341" s="331"/>
      <c r="L341" s="331"/>
      <c r="M341" s="331"/>
      <c r="N341" s="331"/>
      <c r="O341" s="331"/>
      <c r="P341" s="331"/>
      <c r="Q341" s="331"/>
      <c r="R341" s="331"/>
      <c r="S341" s="331"/>
      <c r="T341" s="331"/>
      <c r="U341" s="331"/>
      <c r="V341" s="331"/>
      <c r="W341" s="331"/>
      <c r="X341" s="331"/>
      <c r="Y341" s="331"/>
      <c r="Z341" s="331"/>
    </row>
    <row r="342">
      <c r="A342" s="331"/>
      <c r="B342" s="331"/>
      <c r="C342" s="331"/>
      <c r="D342" s="331"/>
      <c r="E342" s="331"/>
      <c r="F342" s="331"/>
      <c r="G342" s="331"/>
      <c r="H342" s="331"/>
      <c r="I342" s="331"/>
      <c r="J342" s="331"/>
      <c r="K342" s="331"/>
      <c r="L342" s="331"/>
      <c r="M342" s="331"/>
      <c r="N342" s="331"/>
      <c r="O342" s="331"/>
      <c r="P342" s="331"/>
      <c r="Q342" s="331"/>
      <c r="R342" s="331"/>
      <c r="S342" s="331"/>
      <c r="T342" s="331"/>
      <c r="U342" s="331"/>
      <c r="V342" s="331"/>
      <c r="W342" s="331"/>
      <c r="X342" s="331"/>
      <c r="Y342" s="331"/>
      <c r="Z342" s="331"/>
    </row>
    <row r="343">
      <c r="A343" s="331"/>
      <c r="B343" s="331"/>
      <c r="C343" s="331"/>
      <c r="D343" s="331"/>
      <c r="E343" s="331"/>
      <c r="F343" s="331"/>
      <c r="G343" s="331"/>
      <c r="H343" s="331"/>
      <c r="I343" s="331"/>
      <c r="J343" s="331"/>
      <c r="K343" s="331"/>
      <c r="L343" s="331"/>
      <c r="M343" s="331"/>
      <c r="N343" s="331"/>
      <c r="O343" s="331"/>
      <c r="P343" s="331"/>
      <c r="Q343" s="331"/>
      <c r="R343" s="331"/>
      <c r="S343" s="331"/>
      <c r="T343" s="331"/>
      <c r="U343" s="331"/>
      <c r="V343" s="331"/>
      <c r="W343" s="331"/>
      <c r="X343" s="331"/>
      <c r="Y343" s="331"/>
      <c r="Z343" s="331"/>
    </row>
    <row r="344">
      <c r="A344" s="331"/>
      <c r="B344" s="331"/>
      <c r="C344" s="331"/>
      <c r="D344" s="331"/>
      <c r="E344" s="331"/>
      <c r="F344" s="331"/>
      <c r="G344" s="331"/>
      <c r="H344" s="331"/>
      <c r="I344" s="331"/>
      <c r="J344" s="331"/>
      <c r="K344" s="331"/>
      <c r="L344" s="331"/>
      <c r="M344" s="331"/>
      <c r="N344" s="331"/>
      <c r="O344" s="331"/>
      <c r="P344" s="331"/>
      <c r="Q344" s="331"/>
      <c r="R344" s="331"/>
      <c r="S344" s="331"/>
      <c r="T344" s="331"/>
      <c r="U344" s="331"/>
      <c r="V344" s="331"/>
      <c r="W344" s="331"/>
      <c r="X344" s="331"/>
      <c r="Y344" s="331"/>
      <c r="Z344" s="331"/>
    </row>
    <row r="345">
      <c r="A345" s="331"/>
      <c r="B345" s="331"/>
      <c r="C345" s="331"/>
      <c r="D345" s="331"/>
      <c r="E345" s="331"/>
      <c r="F345" s="331"/>
      <c r="G345" s="331"/>
      <c r="H345" s="331"/>
      <c r="I345" s="331"/>
      <c r="J345" s="331"/>
      <c r="K345" s="331"/>
      <c r="L345" s="331"/>
      <c r="M345" s="331"/>
      <c r="N345" s="331"/>
      <c r="O345" s="331"/>
      <c r="P345" s="331"/>
      <c r="Q345" s="331"/>
      <c r="R345" s="331"/>
      <c r="S345" s="331"/>
      <c r="T345" s="331"/>
      <c r="U345" s="331"/>
      <c r="V345" s="331"/>
      <c r="W345" s="331"/>
      <c r="X345" s="331"/>
      <c r="Y345" s="331"/>
      <c r="Z345" s="331"/>
    </row>
    <row r="346">
      <c r="A346" s="331"/>
      <c r="B346" s="331"/>
      <c r="C346" s="331"/>
      <c r="D346" s="331"/>
      <c r="E346" s="331"/>
      <c r="F346" s="331"/>
      <c r="G346" s="331"/>
      <c r="H346" s="331"/>
      <c r="I346" s="331"/>
      <c r="J346" s="331"/>
      <c r="K346" s="331"/>
      <c r="L346" s="331"/>
      <c r="M346" s="331"/>
      <c r="N346" s="331"/>
      <c r="O346" s="331"/>
      <c r="P346" s="331"/>
      <c r="Q346" s="331"/>
      <c r="R346" s="331"/>
      <c r="S346" s="331"/>
      <c r="T346" s="331"/>
      <c r="U346" s="331"/>
      <c r="V346" s="331"/>
      <c r="W346" s="331"/>
      <c r="X346" s="331"/>
      <c r="Y346" s="331"/>
      <c r="Z346" s="331"/>
    </row>
    <row r="347">
      <c r="A347" s="331"/>
      <c r="B347" s="331"/>
      <c r="C347" s="331"/>
      <c r="D347" s="331"/>
      <c r="E347" s="331"/>
      <c r="F347" s="331"/>
      <c r="G347" s="331"/>
      <c r="H347" s="331"/>
      <c r="I347" s="331"/>
      <c r="J347" s="331"/>
      <c r="K347" s="331"/>
      <c r="L347" s="331"/>
      <c r="M347" s="331"/>
      <c r="N347" s="331"/>
      <c r="O347" s="331"/>
      <c r="P347" s="331"/>
      <c r="Q347" s="331"/>
      <c r="R347" s="331"/>
      <c r="S347" s="331"/>
      <c r="T347" s="331"/>
      <c r="U347" s="331"/>
      <c r="V347" s="331"/>
      <c r="W347" s="331"/>
      <c r="X347" s="331"/>
      <c r="Y347" s="331"/>
      <c r="Z347" s="331"/>
    </row>
    <row r="348">
      <c r="A348" s="331"/>
      <c r="B348" s="331"/>
      <c r="C348" s="331"/>
      <c r="D348" s="331"/>
      <c r="E348" s="331"/>
      <c r="F348" s="331"/>
      <c r="G348" s="331"/>
      <c r="H348" s="331"/>
      <c r="I348" s="331"/>
      <c r="J348" s="331"/>
      <c r="K348" s="331"/>
      <c r="L348" s="331"/>
      <c r="M348" s="331"/>
      <c r="N348" s="331"/>
      <c r="O348" s="331"/>
      <c r="P348" s="331"/>
      <c r="Q348" s="331"/>
      <c r="R348" s="331"/>
      <c r="S348" s="331"/>
      <c r="T348" s="331"/>
      <c r="U348" s="331"/>
      <c r="V348" s="331"/>
      <c r="W348" s="331"/>
      <c r="X348" s="331"/>
      <c r="Y348" s="331"/>
      <c r="Z348" s="331"/>
    </row>
    <row r="349">
      <c r="A349" s="331"/>
      <c r="B349" s="331"/>
      <c r="C349" s="331"/>
      <c r="D349" s="331"/>
      <c r="E349" s="331"/>
      <c r="F349" s="331"/>
      <c r="G349" s="331"/>
      <c r="H349" s="331"/>
      <c r="I349" s="331"/>
      <c r="J349" s="331"/>
      <c r="K349" s="331"/>
      <c r="L349" s="331"/>
      <c r="M349" s="331"/>
      <c r="N349" s="331"/>
      <c r="O349" s="331"/>
      <c r="P349" s="331"/>
      <c r="Q349" s="331"/>
      <c r="R349" s="331"/>
      <c r="S349" s="331"/>
      <c r="T349" s="331"/>
      <c r="U349" s="331"/>
      <c r="V349" s="331"/>
      <c r="W349" s="331"/>
      <c r="X349" s="331"/>
      <c r="Y349" s="331"/>
      <c r="Z349" s="331"/>
    </row>
    <row r="350">
      <c r="A350" s="331"/>
      <c r="B350" s="331"/>
      <c r="C350" s="331"/>
      <c r="D350" s="331"/>
      <c r="E350" s="331"/>
      <c r="F350" s="331"/>
      <c r="G350" s="331"/>
      <c r="H350" s="331"/>
      <c r="I350" s="331"/>
      <c r="J350" s="331"/>
      <c r="K350" s="331"/>
      <c r="L350" s="331"/>
      <c r="M350" s="331"/>
      <c r="N350" s="331"/>
      <c r="O350" s="331"/>
      <c r="P350" s="331"/>
      <c r="Q350" s="331"/>
      <c r="R350" s="331"/>
      <c r="S350" s="331"/>
      <c r="T350" s="331"/>
      <c r="U350" s="331"/>
      <c r="V350" s="331"/>
      <c r="W350" s="331"/>
      <c r="X350" s="331"/>
      <c r="Y350" s="331"/>
      <c r="Z350" s="331"/>
    </row>
    <row r="351">
      <c r="A351" s="331"/>
      <c r="B351" s="331"/>
      <c r="C351" s="331"/>
      <c r="D351" s="331"/>
      <c r="E351" s="331"/>
      <c r="F351" s="331"/>
      <c r="G351" s="331"/>
      <c r="H351" s="331"/>
      <c r="I351" s="331"/>
      <c r="J351" s="331"/>
      <c r="K351" s="331"/>
      <c r="L351" s="331"/>
      <c r="M351" s="331"/>
      <c r="N351" s="331"/>
      <c r="O351" s="331"/>
      <c r="P351" s="331"/>
      <c r="Q351" s="331"/>
      <c r="R351" s="331"/>
      <c r="S351" s="331"/>
      <c r="T351" s="331"/>
      <c r="U351" s="331"/>
      <c r="V351" s="331"/>
      <c r="W351" s="331"/>
      <c r="X351" s="331"/>
      <c r="Y351" s="331"/>
      <c r="Z351" s="331"/>
    </row>
    <row r="352">
      <c r="A352" s="331"/>
      <c r="B352" s="331"/>
      <c r="C352" s="331"/>
      <c r="D352" s="331"/>
      <c r="E352" s="331"/>
      <c r="F352" s="331"/>
      <c r="G352" s="331"/>
      <c r="H352" s="331"/>
      <c r="I352" s="331"/>
      <c r="J352" s="331"/>
      <c r="K352" s="331"/>
      <c r="L352" s="331"/>
      <c r="M352" s="331"/>
      <c r="N352" s="331"/>
      <c r="O352" s="331"/>
      <c r="P352" s="331"/>
      <c r="Q352" s="331"/>
      <c r="R352" s="331"/>
      <c r="S352" s="331"/>
      <c r="T352" s="331"/>
      <c r="U352" s="331"/>
      <c r="V352" s="331"/>
      <c r="W352" s="331"/>
      <c r="X352" s="331"/>
      <c r="Y352" s="331"/>
      <c r="Z352" s="331"/>
    </row>
    <row r="353">
      <c r="A353" s="331"/>
      <c r="B353" s="331"/>
      <c r="C353" s="331"/>
      <c r="D353" s="331"/>
      <c r="E353" s="331"/>
      <c r="F353" s="331"/>
      <c r="G353" s="331"/>
      <c r="H353" s="331"/>
      <c r="I353" s="331"/>
      <c r="J353" s="331"/>
      <c r="K353" s="331"/>
      <c r="L353" s="331"/>
      <c r="M353" s="331"/>
      <c r="N353" s="331"/>
      <c r="O353" s="331"/>
      <c r="P353" s="331"/>
      <c r="Q353" s="331"/>
      <c r="R353" s="331"/>
      <c r="S353" s="331"/>
      <c r="T353" s="331"/>
      <c r="U353" s="331"/>
      <c r="V353" s="331"/>
      <c r="W353" s="331"/>
      <c r="X353" s="331"/>
      <c r="Y353" s="331"/>
      <c r="Z353" s="331"/>
    </row>
    <row r="354">
      <c r="A354" s="331"/>
      <c r="B354" s="331"/>
      <c r="C354" s="331"/>
      <c r="D354" s="331"/>
      <c r="E354" s="331"/>
      <c r="F354" s="331"/>
      <c r="G354" s="331"/>
      <c r="H354" s="331"/>
      <c r="I354" s="331"/>
      <c r="J354" s="331"/>
      <c r="K354" s="331"/>
      <c r="L354" s="331"/>
      <c r="M354" s="331"/>
      <c r="N354" s="331"/>
      <c r="O354" s="331"/>
      <c r="P354" s="331"/>
      <c r="Q354" s="331"/>
      <c r="R354" s="331"/>
      <c r="S354" s="331"/>
      <c r="T354" s="331"/>
      <c r="U354" s="331"/>
      <c r="V354" s="331"/>
      <c r="W354" s="331"/>
      <c r="X354" s="331"/>
      <c r="Y354" s="331"/>
      <c r="Z354" s="331"/>
    </row>
    <row r="355">
      <c r="A355" s="331"/>
      <c r="B355" s="331"/>
      <c r="C355" s="331"/>
      <c r="D355" s="331"/>
      <c r="E355" s="331"/>
      <c r="F355" s="331"/>
      <c r="G355" s="331"/>
      <c r="H355" s="331"/>
      <c r="I355" s="331"/>
      <c r="J355" s="331"/>
      <c r="K355" s="331"/>
      <c r="L355" s="331"/>
      <c r="M355" s="331"/>
      <c r="N355" s="331"/>
      <c r="O355" s="331"/>
      <c r="P355" s="331"/>
      <c r="Q355" s="331"/>
      <c r="R355" s="331"/>
      <c r="S355" s="331"/>
      <c r="T355" s="331"/>
      <c r="U355" s="331"/>
      <c r="V355" s="331"/>
      <c r="W355" s="331"/>
      <c r="X355" s="331"/>
      <c r="Y355" s="331"/>
      <c r="Z355" s="331"/>
    </row>
    <row r="356">
      <c r="A356" s="331"/>
      <c r="B356" s="331"/>
      <c r="C356" s="331"/>
      <c r="D356" s="331"/>
      <c r="E356" s="331"/>
      <c r="F356" s="331"/>
      <c r="G356" s="331"/>
      <c r="H356" s="331"/>
      <c r="I356" s="331"/>
      <c r="J356" s="331"/>
      <c r="K356" s="331"/>
      <c r="L356" s="331"/>
      <c r="M356" s="331"/>
      <c r="N356" s="331"/>
      <c r="O356" s="331"/>
      <c r="P356" s="331"/>
      <c r="Q356" s="331"/>
      <c r="R356" s="331"/>
      <c r="S356" s="331"/>
      <c r="T356" s="331"/>
      <c r="U356" s="331"/>
      <c r="V356" s="331"/>
      <c r="W356" s="331"/>
      <c r="X356" s="331"/>
      <c r="Y356" s="331"/>
      <c r="Z356" s="331"/>
    </row>
    <row r="357">
      <c r="A357" s="331"/>
      <c r="B357" s="331"/>
      <c r="C357" s="331"/>
      <c r="D357" s="331"/>
      <c r="E357" s="331"/>
      <c r="F357" s="331"/>
      <c r="G357" s="331"/>
      <c r="H357" s="331"/>
      <c r="I357" s="331"/>
      <c r="J357" s="331"/>
      <c r="K357" s="331"/>
      <c r="L357" s="331"/>
      <c r="M357" s="331"/>
      <c r="N357" s="331"/>
      <c r="O357" s="331"/>
      <c r="P357" s="331"/>
      <c r="Q357" s="331"/>
      <c r="R357" s="331"/>
      <c r="S357" s="331"/>
      <c r="T357" s="331"/>
      <c r="U357" s="331"/>
      <c r="V357" s="331"/>
      <c r="W357" s="331"/>
      <c r="X357" s="331"/>
      <c r="Y357" s="331"/>
      <c r="Z357" s="331"/>
    </row>
    <row r="358">
      <c r="A358" s="331"/>
      <c r="B358" s="331"/>
      <c r="C358" s="331"/>
      <c r="D358" s="331"/>
      <c r="E358" s="331"/>
      <c r="F358" s="331"/>
      <c r="G358" s="331"/>
      <c r="H358" s="331"/>
      <c r="I358" s="331"/>
      <c r="J358" s="331"/>
      <c r="K358" s="331"/>
      <c r="L358" s="331"/>
      <c r="M358" s="331"/>
      <c r="N358" s="331"/>
      <c r="O358" s="331"/>
      <c r="P358" s="331"/>
      <c r="Q358" s="331"/>
      <c r="R358" s="331"/>
      <c r="S358" s="331"/>
      <c r="T358" s="331"/>
      <c r="U358" s="331"/>
      <c r="V358" s="331"/>
      <c r="W358" s="331"/>
      <c r="X358" s="331"/>
      <c r="Y358" s="331"/>
      <c r="Z358" s="331"/>
    </row>
    <row r="359">
      <c r="A359" s="331"/>
      <c r="B359" s="331"/>
      <c r="C359" s="331"/>
      <c r="D359" s="331"/>
      <c r="E359" s="331"/>
      <c r="F359" s="331"/>
      <c r="G359" s="331"/>
      <c r="H359" s="331"/>
      <c r="I359" s="331"/>
      <c r="J359" s="331"/>
      <c r="K359" s="331"/>
      <c r="L359" s="331"/>
      <c r="M359" s="331"/>
      <c r="N359" s="331"/>
      <c r="O359" s="331"/>
      <c r="P359" s="331"/>
      <c r="Q359" s="331"/>
      <c r="R359" s="331"/>
      <c r="S359" s="331"/>
      <c r="T359" s="331"/>
      <c r="U359" s="331"/>
      <c r="V359" s="331"/>
      <c r="W359" s="331"/>
      <c r="X359" s="331"/>
      <c r="Y359" s="331"/>
      <c r="Z359" s="331"/>
    </row>
    <row r="360">
      <c r="A360" s="331"/>
      <c r="B360" s="331"/>
      <c r="C360" s="331"/>
      <c r="D360" s="331"/>
      <c r="E360" s="331"/>
      <c r="F360" s="331"/>
      <c r="G360" s="331"/>
      <c r="H360" s="331"/>
      <c r="I360" s="331"/>
      <c r="J360" s="331"/>
      <c r="K360" s="331"/>
      <c r="L360" s="331"/>
      <c r="M360" s="331"/>
      <c r="N360" s="331"/>
      <c r="O360" s="331"/>
      <c r="P360" s="331"/>
      <c r="Q360" s="331"/>
      <c r="R360" s="331"/>
      <c r="S360" s="331"/>
      <c r="T360" s="331"/>
      <c r="U360" s="331"/>
      <c r="V360" s="331"/>
      <c r="W360" s="331"/>
      <c r="X360" s="331"/>
      <c r="Y360" s="331"/>
      <c r="Z360" s="331"/>
    </row>
    <row r="361">
      <c r="A361" s="331"/>
      <c r="B361" s="331"/>
      <c r="C361" s="331"/>
      <c r="D361" s="331"/>
      <c r="E361" s="331"/>
      <c r="F361" s="331"/>
      <c r="G361" s="331"/>
      <c r="H361" s="331"/>
      <c r="I361" s="331"/>
      <c r="J361" s="331"/>
      <c r="K361" s="331"/>
      <c r="L361" s="331"/>
      <c r="M361" s="331"/>
      <c r="N361" s="331"/>
      <c r="O361" s="331"/>
      <c r="P361" s="331"/>
      <c r="Q361" s="331"/>
      <c r="R361" s="331"/>
      <c r="S361" s="331"/>
      <c r="T361" s="331"/>
      <c r="U361" s="331"/>
      <c r="V361" s="331"/>
      <c r="W361" s="331"/>
      <c r="X361" s="331"/>
      <c r="Y361" s="331"/>
      <c r="Z361" s="331"/>
    </row>
    <row r="362">
      <c r="A362" s="331"/>
      <c r="B362" s="331"/>
      <c r="C362" s="331"/>
      <c r="D362" s="331"/>
      <c r="E362" s="331"/>
      <c r="F362" s="331"/>
      <c r="G362" s="331"/>
      <c r="H362" s="331"/>
      <c r="I362" s="331"/>
      <c r="J362" s="331"/>
      <c r="K362" s="331"/>
      <c r="L362" s="331"/>
      <c r="M362" s="331"/>
      <c r="N362" s="331"/>
      <c r="O362" s="331"/>
      <c r="P362" s="331"/>
      <c r="Q362" s="331"/>
      <c r="R362" s="331"/>
      <c r="S362" s="331"/>
      <c r="T362" s="331"/>
      <c r="U362" s="331"/>
      <c r="V362" s="331"/>
      <c r="W362" s="331"/>
      <c r="X362" s="331"/>
      <c r="Y362" s="331"/>
      <c r="Z362" s="331"/>
    </row>
    <row r="363">
      <c r="A363" s="331"/>
      <c r="B363" s="331"/>
      <c r="C363" s="331"/>
      <c r="D363" s="331"/>
      <c r="E363" s="331"/>
      <c r="F363" s="331"/>
      <c r="G363" s="331"/>
      <c r="H363" s="331"/>
      <c r="I363" s="331"/>
      <c r="J363" s="331"/>
      <c r="K363" s="331"/>
      <c r="L363" s="331"/>
      <c r="M363" s="331"/>
      <c r="N363" s="331"/>
      <c r="O363" s="331"/>
      <c r="P363" s="331"/>
      <c r="Q363" s="331"/>
      <c r="R363" s="331"/>
      <c r="S363" s="331"/>
      <c r="T363" s="331"/>
      <c r="U363" s="331"/>
      <c r="V363" s="331"/>
      <c r="W363" s="331"/>
      <c r="X363" s="331"/>
      <c r="Y363" s="331"/>
      <c r="Z363" s="331"/>
    </row>
    <row r="364">
      <c r="A364" s="331"/>
      <c r="B364" s="331"/>
      <c r="C364" s="331"/>
      <c r="D364" s="331"/>
      <c r="E364" s="331"/>
      <c r="F364" s="331"/>
      <c r="G364" s="331"/>
      <c r="H364" s="331"/>
      <c r="I364" s="331"/>
      <c r="J364" s="331"/>
      <c r="K364" s="331"/>
      <c r="L364" s="331"/>
      <c r="M364" s="331"/>
      <c r="N364" s="331"/>
      <c r="O364" s="331"/>
      <c r="P364" s="331"/>
      <c r="Q364" s="331"/>
      <c r="R364" s="331"/>
      <c r="S364" s="331"/>
      <c r="T364" s="331"/>
      <c r="U364" s="331"/>
      <c r="V364" s="331"/>
      <c r="W364" s="331"/>
      <c r="X364" s="331"/>
      <c r="Y364" s="331"/>
      <c r="Z364" s="331"/>
    </row>
    <row r="365">
      <c r="A365" s="331"/>
      <c r="B365" s="331"/>
      <c r="C365" s="331"/>
      <c r="D365" s="331"/>
      <c r="E365" s="331"/>
      <c r="F365" s="331"/>
      <c r="G365" s="331"/>
      <c r="H365" s="331"/>
      <c r="I365" s="331"/>
      <c r="J365" s="331"/>
      <c r="K365" s="331"/>
      <c r="L365" s="331"/>
      <c r="M365" s="331"/>
      <c r="N365" s="331"/>
      <c r="O365" s="331"/>
      <c r="P365" s="331"/>
      <c r="Q365" s="331"/>
      <c r="R365" s="331"/>
      <c r="S365" s="331"/>
      <c r="T365" s="331"/>
      <c r="U365" s="331"/>
      <c r="V365" s="331"/>
      <c r="W365" s="331"/>
      <c r="X365" s="331"/>
      <c r="Y365" s="331"/>
      <c r="Z365" s="331"/>
    </row>
    <row r="366">
      <c r="A366" s="331"/>
      <c r="B366" s="331"/>
      <c r="C366" s="331"/>
      <c r="D366" s="331"/>
      <c r="E366" s="331"/>
      <c r="F366" s="331"/>
      <c r="G366" s="331"/>
      <c r="H366" s="331"/>
      <c r="I366" s="331"/>
      <c r="J366" s="331"/>
      <c r="K366" s="331"/>
      <c r="L366" s="331"/>
      <c r="M366" s="331"/>
      <c r="N366" s="331"/>
      <c r="O366" s="331"/>
      <c r="P366" s="331"/>
      <c r="Q366" s="331"/>
      <c r="R366" s="331"/>
      <c r="S366" s="331"/>
      <c r="T366" s="331"/>
      <c r="U366" s="331"/>
      <c r="V366" s="331"/>
      <c r="W366" s="331"/>
      <c r="X366" s="331"/>
      <c r="Y366" s="331"/>
      <c r="Z366" s="331"/>
    </row>
    <row r="367">
      <c r="A367" s="331"/>
      <c r="B367" s="331"/>
      <c r="C367" s="331"/>
      <c r="D367" s="331"/>
      <c r="E367" s="331"/>
      <c r="F367" s="331"/>
      <c r="G367" s="331"/>
      <c r="H367" s="331"/>
      <c r="I367" s="331"/>
      <c r="J367" s="331"/>
      <c r="K367" s="331"/>
      <c r="L367" s="331"/>
      <c r="M367" s="331"/>
      <c r="N367" s="331"/>
      <c r="O367" s="331"/>
      <c r="P367" s="331"/>
      <c r="Q367" s="331"/>
      <c r="R367" s="331"/>
      <c r="S367" s="331"/>
      <c r="T367" s="331"/>
      <c r="U367" s="331"/>
      <c r="V367" s="331"/>
      <c r="W367" s="331"/>
      <c r="X367" s="331"/>
      <c r="Y367" s="331"/>
      <c r="Z367" s="331"/>
    </row>
    <row r="368">
      <c r="A368" s="331"/>
      <c r="B368" s="331"/>
      <c r="C368" s="331"/>
      <c r="D368" s="331"/>
      <c r="E368" s="331"/>
      <c r="F368" s="331"/>
      <c r="G368" s="331"/>
      <c r="H368" s="331"/>
      <c r="I368" s="331"/>
      <c r="J368" s="331"/>
      <c r="K368" s="331"/>
      <c r="L368" s="331"/>
      <c r="M368" s="331"/>
      <c r="N368" s="331"/>
      <c r="O368" s="331"/>
      <c r="P368" s="331"/>
      <c r="Q368" s="331"/>
      <c r="R368" s="331"/>
      <c r="S368" s="331"/>
      <c r="T368" s="331"/>
      <c r="U368" s="331"/>
      <c r="V368" s="331"/>
      <c r="W368" s="331"/>
      <c r="X368" s="331"/>
      <c r="Y368" s="331"/>
      <c r="Z368" s="331"/>
    </row>
    <row r="369">
      <c r="A369" s="331"/>
      <c r="B369" s="331"/>
      <c r="C369" s="331"/>
      <c r="D369" s="331"/>
      <c r="E369" s="331"/>
      <c r="F369" s="331"/>
      <c r="G369" s="331"/>
      <c r="H369" s="331"/>
      <c r="I369" s="331"/>
      <c r="J369" s="331"/>
      <c r="K369" s="331"/>
      <c r="L369" s="331"/>
      <c r="M369" s="331"/>
      <c r="N369" s="331"/>
      <c r="O369" s="331"/>
      <c r="P369" s="331"/>
      <c r="Q369" s="331"/>
      <c r="R369" s="331"/>
      <c r="S369" s="331"/>
      <c r="T369" s="331"/>
      <c r="U369" s="331"/>
      <c r="V369" s="331"/>
      <c r="W369" s="331"/>
      <c r="X369" s="331"/>
      <c r="Y369" s="331"/>
      <c r="Z369" s="331"/>
    </row>
    <row r="370">
      <c r="A370" s="331"/>
      <c r="B370" s="331"/>
      <c r="C370" s="331"/>
      <c r="D370" s="331"/>
      <c r="E370" s="331"/>
      <c r="F370" s="331"/>
      <c r="G370" s="331"/>
      <c r="H370" s="331"/>
      <c r="I370" s="331"/>
      <c r="J370" s="331"/>
      <c r="K370" s="331"/>
      <c r="L370" s="331"/>
      <c r="M370" s="331"/>
      <c r="N370" s="331"/>
      <c r="O370" s="331"/>
      <c r="P370" s="331"/>
      <c r="Q370" s="331"/>
      <c r="R370" s="331"/>
      <c r="S370" s="331"/>
      <c r="T370" s="331"/>
      <c r="U370" s="331"/>
      <c r="V370" s="331"/>
      <c r="W370" s="331"/>
      <c r="X370" s="331"/>
      <c r="Y370" s="331"/>
      <c r="Z370" s="331"/>
    </row>
    <row r="371">
      <c r="A371" s="331"/>
      <c r="B371" s="331"/>
      <c r="C371" s="331"/>
      <c r="D371" s="331"/>
      <c r="E371" s="331"/>
      <c r="F371" s="331"/>
      <c r="G371" s="331"/>
      <c r="H371" s="331"/>
      <c r="I371" s="331"/>
      <c r="J371" s="331"/>
      <c r="K371" s="331"/>
      <c r="L371" s="331"/>
      <c r="M371" s="331"/>
      <c r="N371" s="331"/>
      <c r="O371" s="331"/>
      <c r="P371" s="331"/>
      <c r="Q371" s="331"/>
      <c r="R371" s="331"/>
      <c r="S371" s="331"/>
      <c r="T371" s="331"/>
      <c r="U371" s="331"/>
      <c r="V371" s="331"/>
      <c r="W371" s="331"/>
      <c r="X371" s="331"/>
      <c r="Y371" s="331"/>
      <c r="Z371" s="331"/>
    </row>
    <row r="372">
      <c r="A372" s="331"/>
      <c r="B372" s="331"/>
      <c r="C372" s="331"/>
      <c r="D372" s="331"/>
      <c r="E372" s="331"/>
      <c r="F372" s="331"/>
      <c r="G372" s="331"/>
      <c r="H372" s="331"/>
      <c r="I372" s="331"/>
      <c r="J372" s="331"/>
      <c r="K372" s="331"/>
      <c r="L372" s="331"/>
      <c r="M372" s="331"/>
      <c r="N372" s="331"/>
      <c r="O372" s="331"/>
      <c r="P372" s="331"/>
      <c r="Q372" s="331"/>
      <c r="R372" s="331"/>
      <c r="S372" s="331"/>
      <c r="T372" s="331"/>
      <c r="U372" s="331"/>
      <c r="V372" s="331"/>
      <c r="W372" s="331"/>
      <c r="X372" s="331"/>
      <c r="Y372" s="331"/>
      <c r="Z372" s="331"/>
    </row>
    <row r="373">
      <c r="A373" s="331"/>
      <c r="B373" s="331"/>
      <c r="C373" s="331"/>
      <c r="D373" s="331"/>
      <c r="E373" s="331"/>
      <c r="F373" s="331"/>
      <c r="G373" s="331"/>
      <c r="H373" s="331"/>
      <c r="I373" s="331"/>
      <c r="J373" s="331"/>
      <c r="K373" s="331"/>
      <c r="L373" s="331"/>
      <c r="M373" s="331"/>
      <c r="N373" s="331"/>
      <c r="O373" s="331"/>
      <c r="P373" s="331"/>
      <c r="Q373" s="331"/>
      <c r="R373" s="331"/>
      <c r="S373" s="331"/>
      <c r="T373" s="331"/>
      <c r="U373" s="331"/>
      <c r="V373" s="331"/>
      <c r="W373" s="331"/>
      <c r="X373" s="331"/>
      <c r="Y373" s="331"/>
      <c r="Z373" s="331"/>
    </row>
    <row r="374">
      <c r="A374" s="331"/>
      <c r="B374" s="331"/>
      <c r="C374" s="331"/>
      <c r="D374" s="331"/>
      <c r="E374" s="331"/>
      <c r="F374" s="331"/>
      <c r="G374" s="331"/>
      <c r="H374" s="331"/>
      <c r="I374" s="331"/>
      <c r="J374" s="331"/>
      <c r="K374" s="331"/>
      <c r="L374" s="331"/>
      <c r="M374" s="331"/>
      <c r="N374" s="331"/>
      <c r="O374" s="331"/>
      <c r="P374" s="331"/>
      <c r="Q374" s="331"/>
      <c r="R374" s="331"/>
      <c r="S374" s="331"/>
      <c r="T374" s="331"/>
      <c r="U374" s="331"/>
      <c r="V374" s="331"/>
      <c r="W374" s="331"/>
      <c r="X374" s="331"/>
      <c r="Y374" s="331"/>
      <c r="Z374" s="331"/>
    </row>
    <row r="375">
      <c r="A375" s="331"/>
      <c r="B375" s="331"/>
      <c r="C375" s="331"/>
      <c r="D375" s="331"/>
      <c r="E375" s="331"/>
      <c r="F375" s="331"/>
      <c r="G375" s="331"/>
      <c r="H375" s="331"/>
      <c r="I375" s="331"/>
      <c r="J375" s="331"/>
      <c r="K375" s="331"/>
      <c r="L375" s="331"/>
      <c r="M375" s="331"/>
      <c r="N375" s="331"/>
      <c r="O375" s="331"/>
      <c r="P375" s="331"/>
      <c r="Q375" s="331"/>
      <c r="R375" s="331"/>
      <c r="S375" s="331"/>
      <c r="T375" s="331"/>
      <c r="U375" s="331"/>
      <c r="V375" s="331"/>
      <c r="W375" s="331"/>
      <c r="X375" s="331"/>
      <c r="Y375" s="331"/>
      <c r="Z375" s="331"/>
    </row>
    <row r="376">
      <c r="A376" s="331"/>
      <c r="B376" s="331"/>
      <c r="C376" s="331"/>
      <c r="D376" s="331"/>
      <c r="E376" s="331"/>
      <c r="F376" s="331"/>
      <c r="G376" s="331"/>
      <c r="H376" s="331"/>
      <c r="I376" s="331"/>
      <c r="J376" s="331"/>
      <c r="K376" s="331"/>
      <c r="L376" s="331"/>
      <c r="M376" s="331"/>
      <c r="N376" s="331"/>
      <c r="O376" s="331"/>
      <c r="P376" s="331"/>
      <c r="Q376" s="331"/>
      <c r="R376" s="331"/>
      <c r="S376" s="331"/>
      <c r="T376" s="331"/>
      <c r="U376" s="331"/>
      <c r="V376" s="331"/>
      <c r="W376" s="331"/>
      <c r="X376" s="331"/>
      <c r="Y376" s="331"/>
      <c r="Z376" s="331"/>
    </row>
    <row r="377">
      <c r="A377" s="331"/>
      <c r="B377" s="331"/>
      <c r="C377" s="331"/>
      <c r="D377" s="331"/>
      <c r="E377" s="331"/>
      <c r="F377" s="331"/>
      <c r="G377" s="331"/>
      <c r="H377" s="331"/>
      <c r="I377" s="331"/>
      <c r="J377" s="331"/>
      <c r="K377" s="331"/>
      <c r="L377" s="331"/>
      <c r="M377" s="331"/>
      <c r="N377" s="331"/>
      <c r="O377" s="331"/>
      <c r="P377" s="331"/>
      <c r="Q377" s="331"/>
      <c r="R377" s="331"/>
      <c r="S377" s="331"/>
      <c r="T377" s="331"/>
      <c r="U377" s="331"/>
      <c r="V377" s="331"/>
      <c r="W377" s="331"/>
      <c r="X377" s="331"/>
      <c r="Y377" s="331"/>
      <c r="Z377" s="331"/>
    </row>
    <row r="378">
      <c r="A378" s="331"/>
      <c r="B378" s="331"/>
      <c r="C378" s="331"/>
      <c r="D378" s="331"/>
      <c r="E378" s="331"/>
      <c r="F378" s="331"/>
      <c r="G378" s="331"/>
      <c r="H378" s="331"/>
      <c r="I378" s="331"/>
      <c r="J378" s="331"/>
      <c r="K378" s="331"/>
      <c r="L378" s="331"/>
      <c r="M378" s="331"/>
      <c r="N378" s="331"/>
      <c r="O378" s="331"/>
      <c r="P378" s="331"/>
      <c r="Q378" s="331"/>
      <c r="R378" s="331"/>
      <c r="S378" s="331"/>
      <c r="T378" s="331"/>
      <c r="U378" s="331"/>
      <c r="V378" s="331"/>
      <c r="W378" s="331"/>
      <c r="X378" s="331"/>
      <c r="Y378" s="331"/>
      <c r="Z378" s="331"/>
    </row>
    <row r="379">
      <c r="A379" s="331"/>
      <c r="B379" s="331"/>
      <c r="C379" s="331"/>
      <c r="D379" s="331"/>
      <c r="E379" s="331"/>
      <c r="F379" s="331"/>
      <c r="G379" s="331"/>
      <c r="H379" s="331"/>
      <c r="I379" s="331"/>
      <c r="J379" s="331"/>
      <c r="K379" s="331"/>
      <c r="L379" s="331"/>
      <c r="M379" s="331"/>
      <c r="N379" s="331"/>
      <c r="O379" s="331"/>
      <c r="P379" s="331"/>
      <c r="Q379" s="331"/>
      <c r="R379" s="331"/>
      <c r="S379" s="331"/>
      <c r="T379" s="331"/>
      <c r="U379" s="331"/>
      <c r="V379" s="331"/>
      <c r="W379" s="331"/>
      <c r="X379" s="331"/>
      <c r="Y379" s="331"/>
      <c r="Z379" s="331"/>
    </row>
    <row r="380">
      <c r="A380" s="331"/>
      <c r="B380" s="331"/>
      <c r="C380" s="331"/>
      <c r="D380" s="331"/>
      <c r="E380" s="331"/>
      <c r="F380" s="331"/>
      <c r="G380" s="331"/>
      <c r="H380" s="331"/>
      <c r="I380" s="331"/>
      <c r="J380" s="331"/>
      <c r="K380" s="331"/>
      <c r="L380" s="331"/>
      <c r="M380" s="331"/>
      <c r="N380" s="331"/>
      <c r="O380" s="331"/>
      <c r="P380" s="331"/>
      <c r="Q380" s="331"/>
      <c r="R380" s="331"/>
      <c r="S380" s="331"/>
      <c r="T380" s="331"/>
      <c r="U380" s="331"/>
      <c r="V380" s="331"/>
      <c r="W380" s="331"/>
      <c r="X380" s="331"/>
      <c r="Y380" s="331"/>
      <c r="Z380" s="331"/>
    </row>
    <row r="381">
      <c r="A381" s="331"/>
      <c r="B381" s="331"/>
      <c r="C381" s="331"/>
      <c r="D381" s="331"/>
      <c r="E381" s="331"/>
      <c r="F381" s="331"/>
      <c r="G381" s="331"/>
      <c r="H381" s="331"/>
      <c r="I381" s="331"/>
      <c r="J381" s="331"/>
      <c r="K381" s="331"/>
      <c r="L381" s="331"/>
      <c r="M381" s="331"/>
      <c r="N381" s="331"/>
      <c r="O381" s="331"/>
      <c r="P381" s="331"/>
      <c r="Q381" s="331"/>
      <c r="R381" s="331"/>
      <c r="S381" s="331"/>
      <c r="T381" s="331"/>
      <c r="U381" s="331"/>
      <c r="V381" s="331"/>
      <c r="W381" s="331"/>
      <c r="X381" s="331"/>
      <c r="Y381" s="331"/>
      <c r="Z381" s="331"/>
    </row>
    <row r="382">
      <c r="A382" s="331"/>
      <c r="B382" s="331"/>
      <c r="C382" s="331"/>
      <c r="D382" s="331"/>
      <c r="E382" s="331"/>
      <c r="F382" s="331"/>
      <c r="G382" s="331"/>
      <c r="H382" s="331"/>
      <c r="I382" s="331"/>
      <c r="J382" s="331"/>
      <c r="K382" s="331"/>
      <c r="L382" s="331"/>
      <c r="M382" s="331"/>
      <c r="N382" s="331"/>
      <c r="O382" s="331"/>
      <c r="P382" s="331"/>
      <c r="Q382" s="331"/>
      <c r="R382" s="331"/>
      <c r="S382" s="331"/>
      <c r="T382" s="331"/>
      <c r="U382" s="331"/>
      <c r="V382" s="331"/>
      <c r="W382" s="331"/>
      <c r="X382" s="331"/>
      <c r="Y382" s="331"/>
      <c r="Z382" s="331"/>
    </row>
    <row r="383">
      <c r="A383" s="331"/>
      <c r="B383" s="331"/>
      <c r="C383" s="331"/>
      <c r="D383" s="331"/>
      <c r="E383" s="331"/>
      <c r="F383" s="331"/>
      <c r="G383" s="331"/>
      <c r="H383" s="331"/>
      <c r="I383" s="331"/>
      <c r="J383" s="331"/>
      <c r="K383" s="331"/>
      <c r="L383" s="331"/>
      <c r="M383" s="331"/>
      <c r="N383" s="331"/>
      <c r="O383" s="331"/>
      <c r="P383" s="331"/>
      <c r="Q383" s="331"/>
      <c r="R383" s="331"/>
      <c r="S383" s="331"/>
      <c r="T383" s="331"/>
      <c r="U383" s="331"/>
      <c r="V383" s="331"/>
      <c r="W383" s="331"/>
      <c r="X383" s="331"/>
      <c r="Y383" s="331"/>
      <c r="Z383" s="331"/>
    </row>
    <row r="384">
      <c r="A384" s="331"/>
      <c r="B384" s="331"/>
      <c r="C384" s="331"/>
      <c r="D384" s="331"/>
      <c r="E384" s="331"/>
      <c r="F384" s="331"/>
      <c r="G384" s="331"/>
      <c r="H384" s="331"/>
      <c r="I384" s="331"/>
      <c r="J384" s="331"/>
      <c r="K384" s="331"/>
      <c r="L384" s="331"/>
      <c r="M384" s="331"/>
      <c r="N384" s="331"/>
      <c r="O384" s="331"/>
      <c r="P384" s="331"/>
      <c r="Q384" s="331"/>
      <c r="R384" s="331"/>
      <c r="S384" s="331"/>
      <c r="T384" s="331"/>
      <c r="U384" s="331"/>
      <c r="V384" s="331"/>
      <c r="W384" s="331"/>
      <c r="X384" s="331"/>
      <c r="Y384" s="331"/>
      <c r="Z384" s="331"/>
    </row>
    <row r="385">
      <c r="A385" s="331"/>
      <c r="B385" s="331"/>
      <c r="C385" s="331"/>
      <c r="D385" s="331"/>
      <c r="E385" s="331"/>
      <c r="F385" s="331"/>
      <c r="G385" s="331"/>
      <c r="H385" s="331"/>
      <c r="I385" s="331"/>
      <c r="J385" s="331"/>
      <c r="K385" s="331"/>
      <c r="L385" s="331"/>
      <c r="M385" s="331"/>
      <c r="N385" s="331"/>
      <c r="O385" s="331"/>
      <c r="P385" s="331"/>
      <c r="Q385" s="331"/>
      <c r="R385" s="331"/>
      <c r="S385" s="331"/>
      <c r="T385" s="331"/>
      <c r="U385" s="331"/>
      <c r="V385" s="331"/>
      <c r="W385" s="331"/>
      <c r="X385" s="331"/>
      <c r="Y385" s="331"/>
      <c r="Z385" s="331"/>
    </row>
    <row r="386">
      <c r="A386" s="331"/>
      <c r="B386" s="331"/>
      <c r="C386" s="331"/>
      <c r="D386" s="331"/>
      <c r="E386" s="331"/>
      <c r="F386" s="331"/>
      <c r="G386" s="331"/>
      <c r="H386" s="331"/>
      <c r="I386" s="331"/>
      <c r="J386" s="331"/>
      <c r="K386" s="331"/>
      <c r="L386" s="331"/>
      <c r="M386" s="331"/>
      <c r="N386" s="331"/>
      <c r="O386" s="331"/>
      <c r="P386" s="331"/>
      <c r="Q386" s="331"/>
      <c r="R386" s="331"/>
      <c r="S386" s="331"/>
      <c r="T386" s="331"/>
      <c r="U386" s="331"/>
      <c r="V386" s="331"/>
      <c r="W386" s="331"/>
      <c r="X386" s="331"/>
      <c r="Y386" s="331"/>
      <c r="Z386" s="331"/>
    </row>
    <row r="387">
      <c r="A387" s="331"/>
      <c r="B387" s="331"/>
      <c r="C387" s="331"/>
      <c r="D387" s="331"/>
      <c r="E387" s="331"/>
      <c r="F387" s="331"/>
      <c r="G387" s="331"/>
      <c r="H387" s="331"/>
      <c r="I387" s="331"/>
      <c r="J387" s="331"/>
      <c r="K387" s="331"/>
      <c r="L387" s="331"/>
      <c r="M387" s="331"/>
      <c r="N387" s="331"/>
      <c r="O387" s="331"/>
      <c r="P387" s="331"/>
      <c r="Q387" s="331"/>
      <c r="R387" s="331"/>
      <c r="S387" s="331"/>
      <c r="T387" s="331"/>
      <c r="U387" s="331"/>
      <c r="V387" s="331"/>
      <c r="W387" s="331"/>
      <c r="X387" s="331"/>
      <c r="Y387" s="331"/>
      <c r="Z387" s="331"/>
    </row>
    <row r="388">
      <c r="A388" s="331"/>
      <c r="B388" s="331"/>
      <c r="C388" s="331"/>
      <c r="D388" s="331"/>
      <c r="E388" s="331"/>
      <c r="F388" s="331"/>
      <c r="G388" s="331"/>
      <c r="H388" s="331"/>
      <c r="I388" s="331"/>
      <c r="J388" s="331"/>
      <c r="K388" s="331"/>
      <c r="L388" s="331"/>
      <c r="M388" s="331"/>
      <c r="N388" s="331"/>
      <c r="O388" s="331"/>
      <c r="P388" s="331"/>
      <c r="Q388" s="331"/>
      <c r="R388" s="331"/>
      <c r="S388" s="331"/>
      <c r="T388" s="331"/>
      <c r="U388" s="331"/>
      <c r="V388" s="331"/>
      <c r="W388" s="331"/>
      <c r="X388" s="331"/>
      <c r="Y388" s="331"/>
      <c r="Z388" s="331"/>
    </row>
    <row r="389">
      <c r="A389" s="331"/>
      <c r="B389" s="331"/>
      <c r="C389" s="331"/>
      <c r="D389" s="331"/>
      <c r="E389" s="331"/>
      <c r="F389" s="331"/>
      <c r="G389" s="331"/>
      <c r="H389" s="331"/>
      <c r="I389" s="331"/>
      <c r="J389" s="331"/>
      <c r="K389" s="331"/>
      <c r="L389" s="331"/>
      <c r="M389" s="331"/>
      <c r="N389" s="331"/>
      <c r="O389" s="331"/>
      <c r="P389" s="331"/>
      <c r="Q389" s="331"/>
      <c r="R389" s="331"/>
      <c r="S389" s="331"/>
      <c r="T389" s="331"/>
      <c r="U389" s="331"/>
      <c r="V389" s="331"/>
      <c r="W389" s="331"/>
      <c r="X389" s="331"/>
      <c r="Y389" s="331"/>
      <c r="Z389" s="331"/>
    </row>
    <row r="390">
      <c r="A390" s="331"/>
      <c r="B390" s="331"/>
      <c r="C390" s="331"/>
      <c r="D390" s="331"/>
      <c r="E390" s="331"/>
      <c r="F390" s="331"/>
      <c r="G390" s="331"/>
      <c r="H390" s="331"/>
      <c r="I390" s="331"/>
      <c r="J390" s="331"/>
      <c r="K390" s="331"/>
      <c r="L390" s="331"/>
      <c r="M390" s="331"/>
      <c r="N390" s="331"/>
      <c r="O390" s="331"/>
      <c r="P390" s="331"/>
      <c r="Q390" s="331"/>
      <c r="R390" s="331"/>
      <c r="S390" s="331"/>
      <c r="T390" s="331"/>
      <c r="U390" s="331"/>
      <c r="V390" s="331"/>
      <c r="W390" s="331"/>
      <c r="X390" s="331"/>
      <c r="Y390" s="331"/>
      <c r="Z390" s="331"/>
    </row>
    <row r="391">
      <c r="A391" s="331"/>
      <c r="B391" s="331"/>
      <c r="C391" s="331"/>
      <c r="D391" s="331"/>
      <c r="E391" s="331"/>
      <c r="F391" s="331"/>
      <c r="G391" s="331"/>
      <c r="H391" s="331"/>
      <c r="I391" s="331"/>
      <c r="J391" s="331"/>
      <c r="K391" s="331"/>
      <c r="L391" s="331"/>
      <c r="M391" s="331"/>
      <c r="N391" s="331"/>
      <c r="O391" s="331"/>
      <c r="P391" s="331"/>
      <c r="Q391" s="331"/>
      <c r="R391" s="331"/>
      <c r="S391" s="331"/>
      <c r="T391" s="331"/>
      <c r="U391" s="331"/>
      <c r="V391" s="331"/>
      <c r="W391" s="331"/>
      <c r="X391" s="331"/>
      <c r="Y391" s="331"/>
      <c r="Z391" s="331"/>
    </row>
    <row r="392">
      <c r="A392" s="331"/>
      <c r="B392" s="331"/>
      <c r="C392" s="331"/>
      <c r="D392" s="331"/>
      <c r="E392" s="331"/>
      <c r="F392" s="331"/>
      <c r="G392" s="331"/>
      <c r="H392" s="331"/>
      <c r="I392" s="331"/>
      <c r="J392" s="331"/>
      <c r="K392" s="331"/>
      <c r="L392" s="331"/>
      <c r="M392" s="331"/>
      <c r="N392" s="331"/>
      <c r="O392" s="331"/>
      <c r="P392" s="331"/>
      <c r="Q392" s="331"/>
      <c r="R392" s="331"/>
      <c r="S392" s="331"/>
      <c r="T392" s="331"/>
      <c r="U392" s="331"/>
      <c r="V392" s="331"/>
      <c r="W392" s="331"/>
      <c r="X392" s="331"/>
      <c r="Y392" s="331"/>
      <c r="Z392" s="331"/>
    </row>
    <row r="393">
      <c r="A393" s="331"/>
      <c r="B393" s="331"/>
      <c r="C393" s="331"/>
      <c r="D393" s="331"/>
      <c r="E393" s="331"/>
      <c r="F393" s="331"/>
      <c r="G393" s="331"/>
      <c r="H393" s="331"/>
      <c r="I393" s="331"/>
      <c r="J393" s="331"/>
      <c r="K393" s="331"/>
      <c r="L393" s="331"/>
      <c r="M393" s="331"/>
      <c r="N393" s="331"/>
      <c r="O393" s="331"/>
      <c r="P393" s="331"/>
      <c r="Q393" s="331"/>
      <c r="R393" s="331"/>
      <c r="S393" s="331"/>
      <c r="T393" s="331"/>
      <c r="U393" s="331"/>
      <c r="V393" s="331"/>
      <c r="W393" s="331"/>
      <c r="X393" s="331"/>
      <c r="Y393" s="331"/>
      <c r="Z393" s="331"/>
    </row>
    <row r="394">
      <c r="A394" s="331"/>
      <c r="B394" s="331"/>
      <c r="C394" s="331"/>
      <c r="D394" s="331"/>
      <c r="E394" s="331"/>
      <c r="F394" s="331"/>
      <c r="G394" s="331"/>
      <c r="H394" s="331"/>
      <c r="I394" s="331"/>
      <c r="J394" s="331"/>
      <c r="K394" s="331"/>
      <c r="L394" s="331"/>
      <c r="M394" s="331"/>
      <c r="N394" s="331"/>
      <c r="O394" s="331"/>
      <c r="P394" s="331"/>
      <c r="Q394" s="331"/>
      <c r="R394" s="331"/>
      <c r="S394" s="331"/>
      <c r="T394" s="331"/>
      <c r="U394" s="331"/>
      <c r="V394" s="331"/>
      <c r="W394" s="331"/>
      <c r="X394" s="331"/>
      <c r="Y394" s="331"/>
      <c r="Z394" s="331"/>
    </row>
    <row r="395">
      <c r="A395" s="331"/>
      <c r="B395" s="331"/>
      <c r="C395" s="331"/>
      <c r="D395" s="331"/>
      <c r="E395" s="331"/>
      <c r="F395" s="331"/>
      <c r="G395" s="331"/>
      <c r="H395" s="331"/>
      <c r="I395" s="331"/>
      <c r="J395" s="331"/>
      <c r="K395" s="331"/>
      <c r="L395" s="331"/>
      <c r="M395" s="331"/>
      <c r="N395" s="331"/>
      <c r="O395" s="331"/>
      <c r="P395" s="331"/>
      <c r="Q395" s="331"/>
      <c r="R395" s="331"/>
      <c r="S395" s="331"/>
      <c r="T395" s="331"/>
      <c r="U395" s="331"/>
      <c r="V395" s="331"/>
      <c r="W395" s="331"/>
      <c r="X395" s="331"/>
      <c r="Y395" s="331"/>
      <c r="Z395" s="331"/>
    </row>
    <row r="396">
      <c r="A396" s="331"/>
      <c r="B396" s="331"/>
      <c r="C396" s="331"/>
      <c r="D396" s="331"/>
      <c r="E396" s="331"/>
      <c r="F396" s="331"/>
      <c r="G396" s="331"/>
      <c r="H396" s="331"/>
      <c r="I396" s="331"/>
      <c r="J396" s="331"/>
      <c r="K396" s="331"/>
      <c r="L396" s="331"/>
      <c r="M396" s="331"/>
      <c r="N396" s="331"/>
      <c r="O396" s="331"/>
      <c r="P396" s="331"/>
      <c r="Q396" s="331"/>
      <c r="R396" s="331"/>
      <c r="S396" s="331"/>
      <c r="T396" s="331"/>
      <c r="U396" s="331"/>
      <c r="V396" s="331"/>
      <c r="W396" s="331"/>
      <c r="X396" s="331"/>
      <c r="Y396" s="331"/>
      <c r="Z396" s="331"/>
    </row>
    <row r="397">
      <c r="A397" s="331"/>
      <c r="B397" s="331"/>
      <c r="C397" s="331"/>
      <c r="D397" s="331"/>
      <c r="E397" s="331"/>
      <c r="F397" s="331"/>
      <c r="G397" s="331"/>
      <c r="H397" s="331"/>
      <c r="I397" s="331"/>
      <c r="J397" s="331"/>
      <c r="K397" s="331"/>
      <c r="L397" s="331"/>
      <c r="M397" s="331"/>
      <c r="N397" s="331"/>
      <c r="O397" s="331"/>
      <c r="P397" s="331"/>
      <c r="Q397" s="331"/>
      <c r="R397" s="331"/>
      <c r="S397" s="331"/>
      <c r="T397" s="331"/>
      <c r="U397" s="331"/>
      <c r="V397" s="331"/>
      <c r="W397" s="331"/>
      <c r="X397" s="331"/>
      <c r="Y397" s="331"/>
      <c r="Z397" s="331"/>
    </row>
    <row r="398">
      <c r="A398" s="331"/>
      <c r="B398" s="331"/>
      <c r="C398" s="331"/>
      <c r="D398" s="331"/>
      <c r="E398" s="331"/>
      <c r="F398" s="331"/>
      <c r="G398" s="331"/>
      <c r="H398" s="331"/>
      <c r="I398" s="331"/>
      <c r="J398" s="331"/>
      <c r="K398" s="331"/>
      <c r="L398" s="331"/>
      <c r="M398" s="331"/>
      <c r="N398" s="331"/>
      <c r="O398" s="331"/>
      <c r="P398" s="331"/>
      <c r="Q398" s="331"/>
      <c r="R398" s="331"/>
      <c r="S398" s="331"/>
      <c r="T398" s="331"/>
      <c r="U398" s="331"/>
      <c r="V398" s="331"/>
      <c r="W398" s="331"/>
      <c r="X398" s="331"/>
      <c r="Y398" s="331"/>
      <c r="Z398" s="331"/>
    </row>
    <row r="399">
      <c r="A399" s="331"/>
      <c r="B399" s="331"/>
      <c r="C399" s="331"/>
      <c r="D399" s="331"/>
      <c r="E399" s="331"/>
      <c r="F399" s="331"/>
      <c r="G399" s="331"/>
      <c r="H399" s="331"/>
      <c r="I399" s="331"/>
      <c r="J399" s="331"/>
      <c r="K399" s="331"/>
      <c r="L399" s="331"/>
      <c r="M399" s="331"/>
      <c r="N399" s="331"/>
      <c r="O399" s="331"/>
      <c r="P399" s="331"/>
      <c r="Q399" s="331"/>
      <c r="R399" s="331"/>
      <c r="S399" s="331"/>
      <c r="T399" s="331"/>
      <c r="U399" s="331"/>
      <c r="V399" s="331"/>
      <c r="W399" s="331"/>
      <c r="X399" s="331"/>
      <c r="Y399" s="331"/>
      <c r="Z399" s="331"/>
    </row>
    <row r="400">
      <c r="A400" s="331"/>
      <c r="B400" s="331"/>
      <c r="C400" s="331"/>
      <c r="D400" s="331"/>
      <c r="E400" s="331"/>
      <c r="F400" s="331"/>
      <c r="G400" s="331"/>
      <c r="H400" s="331"/>
      <c r="I400" s="331"/>
      <c r="J400" s="331"/>
      <c r="K400" s="331"/>
      <c r="L400" s="331"/>
      <c r="M400" s="331"/>
      <c r="N400" s="331"/>
      <c r="O400" s="331"/>
      <c r="P400" s="331"/>
      <c r="Q400" s="331"/>
      <c r="R400" s="331"/>
      <c r="S400" s="331"/>
      <c r="T400" s="331"/>
      <c r="U400" s="331"/>
      <c r="V400" s="331"/>
      <c r="W400" s="331"/>
      <c r="X400" s="331"/>
      <c r="Y400" s="331"/>
      <c r="Z400" s="331"/>
    </row>
    <row r="401">
      <c r="A401" s="331"/>
      <c r="B401" s="331"/>
      <c r="C401" s="331"/>
      <c r="D401" s="331"/>
      <c r="E401" s="331"/>
      <c r="F401" s="331"/>
      <c r="G401" s="331"/>
      <c r="H401" s="331"/>
      <c r="I401" s="331"/>
      <c r="J401" s="331"/>
      <c r="K401" s="331"/>
      <c r="L401" s="331"/>
      <c r="M401" s="331"/>
      <c r="N401" s="331"/>
      <c r="O401" s="331"/>
      <c r="P401" s="331"/>
      <c r="Q401" s="331"/>
      <c r="R401" s="331"/>
      <c r="S401" s="331"/>
      <c r="T401" s="331"/>
      <c r="U401" s="331"/>
      <c r="V401" s="331"/>
      <c r="W401" s="331"/>
      <c r="X401" s="331"/>
      <c r="Y401" s="331"/>
      <c r="Z401" s="331"/>
    </row>
    <row r="402">
      <c r="A402" s="331"/>
      <c r="B402" s="331"/>
      <c r="C402" s="331"/>
      <c r="D402" s="331"/>
      <c r="E402" s="331"/>
      <c r="F402" s="331"/>
      <c r="G402" s="331"/>
      <c r="H402" s="331"/>
      <c r="I402" s="331"/>
      <c r="J402" s="331"/>
      <c r="K402" s="331"/>
      <c r="L402" s="331"/>
      <c r="M402" s="331"/>
      <c r="N402" s="331"/>
      <c r="O402" s="331"/>
      <c r="P402" s="331"/>
      <c r="Q402" s="331"/>
      <c r="R402" s="331"/>
      <c r="S402" s="331"/>
      <c r="T402" s="331"/>
      <c r="U402" s="331"/>
      <c r="V402" s="331"/>
      <c r="W402" s="331"/>
      <c r="X402" s="331"/>
      <c r="Y402" s="331"/>
      <c r="Z402" s="331"/>
    </row>
    <row r="403">
      <c r="A403" s="331"/>
      <c r="B403" s="331"/>
      <c r="C403" s="331"/>
      <c r="D403" s="331"/>
      <c r="E403" s="331"/>
      <c r="F403" s="331"/>
      <c r="G403" s="331"/>
      <c r="H403" s="331"/>
      <c r="I403" s="331"/>
      <c r="J403" s="331"/>
      <c r="K403" s="331"/>
      <c r="L403" s="331"/>
      <c r="M403" s="331"/>
      <c r="N403" s="331"/>
      <c r="O403" s="331"/>
      <c r="P403" s="331"/>
      <c r="Q403" s="331"/>
      <c r="R403" s="331"/>
      <c r="S403" s="331"/>
      <c r="T403" s="331"/>
      <c r="U403" s="331"/>
      <c r="V403" s="331"/>
      <c r="W403" s="331"/>
      <c r="X403" s="331"/>
      <c r="Y403" s="331"/>
      <c r="Z403" s="331"/>
    </row>
    <row r="404">
      <c r="A404" s="331"/>
      <c r="B404" s="331"/>
      <c r="C404" s="331"/>
      <c r="D404" s="331"/>
      <c r="E404" s="331"/>
      <c r="F404" s="331"/>
      <c r="G404" s="331"/>
      <c r="H404" s="331"/>
      <c r="I404" s="331"/>
      <c r="J404" s="331"/>
      <c r="K404" s="331"/>
      <c r="L404" s="331"/>
      <c r="M404" s="331"/>
      <c r="N404" s="331"/>
      <c r="O404" s="331"/>
      <c r="P404" s="331"/>
      <c r="Q404" s="331"/>
      <c r="R404" s="331"/>
      <c r="S404" s="331"/>
      <c r="T404" s="331"/>
      <c r="U404" s="331"/>
      <c r="V404" s="331"/>
      <c r="W404" s="331"/>
      <c r="X404" s="331"/>
      <c r="Y404" s="331"/>
      <c r="Z404" s="331"/>
    </row>
    <row r="405">
      <c r="A405" s="331"/>
      <c r="B405" s="331"/>
      <c r="C405" s="331"/>
      <c r="D405" s="331"/>
      <c r="E405" s="331"/>
      <c r="F405" s="331"/>
      <c r="G405" s="331"/>
      <c r="H405" s="331"/>
      <c r="I405" s="331"/>
      <c r="J405" s="331"/>
      <c r="K405" s="331"/>
      <c r="L405" s="331"/>
      <c r="M405" s="331"/>
      <c r="N405" s="331"/>
      <c r="O405" s="331"/>
      <c r="P405" s="331"/>
      <c r="Q405" s="331"/>
      <c r="R405" s="331"/>
      <c r="S405" s="331"/>
      <c r="T405" s="331"/>
      <c r="U405" s="331"/>
      <c r="V405" s="331"/>
      <c r="W405" s="331"/>
      <c r="X405" s="331"/>
      <c r="Y405" s="331"/>
      <c r="Z405" s="331"/>
    </row>
    <row r="406">
      <c r="A406" s="331"/>
      <c r="B406" s="331"/>
      <c r="C406" s="331"/>
      <c r="D406" s="331"/>
      <c r="E406" s="331"/>
      <c r="F406" s="331"/>
      <c r="G406" s="331"/>
      <c r="H406" s="331"/>
      <c r="I406" s="331"/>
      <c r="J406" s="331"/>
      <c r="K406" s="331"/>
      <c r="L406" s="331"/>
      <c r="M406" s="331"/>
      <c r="N406" s="331"/>
      <c r="O406" s="331"/>
      <c r="P406" s="331"/>
      <c r="Q406" s="331"/>
      <c r="R406" s="331"/>
      <c r="S406" s="331"/>
      <c r="T406" s="331"/>
      <c r="U406" s="331"/>
      <c r="V406" s="331"/>
      <c r="W406" s="331"/>
      <c r="X406" s="331"/>
      <c r="Y406" s="331"/>
      <c r="Z406" s="331"/>
    </row>
    <row r="407">
      <c r="A407" s="331"/>
      <c r="B407" s="331"/>
      <c r="C407" s="331"/>
      <c r="D407" s="331"/>
      <c r="E407" s="331"/>
      <c r="F407" s="331"/>
      <c r="G407" s="331"/>
      <c r="H407" s="331"/>
      <c r="I407" s="331"/>
      <c r="J407" s="331"/>
      <c r="K407" s="331"/>
      <c r="L407" s="331"/>
      <c r="M407" s="331"/>
      <c r="N407" s="331"/>
      <c r="O407" s="331"/>
      <c r="P407" s="331"/>
      <c r="Q407" s="331"/>
      <c r="R407" s="331"/>
      <c r="S407" s="331"/>
      <c r="T407" s="331"/>
      <c r="U407" s="331"/>
      <c r="V407" s="331"/>
      <c r="W407" s="331"/>
      <c r="X407" s="331"/>
      <c r="Y407" s="331"/>
      <c r="Z407" s="331"/>
    </row>
    <row r="408">
      <c r="A408" s="331"/>
      <c r="B408" s="331"/>
      <c r="C408" s="331"/>
      <c r="D408" s="331"/>
      <c r="E408" s="331"/>
      <c r="F408" s="331"/>
      <c r="G408" s="331"/>
      <c r="H408" s="331"/>
      <c r="I408" s="331"/>
      <c r="J408" s="331"/>
      <c r="K408" s="331"/>
      <c r="L408" s="331"/>
      <c r="M408" s="331"/>
      <c r="N408" s="331"/>
      <c r="O408" s="331"/>
      <c r="P408" s="331"/>
      <c r="Q408" s="331"/>
      <c r="R408" s="331"/>
      <c r="S408" s="331"/>
      <c r="T408" s="331"/>
      <c r="U408" s="331"/>
      <c r="V408" s="331"/>
      <c r="W408" s="331"/>
      <c r="X408" s="331"/>
      <c r="Y408" s="331"/>
      <c r="Z408" s="331"/>
    </row>
    <row r="409">
      <c r="A409" s="331"/>
      <c r="B409" s="331"/>
      <c r="C409" s="331"/>
      <c r="D409" s="331"/>
      <c r="E409" s="331"/>
      <c r="F409" s="331"/>
      <c r="G409" s="331"/>
      <c r="H409" s="331"/>
      <c r="I409" s="331"/>
      <c r="J409" s="331"/>
      <c r="K409" s="331"/>
      <c r="L409" s="331"/>
      <c r="M409" s="331"/>
      <c r="N409" s="331"/>
      <c r="O409" s="331"/>
      <c r="P409" s="331"/>
      <c r="Q409" s="331"/>
      <c r="R409" s="331"/>
      <c r="S409" s="331"/>
      <c r="T409" s="331"/>
      <c r="U409" s="331"/>
      <c r="V409" s="331"/>
      <c r="W409" s="331"/>
      <c r="X409" s="331"/>
      <c r="Y409" s="331"/>
      <c r="Z409" s="331"/>
    </row>
    <row r="410">
      <c r="A410" s="331"/>
      <c r="B410" s="331"/>
      <c r="C410" s="331"/>
      <c r="D410" s="331"/>
      <c r="E410" s="331"/>
      <c r="F410" s="331"/>
      <c r="G410" s="331"/>
      <c r="H410" s="331"/>
      <c r="I410" s="331"/>
      <c r="J410" s="331"/>
      <c r="K410" s="331"/>
      <c r="L410" s="331"/>
      <c r="M410" s="331"/>
      <c r="N410" s="331"/>
      <c r="O410" s="331"/>
      <c r="P410" s="331"/>
      <c r="Q410" s="331"/>
      <c r="R410" s="331"/>
      <c r="S410" s="331"/>
      <c r="T410" s="331"/>
      <c r="U410" s="331"/>
      <c r="V410" s="331"/>
      <c r="W410" s="331"/>
      <c r="X410" s="331"/>
      <c r="Y410" s="331"/>
      <c r="Z410" s="331"/>
    </row>
    <row r="411">
      <c r="A411" s="331"/>
      <c r="B411" s="331"/>
      <c r="C411" s="331"/>
      <c r="D411" s="331"/>
      <c r="E411" s="331"/>
      <c r="F411" s="331"/>
      <c r="G411" s="331"/>
      <c r="H411" s="331"/>
      <c r="I411" s="331"/>
      <c r="J411" s="331"/>
      <c r="K411" s="331"/>
      <c r="L411" s="331"/>
      <c r="M411" s="331"/>
      <c r="N411" s="331"/>
      <c r="O411" s="331"/>
      <c r="P411" s="331"/>
      <c r="Q411" s="331"/>
      <c r="R411" s="331"/>
      <c r="S411" s="331"/>
      <c r="T411" s="331"/>
      <c r="U411" s="331"/>
      <c r="V411" s="331"/>
      <c r="W411" s="331"/>
      <c r="X411" s="331"/>
      <c r="Y411" s="331"/>
      <c r="Z411" s="331"/>
    </row>
    <row r="412">
      <c r="A412" s="331"/>
      <c r="B412" s="331"/>
      <c r="C412" s="331"/>
      <c r="D412" s="331"/>
      <c r="E412" s="331"/>
      <c r="F412" s="331"/>
      <c r="G412" s="331"/>
      <c r="H412" s="331"/>
      <c r="I412" s="331"/>
      <c r="J412" s="331"/>
      <c r="K412" s="331"/>
      <c r="L412" s="331"/>
      <c r="M412" s="331"/>
      <c r="N412" s="331"/>
      <c r="O412" s="331"/>
      <c r="P412" s="331"/>
      <c r="Q412" s="331"/>
      <c r="R412" s="331"/>
      <c r="S412" s="331"/>
      <c r="T412" s="331"/>
      <c r="U412" s="331"/>
      <c r="V412" s="331"/>
      <c r="W412" s="331"/>
      <c r="X412" s="331"/>
      <c r="Y412" s="331"/>
      <c r="Z412" s="331"/>
    </row>
    <row r="413">
      <c r="A413" s="331"/>
      <c r="B413" s="331"/>
      <c r="C413" s="331"/>
      <c r="D413" s="331"/>
      <c r="E413" s="331"/>
      <c r="F413" s="331"/>
      <c r="G413" s="331"/>
      <c r="H413" s="331"/>
      <c r="I413" s="331"/>
      <c r="J413" s="331"/>
      <c r="K413" s="331"/>
      <c r="L413" s="331"/>
      <c r="M413" s="331"/>
      <c r="N413" s="331"/>
      <c r="O413" s="331"/>
      <c r="P413" s="331"/>
      <c r="Q413" s="331"/>
      <c r="R413" s="331"/>
      <c r="S413" s="331"/>
      <c r="T413" s="331"/>
      <c r="U413" s="331"/>
      <c r="V413" s="331"/>
      <c r="W413" s="331"/>
      <c r="X413" s="331"/>
      <c r="Y413" s="331"/>
      <c r="Z413" s="331"/>
    </row>
    <row r="414">
      <c r="A414" s="331"/>
      <c r="B414" s="331"/>
      <c r="C414" s="331"/>
      <c r="D414" s="331"/>
      <c r="E414" s="331"/>
      <c r="F414" s="331"/>
      <c r="G414" s="331"/>
      <c r="H414" s="331"/>
      <c r="I414" s="331"/>
      <c r="J414" s="331"/>
      <c r="K414" s="331"/>
      <c r="L414" s="331"/>
      <c r="M414" s="331"/>
      <c r="N414" s="331"/>
      <c r="O414" s="331"/>
      <c r="P414" s="331"/>
      <c r="Q414" s="331"/>
      <c r="R414" s="331"/>
      <c r="S414" s="331"/>
      <c r="T414" s="331"/>
      <c r="U414" s="331"/>
      <c r="V414" s="331"/>
      <c r="W414" s="331"/>
      <c r="X414" s="331"/>
      <c r="Y414" s="331"/>
      <c r="Z414" s="331"/>
    </row>
    <row r="415">
      <c r="A415" s="331"/>
      <c r="B415" s="331"/>
      <c r="C415" s="331"/>
      <c r="D415" s="331"/>
      <c r="E415" s="331"/>
      <c r="F415" s="331"/>
      <c r="G415" s="331"/>
      <c r="H415" s="331"/>
      <c r="I415" s="331"/>
      <c r="J415" s="331"/>
      <c r="K415" s="331"/>
      <c r="L415" s="331"/>
      <c r="M415" s="331"/>
      <c r="N415" s="331"/>
      <c r="O415" s="331"/>
      <c r="P415" s="331"/>
      <c r="Q415" s="331"/>
      <c r="R415" s="331"/>
      <c r="S415" s="331"/>
      <c r="T415" s="331"/>
      <c r="U415" s="331"/>
      <c r="V415" s="331"/>
      <c r="W415" s="331"/>
      <c r="X415" s="331"/>
      <c r="Y415" s="331"/>
      <c r="Z415" s="331"/>
    </row>
    <row r="416">
      <c r="A416" s="331"/>
      <c r="B416" s="331"/>
      <c r="C416" s="331"/>
      <c r="D416" s="331"/>
      <c r="E416" s="331"/>
      <c r="F416" s="331"/>
      <c r="G416" s="331"/>
      <c r="H416" s="331"/>
      <c r="I416" s="331"/>
      <c r="J416" s="331"/>
      <c r="K416" s="331"/>
      <c r="L416" s="331"/>
      <c r="M416" s="331"/>
      <c r="N416" s="331"/>
      <c r="O416" s="331"/>
      <c r="P416" s="331"/>
      <c r="Q416" s="331"/>
      <c r="R416" s="331"/>
      <c r="S416" s="331"/>
      <c r="T416" s="331"/>
      <c r="U416" s="331"/>
      <c r="V416" s="331"/>
      <c r="W416" s="331"/>
      <c r="X416" s="331"/>
      <c r="Y416" s="331"/>
      <c r="Z416" s="331"/>
    </row>
    <row r="417">
      <c r="A417" s="331"/>
      <c r="B417" s="331"/>
      <c r="C417" s="331"/>
      <c r="D417" s="331"/>
      <c r="E417" s="331"/>
      <c r="F417" s="331"/>
      <c r="G417" s="331"/>
      <c r="H417" s="331"/>
      <c r="I417" s="331"/>
      <c r="J417" s="331"/>
      <c r="K417" s="331"/>
      <c r="L417" s="331"/>
      <c r="M417" s="331"/>
      <c r="N417" s="331"/>
      <c r="O417" s="331"/>
      <c r="P417" s="331"/>
      <c r="Q417" s="331"/>
      <c r="R417" s="331"/>
      <c r="S417" s="331"/>
      <c r="T417" s="331"/>
      <c r="U417" s="331"/>
      <c r="V417" s="331"/>
      <c r="W417" s="331"/>
      <c r="X417" s="331"/>
      <c r="Y417" s="331"/>
      <c r="Z417" s="331"/>
    </row>
    <row r="418">
      <c r="A418" s="331"/>
      <c r="B418" s="331"/>
      <c r="C418" s="331"/>
      <c r="D418" s="331"/>
      <c r="E418" s="331"/>
      <c r="F418" s="331"/>
      <c r="G418" s="331"/>
      <c r="H418" s="331"/>
      <c r="I418" s="331"/>
      <c r="J418" s="331"/>
      <c r="K418" s="331"/>
      <c r="L418" s="331"/>
      <c r="M418" s="331"/>
      <c r="N418" s="331"/>
      <c r="O418" s="331"/>
      <c r="P418" s="331"/>
      <c r="Q418" s="331"/>
      <c r="R418" s="331"/>
      <c r="S418" s="331"/>
      <c r="T418" s="331"/>
      <c r="U418" s="331"/>
      <c r="V418" s="331"/>
      <c r="W418" s="331"/>
      <c r="X418" s="331"/>
      <c r="Y418" s="331"/>
      <c r="Z418" s="331"/>
    </row>
    <row r="419">
      <c r="A419" s="331"/>
      <c r="B419" s="331"/>
      <c r="C419" s="331"/>
      <c r="D419" s="331"/>
      <c r="E419" s="331"/>
      <c r="F419" s="331"/>
      <c r="G419" s="331"/>
      <c r="H419" s="331"/>
      <c r="I419" s="331"/>
      <c r="J419" s="331"/>
      <c r="K419" s="331"/>
      <c r="L419" s="331"/>
      <c r="M419" s="331"/>
      <c r="N419" s="331"/>
      <c r="O419" s="331"/>
      <c r="P419" s="331"/>
      <c r="Q419" s="331"/>
      <c r="R419" s="331"/>
      <c r="S419" s="331"/>
      <c r="T419" s="331"/>
      <c r="U419" s="331"/>
      <c r="V419" s="331"/>
      <c r="W419" s="331"/>
      <c r="X419" s="331"/>
      <c r="Y419" s="331"/>
      <c r="Z419" s="331"/>
    </row>
    <row r="420">
      <c r="A420" s="331"/>
      <c r="B420" s="331"/>
      <c r="C420" s="331"/>
      <c r="D420" s="331"/>
      <c r="E420" s="331"/>
      <c r="F420" s="331"/>
      <c r="G420" s="331"/>
      <c r="H420" s="331"/>
      <c r="I420" s="331"/>
      <c r="J420" s="331"/>
      <c r="K420" s="331"/>
      <c r="L420" s="331"/>
      <c r="M420" s="331"/>
      <c r="N420" s="331"/>
      <c r="O420" s="331"/>
      <c r="P420" s="331"/>
      <c r="Q420" s="331"/>
      <c r="R420" s="331"/>
      <c r="S420" s="331"/>
      <c r="T420" s="331"/>
      <c r="U420" s="331"/>
      <c r="V420" s="331"/>
      <c r="W420" s="331"/>
      <c r="X420" s="331"/>
      <c r="Y420" s="331"/>
      <c r="Z420" s="331"/>
    </row>
    <row r="421">
      <c r="A421" s="331"/>
      <c r="B421" s="331"/>
      <c r="C421" s="331"/>
      <c r="D421" s="331"/>
      <c r="E421" s="331"/>
      <c r="F421" s="331"/>
      <c r="G421" s="331"/>
      <c r="H421" s="331"/>
      <c r="I421" s="331"/>
      <c r="J421" s="331"/>
      <c r="K421" s="331"/>
      <c r="L421" s="331"/>
      <c r="M421" s="331"/>
      <c r="N421" s="331"/>
      <c r="O421" s="331"/>
      <c r="P421" s="331"/>
      <c r="Q421" s="331"/>
      <c r="R421" s="331"/>
      <c r="S421" s="331"/>
      <c r="T421" s="331"/>
      <c r="U421" s="331"/>
      <c r="V421" s="331"/>
      <c r="W421" s="331"/>
      <c r="X421" s="331"/>
      <c r="Y421" s="331"/>
      <c r="Z421" s="331"/>
    </row>
    <row r="422">
      <c r="A422" s="331"/>
      <c r="B422" s="331"/>
      <c r="C422" s="331"/>
      <c r="D422" s="331"/>
      <c r="E422" s="331"/>
      <c r="F422" s="331"/>
      <c r="G422" s="331"/>
      <c r="H422" s="331"/>
      <c r="I422" s="331"/>
      <c r="J422" s="331"/>
      <c r="K422" s="331"/>
      <c r="L422" s="331"/>
      <c r="M422" s="331"/>
      <c r="N422" s="331"/>
      <c r="O422" s="331"/>
      <c r="P422" s="331"/>
      <c r="Q422" s="331"/>
      <c r="R422" s="331"/>
      <c r="S422" s="331"/>
      <c r="T422" s="331"/>
      <c r="U422" s="331"/>
      <c r="V422" s="331"/>
      <c r="W422" s="331"/>
      <c r="X422" s="331"/>
      <c r="Y422" s="331"/>
      <c r="Z422" s="331"/>
    </row>
    <row r="423">
      <c r="A423" s="331"/>
      <c r="B423" s="331"/>
      <c r="C423" s="331"/>
      <c r="D423" s="331"/>
      <c r="E423" s="331"/>
      <c r="F423" s="331"/>
      <c r="G423" s="331"/>
      <c r="H423" s="331"/>
      <c r="I423" s="331"/>
      <c r="J423" s="331"/>
      <c r="K423" s="331"/>
      <c r="L423" s="331"/>
      <c r="M423" s="331"/>
      <c r="N423" s="331"/>
      <c r="O423" s="331"/>
      <c r="P423" s="331"/>
      <c r="Q423" s="331"/>
      <c r="R423" s="331"/>
      <c r="S423" s="331"/>
      <c r="T423" s="331"/>
      <c r="U423" s="331"/>
      <c r="V423" s="331"/>
      <c r="W423" s="331"/>
      <c r="X423" s="331"/>
      <c r="Y423" s="331"/>
      <c r="Z423" s="331"/>
    </row>
    <row r="424">
      <c r="A424" s="331"/>
      <c r="B424" s="331"/>
      <c r="C424" s="331"/>
      <c r="D424" s="331"/>
      <c r="E424" s="331"/>
      <c r="F424" s="331"/>
      <c r="G424" s="331"/>
      <c r="H424" s="331"/>
      <c r="I424" s="331"/>
      <c r="J424" s="331"/>
      <c r="K424" s="331"/>
      <c r="L424" s="331"/>
      <c r="M424" s="331"/>
      <c r="N424" s="331"/>
      <c r="O424" s="331"/>
      <c r="P424" s="331"/>
      <c r="Q424" s="331"/>
      <c r="R424" s="331"/>
      <c r="S424" s="331"/>
      <c r="T424" s="331"/>
      <c r="U424" s="331"/>
      <c r="V424" s="331"/>
      <c r="W424" s="331"/>
      <c r="X424" s="331"/>
      <c r="Y424" s="331"/>
      <c r="Z424" s="331"/>
    </row>
    <row r="425">
      <c r="A425" s="331"/>
      <c r="B425" s="331"/>
      <c r="C425" s="331"/>
      <c r="D425" s="331"/>
      <c r="E425" s="331"/>
      <c r="F425" s="331"/>
      <c r="G425" s="331"/>
      <c r="H425" s="331"/>
      <c r="I425" s="331"/>
      <c r="J425" s="331"/>
      <c r="K425" s="331"/>
      <c r="L425" s="331"/>
      <c r="M425" s="331"/>
      <c r="N425" s="331"/>
      <c r="O425" s="331"/>
      <c r="P425" s="331"/>
      <c r="Q425" s="331"/>
      <c r="R425" s="331"/>
      <c r="S425" s="331"/>
      <c r="T425" s="331"/>
      <c r="U425" s="331"/>
      <c r="V425" s="331"/>
      <c r="W425" s="331"/>
      <c r="X425" s="331"/>
      <c r="Y425" s="331"/>
      <c r="Z425" s="331"/>
    </row>
    <row r="426">
      <c r="A426" s="331"/>
      <c r="B426" s="331"/>
      <c r="C426" s="331"/>
      <c r="D426" s="331"/>
      <c r="E426" s="331"/>
      <c r="F426" s="331"/>
      <c r="G426" s="331"/>
      <c r="H426" s="331"/>
      <c r="I426" s="331"/>
      <c r="J426" s="331"/>
      <c r="K426" s="331"/>
      <c r="L426" s="331"/>
      <c r="M426" s="331"/>
      <c r="N426" s="331"/>
      <c r="O426" s="331"/>
      <c r="P426" s="331"/>
      <c r="Q426" s="331"/>
      <c r="R426" s="331"/>
      <c r="S426" s="331"/>
      <c r="T426" s="331"/>
      <c r="U426" s="331"/>
      <c r="V426" s="331"/>
      <c r="W426" s="331"/>
      <c r="X426" s="331"/>
      <c r="Y426" s="331"/>
      <c r="Z426" s="331"/>
    </row>
    <row r="427">
      <c r="A427" s="331"/>
      <c r="B427" s="331"/>
      <c r="C427" s="331"/>
      <c r="D427" s="331"/>
      <c r="E427" s="331"/>
      <c r="F427" s="331"/>
      <c r="G427" s="331"/>
      <c r="H427" s="331"/>
      <c r="I427" s="331"/>
      <c r="J427" s="331"/>
      <c r="K427" s="331"/>
      <c r="L427" s="331"/>
      <c r="M427" s="331"/>
      <c r="N427" s="331"/>
      <c r="O427" s="331"/>
      <c r="P427" s="331"/>
      <c r="Q427" s="331"/>
      <c r="R427" s="331"/>
      <c r="S427" s="331"/>
      <c r="T427" s="331"/>
      <c r="U427" s="331"/>
      <c r="V427" s="331"/>
      <c r="W427" s="331"/>
      <c r="X427" s="331"/>
      <c r="Y427" s="331"/>
      <c r="Z427" s="331"/>
    </row>
    <row r="428">
      <c r="A428" s="331"/>
      <c r="B428" s="331"/>
      <c r="C428" s="331"/>
      <c r="D428" s="331"/>
      <c r="E428" s="331"/>
      <c r="F428" s="331"/>
      <c r="G428" s="331"/>
      <c r="H428" s="331"/>
      <c r="I428" s="331"/>
      <c r="J428" s="331"/>
      <c r="K428" s="331"/>
      <c r="L428" s="331"/>
      <c r="M428" s="331"/>
      <c r="N428" s="331"/>
      <c r="O428" s="331"/>
      <c r="P428" s="331"/>
      <c r="Q428" s="331"/>
      <c r="R428" s="331"/>
      <c r="S428" s="331"/>
      <c r="T428" s="331"/>
      <c r="U428" s="331"/>
      <c r="V428" s="331"/>
      <c r="W428" s="331"/>
      <c r="X428" s="331"/>
      <c r="Y428" s="331"/>
      <c r="Z428" s="331"/>
    </row>
    <row r="429">
      <c r="A429" s="331"/>
      <c r="B429" s="331"/>
      <c r="C429" s="331"/>
      <c r="D429" s="331"/>
      <c r="E429" s="331"/>
      <c r="F429" s="331"/>
      <c r="G429" s="331"/>
      <c r="H429" s="331"/>
      <c r="I429" s="331"/>
      <c r="J429" s="331"/>
      <c r="K429" s="331"/>
      <c r="L429" s="331"/>
      <c r="M429" s="331"/>
      <c r="N429" s="331"/>
      <c r="O429" s="331"/>
      <c r="P429" s="331"/>
      <c r="Q429" s="331"/>
      <c r="R429" s="331"/>
      <c r="S429" s="331"/>
      <c r="T429" s="331"/>
      <c r="U429" s="331"/>
      <c r="V429" s="331"/>
      <c r="W429" s="331"/>
      <c r="X429" s="331"/>
      <c r="Y429" s="331"/>
      <c r="Z429" s="331"/>
    </row>
    <row r="430">
      <c r="A430" s="331"/>
      <c r="B430" s="331"/>
      <c r="C430" s="331"/>
      <c r="D430" s="331"/>
      <c r="E430" s="331"/>
      <c r="F430" s="331"/>
      <c r="G430" s="331"/>
      <c r="H430" s="331"/>
      <c r="I430" s="331"/>
      <c r="J430" s="331"/>
      <c r="K430" s="331"/>
      <c r="L430" s="331"/>
      <c r="M430" s="331"/>
      <c r="N430" s="331"/>
      <c r="O430" s="331"/>
      <c r="P430" s="331"/>
      <c r="Q430" s="331"/>
      <c r="R430" s="331"/>
      <c r="S430" s="331"/>
      <c r="T430" s="331"/>
      <c r="U430" s="331"/>
      <c r="V430" s="331"/>
      <c r="W430" s="331"/>
      <c r="X430" s="331"/>
      <c r="Y430" s="331"/>
      <c r="Z430" s="331"/>
    </row>
    <row r="431">
      <c r="A431" s="331"/>
      <c r="B431" s="331"/>
      <c r="C431" s="331"/>
      <c r="D431" s="331"/>
      <c r="E431" s="331"/>
      <c r="F431" s="331"/>
      <c r="G431" s="331"/>
      <c r="H431" s="331"/>
      <c r="I431" s="331"/>
      <c r="J431" s="331"/>
      <c r="K431" s="331"/>
      <c r="L431" s="331"/>
      <c r="M431" s="331"/>
      <c r="N431" s="331"/>
      <c r="O431" s="331"/>
      <c r="P431" s="331"/>
      <c r="Q431" s="331"/>
      <c r="R431" s="331"/>
      <c r="S431" s="331"/>
      <c r="T431" s="331"/>
      <c r="U431" s="331"/>
      <c r="V431" s="331"/>
      <c r="W431" s="331"/>
      <c r="X431" s="331"/>
      <c r="Y431" s="331"/>
      <c r="Z431" s="331"/>
    </row>
    <row r="432">
      <c r="A432" s="331"/>
      <c r="B432" s="331"/>
      <c r="C432" s="331"/>
      <c r="D432" s="331"/>
      <c r="E432" s="331"/>
      <c r="F432" s="331"/>
      <c r="G432" s="331"/>
      <c r="H432" s="331"/>
      <c r="I432" s="331"/>
      <c r="J432" s="331"/>
      <c r="K432" s="331"/>
      <c r="L432" s="331"/>
      <c r="M432" s="331"/>
      <c r="N432" s="331"/>
      <c r="O432" s="331"/>
      <c r="P432" s="331"/>
      <c r="Q432" s="331"/>
      <c r="R432" s="331"/>
      <c r="S432" s="331"/>
      <c r="T432" s="331"/>
      <c r="U432" s="331"/>
      <c r="V432" s="331"/>
      <c r="W432" s="331"/>
      <c r="X432" s="331"/>
      <c r="Y432" s="331"/>
      <c r="Z432" s="331"/>
    </row>
    <row r="433">
      <c r="A433" s="331"/>
      <c r="B433" s="331"/>
      <c r="C433" s="331"/>
      <c r="D433" s="331"/>
      <c r="E433" s="331"/>
      <c r="F433" s="331"/>
      <c r="G433" s="331"/>
      <c r="H433" s="331"/>
      <c r="I433" s="331"/>
      <c r="J433" s="331"/>
      <c r="K433" s="331"/>
      <c r="L433" s="331"/>
      <c r="M433" s="331"/>
      <c r="N433" s="331"/>
      <c r="O433" s="331"/>
      <c r="P433" s="331"/>
      <c r="Q433" s="331"/>
      <c r="R433" s="331"/>
      <c r="S433" s="331"/>
      <c r="T433" s="331"/>
      <c r="U433" s="331"/>
      <c r="V433" s="331"/>
      <c r="W433" s="331"/>
      <c r="X433" s="331"/>
      <c r="Y433" s="331"/>
      <c r="Z433" s="331"/>
    </row>
    <row r="434">
      <c r="A434" s="331"/>
      <c r="B434" s="331"/>
      <c r="C434" s="331"/>
      <c r="D434" s="331"/>
      <c r="E434" s="331"/>
      <c r="F434" s="331"/>
      <c r="G434" s="331"/>
      <c r="H434" s="331"/>
      <c r="I434" s="331"/>
      <c r="J434" s="331"/>
      <c r="K434" s="331"/>
      <c r="L434" s="331"/>
      <c r="M434" s="331"/>
      <c r="N434" s="331"/>
      <c r="O434" s="331"/>
      <c r="P434" s="331"/>
      <c r="Q434" s="331"/>
      <c r="R434" s="331"/>
      <c r="S434" s="331"/>
      <c r="T434" s="331"/>
      <c r="U434" s="331"/>
      <c r="V434" s="331"/>
      <c r="W434" s="331"/>
      <c r="X434" s="331"/>
      <c r="Y434" s="331"/>
      <c r="Z434" s="331"/>
    </row>
    <row r="435">
      <c r="A435" s="331"/>
      <c r="B435" s="331"/>
      <c r="C435" s="331"/>
      <c r="D435" s="331"/>
      <c r="E435" s="331"/>
      <c r="F435" s="331"/>
      <c r="G435" s="331"/>
      <c r="H435" s="331"/>
      <c r="I435" s="331"/>
      <c r="J435" s="331"/>
      <c r="K435" s="331"/>
      <c r="L435" s="331"/>
      <c r="M435" s="331"/>
      <c r="N435" s="331"/>
      <c r="O435" s="331"/>
      <c r="P435" s="331"/>
      <c r="Q435" s="331"/>
      <c r="R435" s="331"/>
      <c r="S435" s="331"/>
      <c r="T435" s="331"/>
      <c r="U435" s="331"/>
      <c r="V435" s="331"/>
      <c r="W435" s="331"/>
      <c r="X435" s="331"/>
      <c r="Y435" s="331"/>
      <c r="Z435" s="331"/>
    </row>
    <row r="436">
      <c r="A436" s="331"/>
      <c r="B436" s="331"/>
      <c r="C436" s="331"/>
      <c r="D436" s="331"/>
      <c r="E436" s="331"/>
      <c r="F436" s="331"/>
      <c r="G436" s="331"/>
      <c r="H436" s="331"/>
      <c r="I436" s="331"/>
      <c r="J436" s="331"/>
      <c r="K436" s="331"/>
      <c r="L436" s="331"/>
      <c r="M436" s="331"/>
      <c r="N436" s="331"/>
      <c r="O436" s="331"/>
      <c r="P436" s="331"/>
      <c r="Q436" s="331"/>
      <c r="R436" s="331"/>
      <c r="S436" s="331"/>
      <c r="T436" s="331"/>
      <c r="U436" s="331"/>
      <c r="V436" s="331"/>
      <c r="W436" s="331"/>
      <c r="X436" s="331"/>
      <c r="Y436" s="331"/>
      <c r="Z436" s="331"/>
    </row>
    <row r="437">
      <c r="A437" s="331"/>
      <c r="B437" s="331"/>
      <c r="C437" s="331"/>
      <c r="D437" s="331"/>
      <c r="E437" s="331"/>
      <c r="F437" s="331"/>
      <c r="G437" s="331"/>
      <c r="H437" s="331"/>
      <c r="I437" s="331"/>
      <c r="J437" s="331"/>
      <c r="K437" s="331"/>
      <c r="L437" s="331"/>
      <c r="M437" s="331"/>
      <c r="N437" s="331"/>
      <c r="O437" s="331"/>
      <c r="P437" s="331"/>
      <c r="Q437" s="331"/>
      <c r="R437" s="331"/>
      <c r="S437" s="331"/>
      <c r="T437" s="331"/>
      <c r="U437" s="331"/>
      <c r="V437" s="331"/>
      <c r="W437" s="331"/>
      <c r="X437" s="331"/>
      <c r="Y437" s="331"/>
      <c r="Z437" s="331"/>
    </row>
    <row r="438">
      <c r="A438" s="331"/>
      <c r="B438" s="331"/>
      <c r="C438" s="331"/>
      <c r="D438" s="331"/>
      <c r="E438" s="331"/>
      <c r="F438" s="331"/>
      <c r="G438" s="331"/>
      <c r="H438" s="331"/>
      <c r="I438" s="331"/>
      <c r="J438" s="331"/>
      <c r="K438" s="331"/>
      <c r="L438" s="331"/>
      <c r="M438" s="331"/>
      <c r="N438" s="331"/>
      <c r="O438" s="331"/>
      <c r="P438" s="331"/>
      <c r="Q438" s="331"/>
      <c r="R438" s="331"/>
      <c r="S438" s="331"/>
      <c r="T438" s="331"/>
      <c r="U438" s="331"/>
      <c r="V438" s="331"/>
      <c r="W438" s="331"/>
      <c r="X438" s="331"/>
      <c r="Y438" s="331"/>
      <c r="Z438" s="331"/>
    </row>
    <row r="439">
      <c r="A439" s="331"/>
      <c r="B439" s="331"/>
      <c r="C439" s="331"/>
      <c r="D439" s="331"/>
      <c r="E439" s="331"/>
      <c r="F439" s="331"/>
      <c r="G439" s="331"/>
      <c r="H439" s="331"/>
      <c r="I439" s="331"/>
      <c r="J439" s="331"/>
      <c r="K439" s="331"/>
      <c r="L439" s="331"/>
      <c r="M439" s="331"/>
      <c r="N439" s="331"/>
      <c r="O439" s="331"/>
      <c r="P439" s="331"/>
      <c r="Q439" s="331"/>
      <c r="R439" s="331"/>
      <c r="S439" s="331"/>
      <c r="T439" s="331"/>
      <c r="U439" s="331"/>
      <c r="V439" s="331"/>
      <c r="W439" s="331"/>
      <c r="X439" s="331"/>
      <c r="Y439" s="331"/>
      <c r="Z439" s="331"/>
    </row>
    <row r="440">
      <c r="A440" s="331"/>
      <c r="B440" s="331"/>
      <c r="C440" s="331"/>
      <c r="D440" s="331"/>
      <c r="E440" s="331"/>
      <c r="F440" s="331"/>
      <c r="G440" s="331"/>
      <c r="H440" s="331"/>
      <c r="I440" s="331"/>
      <c r="J440" s="331"/>
      <c r="K440" s="331"/>
      <c r="L440" s="331"/>
      <c r="M440" s="331"/>
      <c r="N440" s="331"/>
      <c r="O440" s="331"/>
      <c r="P440" s="331"/>
      <c r="Q440" s="331"/>
      <c r="R440" s="331"/>
      <c r="S440" s="331"/>
      <c r="T440" s="331"/>
      <c r="U440" s="331"/>
      <c r="V440" s="331"/>
      <c r="W440" s="331"/>
      <c r="X440" s="331"/>
      <c r="Y440" s="331"/>
      <c r="Z440" s="331"/>
    </row>
    <row r="441">
      <c r="A441" s="331"/>
      <c r="B441" s="331"/>
      <c r="C441" s="331"/>
      <c r="D441" s="331"/>
      <c r="E441" s="331"/>
      <c r="F441" s="331"/>
      <c r="G441" s="331"/>
      <c r="H441" s="331"/>
      <c r="I441" s="331"/>
      <c r="J441" s="331"/>
      <c r="K441" s="331"/>
      <c r="L441" s="331"/>
      <c r="M441" s="331"/>
      <c r="N441" s="331"/>
      <c r="O441" s="331"/>
      <c r="P441" s="331"/>
      <c r="Q441" s="331"/>
      <c r="R441" s="331"/>
      <c r="S441" s="331"/>
      <c r="T441" s="331"/>
      <c r="U441" s="331"/>
      <c r="V441" s="331"/>
      <c r="W441" s="331"/>
      <c r="X441" s="331"/>
      <c r="Y441" s="331"/>
      <c r="Z441" s="331"/>
    </row>
    <row r="442">
      <c r="A442" s="331"/>
      <c r="B442" s="331"/>
      <c r="C442" s="331"/>
      <c r="D442" s="331"/>
      <c r="E442" s="331"/>
      <c r="F442" s="331"/>
      <c r="G442" s="331"/>
      <c r="H442" s="331"/>
      <c r="I442" s="331"/>
      <c r="J442" s="331"/>
      <c r="K442" s="331"/>
      <c r="L442" s="331"/>
      <c r="M442" s="331"/>
      <c r="N442" s="331"/>
      <c r="O442" s="331"/>
      <c r="P442" s="331"/>
      <c r="Q442" s="331"/>
      <c r="R442" s="331"/>
      <c r="S442" s="331"/>
      <c r="T442" s="331"/>
      <c r="U442" s="331"/>
      <c r="V442" s="331"/>
      <c r="W442" s="331"/>
      <c r="X442" s="331"/>
      <c r="Y442" s="331"/>
      <c r="Z442" s="331"/>
    </row>
    <row r="443">
      <c r="A443" s="331"/>
      <c r="B443" s="331"/>
      <c r="C443" s="331"/>
      <c r="D443" s="331"/>
      <c r="E443" s="331"/>
      <c r="F443" s="331"/>
      <c r="G443" s="331"/>
      <c r="H443" s="331"/>
      <c r="I443" s="331"/>
      <c r="J443" s="331"/>
      <c r="K443" s="331"/>
      <c r="L443" s="331"/>
      <c r="M443" s="331"/>
      <c r="N443" s="331"/>
      <c r="O443" s="331"/>
      <c r="P443" s="331"/>
      <c r="Q443" s="331"/>
      <c r="R443" s="331"/>
      <c r="S443" s="331"/>
      <c r="T443" s="331"/>
      <c r="U443" s="331"/>
      <c r="V443" s="331"/>
      <c r="W443" s="331"/>
      <c r="X443" s="331"/>
      <c r="Y443" s="331"/>
      <c r="Z443" s="331"/>
    </row>
    <row r="444">
      <c r="A444" s="331"/>
      <c r="B444" s="331"/>
      <c r="C444" s="331"/>
      <c r="D444" s="331"/>
      <c r="E444" s="331"/>
      <c r="F444" s="331"/>
      <c r="G444" s="331"/>
      <c r="H444" s="331"/>
      <c r="I444" s="331"/>
      <c r="J444" s="331"/>
      <c r="K444" s="331"/>
      <c r="L444" s="331"/>
      <c r="M444" s="331"/>
      <c r="N444" s="331"/>
      <c r="O444" s="331"/>
      <c r="P444" s="331"/>
      <c r="Q444" s="331"/>
      <c r="R444" s="331"/>
      <c r="S444" s="331"/>
      <c r="T444" s="331"/>
      <c r="U444" s="331"/>
      <c r="V444" s="331"/>
      <c r="W444" s="331"/>
      <c r="X444" s="331"/>
      <c r="Y444" s="331"/>
      <c r="Z444" s="331"/>
    </row>
    <row r="445">
      <c r="A445" s="331"/>
      <c r="B445" s="331"/>
      <c r="C445" s="331"/>
      <c r="D445" s="331"/>
      <c r="E445" s="331"/>
      <c r="F445" s="331"/>
      <c r="G445" s="331"/>
      <c r="H445" s="331"/>
      <c r="I445" s="331"/>
      <c r="J445" s="331"/>
      <c r="K445" s="331"/>
      <c r="L445" s="331"/>
      <c r="M445" s="331"/>
      <c r="N445" s="331"/>
      <c r="O445" s="331"/>
      <c r="P445" s="331"/>
      <c r="Q445" s="331"/>
      <c r="R445" s="331"/>
      <c r="S445" s="331"/>
      <c r="T445" s="331"/>
      <c r="U445" s="331"/>
      <c r="V445" s="331"/>
      <c r="W445" s="331"/>
      <c r="X445" s="331"/>
      <c r="Y445" s="331"/>
      <c r="Z445" s="331"/>
    </row>
    <row r="446">
      <c r="A446" s="331"/>
      <c r="B446" s="331"/>
      <c r="C446" s="331"/>
      <c r="D446" s="331"/>
      <c r="E446" s="331"/>
      <c r="F446" s="331"/>
      <c r="G446" s="331"/>
      <c r="H446" s="331"/>
      <c r="I446" s="331"/>
      <c r="J446" s="331"/>
      <c r="K446" s="331"/>
      <c r="L446" s="331"/>
      <c r="M446" s="331"/>
      <c r="N446" s="331"/>
      <c r="O446" s="331"/>
      <c r="P446" s="331"/>
      <c r="Q446" s="331"/>
      <c r="R446" s="331"/>
      <c r="S446" s="331"/>
      <c r="T446" s="331"/>
      <c r="U446" s="331"/>
      <c r="V446" s="331"/>
      <c r="W446" s="331"/>
      <c r="X446" s="331"/>
      <c r="Y446" s="331"/>
      <c r="Z446" s="331"/>
    </row>
    <row r="447">
      <c r="A447" s="331"/>
      <c r="B447" s="331"/>
      <c r="C447" s="331"/>
      <c r="D447" s="331"/>
      <c r="E447" s="331"/>
      <c r="F447" s="331"/>
      <c r="G447" s="331"/>
      <c r="H447" s="331"/>
      <c r="I447" s="331"/>
      <c r="J447" s="331"/>
      <c r="K447" s="331"/>
      <c r="L447" s="331"/>
      <c r="M447" s="331"/>
      <c r="N447" s="331"/>
      <c r="O447" s="331"/>
      <c r="P447" s="331"/>
      <c r="Q447" s="331"/>
      <c r="R447" s="331"/>
      <c r="S447" s="331"/>
      <c r="T447" s="331"/>
      <c r="U447" s="331"/>
      <c r="V447" s="331"/>
      <c r="W447" s="331"/>
      <c r="X447" s="331"/>
      <c r="Y447" s="331"/>
      <c r="Z447" s="331"/>
    </row>
    <row r="448">
      <c r="A448" s="331"/>
      <c r="B448" s="331"/>
      <c r="C448" s="331"/>
      <c r="D448" s="331"/>
      <c r="E448" s="331"/>
      <c r="F448" s="331"/>
      <c r="G448" s="331"/>
      <c r="H448" s="331"/>
      <c r="I448" s="331"/>
      <c r="J448" s="331"/>
      <c r="K448" s="331"/>
      <c r="L448" s="331"/>
      <c r="M448" s="331"/>
      <c r="N448" s="331"/>
      <c r="O448" s="331"/>
      <c r="P448" s="331"/>
      <c r="Q448" s="331"/>
      <c r="R448" s="331"/>
      <c r="S448" s="331"/>
      <c r="T448" s="331"/>
      <c r="U448" s="331"/>
      <c r="V448" s="331"/>
      <c r="W448" s="331"/>
      <c r="X448" s="331"/>
      <c r="Y448" s="331"/>
      <c r="Z448" s="331"/>
    </row>
    <row r="449">
      <c r="A449" s="331"/>
      <c r="B449" s="331"/>
      <c r="C449" s="331"/>
      <c r="D449" s="331"/>
      <c r="E449" s="331"/>
      <c r="F449" s="331"/>
      <c r="G449" s="331"/>
      <c r="H449" s="331"/>
      <c r="I449" s="331"/>
      <c r="J449" s="331"/>
      <c r="K449" s="331"/>
      <c r="L449" s="331"/>
      <c r="M449" s="331"/>
      <c r="N449" s="331"/>
      <c r="O449" s="331"/>
      <c r="P449" s="331"/>
      <c r="Q449" s="331"/>
      <c r="R449" s="331"/>
      <c r="S449" s="331"/>
      <c r="T449" s="331"/>
      <c r="U449" s="331"/>
      <c r="V449" s="331"/>
      <c r="W449" s="331"/>
      <c r="X449" s="331"/>
      <c r="Y449" s="331"/>
      <c r="Z449" s="331"/>
    </row>
    <row r="450">
      <c r="A450" s="331"/>
      <c r="B450" s="331"/>
      <c r="C450" s="331"/>
      <c r="D450" s="331"/>
      <c r="E450" s="331"/>
      <c r="F450" s="331"/>
      <c r="G450" s="331"/>
      <c r="H450" s="331"/>
      <c r="I450" s="331"/>
      <c r="J450" s="331"/>
      <c r="K450" s="331"/>
      <c r="L450" s="331"/>
      <c r="M450" s="331"/>
      <c r="N450" s="331"/>
      <c r="O450" s="331"/>
      <c r="P450" s="331"/>
      <c r="Q450" s="331"/>
      <c r="R450" s="331"/>
      <c r="S450" s="331"/>
      <c r="T450" s="331"/>
      <c r="U450" s="331"/>
      <c r="V450" s="331"/>
      <c r="W450" s="331"/>
      <c r="X450" s="331"/>
      <c r="Y450" s="331"/>
      <c r="Z450" s="331"/>
    </row>
    <row r="451">
      <c r="A451" s="331"/>
      <c r="B451" s="331"/>
      <c r="C451" s="331"/>
      <c r="D451" s="331"/>
      <c r="E451" s="331"/>
      <c r="F451" s="331"/>
      <c r="G451" s="331"/>
      <c r="H451" s="331"/>
      <c r="I451" s="331"/>
      <c r="J451" s="331"/>
      <c r="K451" s="331"/>
      <c r="L451" s="331"/>
      <c r="M451" s="331"/>
      <c r="N451" s="331"/>
      <c r="O451" s="331"/>
      <c r="P451" s="331"/>
      <c r="Q451" s="331"/>
      <c r="R451" s="331"/>
      <c r="S451" s="331"/>
      <c r="T451" s="331"/>
      <c r="U451" s="331"/>
      <c r="V451" s="331"/>
      <c r="W451" s="331"/>
      <c r="X451" s="331"/>
      <c r="Y451" s="331"/>
      <c r="Z451" s="331"/>
    </row>
    <row r="452">
      <c r="A452" s="331"/>
      <c r="B452" s="331"/>
      <c r="C452" s="331"/>
      <c r="D452" s="331"/>
      <c r="E452" s="331"/>
      <c r="F452" s="331"/>
      <c r="G452" s="331"/>
      <c r="H452" s="331"/>
      <c r="I452" s="331"/>
      <c r="J452" s="331"/>
      <c r="K452" s="331"/>
      <c r="L452" s="331"/>
      <c r="M452" s="331"/>
      <c r="N452" s="331"/>
      <c r="O452" s="331"/>
      <c r="P452" s="331"/>
      <c r="Q452" s="331"/>
      <c r="R452" s="331"/>
      <c r="S452" s="331"/>
      <c r="T452" s="331"/>
      <c r="U452" s="331"/>
      <c r="V452" s="331"/>
      <c r="W452" s="331"/>
      <c r="X452" s="331"/>
      <c r="Y452" s="331"/>
      <c r="Z452" s="331"/>
    </row>
    <row r="453">
      <c r="A453" s="331"/>
      <c r="B453" s="331"/>
      <c r="C453" s="331"/>
      <c r="D453" s="331"/>
      <c r="E453" s="331"/>
      <c r="F453" s="331"/>
      <c r="G453" s="331"/>
      <c r="H453" s="331"/>
      <c r="I453" s="331"/>
      <c r="J453" s="331"/>
      <c r="K453" s="331"/>
      <c r="L453" s="331"/>
      <c r="M453" s="331"/>
      <c r="N453" s="331"/>
      <c r="O453" s="331"/>
      <c r="P453" s="331"/>
      <c r="Q453" s="331"/>
      <c r="R453" s="331"/>
      <c r="S453" s="331"/>
      <c r="T453" s="331"/>
      <c r="U453" s="331"/>
      <c r="V453" s="331"/>
      <c r="W453" s="331"/>
      <c r="X453" s="331"/>
      <c r="Y453" s="331"/>
      <c r="Z453" s="331"/>
    </row>
    <row r="454">
      <c r="A454" s="331"/>
      <c r="B454" s="331"/>
      <c r="C454" s="331"/>
      <c r="D454" s="331"/>
      <c r="E454" s="331"/>
      <c r="F454" s="331"/>
      <c r="G454" s="331"/>
      <c r="H454" s="331"/>
      <c r="I454" s="331"/>
      <c r="J454" s="331"/>
      <c r="K454" s="331"/>
      <c r="L454" s="331"/>
      <c r="M454" s="331"/>
      <c r="N454" s="331"/>
      <c r="O454" s="331"/>
      <c r="P454" s="331"/>
      <c r="Q454" s="331"/>
      <c r="R454" s="331"/>
      <c r="S454" s="331"/>
      <c r="T454" s="331"/>
      <c r="U454" s="331"/>
      <c r="V454" s="331"/>
      <c r="W454" s="331"/>
      <c r="X454" s="331"/>
      <c r="Y454" s="331"/>
      <c r="Z454" s="331"/>
    </row>
    <row r="455">
      <c r="A455" s="331"/>
      <c r="B455" s="331"/>
      <c r="C455" s="331"/>
      <c r="D455" s="331"/>
      <c r="E455" s="331"/>
      <c r="F455" s="331"/>
      <c r="G455" s="331"/>
      <c r="H455" s="331"/>
      <c r="I455" s="331"/>
      <c r="J455" s="331"/>
      <c r="K455" s="331"/>
      <c r="L455" s="331"/>
      <c r="M455" s="331"/>
      <c r="N455" s="331"/>
      <c r="O455" s="331"/>
      <c r="P455" s="331"/>
      <c r="Q455" s="331"/>
      <c r="R455" s="331"/>
      <c r="S455" s="331"/>
      <c r="T455" s="331"/>
      <c r="U455" s="331"/>
      <c r="V455" s="331"/>
      <c r="W455" s="331"/>
      <c r="X455" s="331"/>
      <c r="Y455" s="331"/>
      <c r="Z455" s="331"/>
    </row>
    <row r="456">
      <c r="A456" s="331"/>
      <c r="B456" s="331"/>
      <c r="C456" s="331"/>
      <c r="D456" s="331"/>
      <c r="E456" s="331"/>
      <c r="F456" s="331"/>
      <c r="G456" s="331"/>
      <c r="H456" s="331"/>
      <c r="I456" s="331"/>
      <c r="J456" s="331"/>
      <c r="K456" s="331"/>
      <c r="L456" s="331"/>
      <c r="M456" s="331"/>
      <c r="N456" s="331"/>
      <c r="O456" s="331"/>
      <c r="P456" s="331"/>
      <c r="Q456" s="331"/>
      <c r="R456" s="331"/>
      <c r="S456" s="331"/>
      <c r="T456" s="331"/>
      <c r="U456" s="331"/>
      <c r="V456" s="331"/>
      <c r="W456" s="331"/>
      <c r="X456" s="331"/>
      <c r="Y456" s="331"/>
      <c r="Z456" s="331"/>
    </row>
    <row r="457">
      <c r="A457" s="331"/>
      <c r="B457" s="331"/>
      <c r="C457" s="331"/>
      <c r="D457" s="331"/>
      <c r="E457" s="331"/>
      <c r="F457" s="331"/>
      <c r="G457" s="331"/>
      <c r="H457" s="331"/>
      <c r="I457" s="331"/>
      <c r="J457" s="331"/>
      <c r="K457" s="331"/>
      <c r="L457" s="331"/>
      <c r="M457" s="331"/>
      <c r="N457" s="331"/>
      <c r="O457" s="331"/>
      <c r="P457" s="331"/>
      <c r="Q457" s="331"/>
      <c r="R457" s="331"/>
      <c r="S457" s="331"/>
      <c r="T457" s="331"/>
      <c r="U457" s="331"/>
      <c r="V457" s="331"/>
      <c r="W457" s="331"/>
      <c r="X457" s="331"/>
      <c r="Y457" s="331"/>
      <c r="Z457" s="331"/>
    </row>
    <row r="458">
      <c r="A458" s="331"/>
      <c r="B458" s="331"/>
      <c r="C458" s="331"/>
      <c r="D458" s="331"/>
      <c r="E458" s="331"/>
      <c r="F458" s="331"/>
      <c r="G458" s="331"/>
      <c r="H458" s="331"/>
      <c r="I458" s="331"/>
      <c r="J458" s="331"/>
      <c r="K458" s="331"/>
      <c r="L458" s="331"/>
      <c r="M458" s="331"/>
      <c r="N458" s="331"/>
      <c r="O458" s="331"/>
      <c r="P458" s="331"/>
      <c r="Q458" s="331"/>
      <c r="R458" s="331"/>
      <c r="S458" s="331"/>
      <c r="T458" s="331"/>
      <c r="U458" s="331"/>
      <c r="V458" s="331"/>
      <c r="W458" s="331"/>
      <c r="X458" s="331"/>
      <c r="Y458" s="331"/>
      <c r="Z458" s="331"/>
    </row>
    <row r="459">
      <c r="A459" s="331"/>
      <c r="B459" s="331"/>
      <c r="C459" s="331"/>
      <c r="D459" s="331"/>
      <c r="E459" s="331"/>
      <c r="F459" s="331"/>
      <c r="G459" s="331"/>
      <c r="H459" s="331"/>
      <c r="I459" s="331"/>
      <c r="J459" s="331"/>
      <c r="K459" s="331"/>
      <c r="L459" s="331"/>
      <c r="M459" s="331"/>
      <c r="N459" s="331"/>
      <c r="O459" s="331"/>
      <c r="P459" s="331"/>
      <c r="Q459" s="331"/>
      <c r="R459" s="331"/>
      <c r="S459" s="331"/>
      <c r="T459" s="331"/>
      <c r="U459" s="331"/>
      <c r="V459" s="331"/>
      <c r="W459" s="331"/>
      <c r="X459" s="331"/>
      <c r="Y459" s="331"/>
      <c r="Z459" s="331"/>
    </row>
    <row r="460">
      <c r="A460" s="331"/>
      <c r="B460" s="331"/>
      <c r="C460" s="331"/>
      <c r="D460" s="331"/>
      <c r="E460" s="331"/>
      <c r="F460" s="331"/>
      <c r="G460" s="331"/>
      <c r="H460" s="331"/>
      <c r="I460" s="331"/>
      <c r="J460" s="331"/>
      <c r="K460" s="331"/>
      <c r="L460" s="331"/>
      <c r="M460" s="331"/>
      <c r="N460" s="331"/>
      <c r="O460" s="331"/>
      <c r="P460" s="331"/>
      <c r="Q460" s="331"/>
      <c r="R460" s="331"/>
      <c r="S460" s="331"/>
      <c r="T460" s="331"/>
      <c r="U460" s="331"/>
      <c r="V460" s="331"/>
      <c r="W460" s="331"/>
      <c r="X460" s="331"/>
      <c r="Y460" s="331"/>
      <c r="Z460" s="331"/>
    </row>
    <row r="461">
      <c r="A461" s="331"/>
      <c r="B461" s="331"/>
      <c r="C461" s="331"/>
      <c r="D461" s="331"/>
      <c r="E461" s="331"/>
      <c r="F461" s="331"/>
      <c r="G461" s="331"/>
      <c r="H461" s="331"/>
      <c r="I461" s="331"/>
      <c r="J461" s="331"/>
      <c r="K461" s="331"/>
      <c r="L461" s="331"/>
      <c r="M461" s="331"/>
      <c r="N461" s="331"/>
      <c r="O461" s="331"/>
      <c r="P461" s="331"/>
      <c r="Q461" s="331"/>
      <c r="R461" s="331"/>
      <c r="S461" s="331"/>
      <c r="T461" s="331"/>
      <c r="U461" s="331"/>
      <c r="V461" s="331"/>
      <c r="W461" s="331"/>
      <c r="X461" s="331"/>
      <c r="Y461" s="331"/>
      <c r="Z461" s="331"/>
    </row>
    <row r="462">
      <c r="A462" s="331"/>
      <c r="B462" s="331"/>
      <c r="C462" s="331"/>
      <c r="D462" s="331"/>
      <c r="E462" s="331"/>
      <c r="F462" s="331"/>
      <c r="G462" s="331"/>
      <c r="H462" s="331"/>
      <c r="I462" s="331"/>
      <c r="J462" s="331"/>
      <c r="K462" s="331"/>
      <c r="L462" s="331"/>
      <c r="M462" s="331"/>
      <c r="N462" s="331"/>
      <c r="O462" s="331"/>
      <c r="P462" s="331"/>
      <c r="Q462" s="331"/>
      <c r="R462" s="331"/>
      <c r="S462" s="331"/>
      <c r="T462" s="331"/>
      <c r="U462" s="331"/>
      <c r="V462" s="331"/>
      <c r="W462" s="331"/>
      <c r="X462" s="331"/>
      <c r="Y462" s="331"/>
      <c r="Z462" s="331"/>
    </row>
    <row r="463">
      <c r="A463" s="331"/>
      <c r="B463" s="331"/>
      <c r="C463" s="331"/>
      <c r="D463" s="331"/>
      <c r="E463" s="331"/>
      <c r="F463" s="331"/>
      <c r="G463" s="331"/>
      <c r="H463" s="331"/>
      <c r="I463" s="331"/>
      <c r="J463" s="331"/>
      <c r="K463" s="331"/>
      <c r="L463" s="331"/>
      <c r="M463" s="331"/>
      <c r="N463" s="331"/>
      <c r="O463" s="331"/>
      <c r="P463" s="331"/>
      <c r="Q463" s="331"/>
      <c r="R463" s="331"/>
      <c r="S463" s="331"/>
      <c r="T463" s="331"/>
      <c r="U463" s="331"/>
      <c r="V463" s="331"/>
      <c r="W463" s="331"/>
      <c r="X463" s="331"/>
      <c r="Y463" s="331"/>
      <c r="Z463" s="331"/>
    </row>
    <row r="464">
      <c r="A464" s="331"/>
      <c r="B464" s="331"/>
      <c r="C464" s="331"/>
      <c r="D464" s="331"/>
      <c r="E464" s="331"/>
      <c r="F464" s="331"/>
      <c r="G464" s="331"/>
      <c r="H464" s="331"/>
      <c r="I464" s="331"/>
      <c r="J464" s="331"/>
      <c r="K464" s="331"/>
      <c r="L464" s="331"/>
      <c r="M464" s="331"/>
      <c r="N464" s="331"/>
      <c r="O464" s="331"/>
      <c r="P464" s="331"/>
      <c r="Q464" s="331"/>
      <c r="R464" s="331"/>
      <c r="S464" s="331"/>
      <c r="T464" s="331"/>
      <c r="U464" s="331"/>
      <c r="V464" s="331"/>
      <c r="W464" s="331"/>
      <c r="X464" s="331"/>
      <c r="Y464" s="331"/>
      <c r="Z464" s="331"/>
    </row>
    <row r="465">
      <c r="A465" s="331"/>
      <c r="B465" s="331"/>
      <c r="C465" s="331"/>
      <c r="D465" s="331"/>
      <c r="E465" s="331"/>
      <c r="F465" s="331"/>
      <c r="G465" s="331"/>
      <c r="H465" s="331"/>
      <c r="I465" s="331"/>
      <c r="J465" s="331"/>
      <c r="K465" s="331"/>
      <c r="L465" s="331"/>
      <c r="M465" s="331"/>
      <c r="N465" s="331"/>
      <c r="O465" s="331"/>
      <c r="P465" s="331"/>
      <c r="Q465" s="331"/>
      <c r="R465" s="331"/>
      <c r="S465" s="331"/>
      <c r="T465" s="331"/>
      <c r="U465" s="331"/>
      <c r="V465" s="331"/>
      <c r="W465" s="331"/>
      <c r="X465" s="331"/>
      <c r="Y465" s="331"/>
      <c r="Z465" s="331"/>
    </row>
    <row r="466">
      <c r="A466" s="331"/>
      <c r="B466" s="331"/>
      <c r="C466" s="331"/>
      <c r="D466" s="331"/>
      <c r="E466" s="331"/>
      <c r="F466" s="331"/>
      <c r="G466" s="331"/>
      <c r="H466" s="331"/>
      <c r="I466" s="331"/>
      <c r="J466" s="331"/>
      <c r="K466" s="331"/>
      <c r="L466" s="331"/>
      <c r="M466" s="331"/>
      <c r="N466" s="331"/>
      <c r="O466" s="331"/>
      <c r="P466" s="331"/>
      <c r="Q466" s="331"/>
      <c r="R466" s="331"/>
      <c r="S466" s="331"/>
      <c r="T466" s="331"/>
      <c r="U466" s="331"/>
      <c r="V466" s="331"/>
      <c r="W466" s="331"/>
      <c r="X466" s="331"/>
      <c r="Y466" s="331"/>
      <c r="Z466" s="331"/>
    </row>
    <row r="467">
      <c r="A467" s="331"/>
      <c r="B467" s="331"/>
      <c r="C467" s="331"/>
      <c r="D467" s="331"/>
      <c r="E467" s="331"/>
      <c r="F467" s="331"/>
      <c r="G467" s="331"/>
      <c r="H467" s="331"/>
      <c r="I467" s="331"/>
      <c r="J467" s="331"/>
      <c r="K467" s="331"/>
      <c r="L467" s="331"/>
      <c r="M467" s="331"/>
      <c r="N467" s="331"/>
      <c r="O467" s="331"/>
      <c r="P467" s="331"/>
      <c r="Q467" s="331"/>
      <c r="R467" s="331"/>
      <c r="S467" s="331"/>
      <c r="T467" s="331"/>
      <c r="U467" s="331"/>
      <c r="V467" s="331"/>
      <c r="W467" s="331"/>
      <c r="X467" s="331"/>
      <c r="Y467" s="331"/>
      <c r="Z467" s="331"/>
    </row>
    <row r="468">
      <c r="A468" s="331"/>
      <c r="B468" s="331"/>
      <c r="C468" s="331"/>
      <c r="D468" s="331"/>
      <c r="E468" s="331"/>
      <c r="F468" s="331"/>
      <c r="G468" s="331"/>
      <c r="H468" s="331"/>
      <c r="I468" s="331"/>
      <c r="J468" s="331"/>
      <c r="K468" s="331"/>
      <c r="L468" s="331"/>
      <c r="M468" s="331"/>
      <c r="N468" s="331"/>
      <c r="O468" s="331"/>
      <c r="P468" s="331"/>
      <c r="Q468" s="331"/>
      <c r="R468" s="331"/>
      <c r="S468" s="331"/>
      <c r="T468" s="331"/>
      <c r="U468" s="331"/>
      <c r="V468" s="331"/>
      <c r="W468" s="331"/>
      <c r="X468" s="331"/>
      <c r="Y468" s="331"/>
      <c r="Z468" s="331"/>
    </row>
    <row r="469">
      <c r="A469" s="331"/>
      <c r="B469" s="331"/>
      <c r="C469" s="331"/>
      <c r="D469" s="331"/>
      <c r="E469" s="331"/>
      <c r="F469" s="331"/>
      <c r="G469" s="331"/>
      <c r="H469" s="331"/>
      <c r="I469" s="331"/>
      <c r="J469" s="331"/>
      <c r="K469" s="331"/>
      <c r="L469" s="331"/>
      <c r="M469" s="331"/>
      <c r="N469" s="331"/>
      <c r="O469" s="331"/>
      <c r="P469" s="331"/>
      <c r="Q469" s="331"/>
      <c r="R469" s="331"/>
      <c r="S469" s="331"/>
      <c r="T469" s="331"/>
      <c r="U469" s="331"/>
      <c r="V469" s="331"/>
      <c r="W469" s="331"/>
      <c r="X469" s="331"/>
      <c r="Y469" s="331"/>
      <c r="Z469" s="331"/>
    </row>
    <row r="470">
      <c r="A470" s="331"/>
      <c r="B470" s="331"/>
      <c r="C470" s="331"/>
      <c r="D470" s="331"/>
      <c r="E470" s="331"/>
      <c r="F470" s="331"/>
      <c r="G470" s="331"/>
      <c r="H470" s="331"/>
      <c r="I470" s="331"/>
      <c r="J470" s="331"/>
      <c r="K470" s="331"/>
      <c r="L470" s="331"/>
      <c r="M470" s="331"/>
      <c r="N470" s="331"/>
      <c r="O470" s="331"/>
      <c r="P470" s="331"/>
      <c r="Q470" s="331"/>
      <c r="R470" s="331"/>
      <c r="S470" s="331"/>
      <c r="T470" s="331"/>
      <c r="U470" s="331"/>
      <c r="V470" s="331"/>
      <c r="W470" s="331"/>
      <c r="X470" s="331"/>
      <c r="Y470" s="331"/>
      <c r="Z470" s="331"/>
    </row>
    <row r="471">
      <c r="A471" s="331"/>
      <c r="B471" s="331"/>
      <c r="C471" s="331"/>
      <c r="D471" s="331"/>
      <c r="E471" s="331"/>
      <c r="F471" s="331"/>
      <c r="G471" s="331"/>
      <c r="H471" s="331"/>
      <c r="I471" s="331"/>
      <c r="J471" s="331"/>
      <c r="K471" s="331"/>
      <c r="L471" s="331"/>
      <c r="M471" s="331"/>
      <c r="N471" s="331"/>
      <c r="O471" s="331"/>
      <c r="P471" s="331"/>
      <c r="Q471" s="331"/>
      <c r="R471" s="331"/>
      <c r="S471" s="331"/>
      <c r="T471" s="331"/>
      <c r="U471" s="331"/>
      <c r="V471" s="331"/>
      <c r="W471" s="331"/>
      <c r="X471" s="331"/>
      <c r="Y471" s="331"/>
      <c r="Z471" s="331"/>
    </row>
    <row r="472">
      <c r="A472" s="331"/>
      <c r="B472" s="331"/>
      <c r="C472" s="331"/>
      <c r="D472" s="331"/>
      <c r="E472" s="331"/>
      <c r="F472" s="331"/>
      <c r="G472" s="331"/>
      <c r="H472" s="331"/>
      <c r="I472" s="331"/>
      <c r="J472" s="331"/>
      <c r="K472" s="331"/>
      <c r="L472" s="331"/>
      <c r="M472" s="331"/>
      <c r="N472" s="331"/>
      <c r="O472" s="331"/>
      <c r="P472" s="331"/>
      <c r="Q472" s="331"/>
      <c r="R472" s="331"/>
      <c r="S472" s="331"/>
      <c r="T472" s="331"/>
      <c r="U472" s="331"/>
      <c r="V472" s="331"/>
      <c r="W472" s="331"/>
      <c r="X472" s="331"/>
      <c r="Y472" s="331"/>
      <c r="Z472" s="331"/>
    </row>
    <row r="473">
      <c r="A473" s="331"/>
      <c r="B473" s="331"/>
      <c r="C473" s="331"/>
      <c r="D473" s="331"/>
      <c r="E473" s="331"/>
      <c r="F473" s="331"/>
      <c r="G473" s="331"/>
      <c r="H473" s="331"/>
      <c r="I473" s="331"/>
      <c r="J473" s="331"/>
      <c r="K473" s="331"/>
      <c r="L473" s="331"/>
      <c r="M473" s="331"/>
      <c r="N473" s="331"/>
      <c r="O473" s="331"/>
      <c r="P473" s="331"/>
      <c r="Q473" s="331"/>
      <c r="R473" s="331"/>
      <c r="S473" s="331"/>
      <c r="T473" s="331"/>
      <c r="U473" s="331"/>
      <c r="V473" s="331"/>
      <c r="W473" s="331"/>
      <c r="X473" s="331"/>
      <c r="Y473" s="331"/>
      <c r="Z473" s="331"/>
    </row>
    <row r="474">
      <c r="A474" s="331"/>
      <c r="B474" s="331"/>
      <c r="C474" s="331"/>
      <c r="D474" s="331"/>
      <c r="E474" s="331"/>
      <c r="F474" s="331"/>
      <c r="G474" s="331"/>
      <c r="H474" s="331"/>
      <c r="I474" s="331"/>
      <c r="J474" s="331"/>
      <c r="K474" s="331"/>
      <c r="L474" s="331"/>
      <c r="M474" s="331"/>
      <c r="N474" s="331"/>
      <c r="O474" s="331"/>
      <c r="P474" s="331"/>
      <c r="Q474" s="331"/>
      <c r="R474" s="331"/>
      <c r="S474" s="331"/>
      <c r="T474" s="331"/>
      <c r="U474" s="331"/>
      <c r="V474" s="331"/>
      <c r="W474" s="331"/>
      <c r="X474" s="331"/>
      <c r="Y474" s="331"/>
      <c r="Z474" s="331"/>
    </row>
    <row r="475">
      <c r="A475" s="331"/>
      <c r="B475" s="331"/>
      <c r="C475" s="331"/>
      <c r="D475" s="331"/>
      <c r="E475" s="331"/>
      <c r="F475" s="331"/>
      <c r="G475" s="331"/>
      <c r="H475" s="331"/>
      <c r="I475" s="331"/>
      <c r="J475" s="331"/>
      <c r="K475" s="331"/>
      <c r="L475" s="331"/>
      <c r="M475" s="331"/>
      <c r="N475" s="331"/>
      <c r="O475" s="331"/>
      <c r="P475" s="331"/>
      <c r="Q475" s="331"/>
      <c r="R475" s="331"/>
      <c r="S475" s="331"/>
      <c r="T475" s="331"/>
      <c r="U475" s="331"/>
      <c r="V475" s="331"/>
      <c r="W475" s="331"/>
      <c r="X475" s="331"/>
      <c r="Y475" s="331"/>
      <c r="Z475" s="331"/>
    </row>
    <row r="476">
      <c r="A476" s="331"/>
      <c r="B476" s="331"/>
      <c r="C476" s="331"/>
      <c r="D476" s="331"/>
      <c r="E476" s="331"/>
      <c r="F476" s="331"/>
      <c r="G476" s="331"/>
      <c r="H476" s="331"/>
      <c r="I476" s="331"/>
      <c r="J476" s="331"/>
      <c r="K476" s="331"/>
      <c r="L476" s="331"/>
      <c r="M476" s="331"/>
      <c r="N476" s="331"/>
      <c r="O476" s="331"/>
      <c r="P476" s="331"/>
      <c r="Q476" s="331"/>
      <c r="R476" s="331"/>
      <c r="S476" s="331"/>
      <c r="T476" s="331"/>
      <c r="U476" s="331"/>
      <c r="V476" s="331"/>
      <c r="W476" s="331"/>
      <c r="X476" s="331"/>
      <c r="Y476" s="331"/>
      <c r="Z476" s="331"/>
    </row>
    <row r="477">
      <c r="A477" s="331"/>
      <c r="B477" s="331"/>
      <c r="C477" s="331"/>
      <c r="D477" s="331"/>
      <c r="E477" s="331"/>
      <c r="F477" s="331"/>
      <c r="G477" s="331"/>
      <c r="H477" s="331"/>
      <c r="I477" s="331"/>
      <c r="J477" s="331"/>
      <c r="K477" s="331"/>
      <c r="L477" s="331"/>
      <c r="M477" s="331"/>
      <c r="N477" s="331"/>
      <c r="O477" s="331"/>
      <c r="P477" s="331"/>
      <c r="Q477" s="331"/>
      <c r="R477" s="331"/>
      <c r="S477" s="331"/>
      <c r="T477" s="331"/>
      <c r="U477" s="331"/>
      <c r="V477" s="331"/>
      <c r="W477" s="331"/>
      <c r="X477" s="331"/>
      <c r="Y477" s="331"/>
      <c r="Z477" s="331"/>
    </row>
    <row r="478">
      <c r="A478" s="331"/>
      <c r="B478" s="331"/>
      <c r="C478" s="331"/>
      <c r="D478" s="331"/>
      <c r="E478" s="331"/>
      <c r="F478" s="331"/>
      <c r="G478" s="331"/>
      <c r="H478" s="331"/>
      <c r="I478" s="331"/>
      <c r="J478" s="331"/>
      <c r="K478" s="331"/>
      <c r="L478" s="331"/>
      <c r="M478" s="331"/>
      <c r="N478" s="331"/>
      <c r="O478" s="331"/>
      <c r="P478" s="331"/>
      <c r="Q478" s="331"/>
      <c r="R478" s="331"/>
      <c r="S478" s="331"/>
      <c r="T478" s="331"/>
      <c r="U478" s="331"/>
      <c r="V478" s="331"/>
      <c r="W478" s="331"/>
      <c r="X478" s="331"/>
      <c r="Y478" s="331"/>
      <c r="Z478" s="331"/>
    </row>
    <row r="479">
      <c r="A479" s="331"/>
      <c r="B479" s="331"/>
      <c r="C479" s="331"/>
      <c r="D479" s="331"/>
      <c r="E479" s="331"/>
      <c r="F479" s="331"/>
      <c r="G479" s="331"/>
      <c r="H479" s="331"/>
      <c r="I479" s="331"/>
      <c r="J479" s="331"/>
      <c r="K479" s="331"/>
      <c r="L479" s="331"/>
      <c r="M479" s="331"/>
      <c r="N479" s="331"/>
      <c r="O479" s="331"/>
      <c r="P479" s="331"/>
      <c r="Q479" s="331"/>
      <c r="R479" s="331"/>
      <c r="S479" s="331"/>
      <c r="T479" s="331"/>
      <c r="U479" s="331"/>
      <c r="V479" s="331"/>
      <c r="W479" s="331"/>
      <c r="X479" s="331"/>
      <c r="Y479" s="331"/>
      <c r="Z479" s="331"/>
    </row>
    <row r="480">
      <c r="A480" s="331"/>
      <c r="B480" s="331"/>
      <c r="C480" s="331"/>
      <c r="D480" s="331"/>
      <c r="E480" s="331"/>
      <c r="F480" s="331"/>
      <c r="G480" s="331"/>
      <c r="H480" s="331"/>
      <c r="I480" s="331"/>
      <c r="J480" s="331"/>
      <c r="K480" s="331"/>
      <c r="L480" s="331"/>
      <c r="M480" s="331"/>
      <c r="N480" s="331"/>
      <c r="O480" s="331"/>
      <c r="P480" s="331"/>
      <c r="Q480" s="331"/>
      <c r="R480" s="331"/>
      <c r="S480" s="331"/>
      <c r="T480" s="331"/>
      <c r="U480" s="331"/>
      <c r="V480" s="331"/>
      <c r="W480" s="331"/>
      <c r="X480" s="331"/>
      <c r="Y480" s="331"/>
      <c r="Z480" s="331"/>
    </row>
    <row r="481">
      <c r="A481" s="331"/>
      <c r="B481" s="331"/>
      <c r="C481" s="331"/>
      <c r="D481" s="331"/>
      <c r="E481" s="331"/>
      <c r="F481" s="331"/>
      <c r="G481" s="331"/>
      <c r="H481" s="331"/>
      <c r="I481" s="331"/>
      <c r="J481" s="331"/>
      <c r="K481" s="331"/>
      <c r="L481" s="331"/>
      <c r="M481" s="331"/>
      <c r="N481" s="331"/>
      <c r="O481" s="331"/>
      <c r="P481" s="331"/>
      <c r="Q481" s="331"/>
      <c r="R481" s="331"/>
      <c r="S481" s="331"/>
      <c r="T481" s="331"/>
      <c r="U481" s="331"/>
      <c r="V481" s="331"/>
      <c r="W481" s="331"/>
      <c r="X481" s="331"/>
      <c r="Y481" s="331"/>
      <c r="Z481" s="331"/>
    </row>
    <row r="482">
      <c r="A482" s="331"/>
      <c r="B482" s="331"/>
      <c r="C482" s="331"/>
      <c r="D482" s="331"/>
      <c r="E482" s="331"/>
      <c r="F482" s="331"/>
      <c r="G482" s="331"/>
      <c r="H482" s="331"/>
      <c r="I482" s="331"/>
      <c r="J482" s="331"/>
      <c r="K482" s="331"/>
      <c r="L482" s="331"/>
      <c r="M482" s="331"/>
      <c r="N482" s="331"/>
      <c r="O482" s="331"/>
      <c r="P482" s="331"/>
      <c r="Q482" s="331"/>
      <c r="R482" s="331"/>
      <c r="S482" s="331"/>
      <c r="T482" s="331"/>
      <c r="U482" s="331"/>
      <c r="V482" s="331"/>
      <c r="W482" s="331"/>
      <c r="X482" s="331"/>
      <c r="Y482" s="331"/>
      <c r="Z482" s="331"/>
    </row>
    <row r="483">
      <c r="A483" s="331"/>
      <c r="B483" s="331"/>
      <c r="C483" s="331"/>
      <c r="D483" s="331"/>
      <c r="E483" s="331"/>
      <c r="F483" s="331"/>
      <c r="G483" s="331"/>
      <c r="H483" s="331"/>
      <c r="I483" s="331"/>
      <c r="J483" s="331"/>
      <c r="K483" s="331"/>
      <c r="L483" s="331"/>
      <c r="M483" s="331"/>
      <c r="N483" s="331"/>
      <c r="O483" s="331"/>
      <c r="P483" s="331"/>
      <c r="Q483" s="331"/>
      <c r="R483" s="331"/>
      <c r="S483" s="331"/>
      <c r="T483" s="331"/>
      <c r="U483" s="331"/>
      <c r="V483" s="331"/>
      <c r="W483" s="331"/>
      <c r="X483" s="331"/>
      <c r="Y483" s="331"/>
      <c r="Z483" s="331"/>
    </row>
    <row r="484">
      <c r="A484" s="331"/>
      <c r="B484" s="331"/>
      <c r="C484" s="331"/>
      <c r="D484" s="331"/>
      <c r="E484" s="331"/>
      <c r="F484" s="331"/>
      <c r="G484" s="331"/>
      <c r="H484" s="331"/>
      <c r="I484" s="331"/>
      <c r="J484" s="331"/>
      <c r="K484" s="331"/>
      <c r="L484" s="331"/>
      <c r="M484" s="331"/>
      <c r="N484" s="331"/>
      <c r="O484" s="331"/>
      <c r="P484" s="331"/>
      <c r="Q484" s="331"/>
      <c r="R484" s="331"/>
      <c r="S484" s="331"/>
      <c r="T484" s="331"/>
      <c r="U484" s="331"/>
      <c r="V484" s="331"/>
      <c r="W484" s="331"/>
      <c r="X484" s="331"/>
      <c r="Y484" s="331"/>
      <c r="Z484" s="331"/>
    </row>
    <row r="485">
      <c r="A485" s="331"/>
      <c r="B485" s="331"/>
      <c r="C485" s="331"/>
      <c r="D485" s="331"/>
      <c r="E485" s="331"/>
      <c r="F485" s="331"/>
      <c r="G485" s="331"/>
      <c r="H485" s="331"/>
      <c r="I485" s="331"/>
      <c r="J485" s="331"/>
      <c r="K485" s="331"/>
      <c r="L485" s="331"/>
      <c r="M485" s="331"/>
      <c r="N485" s="331"/>
      <c r="O485" s="331"/>
      <c r="P485" s="331"/>
      <c r="Q485" s="331"/>
      <c r="R485" s="331"/>
      <c r="S485" s="331"/>
      <c r="T485" s="331"/>
      <c r="U485" s="331"/>
      <c r="V485" s="331"/>
      <c r="W485" s="331"/>
      <c r="X485" s="331"/>
      <c r="Y485" s="331"/>
      <c r="Z485" s="331"/>
    </row>
    <row r="486">
      <c r="A486" s="331"/>
      <c r="B486" s="331"/>
      <c r="C486" s="331"/>
      <c r="D486" s="331"/>
      <c r="E486" s="331"/>
      <c r="F486" s="331"/>
      <c r="G486" s="331"/>
      <c r="H486" s="331"/>
      <c r="I486" s="331"/>
      <c r="J486" s="331"/>
      <c r="K486" s="331"/>
      <c r="L486" s="331"/>
      <c r="M486" s="331"/>
      <c r="N486" s="331"/>
      <c r="O486" s="331"/>
      <c r="P486" s="331"/>
      <c r="Q486" s="331"/>
      <c r="R486" s="331"/>
      <c r="S486" s="331"/>
      <c r="T486" s="331"/>
      <c r="U486" s="331"/>
      <c r="V486" s="331"/>
      <c r="W486" s="331"/>
      <c r="X486" s="331"/>
      <c r="Y486" s="331"/>
      <c r="Z486" s="331"/>
    </row>
    <row r="487">
      <c r="A487" s="331"/>
      <c r="B487" s="331"/>
      <c r="C487" s="331"/>
      <c r="D487" s="331"/>
      <c r="E487" s="331"/>
      <c r="F487" s="331"/>
      <c r="G487" s="331"/>
      <c r="H487" s="331"/>
      <c r="I487" s="331"/>
      <c r="J487" s="331"/>
      <c r="K487" s="331"/>
      <c r="L487" s="331"/>
      <c r="M487" s="331"/>
      <c r="N487" s="331"/>
      <c r="O487" s="331"/>
      <c r="P487" s="331"/>
      <c r="Q487" s="331"/>
      <c r="R487" s="331"/>
      <c r="S487" s="331"/>
      <c r="T487" s="331"/>
      <c r="U487" s="331"/>
      <c r="V487" s="331"/>
      <c r="W487" s="331"/>
      <c r="X487" s="331"/>
      <c r="Y487" s="331"/>
      <c r="Z487" s="331"/>
    </row>
    <row r="488">
      <c r="A488" s="331"/>
      <c r="B488" s="331"/>
      <c r="C488" s="331"/>
      <c r="D488" s="331"/>
      <c r="E488" s="331"/>
      <c r="F488" s="331"/>
      <c r="G488" s="331"/>
      <c r="H488" s="331"/>
      <c r="I488" s="331"/>
      <c r="J488" s="331"/>
      <c r="K488" s="331"/>
      <c r="L488" s="331"/>
      <c r="M488" s="331"/>
      <c r="N488" s="331"/>
      <c r="O488" s="331"/>
      <c r="P488" s="331"/>
      <c r="Q488" s="331"/>
      <c r="R488" s="331"/>
      <c r="S488" s="331"/>
      <c r="T488" s="331"/>
      <c r="U488" s="331"/>
      <c r="V488" s="331"/>
      <c r="W488" s="331"/>
      <c r="X488" s="331"/>
      <c r="Y488" s="331"/>
      <c r="Z488" s="331"/>
    </row>
    <row r="489">
      <c r="A489" s="331"/>
      <c r="B489" s="331"/>
      <c r="C489" s="331"/>
      <c r="D489" s="331"/>
      <c r="E489" s="331"/>
      <c r="F489" s="331"/>
      <c r="G489" s="331"/>
      <c r="H489" s="331"/>
      <c r="I489" s="331"/>
      <c r="J489" s="331"/>
      <c r="K489" s="331"/>
      <c r="L489" s="331"/>
      <c r="M489" s="331"/>
      <c r="N489" s="331"/>
      <c r="O489" s="331"/>
      <c r="P489" s="331"/>
      <c r="Q489" s="331"/>
      <c r="R489" s="331"/>
      <c r="S489" s="331"/>
      <c r="T489" s="331"/>
      <c r="U489" s="331"/>
      <c r="V489" s="331"/>
      <c r="W489" s="331"/>
      <c r="X489" s="331"/>
      <c r="Y489" s="331"/>
      <c r="Z489" s="331"/>
    </row>
    <row r="490">
      <c r="A490" s="331"/>
      <c r="B490" s="331"/>
      <c r="C490" s="331"/>
      <c r="D490" s="331"/>
      <c r="E490" s="331"/>
      <c r="F490" s="331"/>
      <c r="G490" s="331"/>
      <c r="H490" s="331"/>
      <c r="I490" s="331"/>
      <c r="J490" s="331"/>
      <c r="K490" s="331"/>
      <c r="L490" s="331"/>
      <c r="M490" s="331"/>
      <c r="N490" s="331"/>
      <c r="O490" s="331"/>
      <c r="P490" s="331"/>
      <c r="Q490" s="331"/>
      <c r="R490" s="331"/>
      <c r="S490" s="331"/>
      <c r="T490" s="331"/>
      <c r="U490" s="331"/>
      <c r="V490" s="331"/>
      <c r="W490" s="331"/>
      <c r="X490" s="331"/>
      <c r="Y490" s="331"/>
      <c r="Z490" s="331"/>
    </row>
    <row r="491">
      <c r="A491" s="331"/>
      <c r="B491" s="331"/>
      <c r="C491" s="331"/>
      <c r="D491" s="331"/>
      <c r="E491" s="331"/>
      <c r="F491" s="331"/>
      <c r="G491" s="331"/>
      <c r="H491" s="331"/>
      <c r="I491" s="331"/>
      <c r="J491" s="331"/>
      <c r="K491" s="331"/>
      <c r="L491" s="331"/>
      <c r="M491" s="331"/>
      <c r="N491" s="331"/>
      <c r="O491" s="331"/>
      <c r="P491" s="331"/>
      <c r="Q491" s="331"/>
      <c r="R491" s="331"/>
      <c r="S491" s="331"/>
      <c r="T491" s="331"/>
      <c r="U491" s="331"/>
      <c r="V491" s="331"/>
      <c r="W491" s="331"/>
      <c r="X491" s="331"/>
      <c r="Y491" s="331"/>
      <c r="Z491" s="331"/>
    </row>
    <row r="492">
      <c r="A492" s="331"/>
      <c r="B492" s="331"/>
      <c r="C492" s="331"/>
      <c r="D492" s="331"/>
      <c r="E492" s="331"/>
      <c r="F492" s="331"/>
      <c r="G492" s="331"/>
      <c r="H492" s="331"/>
      <c r="I492" s="331"/>
      <c r="J492" s="331"/>
      <c r="K492" s="331"/>
      <c r="L492" s="331"/>
      <c r="M492" s="331"/>
      <c r="N492" s="331"/>
      <c r="O492" s="331"/>
      <c r="P492" s="331"/>
      <c r="Q492" s="331"/>
      <c r="R492" s="331"/>
      <c r="S492" s="331"/>
      <c r="T492" s="331"/>
      <c r="U492" s="331"/>
      <c r="V492" s="331"/>
      <c r="W492" s="331"/>
      <c r="X492" s="331"/>
      <c r="Y492" s="331"/>
      <c r="Z492" s="331"/>
    </row>
    <row r="493">
      <c r="A493" s="331"/>
      <c r="B493" s="331"/>
      <c r="C493" s="331"/>
      <c r="D493" s="331"/>
      <c r="E493" s="331"/>
      <c r="F493" s="331"/>
      <c r="G493" s="331"/>
      <c r="H493" s="331"/>
      <c r="I493" s="331"/>
      <c r="J493" s="331"/>
      <c r="K493" s="331"/>
      <c r="L493" s="331"/>
      <c r="M493" s="331"/>
      <c r="N493" s="331"/>
      <c r="O493" s="331"/>
      <c r="P493" s="331"/>
      <c r="Q493" s="331"/>
      <c r="R493" s="331"/>
      <c r="S493" s="331"/>
      <c r="T493" s="331"/>
      <c r="U493" s="331"/>
      <c r="V493" s="331"/>
      <c r="W493" s="331"/>
      <c r="X493" s="331"/>
      <c r="Y493" s="331"/>
      <c r="Z493" s="331"/>
    </row>
    <row r="494">
      <c r="A494" s="331"/>
      <c r="B494" s="331"/>
      <c r="C494" s="331"/>
      <c r="D494" s="331"/>
      <c r="E494" s="331"/>
      <c r="F494" s="331"/>
      <c r="G494" s="331"/>
      <c r="H494" s="331"/>
      <c r="I494" s="331"/>
      <c r="J494" s="331"/>
      <c r="K494" s="331"/>
      <c r="L494" s="331"/>
      <c r="M494" s="331"/>
      <c r="N494" s="331"/>
      <c r="O494" s="331"/>
      <c r="P494" s="331"/>
      <c r="Q494" s="331"/>
      <c r="R494" s="331"/>
      <c r="S494" s="331"/>
      <c r="T494" s="331"/>
      <c r="U494" s="331"/>
      <c r="V494" s="331"/>
      <c r="W494" s="331"/>
      <c r="X494" s="331"/>
      <c r="Y494" s="331"/>
      <c r="Z494" s="331"/>
    </row>
    <row r="495">
      <c r="A495" s="331"/>
      <c r="B495" s="331"/>
      <c r="C495" s="331"/>
      <c r="D495" s="331"/>
      <c r="E495" s="331"/>
      <c r="F495" s="331"/>
      <c r="G495" s="331"/>
      <c r="H495" s="331"/>
      <c r="I495" s="331"/>
      <c r="J495" s="331"/>
      <c r="K495" s="331"/>
      <c r="L495" s="331"/>
      <c r="M495" s="331"/>
      <c r="N495" s="331"/>
      <c r="O495" s="331"/>
      <c r="P495" s="331"/>
      <c r="Q495" s="331"/>
      <c r="R495" s="331"/>
      <c r="S495" s="331"/>
      <c r="T495" s="331"/>
      <c r="U495" s="331"/>
      <c r="V495" s="331"/>
      <c r="W495" s="331"/>
      <c r="X495" s="331"/>
      <c r="Y495" s="331"/>
      <c r="Z495" s="331"/>
    </row>
    <row r="496">
      <c r="A496" s="331"/>
      <c r="B496" s="331"/>
      <c r="C496" s="331"/>
      <c r="D496" s="331"/>
      <c r="E496" s="331"/>
      <c r="F496" s="331"/>
      <c r="G496" s="331"/>
      <c r="H496" s="331"/>
      <c r="I496" s="331"/>
      <c r="J496" s="331"/>
      <c r="K496" s="331"/>
      <c r="L496" s="331"/>
      <c r="M496" s="331"/>
      <c r="N496" s="331"/>
      <c r="O496" s="331"/>
      <c r="P496" s="331"/>
      <c r="Q496" s="331"/>
      <c r="R496" s="331"/>
      <c r="S496" s="331"/>
      <c r="T496" s="331"/>
      <c r="U496" s="331"/>
      <c r="V496" s="331"/>
      <c r="W496" s="331"/>
      <c r="X496" s="331"/>
      <c r="Y496" s="331"/>
      <c r="Z496" s="331"/>
    </row>
    <row r="497">
      <c r="A497" s="331"/>
      <c r="B497" s="331"/>
      <c r="C497" s="331"/>
      <c r="D497" s="331"/>
      <c r="E497" s="331"/>
      <c r="F497" s="331"/>
      <c r="G497" s="331"/>
      <c r="H497" s="331"/>
      <c r="I497" s="331"/>
      <c r="J497" s="331"/>
      <c r="K497" s="331"/>
      <c r="L497" s="331"/>
      <c r="M497" s="331"/>
      <c r="N497" s="331"/>
      <c r="O497" s="331"/>
      <c r="P497" s="331"/>
      <c r="Q497" s="331"/>
      <c r="R497" s="331"/>
      <c r="S497" s="331"/>
      <c r="T497" s="331"/>
      <c r="U497" s="331"/>
      <c r="V497" s="331"/>
      <c r="W497" s="331"/>
      <c r="X497" s="331"/>
      <c r="Y497" s="331"/>
      <c r="Z497" s="331"/>
    </row>
    <row r="498">
      <c r="A498" s="331"/>
      <c r="B498" s="331"/>
      <c r="C498" s="331"/>
      <c r="D498" s="331"/>
      <c r="E498" s="331"/>
      <c r="F498" s="331"/>
      <c r="G498" s="331"/>
      <c r="H498" s="331"/>
      <c r="I498" s="331"/>
      <c r="J498" s="331"/>
      <c r="K498" s="331"/>
      <c r="L498" s="331"/>
      <c r="M498" s="331"/>
      <c r="N498" s="331"/>
      <c r="O498" s="331"/>
      <c r="P498" s="331"/>
      <c r="Q498" s="331"/>
      <c r="R498" s="331"/>
      <c r="S498" s="331"/>
      <c r="T498" s="331"/>
      <c r="U498" s="331"/>
      <c r="V498" s="331"/>
      <c r="W498" s="331"/>
      <c r="X498" s="331"/>
      <c r="Y498" s="331"/>
      <c r="Z498" s="331"/>
    </row>
    <row r="499">
      <c r="A499" s="331"/>
      <c r="B499" s="331"/>
      <c r="C499" s="331"/>
      <c r="D499" s="331"/>
      <c r="E499" s="331"/>
      <c r="F499" s="331"/>
      <c r="G499" s="331"/>
      <c r="H499" s="331"/>
      <c r="I499" s="331"/>
      <c r="J499" s="331"/>
      <c r="K499" s="331"/>
      <c r="L499" s="331"/>
      <c r="M499" s="331"/>
      <c r="N499" s="331"/>
      <c r="O499" s="331"/>
      <c r="P499" s="331"/>
      <c r="Q499" s="331"/>
      <c r="R499" s="331"/>
      <c r="S499" s="331"/>
      <c r="T499" s="331"/>
      <c r="U499" s="331"/>
      <c r="V499" s="331"/>
      <c r="W499" s="331"/>
      <c r="X499" s="331"/>
      <c r="Y499" s="331"/>
      <c r="Z499" s="331"/>
    </row>
    <row r="500">
      <c r="A500" s="331"/>
      <c r="B500" s="331"/>
      <c r="C500" s="331"/>
      <c r="D500" s="331"/>
      <c r="E500" s="331"/>
      <c r="F500" s="331"/>
      <c r="G500" s="331"/>
      <c r="H500" s="331"/>
      <c r="I500" s="331"/>
      <c r="J500" s="331"/>
      <c r="K500" s="331"/>
      <c r="L500" s="331"/>
      <c r="M500" s="331"/>
      <c r="N500" s="331"/>
      <c r="O500" s="331"/>
      <c r="P500" s="331"/>
      <c r="Q500" s="331"/>
      <c r="R500" s="331"/>
      <c r="S500" s="331"/>
      <c r="T500" s="331"/>
      <c r="U500" s="331"/>
      <c r="V500" s="331"/>
      <c r="W500" s="331"/>
      <c r="X500" s="331"/>
      <c r="Y500" s="331"/>
      <c r="Z500" s="331"/>
    </row>
    <row r="501">
      <c r="A501" s="331"/>
      <c r="B501" s="331"/>
      <c r="C501" s="331"/>
      <c r="D501" s="331"/>
      <c r="E501" s="331"/>
      <c r="F501" s="331"/>
      <c r="G501" s="331"/>
      <c r="H501" s="331"/>
      <c r="I501" s="331"/>
      <c r="J501" s="331"/>
      <c r="K501" s="331"/>
      <c r="L501" s="331"/>
      <c r="M501" s="331"/>
      <c r="N501" s="331"/>
      <c r="O501" s="331"/>
      <c r="P501" s="331"/>
      <c r="Q501" s="331"/>
      <c r="R501" s="331"/>
      <c r="S501" s="331"/>
      <c r="T501" s="331"/>
      <c r="U501" s="331"/>
      <c r="V501" s="331"/>
      <c r="W501" s="331"/>
      <c r="X501" s="331"/>
      <c r="Y501" s="331"/>
      <c r="Z501" s="331"/>
    </row>
    <row r="502">
      <c r="A502" s="331"/>
      <c r="B502" s="331"/>
      <c r="C502" s="331"/>
      <c r="D502" s="331"/>
      <c r="E502" s="331"/>
      <c r="F502" s="331"/>
      <c r="G502" s="331"/>
      <c r="H502" s="331"/>
      <c r="I502" s="331"/>
      <c r="J502" s="331"/>
      <c r="K502" s="331"/>
      <c r="L502" s="331"/>
      <c r="M502" s="331"/>
      <c r="N502" s="331"/>
      <c r="O502" s="331"/>
      <c r="P502" s="331"/>
      <c r="Q502" s="331"/>
      <c r="R502" s="331"/>
      <c r="S502" s="331"/>
      <c r="T502" s="331"/>
      <c r="U502" s="331"/>
      <c r="V502" s="331"/>
      <c r="W502" s="331"/>
      <c r="X502" s="331"/>
      <c r="Y502" s="331"/>
      <c r="Z502" s="331"/>
    </row>
    <row r="503">
      <c r="A503" s="331"/>
      <c r="B503" s="331"/>
      <c r="C503" s="331"/>
      <c r="D503" s="331"/>
      <c r="E503" s="331"/>
      <c r="F503" s="331"/>
      <c r="G503" s="331"/>
      <c r="H503" s="331"/>
      <c r="I503" s="331"/>
      <c r="J503" s="331"/>
      <c r="K503" s="331"/>
      <c r="L503" s="331"/>
      <c r="M503" s="331"/>
      <c r="N503" s="331"/>
      <c r="O503" s="331"/>
      <c r="P503" s="331"/>
      <c r="Q503" s="331"/>
      <c r="R503" s="331"/>
      <c r="S503" s="331"/>
      <c r="T503" s="331"/>
      <c r="U503" s="331"/>
      <c r="V503" s="331"/>
      <c r="W503" s="331"/>
      <c r="X503" s="331"/>
      <c r="Y503" s="331"/>
      <c r="Z503" s="331"/>
    </row>
    <row r="504">
      <c r="A504" s="331"/>
      <c r="B504" s="331"/>
      <c r="C504" s="331"/>
      <c r="D504" s="331"/>
      <c r="E504" s="331"/>
      <c r="F504" s="331"/>
      <c r="G504" s="331"/>
      <c r="H504" s="331"/>
      <c r="I504" s="331"/>
      <c r="J504" s="331"/>
      <c r="K504" s="331"/>
      <c r="L504" s="331"/>
      <c r="M504" s="331"/>
      <c r="N504" s="331"/>
      <c r="O504" s="331"/>
      <c r="P504" s="331"/>
      <c r="Q504" s="331"/>
      <c r="R504" s="331"/>
      <c r="S504" s="331"/>
      <c r="T504" s="331"/>
      <c r="U504" s="331"/>
      <c r="V504" s="331"/>
      <c r="W504" s="331"/>
      <c r="X504" s="331"/>
      <c r="Y504" s="331"/>
      <c r="Z504" s="331"/>
    </row>
    <row r="505">
      <c r="A505" s="331"/>
      <c r="B505" s="331"/>
      <c r="C505" s="331"/>
      <c r="D505" s="331"/>
      <c r="E505" s="331"/>
      <c r="F505" s="331"/>
      <c r="G505" s="331"/>
      <c r="H505" s="331"/>
      <c r="I505" s="331"/>
      <c r="J505" s="331"/>
      <c r="K505" s="331"/>
      <c r="L505" s="331"/>
      <c r="M505" s="331"/>
      <c r="N505" s="331"/>
      <c r="O505" s="331"/>
      <c r="P505" s="331"/>
      <c r="Q505" s="331"/>
      <c r="R505" s="331"/>
      <c r="S505" s="331"/>
      <c r="T505" s="331"/>
      <c r="U505" s="331"/>
      <c r="V505" s="331"/>
      <c r="W505" s="331"/>
      <c r="X505" s="331"/>
      <c r="Y505" s="331"/>
      <c r="Z505" s="331"/>
    </row>
    <row r="506">
      <c r="A506" s="331"/>
      <c r="B506" s="331"/>
      <c r="C506" s="331"/>
      <c r="D506" s="331"/>
      <c r="E506" s="331"/>
      <c r="F506" s="331"/>
      <c r="G506" s="331"/>
      <c r="H506" s="331"/>
      <c r="I506" s="331"/>
      <c r="J506" s="331"/>
      <c r="K506" s="331"/>
      <c r="L506" s="331"/>
      <c r="M506" s="331"/>
      <c r="N506" s="331"/>
      <c r="O506" s="331"/>
      <c r="P506" s="331"/>
      <c r="Q506" s="331"/>
      <c r="R506" s="331"/>
      <c r="S506" s="331"/>
      <c r="T506" s="331"/>
      <c r="U506" s="331"/>
      <c r="V506" s="331"/>
      <c r="W506" s="331"/>
      <c r="X506" s="331"/>
      <c r="Y506" s="331"/>
      <c r="Z506" s="331"/>
    </row>
    <row r="507">
      <c r="A507" s="331"/>
      <c r="B507" s="331"/>
      <c r="C507" s="331"/>
      <c r="D507" s="331"/>
      <c r="E507" s="331"/>
      <c r="F507" s="331"/>
      <c r="G507" s="331"/>
      <c r="H507" s="331"/>
      <c r="I507" s="331"/>
      <c r="J507" s="331"/>
      <c r="K507" s="331"/>
      <c r="L507" s="331"/>
      <c r="M507" s="331"/>
      <c r="N507" s="331"/>
      <c r="O507" s="331"/>
      <c r="P507" s="331"/>
      <c r="Q507" s="331"/>
      <c r="R507" s="331"/>
      <c r="S507" s="331"/>
      <c r="T507" s="331"/>
      <c r="U507" s="331"/>
      <c r="V507" s="331"/>
      <c r="W507" s="331"/>
      <c r="X507" s="331"/>
      <c r="Y507" s="331"/>
      <c r="Z507" s="331"/>
    </row>
    <row r="508">
      <c r="A508" s="331"/>
      <c r="B508" s="331"/>
      <c r="C508" s="331"/>
      <c r="D508" s="331"/>
      <c r="E508" s="331"/>
      <c r="F508" s="331"/>
      <c r="G508" s="331"/>
      <c r="H508" s="331"/>
      <c r="I508" s="331"/>
      <c r="J508" s="331"/>
      <c r="K508" s="331"/>
      <c r="L508" s="331"/>
      <c r="M508" s="331"/>
      <c r="N508" s="331"/>
      <c r="O508" s="331"/>
      <c r="P508" s="331"/>
      <c r="Q508" s="331"/>
      <c r="R508" s="331"/>
      <c r="S508" s="331"/>
      <c r="T508" s="331"/>
      <c r="U508" s="331"/>
      <c r="V508" s="331"/>
      <c r="W508" s="331"/>
      <c r="X508" s="331"/>
      <c r="Y508" s="331"/>
      <c r="Z508" s="331"/>
    </row>
    <row r="509">
      <c r="A509" s="331"/>
      <c r="B509" s="331"/>
      <c r="C509" s="331"/>
      <c r="D509" s="331"/>
      <c r="E509" s="331"/>
      <c r="F509" s="331"/>
      <c r="G509" s="331"/>
      <c r="H509" s="331"/>
      <c r="I509" s="331"/>
      <c r="J509" s="331"/>
      <c r="K509" s="331"/>
      <c r="L509" s="331"/>
      <c r="M509" s="331"/>
      <c r="N509" s="331"/>
      <c r="O509" s="331"/>
      <c r="P509" s="331"/>
      <c r="Q509" s="331"/>
      <c r="R509" s="331"/>
      <c r="S509" s="331"/>
      <c r="T509" s="331"/>
      <c r="U509" s="331"/>
      <c r="V509" s="331"/>
      <c r="W509" s="331"/>
      <c r="X509" s="331"/>
      <c r="Y509" s="331"/>
      <c r="Z509" s="331"/>
    </row>
    <row r="510">
      <c r="A510" s="331"/>
      <c r="B510" s="331"/>
      <c r="C510" s="331"/>
      <c r="D510" s="331"/>
      <c r="E510" s="331"/>
      <c r="F510" s="331"/>
      <c r="G510" s="331"/>
      <c r="H510" s="331"/>
      <c r="I510" s="331"/>
      <c r="J510" s="331"/>
      <c r="K510" s="331"/>
      <c r="L510" s="331"/>
      <c r="M510" s="331"/>
      <c r="N510" s="331"/>
      <c r="O510" s="331"/>
      <c r="P510" s="331"/>
      <c r="Q510" s="331"/>
      <c r="R510" s="331"/>
      <c r="S510" s="331"/>
      <c r="T510" s="331"/>
      <c r="U510" s="331"/>
      <c r="V510" s="331"/>
      <c r="W510" s="331"/>
      <c r="X510" s="331"/>
      <c r="Y510" s="331"/>
      <c r="Z510" s="331"/>
    </row>
    <row r="511">
      <c r="A511" s="331"/>
      <c r="B511" s="331"/>
      <c r="C511" s="331"/>
      <c r="D511" s="331"/>
      <c r="E511" s="331"/>
      <c r="F511" s="331"/>
      <c r="G511" s="331"/>
      <c r="H511" s="331"/>
      <c r="I511" s="331"/>
      <c r="J511" s="331"/>
      <c r="K511" s="331"/>
      <c r="L511" s="331"/>
      <c r="M511" s="331"/>
      <c r="N511" s="331"/>
      <c r="O511" s="331"/>
      <c r="P511" s="331"/>
      <c r="Q511" s="331"/>
      <c r="R511" s="331"/>
      <c r="S511" s="331"/>
      <c r="T511" s="331"/>
      <c r="U511" s="331"/>
      <c r="V511" s="331"/>
      <c r="W511" s="331"/>
      <c r="X511" s="331"/>
      <c r="Y511" s="331"/>
      <c r="Z511" s="331"/>
    </row>
    <row r="512">
      <c r="A512" s="331"/>
      <c r="B512" s="331"/>
      <c r="C512" s="331"/>
      <c r="D512" s="331"/>
      <c r="E512" s="331"/>
      <c r="F512" s="331"/>
      <c r="G512" s="331"/>
      <c r="H512" s="331"/>
      <c r="I512" s="331"/>
      <c r="J512" s="331"/>
      <c r="K512" s="331"/>
      <c r="L512" s="331"/>
      <c r="M512" s="331"/>
      <c r="N512" s="331"/>
      <c r="O512" s="331"/>
      <c r="P512" s="331"/>
      <c r="Q512" s="331"/>
      <c r="R512" s="331"/>
      <c r="S512" s="331"/>
      <c r="T512" s="331"/>
      <c r="U512" s="331"/>
      <c r="V512" s="331"/>
      <c r="W512" s="331"/>
      <c r="X512" s="331"/>
      <c r="Y512" s="331"/>
      <c r="Z512" s="331"/>
    </row>
    <row r="513">
      <c r="A513" s="331"/>
      <c r="B513" s="331"/>
      <c r="C513" s="331"/>
      <c r="D513" s="331"/>
      <c r="E513" s="331"/>
      <c r="F513" s="331"/>
      <c r="G513" s="331"/>
      <c r="H513" s="331"/>
      <c r="I513" s="331"/>
      <c r="J513" s="331"/>
      <c r="K513" s="331"/>
      <c r="L513" s="331"/>
      <c r="M513" s="331"/>
      <c r="N513" s="331"/>
      <c r="O513" s="331"/>
      <c r="P513" s="331"/>
      <c r="Q513" s="331"/>
      <c r="R513" s="331"/>
      <c r="S513" s="331"/>
      <c r="T513" s="331"/>
      <c r="U513" s="331"/>
      <c r="V513" s="331"/>
      <c r="W513" s="331"/>
      <c r="X513" s="331"/>
      <c r="Y513" s="331"/>
      <c r="Z513" s="331"/>
    </row>
    <row r="514">
      <c r="A514" s="331"/>
      <c r="B514" s="331"/>
      <c r="C514" s="331"/>
      <c r="D514" s="331"/>
      <c r="E514" s="331"/>
      <c r="F514" s="331"/>
      <c r="G514" s="331"/>
      <c r="H514" s="331"/>
      <c r="I514" s="331"/>
      <c r="J514" s="331"/>
      <c r="K514" s="331"/>
      <c r="L514" s="331"/>
      <c r="M514" s="331"/>
      <c r="N514" s="331"/>
      <c r="O514" s="331"/>
      <c r="P514" s="331"/>
      <c r="Q514" s="331"/>
      <c r="R514" s="331"/>
      <c r="S514" s="331"/>
      <c r="T514" s="331"/>
      <c r="U514" s="331"/>
      <c r="V514" s="331"/>
      <c r="W514" s="331"/>
      <c r="X514" s="331"/>
      <c r="Y514" s="331"/>
      <c r="Z514" s="331"/>
    </row>
    <row r="515">
      <c r="A515" s="331"/>
      <c r="B515" s="331"/>
      <c r="C515" s="331"/>
      <c r="D515" s="331"/>
      <c r="E515" s="331"/>
      <c r="F515" s="331"/>
      <c r="G515" s="331"/>
      <c r="H515" s="331"/>
      <c r="I515" s="331"/>
      <c r="J515" s="331"/>
      <c r="K515" s="331"/>
      <c r="L515" s="331"/>
      <c r="M515" s="331"/>
      <c r="N515" s="331"/>
      <c r="O515" s="331"/>
      <c r="P515" s="331"/>
      <c r="Q515" s="331"/>
      <c r="R515" s="331"/>
      <c r="S515" s="331"/>
      <c r="T515" s="331"/>
      <c r="U515" s="331"/>
      <c r="V515" s="331"/>
      <c r="W515" s="331"/>
      <c r="X515" s="331"/>
      <c r="Y515" s="331"/>
      <c r="Z515" s="331"/>
    </row>
    <row r="516">
      <c r="A516" s="331"/>
      <c r="B516" s="331"/>
      <c r="C516" s="331"/>
      <c r="D516" s="331"/>
      <c r="E516" s="331"/>
      <c r="F516" s="331"/>
      <c r="G516" s="331"/>
      <c r="H516" s="331"/>
      <c r="I516" s="331"/>
      <c r="J516" s="331"/>
      <c r="K516" s="331"/>
      <c r="L516" s="331"/>
      <c r="M516" s="331"/>
      <c r="N516" s="331"/>
      <c r="O516" s="331"/>
      <c r="P516" s="331"/>
      <c r="Q516" s="331"/>
      <c r="R516" s="331"/>
      <c r="S516" s="331"/>
      <c r="T516" s="331"/>
      <c r="U516" s="331"/>
      <c r="V516" s="331"/>
      <c r="W516" s="331"/>
      <c r="X516" s="331"/>
      <c r="Y516" s="331"/>
      <c r="Z516" s="331"/>
    </row>
    <row r="517">
      <c r="A517" s="331"/>
      <c r="B517" s="331"/>
      <c r="C517" s="331"/>
      <c r="D517" s="331"/>
      <c r="E517" s="331"/>
      <c r="F517" s="331"/>
      <c r="G517" s="331"/>
      <c r="H517" s="331"/>
      <c r="I517" s="331"/>
      <c r="J517" s="331"/>
      <c r="K517" s="331"/>
      <c r="L517" s="331"/>
      <c r="M517" s="331"/>
      <c r="N517" s="331"/>
      <c r="O517" s="331"/>
      <c r="P517" s="331"/>
      <c r="Q517" s="331"/>
      <c r="R517" s="331"/>
      <c r="S517" s="331"/>
      <c r="T517" s="331"/>
      <c r="U517" s="331"/>
      <c r="V517" s="331"/>
      <c r="W517" s="331"/>
      <c r="X517" s="331"/>
      <c r="Y517" s="331"/>
      <c r="Z517" s="331"/>
    </row>
    <row r="518">
      <c r="A518" s="331"/>
      <c r="B518" s="331"/>
      <c r="C518" s="331"/>
      <c r="D518" s="331"/>
      <c r="E518" s="331"/>
      <c r="F518" s="331"/>
      <c r="G518" s="331"/>
      <c r="H518" s="331"/>
      <c r="I518" s="331"/>
      <c r="J518" s="331"/>
      <c r="K518" s="331"/>
      <c r="L518" s="331"/>
      <c r="M518" s="331"/>
      <c r="N518" s="331"/>
      <c r="O518" s="331"/>
      <c r="P518" s="331"/>
      <c r="Q518" s="331"/>
      <c r="R518" s="331"/>
      <c r="S518" s="331"/>
      <c r="T518" s="331"/>
      <c r="U518" s="331"/>
      <c r="V518" s="331"/>
      <c r="W518" s="331"/>
      <c r="X518" s="331"/>
      <c r="Y518" s="331"/>
      <c r="Z518" s="331"/>
    </row>
    <row r="519">
      <c r="A519" s="331"/>
      <c r="B519" s="331"/>
      <c r="C519" s="331"/>
      <c r="D519" s="331"/>
      <c r="E519" s="331"/>
      <c r="F519" s="331"/>
      <c r="G519" s="331"/>
      <c r="H519" s="331"/>
      <c r="I519" s="331"/>
      <c r="J519" s="331"/>
      <c r="K519" s="331"/>
      <c r="L519" s="331"/>
      <c r="M519" s="331"/>
      <c r="N519" s="331"/>
      <c r="O519" s="331"/>
      <c r="P519" s="331"/>
      <c r="Q519" s="331"/>
      <c r="R519" s="331"/>
      <c r="S519" s="331"/>
      <c r="T519" s="331"/>
      <c r="U519" s="331"/>
      <c r="V519" s="331"/>
      <c r="W519" s="331"/>
      <c r="X519" s="331"/>
      <c r="Y519" s="331"/>
      <c r="Z519" s="331"/>
    </row>
    <row r="520">
      <c r="A520" s="331"/>
      <c r="B520" s="331"/>
      <c r="C520" s="331"/>
      <c r="D520" s="331"/>
      <c r="E520" s="331"/>
      <c r="F520" s="331"/>
      <c r="G520" s="331"/>
      <c r="H520" s="331"/>
      <c r="I520" s="331"/>
      <c r="J520" s="331"/>
      <c r="K520" s="331"/>
      <c r="L520" s="331"/>
      <c r="M520" s="331"/>
      <c r="N520" s="331"/>
      <c r="O520" s="331"/>
      <c r="P520" s="331"/>
      <c r="Q520" s="331"/>
      <c r="R520" s="331"/>
      <c r="S520" s="331"/>
      <c r="T520" s="331"/>
      <c r="U520" s="331"/>
      <c r="V520" s="331"/>
      <c r="W520" s="331"/>
      <c r="X520" s="331"/>
      <c r="Y520" s="331"/>
      <c r="Z520" s="331"/>
    </row>
    <row r="521">
      <c r="A521" s="331"/>
      <c r="B521" s="331"/>
      <c r="C521" s="331"/>
      <c r="D521" s="331"/>
      <c r="E521" s="331"/>
      <c r="F521" s="331"/>
      <c r="G521" s="331"/>
      <c r="H521" s="331"/>
      <c r="I521" s="331"/>
      <c r="J521" s="331"/>
      <c r="K521" s="331"/>
      <c r="L521" s="331"/>
      <c r="M521" s="331"/>
      <c r="N521" s="331"/>
      <c r="O521" s="331"/>
      <c r="P521" s="331"/>
      <c r="Q521" s="331"/>
      <c r="R521" s="331"/>
      <c r="S521" s="331"/>
      <c r="T521" s="331"/>
      <c r="U521" s="331"/>
      <c r="V521" s="331"/>
      <c r="W521" s="331"/>
      <c r="X521" s="331"/>
      <c r="Y521" s="331"/>
      <c r="Z521" s="331"/>
    </row>
    <row r="522">
      <c r="A522" s="331"/>
      <c r="B522" s="331"/>
      <c r="C522" s="331"/>
      <c r="D522" s="331"/>
      <c r="E522" s="331"/>
      <c r="F522" s="331"/>
      <c r="G522" s="331"/>
      <c r="H522" s="331"/>
      <c r="I522" s="331"/>
      <c r="J522" s="331"/>
      <c r="K522" s="331"/>
      <c r="L522" s="331"/>
      <c r="M522" s="331"/>
      <c r="N522" s="331"/>
      <c r="O522" s="331"/>
      <c r="P522" s="331"/>
      <c r="Q522" s="331"/>
      <c r="R522" s="331"/>
      <c r="S522" s="331"/>
      <c r="T522" s="331"/>
      <c r="U522" s="331"/>
      <c r="V522" s="331"/>
      <c r="W522" s="331"/>
      <c r="X522" s="331"/>
      <c r="Y522" s="331"/>
      <c r="Z522" s="331"/>
    </row>
    <row r="523">
      <c r="A523" s="331"/>
      <c r="B523" s="331"/>
      <c r="C523" s="331"/>
      <c r="D523" s="331"/>
      <c r="E523" s="331"/>
      <c r="F523" s="331"/>
      <c r="G523" s="331"/>
      <c r="H523" s="331"/>
      <c r="I523" s="331"/>
      <c r="J523" s="331"/>
      <c r="K523" s="331"/>
      <c r="L523" s="331"/>
      <c r="M523" s="331"/>
      <c r="N523" s="331"/>
      <c r="O523" s="331"/>
      <c r="P523" s="331"/>
      <c r="Q523" s="331"/>
      <c r="R523" s="331"/>
      <c r="S523" s="331"/>
      <c r="T523" s="331"/>
      <c r="U523" s="331"/>
      <c r="V523" s="331"/>
      <c r="W523" s="331"/>
      <c r="X523" s="331"/>
      <c r="Y523" s="331"/>
      <c r="Z523" s="331"/>
    </row>
    <row r="524">
      <c r="A524" s="331"/>
      <c r="B524" s="331"/>
      <c r="C524" s="331"/>
      <c r="D524" s="331"/>
      <c r="E524" s="331"/>
      <c r="F524" s="331"/>
      <c r="G524" s="331"/>
      <c r="H524" s="331"/>
      <c r="I524" s="331"/>
      <c r="J524" s="331"/>
      <c r="K524" s="331"/>
      <c r="L524" s="331"/>
      <c r="M524" s="331"/>
      <c r="N524" s="331"/>
      <c r="O524" s="331"/>
      <c r="P524" s="331"/>
      <c r="Q524" s="331"/>
      <c r="R524" s="331"/>
      <c r="S524" s="331"/>
      <c r="T524" s="331"/>
      <c r="U524" s="331"/>
      <c r="V524" s="331"/>
      <c r="W524" s="331"/>
      <c r="X524" s="331"/>
      <c r="Y524" s="331"/>
      <c r="Z524" s="331"/>
    </row>
    <row r="525">
      <c r="A525" s="331"/>
      <c r="B525" s="331"/>
      <c r="C525" s="331"/>
      <c r="D525" s="331"/>
      <c r="E525" s="331"/>
      <c r="F525" s="331"/>
      <c r="G525" s="331"/>
      <c r="H525" s="331"/>
      <c r="I525" s="331"/>
      <c r="J525" s="331"/>
      <c r="K525" s="331"/>
      <c r="L525" s="331"/>
      <c r="M525" s="331"/>
      <c r="N525" s="331"/>
      <c r="O525" s="331"/>
      <c r="P525" s="331"/>
      <c r="Q525" s="331"/>
      <c r="R525" s="331"/>
      <c r="S525" s="331"/>
      <c r="T525" s="331"/>
      <c r="U525" s="331"/>
      <c r="V525" s="331"/>
      <c r="W525" s="331"/>
      <c r="X525" s="331"/>
      <c r="Y525" s="331"/>
      <c r="Z525" s="331"/>
    </row>
    <row r="526">
      <c r="A526" s="331"/>
      <c r="B526" s="331"/>
      <c r="C526" s="331"/>
      <c r="D526" s="331"/>
      <c r="E526" s="331"/>
      <c r="F526" s="331"/>
      <c r="G526" s="331"/>
      <c r="H526" s="331"/>
      <c r="I526" s="331"/>
      <c r="J526" s="331"/>
      <c r="K526" s="331"/>
      <c r="L526" s="331"/>
      <c r="M526" s="331"/>
      <c r="N526" s="331"/>
      <c r="O526" s="331"/>
      <c r="P526" s="331"/>
      <c r="Q526" s="331"/>
      <c r="R526" s="331"/>
      <c r="S526" s="331"/>
      <c r="T526" s="331"/>
      <c r="U526" s="331"/>
      <c r="V526" s="331"/>
      <c r="W526" s="331"/>
      <c r="X526" s="331"/>
      <c r="Y526" s="331"/>
      <c r="Z526" s="331"/>
    </row>
    <row r="527">
      <c r="A527" s="331"/>
      <c r="B527" s="331"/>
      <c r="C527" s="331"/>
      <c r="D527" s="331"/>
      <c r="E527" s="331"/>
      <c r="F527" s="331"/>
      <c r="G527" s="331"/>
      <c r="H527" s="331"/>
      <c r="I527" s="331"/>
      <c r="J527" s="331"/>
      <c r="K527" s="331"/>
      <c r="L527" s="331"/>
      <c r="M527" s="331"/>
      <c r="N527" s="331"/>
      <c r="O527" s="331"/>
      <c r="P527" s="331"/>
      <c r="Q527" s="331"/>
      <c r="R527" s="331"/>
      <c r="S527" s="331"/>
      <c r="T527" s="331"/>
      <c r="U527" s="331"/>
      <c r="V527" s="331"/>
      <c r="W527" s="331"/>
      <c r="X527" s="331"/>
      <c r="Y527" s="331"/>
      <c r="Z527" s="331"/>
    </row>
    <row r="528">
      <c r="A528" s="331"/>
      <c r="B528" s="331"/>
      <c r="C528" s="331"/>
      <c r="D528" s="331"/>
      <c r="E528" s="331"/>
      <c r="F528" s="331"/>
      <c r="G528" s="331"/>
      <c r="H528" s="331"/>
      <c r="I528" s="331"/>
      <c r="J528" s="331"/>
      <c r="K528" s="331"/>
      <c r="L528" s="331"/>
      <c r="M528" s="331"/>
      <c r="N528" s="331"/>
      <c r="O528" s="331"/>
      <c r="P528" s="331"/>
      <c r="Q528" s="331"/>
      <c r="R528" s="331"/>
      <c r="S528" s="331"/>
      <c r="T528" s="331"/>
      <c r="U528" s="331"/>
      <c r="V528" s="331"/>
      <c r="W528" s="331"/>
      <c r="X528" s="331"/>
      <c r="Y528" s="331"/>
      <c r="Z528" s="331"/>
    </row>
    <row r="529">
      <c r="A529" s="331"/>
      <c r="B529" s="331"/>
      <c r="C529" s="331"/>
      <c r="D529" s="331"/>
      <c r="E529" s="331"/>
      <c r="F529" s="331"/>
      <c r="G529" s="331"/>
      <c r="H529" s="331"/>
      <c r="I529" s="331"/>
      <c r="J529" s="331"/>
      <c r="K529" s="331"/>
      <c r="L529" s="331"/>
      <c r="M529" s="331"/>
      <c r="N529" s="331"/>
      <c r="O529" s="331"/>
      <c r="P529" s="331"/>
      <c r="Q529" s="331"/>
      <c r="R529" s="331"/>
      <c r="S529" s="331"/>
      <c r="T529" s="331"/>
      <c r="U529" s="331"/>
      <c r="V529" s="331"/>
      <c r="W529" s="331"/>
      <c r="X529" s="331"/>
      <c r="Y529" s="331"/>
      <c r="Z529" s="331"/>
    </row>
    <row r="530">
      <c r="A530" s="331"/>
      <c r="B530" s="331"/>
      <c r="C530" s="331"/>
      <c r="D530" s="331"/>
      <c r="E530" s="331"/>
      <c r="F530" s="331"/>
      <c r="G530" s="331"/>
      <c r="H530" s="331"/>
      <c r="I530" s="331"/>
      <c r="J530" s="331"/>
      <c r="K530" s="331"/>
      <c r="L530" s="331"/>
      <c r="M530" s="331"/>
      <c r="N530" s="331"/>
      <c r="O530" s="331"/>
      <c r="P530" s="331"/>
      <c r="Q530" s="331"/>
      <c r="R530" s="331"/>
      <c r="S530" s="331"/>
      <c r="T530" s="331"/>
      <c r="U530" s="331"/>
      <c r="V530" s="331"/>
      <c r="W530" s="331"/>
      <c r="X530" s="331"/>
      <c r="Y530" s="331"/>
      <c r="Z530" s="331"/>
    </row>
    <row r="531">
      <c r="A531" s="331"/>
      <c r="B531" s="331"/>
      <c r="C531" s="331"/>
      <c r="D531" s="331"/>
      <c r="E531" s="331"/>
      <c r="F531" s="331"/>
      <c r="G531" s="331"/>
      <c r="H531" s="331"/>
      <c r="I531" s="331"/>
      <c r="J531" s="331"/>
      <c r="K531" s="331"/>
      <c r="L531" s="331"/>
      <c r="M531" s="331"/>
      <c r="N531" s="331"/>
      <c r="O531" s="331"/>
      <c r="P531" s="331"/>
      <c r="Q531" s="331"/>
      <c r="R531" s="331"/>
      <c r="S531" s="331"/>
      <c r="T531" s="331"/>
      <c r="U531" s="331"/>
      <c r="V531" s="331"/>
      <c r="W531" s="331"/>
      <c r="X531" s="331"/>
      <c r="Y531" s="331"/>
      <c r="Z531" s="331"/>
    </row>
    <row r="532">
      <c r="A532" s="331"/>
      <c r="B532" s="331"/>
      <c r="C532" s="331"/>
      <c r="D532" s="331"/>
      <c r="E532" s="331"/>
      <c r="F532" s="331"/>
      <c r="G532" s="331"/>
      <c r="H532" s="331"/>
      <c r="I532" s="331"/>
      <c r="J532" s="331"/>
      <c r="K532" s="331"/>
      <c r="L532" s="331"/>
      <c r="M532" s="331"/>
      <c r="N532" s="331"/>
      <c r="O532" s="331"/>
      <c r="P532" s="331"/>
      <c r="Q532" s="331"/>
      <c r="R532" s="331"/>
      <c r="S532" s="331"/>
      <c r="T532" s="331"/>
      <c r="U532" s="331"/>
      <c r="V532" s="331"/>
      <c r="W532" s="331"/>
      <c r="X532" s="331"/>
      <c r="Y532" s="331"/>
      <c r="Z532" s="331"/>
    </row>
    <row r="533">
      <c r="A533" s="331"/>
      <c r="B533" s="331"/>
      <c r="C533" s="331"/>
      <c r="D533" s="331"/>
      <c r="E533" s="331"/>
      <c r="F533" s="331"/>
      <c r="G533" s="331"/>
      <c r="H533" s="331"/>
      <c r="I533" s="331"/>
      <c r="J533" s="331"/>
      <c r="K533" s="331"/>
      <c r="L533" s="331"/>
      <c r="M533" s="331"/>
      <c r="N533" s="331"/>
      <c r="O533" s="331"/>
      <c r="P533" s="331"/>
      <c r="Q533" s="331"/>
      <c r="R533" s="331"/>
      <c r="S533" s="331"/>
      <c r="T533" s="331"/>
      <c r="U533" s="331"/>
      <c r="V533" s="331"/>
      <c r="W533" s="331"/>
      <c r="X533" s="331"/>
      <c r="Y533" s="331"/>
      <c r="Z533" s="331"/>
    </row>
    <row r="534">
      <c r="A534" s="331"/>
      <c r="B534" s="331"/>
      <c r="C534" s="331"/>
      <c r="D534" s="331"/>
      <c r="E534" s="331"/>
      <c r="F534" s="331"/>
      <c r="G534" s="331"/>
      <c r="H534" s="331"/>
      <c r="I534" s="331"/>
      <c r="J534" s="331"/>
      <c r="K534" s="331"/>
      <c r="L534" s="331"/>
      <c r="M534" s="331"/>
      <c r="N534" s="331"/>
      <c r="O534" s="331"/>
      <c r="P534" s="331"/>
      <c r="Q534" s="331"/>
      <c r="R534" s="331"/>
      <c r="S534" s="331"/>
      <c r="T534" s="331"/>
      <c r="U534" s="331"/>
      <c r="V534" s="331"/>
      <c r="W534" s="331"/>
      <c r="X534" s="331"/>
      <c r="Y534" s="331"/>
      <c r="Z534" s="331"/>
    </row>
    <row r="535">
      <c r="A535" s="331"/>
      <c r="B535" s="331"/>
      <c r="C535" s="331"/>
      <c r="D535" s="331"/>
      <c r="E535" s="331"/>
      <c r="F535" s="331"/>
      <c r="G535" s="331"/>
      <c r="H535" s="331"/>
      <c r="I535" s="331"/>
      <c r="J535" s="331"/>
      <c r="K535" s="331"/>
      <c r="L535" s="331"/>
      <c r="M535" s="331"/>
      <c r="N535" s="331"/>
      <c r="O535" s="331"/>
      <c r="P535" s="331"/>
      <c r="Q535" s="331"/>
      <c r="R535" s="331"/>
      <c r="S535" s="331"/>
      <c r="T535" s="331"/>
      <c r="U535" s="331"/>
      <c r="V535" s="331"/>
      <c r="W535" s="331"/>
      <c r="X535" s="331"/>
      <c r="Y535" s="331"/>
      <c r="Z535" s="331"/>
    </row>
    <row r="536">
      <c r="A536" s="331"/>
      <c r="B536" s="331"/>
      <c r="C536" s="331"/>
      <c r="D536" s="331"/>
      <c r="E536" s="331"/>
      <c r="F536" s="331"/>
      <c r="G536" s="331"/>
      <c r="H536" s="331"/>
      <c r="I536" s="331"/>
      <c r="J536" s="331"/>
      <c r="K536" s="331"/>
      <c r="L536" s="331"/>
      <c r="M536" s="331"/>
      <c r="N536" s="331"/>
      <c r="O536" s="331"/>
      <c r="P536" s="331"/>
      <c r="Q536" s="331"/>
      <c r="R536" s="331"/>
      <c r="S536" s="331"/>
      <c r="T536" s="331"/>
      <c r="U536" s="331"/>
      <c r="V536" s="331"/>
      <c r="W536" s="331"/>
      <c r="X536" s="331"/>
      <c r="Y536" s="331"/>
      <c r="Z536" s="331"/>
    </row>
    <row r="537">
      <c r="A537" s="331"/>
      <c r="B537" s="331"/>
      <c r="C537" s="331"/>
      <c r="D537" s="331"/>
      <c r="E537" s="331"/>
      <c r="F537" s="331"/>
      <c r="G537" s="331"/>
      <c r="H537" s="331"/>
      <c r="I537" s="331"/>
      <c r="J537" s="331"/>
      <c r="K537" s="331"/>
      <c r="L537" s="331"/>
      <c r="M537" s="331"/>
      <c r="N537" s="331"/>
      <c r="O537" s="331"/>
      <c r="P537" s="331"/>
      <c r="Q537" s="331"/>
      <c r="R537" s="331"/>
      <c r="S537" s="331"/>
      <c r="T537" s="331"/>
      <c r="U537" s="331"/>
      <c r="V537" s="331"/>
      <c r="W537" s="331"/>
      <c r="X537" s="331"/>
      <c r="Y537" s="331"/>
      <c r="Z537" s="331"/>
    </row>
    <row r="538">
      <c r="A538" s="331"/>
      <c r="B538" s="331"/>
      <c r="C538" s="331"/>
      <c r="D538" s="331"/>
      <c r="E538" s="331"/>
      <c r="F538" s="331"/>
      <c r="G538" s="331"/>
      <c r="H538" s="331"/>
      <c r="I538" s="331"/>
      <c r="J538" s="331"/>
      <c r="K538" s="331"/>
      <c r="L538" s="331"/>
      <c r="M538" s="331"/>
      <c r="N538" s="331"/>
      <c r="O538" s="331"/>
      <c r="P538" s="331"/>
      <c r="Q538" s="331"/>
      <c r="R538" s="331"/>
      <c r="S538" s="331"/>
      <c r="T538" s="331"/>
      <c r="U538" s="331"/>
      <c r="V538" s="331"/>
      <c r="W538" s="331"/>
      <c r="X538" s="331"/>
      <c r="Y538" s="331"/>
      <c r="Z538" s="331"/>
    </row>
    <row r="539">
      <c r="A539" s="331"/>
      <c r="B539" s="331"/>
      <c r="C539" s="331"/>
      <c r="D539" s="331"/>
      <c r="E539" s="331"/>
      <c r="F539" s="331"/>
      <c r="G539" s="331"/>
      <c r="H539" s="331"/>
      <c r="I539" s="331"/>
      <c r="J539" s="331"/>
      <c r="K539" s="331"/>
      <c r="L539" s="331"/>
      <c r="M539" s="331"/>
      <c r="N539" s="331"/>
      <c r="O539" s="331"/>
      <c r="P539" s="331"/>
      <c r="Q539" s="331"/>
      <c r="R539" s="331"/>
      <c r="S539" s="331"/>
      <c r="T539" s="331"/>
      <c r="U539" s="331"/>
      <c r="V539" s="331"/>
      <c r="W539" s="331"/>
      <c r="X539" s="331"/>
      <c r="Y539" s="331"/>
      <c r="Z539" s="331"/>
    </row>
    <row r="540">
      <c r="A540" s="331"/>
      <c r="B540" s="331"/>
      <c r="C540" s="331"/>
      <c r="D540" s="331"/>
      <c r="E540" s="331"/>
      <c r="F540" s="331"/>
      <c r="G540" s="331"/>
      <c r="H540" s="331"/>
      <c r="I540" s="331"/>
      <c r="J540" s="331"/>
      <c r="K540" s="331"/>
      <c r="L540" s="331"/>
      <c r="M540" s="331"/>
      <c r="N540" s="331"/>
      <c r="O540" s="331"/>
      <c r="P540" s="331"/>
      <c r="Q540" s="331"/>
      <c r="R540" s="331"/>
      <c r="S540" s="331"/>
      <c r="T540" s="331"/>
      <c r="U540" s="331"/>
      <c r="V540" s="331"/>
      <c r="W540" s="331"/>
      <c r="X540" s="331"/>
      <c r="Y540" s="331"/>
      <c r="Z540" s="331"/>
    </row>
    <row r="541">
      <c r="A541" s="331"/>
      <c r="B541" s="331"/>
      <c r="C541" s="331"/>
      <c r="D541" s="331"/>
      <c r="E541" s="331"/>
      <c r="F541" s="331"/>
      <c r="G541" s="331"/>
      <c r="H541" s="331"/>
      <c r="I541" s="331"/>
      <c r="J541" s="331"/>
      <c r="K541" s="331"/>
      <c r="L541" s="331"/>
      <c r="M541" s="331"/>
      <c r="N541" s="331"/>
      <c r="O541" s="331"/>
      <c r="P541" s="331"/>
      <c r="Q541" s="331"/>
      <c r="R541" s="331"/>
      <c r="S541" s="331"/>
      <c r="T541" s="331"/>
      <c r="U541" s="331"/>
      <c r="V541" s="331"/>
      <c r="W541" s="331"/>
      <c r="X541" s="331"/>
      <c r="Y541" s="331"/>
      <c r="Z541" s="331"/>
    </row>
    <row r="542">
      <c r="A542" s="331"/>
      <c r="B542" s="331"/>
      <c r="C542" s="331"/>
      <c r="D542" s="331"/>
      <c r="E542" s="331"/>
      <c r="F542" s="331"/>
      <c r="G542" s="331"/>
      <c r="H542" s="331"/>
      <c r="I542" s="331"/>
      <c r="J542" s="331"/>
      <c r="K542" s="331"/>
      <c r="L542" s="331"/>
      <c r="M542" s="331"/>
      <c r="N542" s="331"/>
      <c r="O542" s="331"/>
      <c r="P542" s="331"/>
      <c r="Q542" s="331"/>
      <c r="R542" s="331"/>
      <c r="S542" s="331"/>
      <c r="T542" s="331"/>
      <c r="U542" s="331"/>
      <c r="V542" s="331"/>
      <c r="W542" s="331"/>
      <c r="X542" s="331"/>
      <c r="Y542" s="331"/>
      <c r="Z542" s="331"/>
    </row>
    <row r="543">
      <c r="A543" s="331"/>
      <c r="B543" s="331"/>
      <c r="C543" s="331"/>
      <c r="D543" s="331"/>
      <c r="E543" s="331"/>
      <c r="F543" s="331"/>
      <c r="G543" s="331"/>
      <c r="H543" s="331"/>
      <c r="I543" s="331"/>
      <c r="J543" s="331"/>
      <c r="K543" s="331"/>
      <c r="L543" s="331"/>
      <c r="M543" s="331"/>
      <c r="N543" s="331"/>
      <c r="O543" s="331"/>
      <c r="P543" s="331"/>
      <c r="Q543" s="331"/>
      <c r="R543" s="331"/>
      <c r="S543" s="331"/>
      <c r="T543" s="331"/>
      <c r="U543" s="331"/>
      <c r="V543" s="331"/>
      <c r="W543" s="331"/>
      <c r="X543" s="331"/>
      <c r="Y543" s="331"/>
      <c r="Z543" s="331"/>
    </row>
    <row r="544">
      <c r="A544" s="331"/>
      <c r="B544" s="331"/>
      <c r="C544" s="331"/>
      <c r="D544" s="331"/>
      <c r="E544" s="331"/>
      <c r="F544" s="331"/>
      <c r="G544" s="331"/>
      <c r="H544" s="331"/>
      <c r="I544" s="331"/>
      <c r="J544" s="331"/>
      <c r="K544" s="331"/>
      <c r="L544" s="331"/>
      <c r="M544" s="331"/>
      <c r="N544" s="331"/>
      <c r="O544" s="331"/>
      <c r="P544" s="331"/>
      <c r="Q544" s="331"/>
      <c r="R544" s="331"/>
      <c r="S544" s="331"/>
      <c r="T544" s="331"/>
      <c r="U544" s="331"/>
      <c r="V544" s="331"/>
      <c r="W544" s="331"/>
      <c r="X544" s="331"/>
      <c r="Y544" s="331"/>
      <c r="Z544" s="331"/>
    </row>
    <row r="545">
      <c r="A545" s="331"/>
      <c r="B545" s="331"/>
      <c r="C545" s="331"/>
      <c r="D545" s="331"/>
      <c r="E545" s="331"/>
      <c r="F545" s="331"/>
      <c r="G545" s="331"/>
      <c r="H545" s="331"/>
      <c r="I545" s="331"/>
      <c r="J545" s="331"/>
      <c r="K545" s="331"/>
      <c r="L545" s="331"/>
      <c r="M545" s="331"/>
      <c r="N545" s="331"/>
      <c r="O545" s="331"/>
      <c r="P545" s="331"/>
      <c r="Q545" s="331"/>
      <c r="R545" s="331"/>
      <c r="S545" s="331"/>
      <c r="T545" s="331"/>
      <c r="U545" s="331"/>
      <c r="V545" s="331"/>
      <c r="W545" s="331"/>
      <c r="X545" s="331"/>
      <c r="Y545" s="331"/>
      <c r="Z545" s="331"/>
    </row>
    <row r="546">
      <c r="A546" s="331"/>
      <c r="B546" s="331"/>
      <c r="C546" s="331"/>
      <c r="D546" s="331"/>
      <c r="E546" s="331"/>
      <c r="F546" s="331"/>
      <c r="G546" s="331"/>
      <c r="H546" s="331"/>
      <c r="I546" s="331"/>
      <c r="J546" s="331"/>
      <c r="K546" s="331"/>
      <c r="L546" s="331"/>
      <c r="M546" s="331"/>
      <c r="N546" s="331"/>
      <c r="O546" s="331"/>
      <c r="P546" s="331"/>
      <c r="Q546" s="331"/>
      <c r="R546" s="331"/>
      <c r="S546" s="331"/>
      <c r="T546" s="331"/>
      <c r="U546" s="331"/>
      <c r="V546" s="331"/>
      <c r="W546" s="331"/>
      <c r="X546" s="331"/>
      <c r="Y546" s="331"/>
      <c r="Z546" s="331"/>
    </row>
    <row r="547">
      <c r="A547" s="331"/>
      <c r="B547" s="331"/>
      <c r="C547" s="331"/>
      <c r="D547" s="331"/>
      <c r="E547" s="331"/>
      <c r="F547" s="331"/>
      <c r="G547" s="331"/>
      <c r="H547" s="331"/>
      <c r="I547" s="331"/>
      <c r="J547" s="331"/>
      <c r="K547" s="331"/>
      <c r="L547" s="331"/>
      <c r="M547" s="331"/>
      <c r="N547" s="331"/>
      <c r="O547" s="331"/>
      <c r="P547" s="331"/>
      <c r="Q547" s="331"/>
      <c r="R547" s="331"/>
      <c r="S547" s="331"/>
      <c r="T547" s="331"/>
      <c r="U547" s="331"/>
      <c r="V547" s="331"/>
      <c r="W547" s="331"/>
      <c r="X547" s="331"/>
      <c r="Y547" s="331"/>
      <c r="Z547" s="331"/>
    </row>
    <row r="548">
      <c r="A548" s="331"/>
      <c r="B548" s="331"/>
      <c r="C548" s="331"/>
      <c r="D548" s="331"/>
      <c r="E548" s="331"/>
      <c r="F548" s="331"/>
      <c r="G548" s="331"/>
      <c r="H548" s="331"/>
      <c r="I548" s="331"/>
      <c r="J548" s="331"/>
      <c r="K548" s="331"/>
      <c r="L548" s="331"/>
      <c r="M548" s="331"/>
      <c r="N548" s="331"/>
      <c r="O548" s="331"/>
      <c r="P548" s="331"/>
      <c r="Q548" s="331"/>
      <c r="R548" s="331"/>
      <c r="S548" s="331"/>
      <c r="T548" s="331"/>
      <c r="U548" s="331"/>
      <c r="V548" s="331"/>
      <c r="W548" s="331"/>
      <c r="X548" s="331"/>
      <c r="Y548" s="331"/>
      <c r="Z548" s="331"/>
    </row>
    <row r="549">
      <c r="A549" s="331"/>
      <c r="B549" s="331"/>
      <c r="C549" s="331"/>
      <c r="D549" s="331"/>
      <c r="E549" s="331"/>
      <c r="F549" s="331"/>
      <c r="G549" s="331"/>
      <c r="H549" s="331"/>
      <c r="I549" s="331"/>
      <c r="J549" s="331"/>
      <c r="K549" s="331"/>
      <c r="L549" s="331"/>
      <c r="M549" s="331"/>
      <c r="N549" s="331"/>
      <c r="O549" s="331"/>
      <c r="P549" s="331"/>
      <c r="Q549" s="331"/>
      <c r="R549" s="331"/>
      <c r="S549" s="331"/>
      <c r="T549" s="331"/>
      <c r="U549" s="331"/>
      <c r="V549" s="331"/>
      <c r="W549" s="331"/>
      <c r="X549" s="331"/>
      <c r="Y549" s="331"/>
      <c r="Z549" s="331"/>
    </row>
    <row r="550">
      <c r="A550" s="331"/>
      <c r="B550" s="331"/>
      <c r="C550" s="331"/>
      <c r="D550" s="331"/>
      <c r="E550" s="331"/>
      <c r="F550" s="331"/>
      <c r="G550" s="331"/>
      <c r="H550" s="331"/>
      <c r="I550" s="331"/>
      <c r="J550" s="331"/>
      <c r="K550" s="331"/>
      <c r="L550" s="331"/>
      <c r="M550" s="331"/>
      <c r="N550" s="331"/>
      <c r="O550" s="331"/>
      <c r="P550" s="331"/>
      <c r="Q550" s="331"/>
      <c r="R550" s="331"/>
      <c r="S550" s="331"/>
      <c r="T550" s="331"/>
      <c r="U550" s="331"/>
      <c r="V550" s="331"/>
      <c r="W550" s="331"/>
      <c r="X550" s="331"/>
      <c r="Y550" s="331"/>
      <c r="Z550" s="331"/>
    </row>
    <row r="551">
      <c r="A551" s="331"/>
      <c r="B551" s="331"/>
      <c r="C551" s="331"/>
      <c r="D551" s="331"/>
      <c r="E551" s="331"/>
      <c r="F551" s="331"/>
      <c r="G551" s="331"/>
      <c r="H551" s="331"/>
      <c r="I551" s="331"/>
      <c r="J551" s="331"/>
      <c r="K551" s="331"/>
      <c r="L551" s="331"/>
      <c r="M551" s="331"/>
      <c r="N551" s="331"/>
      <c r="O551" s="331"/>
      <c r="P551" s="331"/>
      <c r="Q551" s="331"/>
      <c r="R551" s="331"/>
      <c r="S551" s="331"/>
      <c r="T551" s="331"/>
      <c r="U551" s="331"/>
      <c r="V551" s="331"/>
      <c r="W551" s="331"/>
      <c r="X551" s="331"/>
      <c r="Y551" s="331"/>
      <c r="Z551" s="331"/>
    </row>
    <row r="552">
      <c r="A552" s="331"/>
      <c r="B552" s="331"/>
      <c r="C552" s="331"/>
      <c r="D552" s="331"/>
      <c r="E552" s="331"/>
      <c r="F552" s="331"/>
      <c r="G552" s="331"/>
      <c r="H552" s="331"/>
      <c r="I552" s="331"/>
      <c r="J552" s="331"/>
      <c r="K552" s="331"/>
      <c r="L552" s="331"/>
      <c r="M552" s="331"/>
      <c r="N552" s="331"/>
      <c r="O552" s="331"/>
      <c r="P552" s="331"/>
      <c r="Q552" s="331"/>
      <c r="R552" s="331"/>
      <c r="S552" s="331"/>
      <c r="T552" s="331"/>
      <c r="U552" s="331"/>
      <c r="V552" s="331"/>
      <c r="W552" s="331"/>
      <c r="X552" s="331"/>
      <c r="Y552" s="331"/>
      <c r="Z552" s="331"/>
    </row>
    <row r="553">
      <c r="A553" s="331"/>
      <c r="B553" s="331"/>
      <c r="C553" s="331"/>
      <c r="D553" s="331"/>
      <c r="E553" s="331"/>
      <c r="F553" s="331"/>
      <c r="G553" s="331"/>
      <c r="H553" s="331"/>
      <c r="I553" s="331"/>
      <c r="J553" s="331"/>
      <c r="K553" s="331"/>
      <c r="L553" s="331"/>
      <c r="M553" s="331"/>
      <c r="N553" s="331"/>
      <c r="O553" s="331"/>
      <c r="P553" s="331"/>
      <c r="Q553" s="331"/>
      <c r="R553" s="331"/>
      <c r="S553" s="331"/>
      <c r="T553" s="331"/>
      <c r="U553" s="331"/>
      <c r="V553" s="331"/>
      <c r="W553" s="331"/>
      <c r="X553" s="331"/>
      <c r="Y553" s="331"/>
      <c r="Z553" s="331"/>
    </row>
    <row r="554">
      <c r="A554" s="331"/>
      <c r="B554" s="331"/>
      <c r="C554" s="331"/>
      <c r="D554" s="331"/>
      <c r="E554" s="331"/>
      <c r="F554" s="331"/>
      <c r="G554" s="331"/>
      <c r="H554" s="331"/>
      <c r="I554" s="331"/>
      <c r="J554" s="331"/>
      <c r="K554" s="331"/>
      <c r="L554" s="331"/>
      <c r="M554" s="331"/>
      <c r="N554" s="331"/>
      <c r="O554" s="331"/>
      <c r="P554" s="331"/>
      <c r="Q554" s="331"/>
      <c r="R554" s="331"/>
      <c r="S554" s="331"/>
      <c r="T554" s="331"/>
      <c r="U554" s="331"/>
      <c r="V554" s="331"/>
      <c r="W554" s="331"/>
      <c r="X554" s="331"/>
      <c r="Y554" s="331"/>
      <c r="Z554" s="331"/>
    </row>
    <row r="555">
      <c r="A555" s="331"/>
      <c r="B555" s="331"/>
      <c r="C555" s="331"/>
      <c r="D555" s="331"/>
      <c r="E555" s="331"/>
      <c r="F555" s="331"/>
      <c r="G555" s="331"/>
      <c r="H555" s="331"/>
      <c r="I555" s="331"/>
      <c r="J555" s="331"/>
      <c r="K555" s="331"/>
      <c r="L555" s="331"/>
      <c r="M555" s="331"/>
      <c r="N555" s="331"/>
      <c r="O555" s="331"/>
      <c r="P555" s="331"/>
      <c r="Q555" s="331"/>
      <c r="R555" s="331"/>
      <c r="S555" s="331"/>
      <c r="T555" s="331"/>
      <c r="U555" s="331"/>
      <c r="V555" s="331"/>
      <c r="W555" s="331"/>
      <c r="X555" s="331"/>
      <c r="Y555" s="331"/>
      <c r="Z555" s="331"/>
    </row>
    <row r="556">
      <c r="A556" s="331"/>
      <c r="B556" s="331"/>
      <c r="C556" s="331"/>
      <c r="D556" s="331"/>
      <c r="E556" s="331"/>
      <c r="F556" s="331"/>
      <c r="G556" s="331"/>
      <c r="H556" s="331"/>
      <c r="I556" s="331"/>
      <c r="J556" s="331"/>
      <c r="K556" s="331"/>
      <c r="L556" s="331"/>
      <c r="M556" s="331"/>
      <c r="N556" s="331"/>
      <c r="O556" s="331"/>
      <c r="P556" s="331"/>
      <c r="Q556" s="331"/>
      <c r="R556" s="331"/>
      <c r="S556" s="331"/>
      <c r="T556" s="331"/>
      <c r="U556" s="331"/>
      <c r="V556" s="331"/>
      <c r="W556" s="331"/>
      <c r="X556" s="331"/>
      <c r="Y556" s="331"/>
      <c r="Z556" s="331"/>
    </row>
    <row r="557">
      <c r="A557" s="331"/>
      <c r="B557" s="331"/>
      <c r="C557" s="331"/>
      <c r="D557" s="331"/>
      <c r="E557" s="331"/>
      <c r="F557" s="331"/>
      <c r="G557" s="331"/>
      <c r="H557" s="331"/>
      <c r="I557" s="331"/>
      <c r="J557" s="331"/>
      <c r="K557" s="331"/>
      <c r="L557" s="331"/>
      <c r="M557" s="331"/>
      <c r="N557" s="331"/>
      <c r="O557" s="331"/>
      <c r="P557" s="331"/>
      <c r="Q557" s="331"/>
      <c r="R557" s="331"/>
      <c r="S557" s="331"/>
      <c r="T557" s="331"/>
      <c r="U557" s="331"/>
      <c r="V557" s="331"/>
      <c r="W557" s="331"/>
      <c r="X557" s="331"/>
      <c r="Y557" s="331"/>
      <c r="Z557" s="331"/>
    </row>
    <row r="558">
      <c r="A558" s="331"/>
      <c r="B558" s="331"/>
      <c r="C558" s="331"/>
      <c r="D558" s="331"/>
      <c r="E558" s="331"/>
      <c r="F558" s="331"/>
      <c r="G558" s="331"/>
      <c r="H558" s="331"/>
      <c r="I558" s="331"/>
      <c r="J558" s="331"/>
      <c r="K558" s="331"/>
      <c r="L558" s="331"/>
      <c r="M558" s="331"/>
      <c r="N558" s="331"/>
      <c r="O558" s="331"/>
      <c r="P558" s="331"/>
      <c r="Q558" s="331"/>
      <c r="R558" s="331"/>
      <c r="S558" s="331"/>
      <c r="T558" s="331"/>
      <c r="U558" s="331"/>
      <c r="V558" s="331"/>
      <c r="W558" s="331"/>
      <c r="X558" s="331"/>
      <c r="Y558" s="331"/>
      <c r="Z558" s="331"/>
    </row>
    <row r="559">
      <c r="A559" s="331"/>
      <c r="B559" s="331"/>
      <c r="C559" s="331"/>
      <c r="D559" s="331"/>
      <c r="E559" s="331"/>
      <c r="F559" s="331"/>
      <c r="G559" s="331"/>
      <c r="H559" s="331"/>
      <c r="I559" s="331"/>
      <c r="J559" s="331"/>
      <c r="K559" s="331"/>
      <c r="L559" s="331"/>
      <c r="M559" s="331"/>
      <c r="N559" s="331"/>
      <c r="O559" s="331"/>
      <c r="P559" s="331"/>
      <c r="Q559" s="331"/>
      <c r="R559" s="331"/>
      <c r="S559" s="331"/>
      <c r="T559" s="331"/>
      <c r="U559" s="331"/>
      <c r="V559" s="331"/>
      <c r="W559" s="331"/>
      <c r="X559" s="331"/>
      <c r="Y559" s="331"/>
      <c r="Z559" s="331"/>
    </row>
    <row r="560">
      <c r="A560" s="331"/>
      <c r="B560" s="331"/>
      <c r="C560" s="331"/>
      <c r="D560" s="331"/>
      <c r="E560" s="331"/>
      <c r="F560" s="331"/>
      <c r="G560" s="331"/>
      <c r="H560" s="331"/>
      <c r="I560" s="331"/>
      <c r="J560" s="331"/>
      <c r="K560" s="331"/>
      <c r="L560" s="331"/>
      <c r="M560" s="331"/>
      <c r="N560" s="331"/>
      <c r="O560" s="331"/>
      <c r="P560" s="331"/>
      <c r="Q560" s="331"/>
      <c r="R560" s="331"/>
      <c r="S560" s="331"/>
      <c r="T560" s="331"/>
      <c r="U560" s="331"/>
      <c r="V560" s="331"/>
      <c r="W560" s="331"/>
      <c r="X560" s="331"/>
      <c r="Y560" s="331"/>
      <c r="Z560" s="331"/>
    </row>
    <row r="561">
      <c r="A561" s="331"/>
      <c r="B561" s="331"/>
      <c r="C561" s="331"/>
      <c r="D561" s="331"/>
      <c r="E561" s="331"/>
      <c r="F561" s="331"/>
      <c r="G561" s="331"/>
      <c r="H561" s="331"/>
      <c r="I561" s="331"/>
      <c r="J561" s="331"/>
      <c r="K561" s="331"/>
      <c r="L561" s="331"/>
      <c r="M561" s="331"/>
      <c r="N561" s="331"/>
      <c r="O561" s="331"/>
      <c r="P561" s="331"/>
      <c r="Q561" s="331"/>
      <c r="R561" s="331"/>
      <c r="S561" s="331"/>
      <c r="T561" s="331"/>
      <c r="U561" s="331"/>
      <c r="V561" s="331"/>
      <c r="W561" s="331"/>
      <c r="X561" s="331"/>
      <c r="Y561" s="331"/>
      <c r="Z561" s="331"/>
    </row>
    <row r="562">
      <c r="A562" s="331"/>
      <c r="B562" s="331"/>
      <c r="C562" s="331"/>
      <c r="D562" s="331"/>
      <c r="E562" s="331"/>
      <c r="F562" s="331"/>
      <c r="G562" s="331"/>
      <c r="H562" s="331"/>
      <c r="I562" s="331"/>
      <c r="J562" s="331"/>
      <c r="K562" s="331"/>
      <c r="L562" s="331"/>
      <c r="M562" s="331"/>
      <c r="N562" s="331"/>
      <c r="O562" s="331"/>
      <c r="P562" s="331"/>
      <c r="Q562" s="331"/>
      <c r="R562" s="331"/>
      <c r="S562" s="331"/>
      <c r="T562" s="331"/>
      <c r="U562" s="331"/>
      <c r="V562" s="331"/>
      <c r="W562" s="331"/>
      <c r="X562" s="331"/>
      <c r="Y562" s="331"/>
      <c r="Z562" s="331"/>
    </row>
    <row r="563">
      <c r="A563" s="331"/>
      <c r="B563" s="331"/>
      <c r="C563" s="331"/>
      <c r="D563" s="331"/>
      <c r="E563" s="331"/>
      <c r="F563" s="331"/>
      <c r="G563" s="331"/>
      <c r="H563" s="331"/>
      <c r="I563" s="331"/>
      <c r="J563" s="331"/>
      <c r="K563" s="331"/>
      <c r="L563" s="331"/>
      <c r="M563" s="331"/>
      <c r="N563" s="331"/>
      <c r="O563" s="331"/>
      <c r="P563" s="331"/>
      <c r="Q563" s="331"/>
      <c r="R563" s="331"/>
      <c r="S563" s="331"/>
      <c r="T563" s="331"/>
      <c r="U563" s="331"/>
      <c r="V563" s="331"/>
      <c r="W563" s="331"/>
      <c r="X563" s="331"/>
      <c r="Y563" s="331"/>
      <c r="Z563" s="331"/>
    </row>
    <row r="564">
      <c r="A564" s="331"/>
      <c r="B564" s="331"/>
      <c r="C564" s="331"/>
      <c r="D564" s="331"/>
      <c r="E564" s="331"/>
      <c r="F564" s="331"/>
      <c r="G564" s="331"/>
      <c r="H564" s="331"/>
      <c r="I564" s="331"/>
      <c r="J564" s="331"/>
      <c r="K564" s="331"/>
      <c r="L564" s="331"/>
      <c r="M564" s="331"/>
      <c r="N564" s="331"/>
      <c r="O564" s="331"/>
      <c r="P564" s="331"/>
      <c r="Q564" s="331"/>
      <c r="R564" s="331"/>
      <c r="S564" s="331"/>
      <c r="T564" s="331"/>
      <c r="U564" s="331"/>
      <c r="V564" s="331"/>
      <c r="W564" s="331"/>
      <c r="X564" s="331"/>
      <c r="Y564" s="331"/>
      <c r="Z564" s="331"/>
    </row>
    <row r="565">
      <c r="A565" s="331"/>
      <c r="B565" s="331"/>
      <c r="C565" s="331"/>
      <c r="D565" s="331"/>
      <c r="E565" s="331"/>
      <c r="F565" s="331"/>
      <c r="G565" s="331"/>
      <c r="H565" s="331"/>
      <c r="I565" s="331"/>
      <c r="J565" s="331"/>
      <c r="K565" s="331"/>
      <c r="L565" s="331"/>
      <c r="M565" s="331"/>
      <c r="N565" s="331"/>
      <c r="O565" s="331"/>
      <c r="P565" s="331"/>
      <c r="Q565" s="331"/>
      <c r="R565" s="331"/>
      <c r="S565" s="331"/>
      <c r="T565" s="331"/>
      <c r="U565" s="331"/>
      <c r="V565" s="331"/>
      <c r="W565" s="331"/>
      <c r="X565" s="331"/>
      <c r="Y565" s="331"/>
      <c r="Z565" s="331"/>
    </row>
    <row r="566">
      <c r="A566" s="331"/>
      <c r="B566" s="331"/>
      <c r="C566" s="331"/>
      <c r="D566" s="331"/>
      <c r="E566" s="331"/>
      <c r="F566" s="331"/>
      <c r="G566" s="331"/>
      <c r="H566" s="331"/>
      <c r="I566" s="331"/>
      <c r="J566" s="331"/>
      <c r="K566" s="331"/>
      <c r="L566" s="331"/>
      <c r="M566" s="331"/>
      <c r="N566" s="331"/>
      <c r="O566" s="331"/>
      <c r="P566" s="331"/>
      <c r="Q566" s="331"/>
      <c r="R566" s="331"/>
      <c r="S566" s="331"/>
      <c r="T566" s="331"/>
      <c r="U566" s="331"/>
      <c r="V566" s="331"/>
      <c r="W566" s="331"/>
      <c r="X566" s="331"/>
      <c r="Y566" s="331"/>
      <c r="Z566" s="331"/>
    </row>
    <row r="567">
      <c r="A567" s="331"/>
      <c r="B567" s="331"/>
      <c r="C567" s="331"/>
      <c r="D567" s="331"/>
      <c r="E567" s="331"/>
      <c r="F567" s="331"/>
      <c r="G567" s="331"/>
      <c r="H567" s="331"/>
      <c r="I567" s="331"/>
      <c r="J567" s="331"/>
      <c r="K567" s="331"/>
      <c r="L567" s="331"/>
      <c r="M567" s="331"/>
      <c r="N567" s="331"/>
      <c r="O567" s="331"/>
      <c r="P567" s="331"/>
      <c r="Q567" s="331"/>
      <c r="R567" s="331"/>
      <c r="S567" s="331"/>
      <c r="T567" s="331"/>
      <c r="U567" s="331"/>
      <c r="V567" s="331"/>
      <c r="W567" s="331"/>
      <c r="X567" s="331"/>
      <c r="Y567" s="331"/>
      <c r="Z567" s="331"/>
    </row>
    <row r="568">
      <c r="A568" s="331"/>
      <c r="B568" s="331"/>
      <c r="C568" s="331"/>
      <c r="D568" s="331"/>
      <c r="E568" s="331"/>
      <c r="F568" s="331"/>
      <c r="G568" s="331"/>
      <c r="H568" s="331"/>
      <c r="I568" s="331"/>
      <c r="J568" s="331"/>
      <c r="K568" s="331"/>
      <c r="L568" s="331"/>
      <c r="M568" s="331"/>
      <c r="N568" s="331"/>
      <c r="O568" s="331"/>
      <c r="P568" s="331"/>
      <c r="Q568" s="331"/>
      <c r="R568" s="331"/>
      <c r="S568" s="331"/>
      <c r="T568" s="331"/>
      <c r="U568" s="331"/>
      <c r="V568" s="331"/>
      <c r="W568" s="331"/>
      <c r="X568" s="331"/>
      <c r="Y568" s="331"/>
      <c r="Z568" s="331"/>
    </row>
    <row r="569">
      <c r="A569" s="331"/>
      <c r="B569" s="331"/>
      <c r="C569" s="331"/>
      <c r="D569" s="331"/>
      <c r="E569" s="331"/>
      <c r="F569" s="331"/>
      <c r="G569" s="331"/>
      <c r="H569" s="331"/>
      <c r="I569" s="331"/>
      <c r="J569" s="331"/>
      <c r="K569" s="331"/>
      <c r="L569" s="331"/>
      <c r="M569" s="331"/>
      <c r="N569" s="331"/>
      <c r="O569" s="331"/>
      <c r="P569" s="331"/>
      <c r="Q569" s="331"/>
      <c r="R569" s="331"/>
      <c r="S569" s="331"/>
      <c r="T569" s="331"/>
      <c r="U569" s="331"/>
      <c r="V569" s="331"/>
      <c r="W569" s="331"/>
      <c r="X569" s="331"/>
      <c r="Y569" s="331"/>
      <c r="Z569" s="331"/>
    </row>
    <row r="570">
      <c r="A570" s="331"/>
      <c r="B570" s="331"/>
      <c r="C570" s="331"/>
      <c r="D570" s="331"/>
      <c r="E570" s="331"/>
      <c r="F570" s="331"/>
      <c r="G570" s="331"/>
      <c r="H570" s="331"/>
      <c r="I570" s="331"/>
      <c r="J570" s="331"/>
      <c r="K570" s="331"/>
      <c r="L570" s="331"/>
      <c r="M570" s="331"/>
      <c r="N570" s="331"/>
      <c r="O570" s="331"/>
      <c r="P570" s="331"/>
      <c r="Q570" s="331"/>
      <c r="R570" s="331"/>
      <c r="S570" s="331"/>
      <c r="T570" s="331"/>
      <c r="U570" s="331"/>
      <c r="V570" s="331"/>
      <c r="W570" s="331"/>
      <c r="X570" s="331"/>
      <c r="Y570" s="331"/>
      <c r="Z570" s="331"/>
    </row>
    <row r="571">
      <c r="A571" s="331"/>
      <c r="B571" s="331"/>
      <c r="C571" s="331"/>
      <c r="D571" s="331"/>
      <c r="E571" s="331"/>
      <c r="F571" s="331"/>
      <c r="G571" s="331"/>
      <c r="H571" s="331"/>
      <c r="I571" s="331"/>
      <c r="J571" s="331"/>
      <c r="K571" s="331"/>
      <c r="L571" s="331"/>
      <c r="M571" s="331"/>
      <c r="N571" s="331"/>
      <c r="O571" s="331"/>
      <c r="P571" s="331"/>
      <c r="Q571" s="331"/>
      <c r="R571" s="331"/>
      <c r="S571" s="331"/>
      <c r="T571" s="331"/>
      <c r="U571" s="331"/>
      <c r="V571" s="331"/>
      <c r="W571" s="331"/>
      <c r="X571" s="331"/>
      <c r="Y571" s="331"/>
      <c r="Z571" s="331"/>
    </row>
    <row r="572">
      <c r="A572" s="331"/>
      <c r="B572" s="331"/>
      <c r="C572" s="331"/>
      <c r="D572" s="331"/>
      <c r="E572" s="331"/>
      <c r="F572" s="331"/>
      <c r="G572" s="331"/>
      <c r="H572" s="331"/>
      <c r="I572" s="331"/>
      <c r="J572" s="331"/>
      <c r="K572" s="331"/>
      <c r="L572" s="331"/>
      <c r="M572" s="331"/>
      <c r="N572" s="331"/>
      <c r="O572" s="331"/>
      <c r="P572" s="331"/>
      <c r="Q572" s="331"/>
      <c r="R572" s="331"/>
      <c r="S572" s="331"/>
      <c r="T572" s="331"/>
      <c r="U572" s="331"/>
      <c r="V572" s="331"/>
      <c r="W572" s="331"/>
      <c r="X572" s="331"/>
      <c r="Y572" s="331"/>
      <c r="Z572" s="331"/>
    </row>
    <row r="573">
      <c r="A573" s="331"/>
      <c r="B573" s="331"/>
      <c r="C573" s="331"/>
      <c r="D573" s="331"/>
      <c r="E573" s="331"/>
      <c r="F573" s="331"/>
      <c r="G573" s="331"/>
      <c r="H573" s="331"/>
      <c r="I573" s="331"/>
      <c r="J573" s="331"/>
      <c r="K573" s="331"/>
      <c r="L573" s="331"/>
      <c r="M573" s="331"/>
      <c r="N573" s="331"/>
      <c r="O573" s="331"/>
      <c r="P573" s="331"/>
      <c r="Q573" s="331"/>
      <c r="R573" s="331"/>
      <c r="S573" s="331"/>
      <c r="T573" s="331"/>
      <c r="U573" s="331"/>
      <c r="V573" s="331"/>
      <c r="W573" s="331"/>
      <c r="X573" s="331"/>
      <c r="Y573" s="331"/>
      <c r="Z573" s="331"/>
    </row>
    <row r="574">
      <c r="A574" s="331"/>
      <c r="B574" s="331"/>
      <c r="C574" s="331"/>
      <c r="D574" s="331"/>
      <c r="E574" s="331"/>
      <c r="F574" s="331"/>
      <c r="G574" s="331"/>
      <c r="H574" s="331"/>
      <c r="I574" s="331"/>
      <c r="J574" s="331"/>
      <c r="K574" s="331"/>
      <c r="L574" s="331"/>
      <c r="M574" s="331"/>
      <c r="N574" s="331"/>
      <c r="O574" s="331"/>
      <c r="P574" s="331"/>
      <c r="Q574" s="331"/>
      <c r="R574" s="331"/>
      <c r="S574" s="331"/>
      <c r="T574" s="331"/>
      <c r="U574" s="331"/>
      <c r="V574" s="331"/>
      <c r="W574" s="331"/>
      <c r="X574" s="331"/>
      <c r="Y574" s="331"/>
      <c r="Z574" s="331"/>
    </row>
    <row r="575">
      <c r="A575" s="331"/>
      <c r="B575" s="331"/>
      <c r="C575" s="331"/>
      <c r="D575" s="331"/>
      <c r="E575" s="331"/>
      <c r="F575" s="331"/>
      <c r="G575" s="331"/>
      <c r="H575" s="331"/>
      <c r="I575" s="331"/>
      <c r="J575" s="331"/>
      <c r="K575" s="331"/>
      <c r="L575" s="331"/>
      <c r="M575" s="331"/>
      <c r="N575" s="331"/>
      <c r="O575" s="331"/>
      <c r="P575" s="331"/>
      <c r="Q575" s="331"/>
      <c r="R575" s="331"/>
      <c r="S575" s="331"/>
      <c r="T575" s="331"/>
      <c r="U575" s="331"/>
      <c r="V575" s="331"/>
      <c r="W575" s="331"/>
      <c r="X575" s="331"/>
      <c r="Y575" s="331"/>
      <c r="Z575" s="331"/>
    </row>
    <row r="576">
      <c r="A576" s="331"/>
      <c r="B576" s="331"/>
      <c r="C576" s="331"/>
      <c r="D576" s="331"/>
      <c r="E576" s="331"/>
      <c r="F576" s="331"/>
      <c r="G576" s="331"/>
      <c r="H576" s="331"/>
      <c r="I576" s="331"/>
      <c r="J576" s="331"/>
      <c r="K576" s="331"/>
      <c r="L576" s="331"/>
      <c r="M576" s="331"/>
      <c r="N576" s="331"/>
      <c r="O576" s="331"/>
      <c r="P576" s="331"/>
      <c r="Q576" s="331"/>
      <c r="R576" s="331"/>
      <c r="S576" s="331"/>
      <c r="T576" s="331"/>
      <c r="U576" s="331"/>
      <c r="V576" s="331"/>
      <c r="W576" s="331"/>
      <c r="X576" s="331"/>
      <c r="Y576" s="331"/>
      <c r="Z576" s="331"/>
    </row>
    <row r="577">
      <c r="A577" s="331"/>
      <c r="B577" s="331"/>
      <c r="C577" s="331"/>
      <c r="D577" s="331"/>
      <c r="E577" s="331"/>
      <c r="F577" s="331"/>
      <c r="G577" s="331"/>
      <c r="H577" s="331"/>
      <c r="I577" s="331"/>
      <c r="J577" s="331"/>
      <c r="K577" s="331"/>
      <c r="L577" s="331"/>
      <c r="M577" s="331"/>
      <c r="N577" s="331"/>
      <c r="O577" s="331"/>
      <c r="P577" s="331"/>
      <c r="Q577" s="331"/>
      <c r="R577" s="331"/>
      <c r="S577" s="331"/>
      <c r="T577" s="331"/>
      <c r="U577" s="331"/>
      <c r="V577" s="331"/>
      <c r="W577" s="331"/>
      <c r="X577" s="331"/>
      <c r="Y577" s="331"/>
      <c r="Z577" s="331"/>
    </row>
    <row r="578">
      <c r="A578" s="331"/>
      <c r="B578" s="331"/>
      <c r="C578" s="331"/>
      <c r="D578" s="331"/>
      <c r="E578" s="331"/>
      <c r="F578" s="331"/>
      <c r="G578" s="331"/>
      <c r="H578" s="331"/>
      <c r="I578" s="331"/>
      <c r="J578" s="331"/>
      <c r="K578" s="331"/>
      <c r="L578" s="331"/>
      <c r="M578" s="331"/>
      <c r="N578" s="331"/>
      <c r="O578" s="331"/>
      <c r="P578" s="331"/>
      <c r="Q578" s="331"/>
      <c r="R578" s="331"/>
      <c r="S578" s="331"/>
      <c r="T578" s="331"/>
      <c r="U578" s="331"/>
      <c r="V578" s="331"/>
      <c r="W578" s="331"/>
      <c r="X578" s="331"/>
      <c r="Y578" s="331"/>
      <c r="Z578" s="331"/>
    </row>
    <row r="579">
      <c r="A579" s="331"/>
      <c r="B579" s="331"/>
      <c r="C579" s="331"/>
      <c r="D579" s="331"/>
      <c r="E579" s="331"/>
      <c r="F579" s="331"/>
      <c r="G579" s="331"/>
      <c r="H579" s="331"/>
      <c r="I579" s="331"/>
      <c r="J579" s="331"/>
      <c r="K579" s="331"/>
      <c r="L579" s="331"/>
      <c r="M579" s="331"/>
      <c r="N579" s="331"/>
      <c r="O579" s="331"/>
      <c r="P579" s="331"/>
      <c r="Q579" s="331"/>
      <c r="R579" s="331"/>
      <c r="S579" s="331"/>
      <c r="T579" s="331"/>
      <c r="U579" s="331"/>
      <c r="V579" s="331"/>
      <c r="W579" s="331"/>
      <c r="X579" s="331"/>
      <c r="Y579" s="331"/>
      <c r="Z579" s="331"/>
    </row>
    <row r="580">
      <c r="A580" s="331"/>
      <c r="B580" s="331"/>
      <c r="C580" s="331"/>
      <c r="D580" s="331"/>
      <c r="E580" s="331"/>
      <c r="F580" s="331"/>
      <c r="G580" s="331"/>
      <c r="H580" s="331"/>
      <c r="I580" s="331"/>
      <c r="J580" s="331"/>
      <c r="K580" s="331"/>
      <c r="L580" s="331"/>
      <c r="M580" s="331"/>
      <c r="N580" s="331"/>
      <c r="O580" s="331"/>
      <c r="P580" s="331"/>
      <c r="Q580" s="331"/>
      <c r="R580" s="331"/>
      <c r="S580" s="331"/>
      <c r="T580" s="331"/>
      <c r="U580" s="331"/>
      <c r="V580" s="331"/>
      <c r="W580" s="331"/>
      <c r="X580" s="331"/>
      <c r="Y580" s="331"/>
      <c r="Z580" s="331"/>
    </row>
    <row r="581">
      <c r="A581" s="331"/>
      <c r="B581" s="331"/>
      <c r="C581" s="331"/>
      <c r="D581" s="331"/>
      <c r="E581" s="331"/>
      <c r="F581" s="331"/>
      <c r="G581" s="331"/>
      <c r="H581" s="331"/>
      <c r="I581" s="331"/>
      <c r="J581" s="331"/>
      <c r="K581" s="331"/>
      <c r="L581" s="331"/>
      <c r="M581" s="331"/>
      <c r="N581" s="331"/>
      <c r="O581" s="331"/>
      <c r="P581" s="331"/>
      <c r="Q581" s="331"/>
      <c r="R581" s="331"/>
      <c r="S581" s="331"/>
      <c r="T581" s="331"/>
      <c r="U581" s="331"/>
      <c r="V581" s="331"/>
      <c r="W581" s="331"/>
      <c r="X581" s="331"/>
      <c r="Y581" s="331"/>
      <c r="Z581" s="331"/>
    </row>
    <row r="582">
      <c r="A582" s="331"/>
      <c r="B582" s="331"/>
      <c r="C582" s="331"/>
      <c r="D582" s="331"/>
      <c r="E582" s="331"/>
      <c r="F582" s="331"/>
      <c r="G582" s="331"/>
      <c r="H582" s="331"/>
      <c r="I582" s="331"/>
      <c r="J582" s="331"/>
      <c r="K582" s="331"/>
      <c r="L582" s="331"/>
      <c r="M582" s="331"/>
      <c r="N582" s="331"/>
      <c r="O582" s="331"/>
      <c r="P582" s="331"/>
      <c r="Q582" s="331"/>
      <c r="R582" s="331"/>
      <c r="S582" s="331"/>
      <c r="T582" s="331"/>
      <c r="U582" s="331"/>
      <c r="V582" s="331"/>
      <c r="W582" s="331"/>
      <c r="X582" s="331"/>
      <c r="Y582" s="331"/>
      <c r="Z582" s="331"/>
    </row>
    <row r="583">
      <c r="A583" s="331"/>
      <c r="B583" s="331"/>
      <c r="C583" s="331"/>
      <c r="D583" s="331"/>
      <c r="E583" s="331"/>
      <c r="F583" s="331"/>
      <c r="G583" s="331"/>
      <c r="H583" s="331"/>
      <c r="I583" s="331"/>
      <c r="J583" s="331"/>
      <c r="K583" s="331"/>
      <c r="L583" s="331"/>
      <c r="M583" s="331"/>
      <c r="N583" s="331"/>
      <c r="O583" s="331"/>
      <c r="P583" s="331"/>
      <c r="Q583" s="331"/>
      <c r="R583" s="331"/>
      <c r="S583" s="331"/>
      <c r="T583" s="331"/>
      <c r="U583" s="331"/>
      <c r="V583" s="331"/>
      <c r="W583" s="331"/>
      <c r="X583" s="331"/>
      <c r="Y583" s="331"/>
      <c r="Z583" s="331"/>
    </row>
    <row r="584">
      <c r="A584" s="331"/>
      <c r="B584" s="331"/>
      <c r="C584" s="331"/>
      <c r="D584" s="331"/>
      <c r="E584" s="331"/>
      <c r="F584" s="331"/>
      <c r="G584" s="331"/>
      <c r="H584" s="331"/>
      <c r="I584" s="331"/>
      <c r="J584" s="331"/>
      <c r="K584" s="331"/>
      <c r="L584" s="331"/>
      <c r="M584" s="331"/>
      <c r="N584" s="331"/>
      <c r="O584" s="331"/>
      <c r="P584" s="331"/>
      <c r="Q584" s="331"/>
      <c r="R584" s="331"/>
      <c r="S584" s="331"/>
      <c r="T584" s="331"/>
      <c r="U584" s="331"/>
      <c r="V584" s="331"/>
      <c r="W584" s="331"/>
      <c r="X584" s="331"/>
      <c r="Y584" s="331"/>
      <c r="Z584" s="331"/>
    </row>
    <row r="585">
      <c r="A585" s="331"/>
      <c r="B585" s="331"/>
      <c r="C585" s="331"/>
      <c r="D585" s="331"/>
      <c r="E585" s="331"/>
      <c r="F585" s="331"/>
      <c r="G585" s="331"/>
      <c r="H585" s="331"/>
      <c r="I585" s="331"/>
      <c r="J585" s="331"/>
      <c r="K585" s="331"/>
      <c r="L585" s="331"/>
      <c r="M585" s="331"/>
      <c r="N585" s="331"/>
      <c r="O585" s="331"/>
      <c r="P585" s="331"/>
      <c r="Q585" s="331"/>
      <c r="R585" s="331"/>
      <c r="S585" s="331"/>
      <c r="T585" s="331"/>
      <c r="U585" s="331"/>
      <c r="V585" s="331"/>
      <c r="W585" s="331"/>
      <c r="X585" s="331"/>
      <c r="Y585" s="331"/>
      <c r="Z585" s="331"/>
    </row>
    <row r="586">
      <c r="A586" s="331"/>
      <c r="B586" s="331"/>
      <c r="C586" s="331"/>
      <c r="D586" s="331"/>
      <c r="E586" s="331"/>
      <c r="F586" s="331"/>
      <c r="G586" s="331"/>
      <c r="H586" s="331"/>
      <c r="I586" s="331"/>
      <c r="J586" s="331"/>
      <c r="K586" s="331"/>
      <c r="L586" s="331"/>
      <c r="M586" s="331"/>
      <c r="N586" s="331"/>
      <c r="O586" s="331"/>
      <c r="P586" s="331"/>
      <c r="Q586" s="331"/>
      <c r="R586" s="331"/>
      <c r="S586" s="331"/>
      <c r="T586" s="331"/>
      <c r="U586" s="331"/>
      <c r="V586" s="331"/>
      <c r="W586" s="331"/>
      <c r="X586" s="331"/>
      <c r="Y586" s="331"/>
      <c r="Z586" s="331"/>
    </row>
    <row r="587">
      <c r="A587" s="331"/>
      <c r="B587" s="331"/>
      <c r="C587" s="331"/>
      <c r="D587" s="331"/>
      <c r="E587" s="331"/>
      <c r="F587" s="331"/>
      <c r="G587" s="331"/>
      <c r="H587" s="331"/>
      <c r="I587" s="331"/>
      <c r="J587" s="331"/>
      <c r="K587" s="331"/>
      <c r="L587" s="331"/>
      <c r="M587" s="331"/>
      <c r="N587" s="331"/>
      <c r="O587" s="331"/>
      <c r="P587" s="331"/>
      <c r="Q587" s="331"/>
      <c r="R587" s="331"/>
      <c r="S587" s="331"/>
      <c r="T587" s="331"/>
      <c r="U587" s="331"/>
      <c r="V587" s="331"/>
      <c r="W587" s="331"/>
      <c r="X587" s="331"/>
      <c r="Y587" s="331"/>
      <c r="Z587" s="331"/>
    </row>
    <row r="588">
      <c r="A588" s="331"/>
      <c r="B588" s="331"/>
      <c r="C588" s="331"/>
      <c r="D588" s="331"/>
      <c r="E588" s="331"/>
      <c r="F588" s="331"/>
      <c r="G588" s="331"/>
      <c r="H588" s="331"/>
      <c r="I588" s="331"/>
      <c r="J588" s="331"/>
      <c r="K588" s="331"/>
      <c r="L588" s="331"/>
      <c r="M588" s="331"/>
      <c r="N588" s="331"/>
      <c r="O588" s="331"/>
      <c r="P588" s="331"/>
      <c r="Q588" s="331"/>
      <c r="R588" s="331"/>
      <c r="S588" s="331"/>
      <c r="T588" s="331"/>
      <c r="U588" s="331"/>
      <c r="V588" s="331"/>
      <c r="W588" s="331"/>
      <c r="X588" s="331"/>
      <c r="Y588" s="331"/>
      <c r="Z588" s="331"/>
    </row>
    <row r="589">
      <c r="A589" s="331"/>
      <c r="B589" s="331"/>
      <c r="C589" s="331"/>
      <c r="D589" s="331"/>
      <c r="E589" s="331"/>
      <c r="F589" s="331"/>
      <c r="G589" s="331"/>
      <c r="H589" s="331"/>
      <c r="I589" s="331"/>
      <c r="J589" s="331"/>
      <c r="K589" s="331"/>
      <c r="L589" s="331"/>
      <c r="M589" s="331"/>
      <c r="N589" s="331"/>
      <c r="O589" s="331"/>
      <c r="P589" s="331"/>
      <c r="Q589" s="331"/>
      <c r="R589" s="331"/>
      <c r="S589" s="331"/>
      <c r="T589" s="331"/>
      <c r="U589" s="331"/>
      <c r="V589" s="331"/>
      <c r="W589" s="331"/>
      <c r="X589" s="331"/>
      <c r="Y589" s="331"/>
      <c r="Z589" s="331"/>
    </row>
    <row r="590">
      <c r="A590" s="331"/>
      <c r="B590" s="331"/>
      <c r="C590" s="331"/>
      <c r="D590" s="331"/>
      <c r="E590" s="331"/>
      <c r="F590" s="331"/>
      <c r="G590" s="331"/>
      <c r="H590" s="331"/>
      <c r="I590" s="331"/>
      <c r="J590" s="331"/>
      <c r="K590" s="331"/>
      <c r="L590" s="331"/>
      <c r="M590" s="331"/>
      <c r="N590" s="331"/>
      <c r="O590" s="331"/>
      <c r="P590" s="331"/>
      <c r="Q590" s="331"/>
      <c r="R590" s="331"/>
      <c r="S590" s="331"/>
      <c r="T590" s="331"/>
      <c r="U590" s="331"/>
      <c r="V590" s="331"/>
      <c r="W590" s="331"/>
      <c r="X590" s="331"/>
      <c r="Y590" s="331"/>
      <c r="Z590" s="331"/>
    </row>
    <row r="591">
      <c r="A591" s="331"/>
      <c r="B591" s="331"/>
      <c r="C591" s="331"/>
      <c r="D591" s="331"/>
      <c r="E591" s="331"/>
      <c r="F591" s="331"/>
      <c r="G591" s="331"/>
      <c r="H591" s="331"/>
      <c r="I591" s="331"/>
      <c r="J591" s="331"/>
      <c r="K591" s="331"/>
      <c r="L591" s="331"/>
      <c r="M591" s="331"/>
      <c r="N591" s="331"/>
      <c r="O591" s="331"/>
      <c r="P591" s="331"/>
      <c r="Q591" s="331"/>
      <c r="R591" s="331"/>
      <c r="S591" s="331"/>
      <c r="T591" s="331"/>
      <c r="U591" s="331"/>
      <c r="V591" s="331"/>
      <c r="W591" s="331"/>
      <c r="X591" s="331"/>
      <c r="Y591" s="331"/>
      <c r="Z591" s="331"/>
    </row>
    <row r="592">
      <c r="A592" s="331"/>
      <c r="B592" s="331"/>
      <c r="C592" s="331"/>
      <c r="D592" s="331"/>
      <c r="E592" s="331"/>
      <c r="F592" s="331"/>
      <c r="G592" s="331"/>
      <c r="H592" s="331"/>
      <c r="I592" s="331"/>
      <c r="J592" s="331"/>
      <c r="K592" s="331"/>
      <c r="L592" s="331"/>
      <c r="M592" s="331"/>
      <c r="N592" s="331"/>
      <c r="O592" s="331"/>
      <c r="P592" s="331"/>
      <c r="Q592" s="331"/>
      <c r="R592" s="331"/>
      <c r="S592" s="331"/>
      <c r="T592" s="331"/>
      <c r="U592" s="331"/>
      <c r="V592" s="331"/>
      <c r="W592" s="331"/>
      <c r="X592" s="331"/>
      <c r="Y592" s="331"/>
      <c r="Z592" s="331"/>
    </row>
    <row r="593">
      <c r="A593" s="331"/>
      <c r="B593" s="331"/>
      <c r="C593" s="331"/>
      <c r="D593" s="331"/>
      <c r="E593" s="331"/>
      <c r="F593" s="331"/>
      <c r="G593" s="331"/>
      <c r="H593" s="331"/>
      <c r="I593" s="331"/>
      <c r="J593" s="331"/>
      <c r="K593" s="331"/>
      <c r="L593" s="331"/>
      <c r="M593" s="331"/>
      <c r="N593" s="331"/>
      <c r="O593" s="331"/>
      <c r="P593" s="331"/>
      <c r="Q593" s="331"/>
      <c r="R593" s="331"/>
      <c r="S593" s="331"/>
      <c r="T593" s="331"/>
      <c r="U593" s="331"/>
      <c r="V593" s="331"/>
      <c r="W593" s="331"/>
      <c r="X593" s="331"/>
      <c r="Y593" s="331"/>
      <c r="Z593" s="331"/>
    </row>
    <row r="594">
      <c r="A594" s="331"/>
      <c r="B594" s="331"/>
      <c r="C594" s="331"/>
      <c r="D594" s="331"/>
      <c r="E594" s="331"/>
      <c r="F594" s="331"/>
      <c r="G594" s="331"/>
      <c r="H594" s="331"/>
      <c r="I594" s="331"/>
      <c r="J594" s="331"/>
      <c r="K594" s="331"/>
      <c r="L594" s="331"/>
      <c r="M594" s="331"/>
      <c r="N594" s="331"/>
      <c r="O594" s="331"/>
      <c r="P594" s="331"/>
      <c r="Q594" s="331"/>
      <c r="R594" s="331"/>
      <c r="S594" s="331"/>
      <c r="T594" s="331"/>
      <c r="U594" s="331"/>
      <c r="V594" s="331"/>
      <c r="W594" s="331"/>
      <c r="X594" s="331"/>
      <c r="Y594" s="331"/>
      <c r="Z594" s="331"/>
    </row>
    <row r="595">
      <c r="A595" s="331"/>
      <c r="B595" s="331"/>
      <c r="C595" s="331"/>
      <c r="D595" s="331"/>
      <c r="E595" s="331"/>
      <c r="F595" s="331"/>
      <c r="G595" s="331"/>
      <c r="H595" s="331"/>
      <c r="I595" s="331"/>
      <c r="J595" s="331"/>
      <c r="K595" s="331"/>
      <c r="L595" s="331"/>
      <c r="M595" s="331"/>
      <c r="N595" s="331"/>
      <c r="O595" s="331"/>
      <c r="P595" s="331"/>
      <c r="Q595" s="331"/>
      <c r="R595" s="331"/>
      <c r="S595" s="331"/>
      <c r="T595" s="331"/>
      <c r="U595" s="331"/>
      <c r="V595" s="331"/>
      <c r="W595" s="331"/>
      <c r="X595" s="331"/>
      <c r="Y595" s="331"/>
      <c r="Z595" s="331"/>
    </row>
    <row r="596">
      <c r="A596" s="331"/>
      <c r="B596" s="331"/>
      <c r="C596" s="331"/>
      <c r="D596" s="331"/>
      <c r="E596" s="331"/>
      <c r="F596" s="331"/>
      <c r="G596" s="331"/>
      <c r="H596" s="331"/>
      <c r="I596" s="331"/>
      <c r="J596" s="331"/>
      <c r="K596" s="331"/>
      <c r="L596" s="331"/>
      <c r="M596" s="331"/>
      <c r="N596" s="331"/>
      <c r="O596" s="331"/>
      <c r="P596" s="331"/>
      <c r="Q596" s="331"/>
      <c r="R596" s="331"/>
      <c r="S596" s="331"/>
      <c r="T596" s="331"/>
      <c r="U596" s="331"/>
      <c r="V596" s="331"/>
      <c r="W596" s="331"/>
      <c r="X596" s="331"/>
      <c r="Y596" s="331"/>
      <c r="Z596" s="331"/>
    </row>
    <row r="597">
      <c r="A597" s="331"/>
      <c r="B597" s="331"/>
      <c r="C597" s="331"/>
      <c r="D597" s="331"/>
      <c r="E597" s="331"/>
      <c r="F597" s="331"/>
      <c r="G597" s="331"/>
      <c r="H597" s="331"/>
      <c r="I597" s="331"/>
      <c r="J597" s="331"/>
      <c r="K597" s="331"/>
      <c r="L597" s="331"/>
      <c r="M597" s="331"/>
      <c r="N597" s="331"/>
      <c r="O597" s="331"/>
      <c r="P597" s="331"/>
      <c r="Q597" s="331"/>
      <c r="R597" s="331"/>
      <c r="S597" s="331"/>
      <c r="T597" s="331"/>
      <c r="U597" s="331"/>
      <c r="V597" s="331"/>
      <c r="W597" s="331"/>
      <c r="X597" s="331"/>
      <c r="Y597" s="331"/>
      <c r="Z597" s="331"/>
    </row>
    <row r="598">
      <c r="A598" s="331"/>
      <c r="B598" s="331"/>
      <c r="C598" s="331"/>
      <c r="D598" s="331"/>
      <c r="E598" s="331"/>
      <c r="F598" s="331"/>
      <c r="G598" s="331"/>
      <c r="H598" s="331"/>
      <c r="I598" s="331"/>
      <c r="J598" s="331"/>
      <c r="K598" s="331"/>
      <c r="L598" s="331"/>
      <c r="M598" s="331"/>
      <c r="N598" s="331"/>
      <c r="O598" s="331"/>
      <c r="P598" s="331"/>
      <c r="Q598" s="331"/>
      <c r="R598" s="331"/>
      <c r="S598" s="331"/>
      <c r="T598" s="331"/>
      <c r="U598" s="331"/>
      <c r="V598" s="331"/>
      <c r="W598" s="331"/>
      <c r="X598" s="331"/>
      <c r="Y598" s="331"/>
      <c r="Z598" s="331"/>
    </row>
    <row r="599">
      <c r="A599" s="331"/>
      <c r="B599" s="331"/>
      <c r="C599" s="331"/>
      <c r="D599" s="331"/>
      <c r="E599" s="331"/>
      <c r="F599" s="331"/>
      <c r="G599" s="331"/>
      <c r="H599" s="331"/>
      <c r="I599" s="331"/>
      <c r="J599" s="331"/>
      <c r="K599" s="331"/>
      <c r="L599" s="331"/>
      <c r="M599" s="331"/>
      <c r="N599" s="331"/>
      <c r="O599" s="331"/>
      <c r="P599" s="331"/>
      <c r="Q599" s="331"/>
      <c r="R599" s="331"/>
      <c r="S599" s="331"/>
      <c r="T599" s="331"/>
      <c r="U599" s="331"/>
      <c r="V599" s="331"/>
      <c r="W599" s="331"/>
      <c r="X599" s="331"/>
      <c r="Y599" s="331"/>
      <c r="Z599" s="331"/>
    </row>
    <row r="600">
      <c r="A600" s="331"/>
      <c r="B600" s="331"/>
      <c r="C600" s="331"/>
      <c r="D600" s="331"/>
      <c r="E600" s="331"/>
      <c r="F600" s="331"/>
      <c r="G600" s="331"/>
      <c r="H600" s="331"/>
      <c r="I600" s="331"/>
      <c r="J600" s="331"/>
      <c r="K600" s="331"/>
      <c r="L600" s="331"/>
      <c r="M600" s="331"/>
      <c r="N600" s="331"/>
      <c r="O600" s="331"/>
      <c r="P600" s="331"/>
      <c r="Q600" s="331"/>
      <c r="R600" s="331"/>
      <c r="S600" s="331"/>
      <c r="T600" s="331"/>
      <c r="U600" s="331"/>
      <c r="V600" s="331"/>
      <c r="W600" s="331"/>
      <c r="X600" s="331"/>
      <c r="Y600" s="331"/>
      <c r="Z600" s="331"/>
    </row>
    <row r="601">
      <c r="A601" s="331"/>
      <c r="B601" s="331"/>
      <c r="C601" s="331"/>
      <c r="D601" s="331"/>
      <c r="E601" s="331"/>
      <c r="F601" s="331"/>
      <c r="G601" s="331"/>
      <c r="H601" s="331"/>
      <c r="I601" s="331"/>
      <c r="J601" s="331"/>
      <c r="K601" s="331"/>
      <c r="L601" s="331"/>
      <c r="M601" s="331"/>
      <c r="N601" s="331"/>
      <c r="O601" s="331"/>
      <c r="P601" s="331"/>
      <c r="Q601" s="331"/>
      <c r="R601" s="331"/>
      <c r="S601" s="331"/>
      <c r="T601" s="331"/>
      <c r="U601" s="331"/>
      <c r="V601" s="331"/>
      <c r="W601" s="331"/>
      <c r="X601" s="331"/>
      <c r="Y601" s="331"/>
      <c r="Z601" s="331"/>
    </row>
    <row r="602">
      <c r="A602" s="331"/>
      <c r="B602" s="331"/>
      <c r="C602" s="331"/>
      <c r="D602" s="331"/>
      <c r="E602" s="331"/>
      <c r="F602" s="331"/>
      <c r="G602" s="331"/>
      <c r="H602" s="331"/>
      <c r="I602" s="331"/>
      <c r="J602" s="331"/>
      <c r="K602" s="331"/>
      <c r="L602" s="331"/>
      <c r="M602" s="331"/>
      <c r="N602" s="331"/>
      <c r="O602" s="331"/>
      <c r="P602" s="331"/>
      <c r="Q602" s="331"/>
      <c r="R602" s="331"/>
      <c r="S602" s="331"/>
      <c r="T602" s="331"/>
      <c r="U602" s="331"/>
      <c r="V602" s="331"/>
      <c r="W602" s="331"/>
      <c r="X602" s="331"/>
      <c r="Y602" s="331"/>
      <c r="Z602" s="331"/>
    </row>
    <row r="603">
      <c r="A603" s="331"/>
      <c r="B603" s="331"/>
      <c r="C603" s="331"/>
      <c r="D603" s="331"/>
      <c r="E603" s="331"/>
      <c r="F603" s="331"/>
      <c r="G603" s="331"/>
      <c r="H603" s="331"/>
      <c r="I603" s="331"/>
      <c r="J603" s="331"/>
      <c r="K603" s="331"/>
      <c r="L603" s="331"/>
      <c r="M603" s="331"/>
      <c r="N603" s="331"/>
      <c r="O603" s="331"/>
      <c r="P603" s="331"/>
      <c r="Q603" s="331"/>
      <c r="R603" s="331"/>
      <c r="S603" s="331"/>
      <c r="T603" s="331"/>
      <c r="U603" s="331"/>
      <c r="V603" s="331"/>
      <c r="W603" s="331"/>
      <c r="X603" s="331"/>
      <c r="Y603" s="331"/>
      <c r="Z603" s="331"/>
    </row>
    <row r="604">
      <c r="A604" s="331"/>
      <c r="B604" s="331"/>
      <c r="C604" s="331"/>
      <c r="D604" s="331"/>
      <c r="E604" s="331"/>
      <c r="F604" s="331"/>
      <c r="G604" s="331"/>
      <c r="H604" s="331"/>
      <c r="I604" s="331"/>
      <c r="J604" s="331"/>
      <c r="K604" s="331"/>
      <c r="L604" s="331"/>
      <c r="M604" s="331"/>
      <c r="N604" s="331"/>
      <c r="O604" s="331"/>
      <c r="P604" s="331"/>
      <c r="Q604" s="331"/>
      <c r="R604" s="331"/>
      <c r="S604" s="331"/>
      <c r="T604" s="331"/>
      <c r="U604" s="331"/>
      <c r="V604" s="331"/>
      <c r="W604" s="331"/>
      <c r="X604" s="331"/>
      <c r="Y604" s="331"/>
      <c r="Z604" s="331"/>
    </row>
    <row r="605">
      <c r="A605" s="331"/>
      <c r="B605" s="331"/>
      <c r="C605" s="331"/>
      <c r="D605" s="331"/>
      <c r="E605" s="331"/>
      <c r="F605" s="331"/>
      <c r="G605" s="331"/>
      <c r="H605" s="331"/>
      <c r="I605" s="331"/>
      <c r="J605" s="331"/>
      <c r="K605" s="331"/>
      <c r="L605" s="331"/>
      <c r="M605" s="331"/>
      <c r="N605" s="331"/>
      <c r="O605" s="331"/>
      <c r="P605" s="331"/>
      <c r="Q605" s="331"/>
      <c r="R605" s="331"/>
      <c r="S605" s="331"/>
      <c r="T605" s="331"/>
      <c r="U605" s="331"/>
      <c r="V605" s="331"/>
      <c r="W605" s="331"/>
      <c r="X605" s="331"/>
      <c r="Y605" s="331"/>
      <c r="Z605" s="331"/>
    </row>
    <row r="606">
      <c r="A606" s="331"/>
      <c r="B606" s="331"/>
      <c r="C606" s="331"/>
      <c r="D606" s="331"/>
      <c r="E606" s="331"/>
      <c r="F606" s="331"/>
      <c r="G606" s="331"/>
      <c r="H606" s="331"/>
      <c r="I606" s="331"/>
      <c r="J606" s="331"/>
      <c r="K606" s="331"/>
      <c r="L606" s="331"/>
      <c r="M606" s="331"/>
      <c r="N606" s="331"/>
      <c r="O606" s="331"/>
      <c r="P606" s="331"/>
      <c r="Q606" s="331"/>
      <c r="R606" s="331"/>
      <c r="S606" s="331"/>
      <c r="T606" s="331"/>
      <c r="U606" s="331"/>
      <c r="V606" s="331"/>
      <c r="W606" s="331"/>
      <c r="X606" s="331"/>
      <c r="Y606" s="331"/>
      <c r="Z606" s="331"/>
    </row>
    <row r="607">
      <c r="A607" s="331"/>
      <c r="B607" s="331"/>
      <c r="C607" s="331"/>
      <c r="D607" s="331"/>
      <c r="E607" s="331"/>
      <c r="F607" s="331"/>
      <c r="G607" s="331"/>
      <c r="H607" s="331"/>
      <c r="I607" s="331"/>
      <c r="J607" s="331"/>
      <c r="K607" s="331"/>
      <c r="L607" s="331"/>
      <c r="M607" s="331"/>
      <c r="N607" s="331"/>
      <c r="O607" s="331"/>
      <c r="P607" s="331"/>
      <c r="Q607" s="331"/>
      <c r="R607" s="331"/>
      <c r="S607" s="331"/>
      <c r="T607" s="331"/>
      <c r="U607" s="331"/>
      <c r="V607" s="331"/>
      <c r="W607" s="331"/>
      <c r="X607" s="331"/>
      <c r="Y607" s="331"/>
      <c r="Z607" s="331"/>
    </row>
    <row r="608">
      <c r="A608" s="331"/>
      <c r="B608" s="331"/>
      <c r="C608" s="331"/>
      <c r="D608" s="331"/>
      <c r="E608" s="331"/>
      <c r="F608" s="331"/>
      <c r="G608" s="331"/>
      <c r="H608" s="331"/>
      <c r="I608" s="331"/>
      <c r="J608" s="331"/>
      <c r="K608" s="331"/>
      <c r="L608" s="331"/>
      <c r="M608" s="331"/>
      <c r="N608" s="331"/>
      <c r="O608" s="331"/>
      <c r="P608" s="331"/>
      <c r="Q608" s="331"/>
      <c r="R608" s="331"/>
      <c r="S608" s="331"/>
      <c r="T608" s="331"/>
      <c r="U608" s="331"/>
      <c r="V608" s="331"/>
      <c r="W608" s="331"/>
      <c r="X608" s="331"/>
      <c r="Y608" s="331"/>
      <c r="Z608" s="331"/>
    </row>
    <row r="609">
      <c r="A609" s="331"/>
      <c r="B609" s="331"/>
      <c r="C609" s="331"/>
      <c r="D609" s="331"/>
      <c r="E609" s="331"/>
      <c r="F609" s="331"/>
      <c r="G609" s="331"/>
      <c r="H609" s="331"/>
      <c r="I609" s="331"/>
      <c r="J609" s="331"/>
      <c r="K609" s="331"/>
      <c r="L609" s="331"/>
      <c r="M609" s="331"/>
      <c r="N609" s="331"/>
      <c r="O609" s="331"/>
      <c r="P609" s="331"/>
      <c r="Q609" s="331"/>
      <c r="R609" s="331"/>
      <c r="S609" s="331"/>
      <c r="T609" s="331"/>
      <c r="U609" s="331"/>
      <c r="V609" s="331"/>
      <c r="W609" s="331"/>
      <c r="X609" s="331"/>
      <c r="Y609" s="331"/>
      <c r="Z609" s="331"/>
    </row>
    <row r="610">
      <c r="A610" s="331"/>
      <c r="B610" s="331"/>
      <c r="C610" s="331"/>
      <c r="D610" s="331"/>
      <c r="E610" s="331"/>
      <c r="F610" s="331"/>
      <c r="G610" s="331"/>
      <c r="H610" s="331"/>
      <c r="I610" s="331"/>
      <c r="J610" s="331"/>
      <c r="K610" s="331"/>
      <c r="L610" s="331"/>
      <c r="M610" s="331"/>
      <c r="N610" s="331"/>
      <c r="O610" s="331"/>
      <c r="P610" s="331"/>
      <c r="Q610" s="331"/>
      <c r="R610" s="331"/>
      <c r="S610" s="331"/>
      <c r="T610" s="331"/>
      <c r="U610" s="331"/>
      <c r="V610" s="331"/>
      <c r="W610" s="331"/>
      <c r="X610" s="331"/>
      <c r="Y610" s="331"/>
      <c r="Z610" s="331"/>
    </row>
    <row r="611">
      <c r="A611" s="331"/>
      <c r="B611" s="331"/>
      <c r="C611" s="331"/>
      <c r="D611" s="331"/>
      <c r="E611" s="331"/>
      <c r="F611" s="331"/>
      <c r="G611" s="331"/>
      <c r="H611" s="331"/>
      <c r="I611" s="331"/>
      <c r="J611" s="331"/>
      <c r="K611" s="331"/>
      <c r="L611" s="331"/>
      <c r="M611" s="331"/>
      <c r="N611" s="331"/>
      <c r="O611" s="331"/>
      <c r="P611" s="331"/>
      <c r="Q611" s="331"/>
      <c r="R611" s="331"/>
      <c r="S611" s="331"/>
      <c r="T611" s="331"/>
      <c r="U611" s="331"/>
      <c r="V611" s="331"/>
      <c r="W611" s="331"/>
      <c r="X611" s="331"/>
      <c r="Y611" s="331"/>
      <c r="Z611" s="331"/>
    </row>
    <row r="612">
      <c r="A612" s="331"/>
      <c r="B612" s="331"/>
      <c r="C612" s="331"/>
      <c r="D612" s="331"/>
      <c r="E612" s="331"/>
      <c r="F612" s="331"/>
      <c r="G612" s="331"/>
      <c r="H612" s="331"/>
      <c r="I612" s="331"/>
      <c r="J612" s="331"/>
      <c r="K612" s="331"/>
      <c r="L612" s="331"/>
      <c r="M612" s="331"/>
      <c r="N612" s="331"/>
      <c r="O612" s="331"/>
      <c r="P612" s="331"/>
      <c r="Q612" s="331"/>
      <c r="R612" s="331"/>
      <c r="S612" s="331"/>
      <c r="T612" s="331"/>
      <c r="U612" s="331"/>
      <c r="V612" s="331"/>
      <c r="W612" s="331"/>
      <c r="X612" s="331"/>
      <c r="Y612" s="331"/>
      <c r="Z612" s="331"/>
    </row>
    <row r="613">
      <c r="A613" s="331"/>
      <c r="B613" s="331"/>
      <c r="C613" s="331"/>
      <c r="D613" s="331"/>
      <c r="E613" s="331"/>
      <c r="F613" s="331"/>
      <c r="G613" s="331"/>
      <c r="H613" s="331"/>
      <c r="I613" s="331"/>
      <c r="J613" s="331"/>
      <c r="K613" s="331"/>
      <c r="L613" s="331"/>
      <c r="M613" s="331"/>
      <c r="N613" s="331"/>
      <c r="O613" s="331"/>
      <c r="P613" s="331"/>
      <c r="Q613" s="331"/>
      <c r="R613" s="331"/>
      <c r="S613" s="331"/>
      <c r="T613" s="331"/>
      <c r="U613" s="331"/>
      <c r="V613" s="331"/>
      <c r="W613" s="331"/>
      <c r="X613" s="331"/>
      <c r="Y613" s="331"/>
      <c r="Z613" s="331"/>
    </row>
    <row r="614">
      <c r="A614" s="331"/>
      <c r="B614" s="331"/>
      <c r="C614" s="331"/>
      <c r="D614" s="331"/>
      <c r="E614" s="331"/>
      <c r="F614" s="331"/>
      <c r="G614" s="331"/>
      <c r="H614" s="331"/>
      <c r="I614" s="331"/>
      <c r="J614" s="331"/>
      <c r="K614" s="331"/>
      <c r="L614" s="331"/>
      <c r="M614" s="331"/>
      <c r="N614" s="331"/>
      <c r="O614" s="331"/>
      <c r="P614" s="331"/>
      <c r="Q614" s="331"/>
      <c r="R614" s="331"/>
      <c r="S614" s="331"/>
      <c r="T614" s="331"/>
      <c r="U614" s="331"/>
      <c r="V614" s="331"/>
      <c r="W614" s="331"/>
      <c r="X614" s="331"/>
      <c r="Y614" s="331"/>
      <c r="Z614" s="331"/>
    </row>
    <row r="615">
      <c r="A615" s="331"/>
      <c r="B615" s="331"/>
      <c r="C615" s="331"/>
      <c r="D615" s="331"/>
      <c r="E615" s="331"/>
      <c r="F615" s="331"/>
      <c r="G615" s="331"/>
      <c r="H615" s="331"/>
      <c r="I615" s="331"/>
      <c r="J615" s="331"/>
      <c r="K615" s="331"/>
      <c r="L615" s="331"/>
      <c r="M615" s="331"/>
      <c r="N615" s="331"/>
      <c r="O615" s="331"/>
      <c r="P615" s="331"/>
      <c r="Q615" s="331"/>
      <c r="R615" s="331"/>
      <c r="S615" s="331"/>
      <c r="T615" s="331"/>
      <c r="U615" s="331"/>
      <c r="V615" s="331"/>
      <c r="W615" s="331"/>
      <c r="X615" s="331"/>
      <c r="Y615" s="331"/>
      <c r="Z615" s="331"/>
    </row>
    <row r="616">
      <c r="A616" s="331"/>
      <c r="B616" s="331"/>
      <c r="C616" s="331"/>
      <c r="D616" s="331"/>
      <c r="E616" s="331"/>
      <c r="F616" s="331"/>
      <c r="G616" s="331"/>
      <c r="H616" s="331"/>
      <c r="I616" s="331"/>
      <c r="J616" s="331"/>
      <c r="K616" s="331"/>
      <c r="L616" s="331"/>
      <c r="M616" s="331"/>
      <c r="N616" s="331"/>
      <c r="O616" s="331"/>
      <c r="P616" s="331"/>
      <c r="Q616" s="331"/>
      <c r="R616" s="331"/>
      <c r="S616" s="331"/>
      <c r="T616" s="331"/>
      <c r="U616" s="331"/>
      <c r="V616" s="331"/>
      <c r="W616" s="331"/>
      <c r="X616" s="331"/>
      <c r="Y616" s="331"/>
      <c r="Z616" s="331"/>
    </row>
    <row r="617">
      <c r="A617" s="331"/>
      <c r="B617" s="331"/>
      <c r="C617" s="331"/>
      <c r="D617" s="331"/>
      <c r="E617" s="331"/>
      <c r="F617" s="331"/>
      <c r="G617" s="331"/>
      <c r="H617" s="331"/>
      <c r="I617" s="331"/>
      <c r="J617" s="331"/>
      <c r="K617" s="331"/>
      <c r="L617" s="331"/>
      <c r="M617" s="331"/>
      <c r="N617" s="331"/>
      <c r="O617" s="331"/>
      <c r="P617" s="331"/>
      <c r="Q617" s="331"/>
      <c r="R617" s="331"/>
      <c r="S617" s="331"/>
      <c r="T617" s="331"/>
      <c r="U617" s="331"/>
      <c r="V617" s="331"/>
      <c r="W617" s="331"/>
      <c r="X617" s="331"/>
      <c r="Y617" s="331"/>
      <c r="Z617" s="331"/>
    </row>
    <row r="618">
      <c r="A618" s="331"/>
      <c r="B618" s="331"/>
      <c r="C618" s="331"/>
      <c r="D618" s="331"/>
      <c r="E618" s="331"/>
      <c r="F618" s="331"/>
      <c r="G618" s="331"/>
      <c r="H618" s="331"/>
      <c r="I618" s="331"/>
      <c r="J618" s="331"/>
      <c r="K618" s="331"/>
      <c r="L618" s="331"/>
      <c r="M618" s="331"/>
      <c r="N618" s="331"/>
      <c r="O618" s="331"/>
      <c r="P618" s="331"/>
      <c r="Q618" s="331"/>
      <c r="R618" s="331"/>
      <c r="S618" s="331"/>
      <c r="T618" s="331"/>
      <c r="U618" s="331"/>
      <c r="V618" s="331"/>
      <c r="W618" s="331"/>
      <c r="X618" s="331"/>
      <c r="Y618" s="331"/>
      <c r="Z618" s="331"/>
    </row>
    <row r="619">
      <c r="A619" s="331"/>
      <c r="B619" s="331"/>
      <c r="C619" s="331"/>
      <c r="D619" s="331"/>
      <c r="E619" s="331"/>
      <c r="F619" s="331"/>
      <c r="G619" s="331"/>
      <c r="H619" s="331"/>
      <c r="I619" s="331"/>
      <c r="J619" s="331"/>
      <c r="K619" s="331"/>
      <c r="L619" s="331"/>
      <c r="M619" s="331"/>
      <c r="N619" s="331"/>
      <c r="O619" s="331"/>
      <c r="P619" s="331"/>
      <c r="Q619" s="331"/>
      <c r="R619" s="331"/>
      <c r="S619" s="331"/>
      <c r="T619" s="331"/>
      <c r="U619" s="331"/>
      <c r="V619" s="331"/>
      <c r="W619" s="331"/>
      <c r="X619" s="331"/>
      <c r="Y619" s="331"/>
      <c r="Z619" s="331"/>
    </row>
    <row r="620">
      <c r="A620" s="331"/>
      <c r="B620" s="331"/>
      <c r="C620" s="331"/>
      <c r="D620" s="331"/>
      <c r="E620" s="331"/>
      <c r="F620" s="331"/>
      <c r="G620" s="331"/>
      <c r="H620" s="331"/>
      <c r="I620" s="331"/>
      <c r="J620" s="331"/>
      <c r="K620" s="331"/>
      <c r="L620" s="331"/>
      <c r="M620" s="331"/>
      <c r="N620" s="331"/>
      <c r="O620" s="331"/>
      <c r="P620" s="331"/>
      <c r="Q620" s="331"/>
      <c r="R620" s="331"/>
      <c r="S620" s="331"/>
      <c r="T620" s="331"/>
      <c r="U620" s="331"/>
      <c r="V620" s="331"/>
      <c r="W620" s="331"/>
      <c r="X620" s="331"/>
      <c r="Y620" s="331"/>
      <c r="Z620" s="331"/>
    </row>
    <row r="621">
      <c r="A621" s="331"/>
      <c r="B621" s="331"/>
      <c r="C621" s="331"/>
      <c r="D621" s="331"/>
      <c r="E621" s="331"/>
      <c r="F621" s="331"/>
      <c r="G621" s="331"/>
      <c r="H621" s="331"/>
      <c r="I621" s="331"/>
      <c r="J621" s="331"/>
      <c r="K621" s="331"/>
      <c r="L621" s="331"/>
      <c r="M621" s="331"/>
      <c r="N621" s="331"/>
      <c r="O621" s="331"/>
      <c r="P621" s="331"/>
      <c r="Q621" s="331"/>
      <c r="R621" s="331"/>
      <c r="S621" s="331"/>
      <c r="T621" s="331"/>
      <c r="U621" s="331"/>
      <c r="V621" s="331"/>
      <c r="W621" s="331"/>
      <c r="X621" s="331"/>
      <c r="Y621" s="331"/>
      <c r="Z621" s="331"/>
    </row>
    <row r="622">
      <c r="A622" s="331"/>
      <c r="B622" s="331"/>
      <c r="C622" s="331"/>
      <c r="D622" s="331"/>
      <c r="E622" s="331"/>
      <c r="F622" s="331"/>
      <c r="G622" s="331"/>
      <c r="H622" s="331"/>
      <c r="I622" s="331"/>
      <c r="J622" s="331"/>
      <c r="K622" s="331"/>
      <c r="L622" s="331"/>
      <c r="M622" s="331"/>
      <c r="N622" s="331"/>
      <c r="O622" s="331"/>
      <c r="P622" s="331"/>
      <c r="Q622" s="331"/>
      <c r="R622" s="331"/>
      <c r="S622" s="331"/>
      <c r="T622" s="331"/>
      <c r="U622" s="331"/>
      <c r="V622" s="331"/>
      <c r="W622" s="331"/>
      <c r="X622" s="331"/>
      <c r="Y622" s="331"/>
      <c r="Z622" s="331"/>
    </row>
    <row r="623">
      <c r="A623" s="331"/>
      <c r="B623" s="331"/>
      <c r="C623" s="331"/>
      <c r="D623" s="331"/>
      <c r="E623" s="331"/>
      <c r="F623" s="331"/>
      <c r="G623" s="331"/>
      <c r="H623" s="331"/>
      <c r="I623" s="331"/>
      <c r="J623" s="331"/>
      <c r="K623" s="331"/>
      <c r="L623" s="331"/>
      <c r="M623" s="331"/>
      <c r="N623" s="331"/>
      <c r="O623" s="331"/>
      <c r="P623" s="331"/>
      <c r="Q623" s="331"/>
      <c r="R623" s="331"/>
      <c r="S623" s="331"/>
      <c r="T623" s="331"/>
      <c r="U623" s="331"/>
      <c r="V623" s="331"/>
      <c r="W623" s="331"/>
      <c r="X623" s="331"/>
      <c r="Y623" s="331"/>
      <c r="Z623" s="331"/>
    </row>
    <row r="624">
      <c r="A624" s="331"/>
      <c r="B624" s="331"/>
      <c r="C624" s="331"/>
      <c r="D624" s="331"/>
      <c r="E624" s="331"/>
      <c r="F624" s="331"/>
      <c r="G624" s="331"/>
      <c r="H624" s="331"/>
      <c r="I624" s="331"/>
      <c r="J624" s="331"/>
      <c r="K624" s="331"/>
      <c r="L624" s="331"/>
      <c r="M624" s="331"/>
      <c r="N624" s="331"/>
      <c r="O624" s="331"/>
      <c r="P624" s="331"/>
      <c r="Q624" s="331"/>
      <c r="R624" s="331"/>
      <c r="S624" s="331"/>
      <c r="T624" s="331"/>
      <c r="U624" s="331"/>
      <c r="V624" s="331"/>
      <c r="W624" s="331"/>
      <c r="X624" s="331"/>
      <c r="Y624" s="331"/>
      <c r="Z624" s="331"/>
    </row>
    <row r="625">
      <c r="A625" s="331"/>
      <c r="B625" s="331"/>
      <c r="C625" s="331"/>
      <c r="D625" s="331"/>
      <c r="E625" s="331"/>
      <c r="F625" s="331"/>
      <c r="G625" s="331"/>
      <c r="H625" s="331"/>
      <c r="I625" s="331"/>
      <c r="J625" s="331"/>
      <c r="K625" s="331"/>
      <c r="L625" s="331"/>
      <c r="M625" s="331"/>
      <c r="N625" s="331"/>
      <c r="O625" s="331"/>
      <c r="P625" s="331"/>
      <c r="Q625" s="331"/>
      <c r="R625" s="331"/>
      <c r="S625" s="331"/>
      <c r="T625" s="331"/>
      <c r="U625" s="331"/>
      <c r="V625" s="331"/>
      <c r="W625" s="331"/>
      <c r="X625" s="331"/>
      <c r="Y625" s="331"/>
      <c r="Z625" s="331"/>
    </row>
    <row r="626">
      <c r="A626" s="331"/>
      <c r="B626" s="331"/>
      <c r="C626" s="331"/>
      <c r="D626" s="331"/>
      <c r="E626" s="331"/>
      <c r="F626" s="331"/>
      <c r="G626" s="331"/>
      <c r="H626" s="331"/>
      <c r="I626" s="331"/>
      <c r="J626" s="331"/>
      <c r="K626" s="331"/>
      <c r="L626" s="331"/>
      <c r="M626" s="331"/>
      <c r="N626" s="331"/>
      <c r="O626" s="331"/>
      <c r="P626" s="331"/>
      <c r="Q626" s="331"/>
      <c r="R626" s="331"/>
      <c r="S626" s="331"/>
      <c r="T626" s="331"/>
      <c r="U626" s="331"/>
      <c r="V626" s="331"/>
      <c r="W626" s="331"/>
      <c r="X626" s="331"/>
      <c r="Y626" s="331"/>
      <c r="Z626" s="331"/>
    </row>
    <row r="627">
      <c r="A627" s="331"/>
      <c r="B627" s="331"/>
      <c r="C627" s="331"/>
      <c r="D627" s="331"/>
      <c r="E627" s="331"/>
      <c r="F627" s="331"/>
      <c r="G627" s="331"/>
      <c r="H627" s="331"/>
      <c r="I627" s="331"/>
      <c r="J627" s="331"/>
      <c r="K627" s="331"/>
      <c r="L627" s="331"/>
      <c r="M627" s="331"/>
      <c r="N627" s="331"/>
      <c r="O627" s="331"/>
      <c r="P627" s="331"/>
      <c r="Q627" s="331"/>
      <c r="R627" s="331"/>
      <c r="S627" s="331"/>
      <c r="T627" s="331"/>
      <c r="U627" s="331"/>
      <c r="V627" s="331"/>
      <c r="W627" s="331"/>
      <c r="X627" s="331"/>
      <c r="Y627" s="331"/>
      <c r="Z627" s="331"/>
    </row>
    <row r="628">
      <c r="A628" s="331"/>
      <c r="B628" s="331"/>
      <c r="C628" s="331"/>
      <c r="D628" s="331"/>
      <c r="E628" s="331"/>
      <c r="F628" s="331"/>
      <c r="G628" s="331"/>
      <c r="H628" s="331"/>
      <c r="I628" s="331"/>
      <c r="J628" s="331"/>
      <c r="K628" s="331"/>
      <c r="L628" s="331"/>
      <c r="M628" s="331"/>
      <c r="N628" s="331"/>
      <c r="O628" s="331"/>
      <c r="P628" s="331"/>
      <c r="Q628" s="331"/>
      <c r="R628" s="331"/>
      <c r="S628" s="331"/>
      <c r="T628" s="331"/>
      <c r="U628" s="331"/>
      <c r="V628" s="331"/>
      <c r="W628" s="331"/>
      <c r="X628" s="331"/>
      <c r="Y628" s="331"/>
      <c r="Z628" s="331"/>
    </row>
    <row r="629">
      <c r="A629" s="331"/>
      <c r="B629" s="331"/>
      <c r="C629" s="331"/>
      <c r="D629" s="331"/>
      <c r="E629" s="331"/>
      <c r="F629" s="331"/>
      <c r="G629" s="331"/>
      <c r="H629" s="331"/>
      <c r="I629" s="331"/>
      <c r="J629" s="331"/>
      <c r="K629" s="331"/>
      <c r="L629" s="331"/>
      <c r="M629" s="331"/>
      <c r="N629" s="331"/>
      <c r="O629" s="331"/>
      <c r="P629" s="331"/>
      <c r="Q629" s="331"/>
      <c r="R629" s="331"/>
      <c r="S629" s="331"/>
      <c r="T629" s="331"/>
      <c r="U629" s="331"/>
      <c r="V629" s="331"/>
      <c r="W629" s="331"/>
      <c r="X629" s="331"/>
      <c r="Y629" s="331"/>
      <c r="Z629" s="331"/>
    </row>
    <row r="630">
      <c r="A630" s="331"/>
      <c r="B630" s="331"/>
      <c r="C630" s="331"/>
      <c r="D630" s="331"/>
      <c r="E630" s="331"/>
      <c r="F630" s="331"/>
      <c r="G630" s="331"/>
      <c r="H630" s="331"/>
      <c r="I630" s="331"/>
      <c r="J630" s="331"/>
      <c r="K630" s="331"/>
      <c r="L630" s="331"/>
      <c r="M630" s="331"/>
      <c r="N630" s="331"/>
      <c r="O630" s="331"/>
      <c r="P630" s="331"/>
      <c r="Q630" s="331"/>
      <c r="R630" s="331"/>
      <c r="S630" s="331"/>
      <c r="T630" s="331"/>
      <c r="U630" s="331"/>
      <c r="V630" s="331"/>
      <c r="W630" s="331"/>
      <c r="X630" s="331"/>
      <c r="Y630" s="331"/>
      <c r="Z630" s="331"/>
    </row>
    <row r="631">
      <c r="A631" s="331"/>
      <c r="B631" s="331"/>
      <c r="C631" s="331"/>
      <c r="D631" s="331"/>
      <c r="E631" s="331"/>
      <c r="F631" s="331"/>
      <c r="G631" s="331"/>
      <c r="H631" s="331"/>
      <c r="I631" s="331"/>
      <c r="J631" s="331"/>
      <c r="K631" s="331"/>
      <c r="L631" s="331"/>
      <c r="M631" s="331"/>
      <c r="N631" s="331"/>
      <c r="O631" s="331"/>
      <c r="P631" s="331"/>
      <c r="Q631" s="331"/>
      <c r="R631" s="331"/>
      <c r="S631" s="331"/>
      <c r="T631" s="331"/>
      <c r="U631" s="331"/>
      <c r="V631" s="331"/>
      <c r="W631" s="331"/>
      <c r="X631" s="331"/>
      <c r="Y631" s="331"/>
      <c r="Z631" s="331"/>
    </row>
    <row r="632">
      <c r="A632" s="331"/>
      <c r="B632" s="331"/>
      <c r="C632" s="331"/>
      <c r="D632" s="331"/>
      <c r="E632" s="331"/>
      <c r="F632" s="331"/>
      <c r="G632" s="331"/>
      <c r="H632" s="331"/>
      <c r="I632" s="331"/>
      <c r="J632" s="331"/>
      <c r="K632" s="331"/>
      <c r="L632" s="331"/>
      <c r="M632" s="331"/>
      <c r="N632" s="331"/>
      <c r="O632" s="331"/>
      <c r="P632" s="331"/>
      <c r="Q632" s="331"/>
      <c r="R632" s="331"/>
      <c r="S632" s="331"/>
      <c r="T632" s="331"/>
      <c r="U632" s="331"/>
      <c r="V632" s="331"/>
      <c r="W632" s="331"/>
      <c r="X632" s="331"/>
      <c r="Y632" s="331"/>
      <c r="Z632" s="331"/>
    </row>
    <row r="633">
      <c r="A633" s="331"/>
      <c r="B633" s="331"/>
      <c r="C633" s="331"/>
      <c r="D633" s="331"/>
      <c r="E633" s="331"/>
      <c r="F633" s="331"/>
      <c r="G633" s="331"/>
      <c r="H633" s="331"/>
      <c r="I633" s="331"/>
      <c r="J633" s="331"/>
      <c r="K633" s="331"/>
      <c r="L633" s="331"/>
      <c r="M633" s="331"/>
      <c r="N633" s="331"/>
      <c r="O633" s="331"/>
      <c r="P633" s="331"/>
      <c r="Q633" s="331"/>
      <c r="R633" s="331"/>
      <c r="S633" s="331"/>
      <c r="T633" s="331"/>
      <c r="U633" s="331"/>
      <c r="V633" s="331"/>
      <c r="W633" s="331"/>
      <c r="X633" s="331"/>
      <c r="Y633" s="331"/>
      <c r="Z633" s="331"/>
    </row>
    <row r="634">
      <c r="A634" s="331"/>
      <c r="B634" s="331"/>
      <c r="C634" s="331"/>
      <c r="D634" s="331"/>
      <c r="E634" s="331"/>
      <c r="F634" s="331"/>
      <c r="G634" s="331"/>
      <c r="H634" s="331"/>
      <c r="I634" s="331"/>
      <c r="J634" s="331"/>
      <c r="K634" s="331"/>
      <c r="L634" s="331"/>
      <c r="M634" s="331"/>
      <c r="N634" s="331"/>
      <c r="O634" s="331"/>
      <c r="P634" s="331"/>
      <c r="Q634" s="331"/>
      <c r="R634" s="331"/>
      <c r="S634" s="331"/>
      <c r="T634" s="331"/>
      <c r="U634" s="331"/>
      <c r="V634" s="331"/>
      <c r="W634" s="331"/>
      <c r="X634" s="331"/>
      <c r="Y634" s="331"/>
      <c r="Z634" s="331"/>
    </row>
    <row r="635">
      <c r="A635" s="331"/>
      <c r="B635" s="331"/>
      <c r="C635" s="331"/>
      <c r="D635" s="331"/>
      <c r="E635" s="331"/>
      <c r="F635" s="331"/>
      <c r="G635" s="331"/>
      <c r="H635" s="331"/>
      <c r="I635" s="331"/>
      <c r="J635" s="331"/>
      <c r="K635" s="331"/>
      <c r="L635" s="331"/>
      <c r="M635" s="331"/>
      <c r="N635" s="331"/>
      <c r="O635" s="331"/>
      <c r="P635" s="331"/>
      <c r="Q635" s="331"/>
      <c r="R635" s="331"/>
      <c r="S635" s="331"/>
      <c r="T635" s="331"/>
      <c r="U635" s="331"/>
      <c r="V635" s="331"/>
      <c r="W635" s="331"/>
      <c r="X635" s="331"/>
      <c r="Y635" s="331"/>
      <c r="Z635" s="331"/>
    </row>
    <row r="636">
      <c r="A636" s="331"/>
      <c r="B636" s="331"/>
      <c r="C636" s="331"/>
      <c r="D636" s="331"/>
      <c r="E636" s="331"/>
      <c r="F636" s="331"/>
      <c r="G636" s="331"/>
      <c r="H636" s="331"/>
      <c r="I636" s="331"/>
      <c r="J636" s="331"/>
      <c r="K636" s="331"/>
      <c r="L636" s="331"/>
      <c r="M636" s="331"/>
      <c r="N636" s="331"/>
      <c r="O636" s="331"/>
      <c r="P636" s="331"/>
      <c r="Q636" s="331"/>
      <c r="R636" s="331"/>
      <c r="S636" s="331"/>
      <c r="T636" s="331"/>
      <c r="U636" s="331"/>
      <c r="V636" s="331"/>
      <c r="W636" s="331"/>
      <c r="X636" s="331"/>
      <c r="Y636" s="331"/>
      <c r="Z636" s="331"/>
    </row>
    <row r="637">
      <c r="A637" s="331"/>
      <c r="B637" s="331"/>
      <c r="C637" s="331"/>
      <c r="D637" s="331"/>
      <c r="E637" s="331"/>
      <c r="F637" s="331"/>
      <c r="G637" s="331"/>
      <c r="H637" s="331"/>
      <c r="I637" s="331"/>
      <c r="J637" s="331"/>
      <c r="K637" s="331"/>
      <c r="L637" s="331"/>
      <c r="M637" s="331"/>
      <c r="N637" s="331"/>
      <c r="O637" s="331"/>
      <c r="P637" s="331"/>
      <c r="Q637" s="331"/>
      <c r="R637" s="331"/>
      <c r="S637" s="331"/>
      <c r="T637" s="331"/>
      <c r="U637" s="331"/>
      <c r="V637" s="331"/>
      <c r="W637" s="331"/>
      <c r="X637" s="331"/>
      <c r="Y637" s="331"/>
      <c r="Z637" s="331"/>
    </row>
    <row r="638">
      <c r="A638" s="331"/>
      <c r="B638" s="331"/>
      <c r="C638" s="331"/>
      <c r="D638" s="331"/>
      <c r="E638" s="331"/>
      <c r="F638" s="331"/>
      <c r="G638" s="331"/>
      <c r="H638" s="331"/>
      <c r="I638" s="331"/>
      <c r="J638" s="331"/>
      <c r="K638" s="331"/>
      <c r="L638" s="331"/>
      <c r="M638" s="331"/>
      <c r="N638" s="331"/>
      <c r="O638" s="331"/>
      <c r="P638" s="331"/>
      <c r="Q638" s="331"/>
      <c r="R638" s="331"/>
      <c r="S638" s="331"/>
      <c r="T638" s="331"/>
      <c r="U638" s="331"/>
      <c r="V638" s="331"/>
      <c r="W638" s="331"/>
      <c r="X638" s="331"/>
      <c r="Y638" s="331"/>
      <c r="Z638" s="331"/>
    </row>
    <row r="639">
      <c r="A639" s="331"/>
      <c r="B639" s="331"/>
      <c r="C639" s="331"/>
      <c r="D639" s="331"/>
      <c r="E639" s="331"/>
      <c r="F639" s="331"/>
      <c r="G639" s="331"/>
      <c r="H639" s="331"/>
      <c r="I639" s="331"/>
      <c r="J639" s="331"/>
      <c r="K639" s="331"/>
      <c r="L639" s="331"/>
      <c r="M639" s="331"/>
      <c r="N639" s="331"/>
      <c r="O639" s="331"/>
      <c r="P639" s="331"/>
      <c r="Q639" s="331"/>
      <c r="R639" s="331"/>
      <c r="S639" s="331"/>
      <c r="T639" s="331"/>
      <c r="U639" s="331"/>
      <c r="V639" s="331"/>
      <c r="W639" s="331"/>
      <c r="X639" s="331"/>
      <c r="Y639" s="331"/>
      <c r="Z639" s="331"/>
    </row>
    <row r="640">
      <c r="A640" s="331"/>
      <c r="B640" s="331"/>
      <c r="C640" s="331"/>
      <c r="D640" s="331"/>
      <c r="E640" s="331"/>
      <c r="F640" s="331"/>
      <c r="G640" s="331"/>
      <c r="H640" s="331"/>
      <c r="I640" s="331"/>
      <c r="J640" s="331"/>
      <c r="K640" s="331"/>
      <c r="L640" s="331"/>
      <c r="M640" s="331"/>
      <c r="N640" s="331"/>
      <c r="O640" s="331"/>
      <c r="P640" s="331"/>
      <c r="Q640" s="331"/>
      <c r="R640" s="331"/>
      <c r="S640" s="331"/>
      <c r="T640" s="331"/>
      <c r="U640" s="331"/>
      <c r="V640" s="331"/>
      <c r="W640" s="331"/>
      <c r="X640" s="331"/>
      <c r="Y640" s="331"/>
      <c r="Z640" s="331"/>
    </row>
    <row r="641">
      <c r="A641" s="331"/>
      <c r="B641" s="331"/>
      <c r="C641" s="331"/>
      <c r="D641" s="331"/>
      <c r="E641" s="331"/>
      <c r="F641" s="331"/>
      <c r="G641" s="331"/>
      <c r="H641" s="331"/>
      <c r="I641" s="331"/>
      <c r="J641" s="331"/>
      <c r="K641" s="331"/>
      <c r="L641" s="331"/>
      <c r="M641" s="331"/>
      <c r="N641" s="331"/>
      <c r="O641" s="331"/>
      <c r="P641" s="331"/>
      <c r="Q641" s="331"/>
      <c r="R641" s="331"/>
      <c r="S641" s="331"/>
      <c r="T641" s="331"/>
      <c r="U641" s="331"/>
      <c r="V641" s="331"/>
      <c r="W641" s="331"/>
      <c r="X641" s="331"/>
      <c r="Y641" s="331"/>
      <c r="Z641" s="331"/>
    </row>
    <row r="642">
      <c r="A642" s="331"/>
      <c r="B642" s="331"/>
      <c r="C642" s="331"/>
      <c r="D642" s="331"/>
      <c r="E642" s="331"/>
      <c r="F642" s="331"/>
      <c r="G642" s="331"/>
      <c r="H642" s="331"/>
      <c r="I642" s="331"/>
      <c r="J642" s="331"/>
      <c r="K642" s="331"/>
      <c r="L642" s="331"/>
      <c r="M642" s="331"/>
      <c r="N642" s="331"/>
      <c r="O642" s="331"/>
      <c r="P642" s="331"/>
      <c r="Q642" s="331"/>
      <c r="R642" s="331"/>
      <c r="S642" s="331"/>
      <c r="T642" s="331"/>
      <c r="U642" s="331"/>
      <c r="V642" s="331"/>
      <c r="W642" s="331"/>
      <c r="X642" s="331"/>
      <c r="Y642" s="331"/>
      <c r="Z642" s="331"/>
    </row>
    <row r="643">
      <c r="A643" s="331"/>
      <c r="B643" s="331"/>
      <c r="C643" s="331"/>
      <c r="D643" s="331"/>
      <c r="E643" s="331"/>
      <c r="F643" s="331"/>
      <c r="G643" s="331"/>
      <c r="H643" s="331"/>
      <c r="I643" s="331"/>
      <c r="J643" s="331"/>
      <c r="K643" s="331"/>
      <c r="L643" s="331"/>
      <c r="M643" s="331"/>
      <c r="N643" s="331"/>
      <c r="O643" s="331"/>
      <c r="P643" s="331"/>
      <c r="Q643" s="331"/>
      <c r="R643" s="331"/>
      <c r="S643" s="331"/>
      <c r="T643" s="331"/>
      <c r="U643" s="331"/>
      <c r="V643" s="331"/>
      <c r="W643" s="331"/>
      <c r="X643" s="331"/>
      <c r="Y643" s="331"/>
      <c r="Z643" s="331"/>
    </row>
    <row r="644">
      <c r="A644" s="331"/>
      <c r="B644" s="331"/>
      <c r="C644" s="331"/>
      <c r="D644" s="331"/>
      <c r="E644" s="331"/>
      <c r="F644" s="331"/>
      <c r="G644" s="331"/>
      <c r="H644" s="331"/>
      <c r="I644" s="331"/>
      <c r="J644" s="331"/>
      <c r="K644" s="331"/>
      <c r="L644" s="331"/>
      <c r="M644" s="331"/>
      <c r="N644" s="331"/>
      <c r="O644" s="331"/>
      <c r="P644" s="331"/>
      <c r="Q644" s="331"/>
      <c r="R644" s="331"/>
      <c r="S644" s="331"/>
      <c r="T644" s="331"/>
      <c r="U644" s="331"/>
      <c r="V644" s="331"/>
      <c r="W644" s="331"/>
      <c r="X644" s="331"/>
      <c r="Y644" s="331"/>
      <c r="Z644" s="331"/>
    </row>
    <row r="645">
      <c r="A645" s="331"/>
      <c r="B645" s="331"/>
      <c r="C645" s="331"/>
      <c r="D645" s="331"/>
      <c r="E645" s="331"/>
      <c r="F645" s="331"/>
      <c r="G645" s="331"/>
      <c r="H645" s="331"/>
      <c r="I645" s="331"/>
      <c r="J645" s="331"/>
      <c r="K645" s="331"/>
      <c r="L645" s="331"/>
      <c r="M645" s="331"/>
      <c r="N645" s="331"/>
      <c r="O645" s="331"/>
      <c r="P645" s="331"/>
      <c r="Q645" s="331"/>
      <c r="R645" s="331"/>
      <c r="S645" s="331"/>
      <c r="T645" s="331"/>
      <c r="U645" s="331"/>
      <c r="V645" s="331"/>
      <c r="W645" s="331"/>
      <c r="X645" s="331"/>
      <c r="Y645" s="331"/>
      <c r="Z645" s="331"/>
    </row>
    <row r="646">
      <c r="A646" s="331"/>
      <c r="B646" s="331"/>
      <c r="C646" s="331"/>
      <c r="D646" s="331"/>
      <c r="E646" s="331"/>
      <c r="F646" s="331"/>
      <c r="G646" s="331"/>
      <c r="H646" s="331"/>
      <c r="I646" s="331"/>
      <c r="J646" s="331"/>
      <c r="K646" s="331"/>
      <c r="L646" s="331"/>
      <c r="M646" s="331"/>
      <c r="N646" s="331"/>
      <c r="O646" s="331"/>
      <c r="P646" s="331"/>
      <c r="Q646" s="331"/>
      <c r="R646" s="331"/>
      <c r="S646" s="331"/>
      <c r="T646" s="331"/>
      <c r="U646" s="331"/>
      <c r="V646" s="331"/>
      <c r="W646" s="331"/>
      <c r="X646" s="331"/>
      <c r="Y646" s="331"/>
      <c r="Z646" s="331"/>
    </row>
    <row r="647">
      <c r="A647" s="331"/>
      <c r="B647" s="331"/>
      <c r="C647" s="331"/>
      <c r="D647" s="331"/>
      <c r="E647" s="331"/>
      <c r="F647" s="331"/>
      <c r="G647" s="331"/>
      <c r="H647" s="331"/>
      <c r="I647" s="331"/>
      <c r="J647" s="331"/>
      <c r="K647" s="331"/>
      <c r="L647" s="331"/>
      <c r="M647" s="331"/>
      <c r="N647" s="331"/>
      <c r="O647" s="331"/>
      <c r="P647" s="331"/>
      <c r="Q647" s="331"/>
      <c r="R647" s="331"/>
      <c r="S647" s="331"/>
      <c r="T647" s="331"/>
      <c r="U647" s="331"/>
      <c r="V647" s="331"/>
      <c r="W647" s="331"/>
      <c r="X647" s="331"/>
      <c r="Y647" s="331"/>
      <c r="Z647" s="331"/>
    </row>
    <row r="648">
      <c r="A648" s="331"/>
      <c r="B648" s="331"/>
      <c r="C648" s="331"/>
      <c r="D648" s="331"/>
      <c r="E648" s="331"/>
      <c r="F648" s="331"/>
      <c r="G648" s="331"/>
      <c r="H648" s="331"/>
      <c r="I648" s="331"/>
      <c r="J648" s="331"/>
      <c r="K648" s="331"/>
      <c r="L648" s="331"/>
      <c r="M648" s="331"/>
      <c r="N648" s="331"/>
      <c r="O648" s="331"/>
      <c r="P648" s="331"/>
      <c r="Q648" s="331"/>
      <c r="R648" s="331"/>
      <c r="S648" s="331"/>
      <c r="T648" s="331"/>
      <c r="U648" s="331"/>
      <c r="V648" s="331"/>
      <c r="W648" s="331"/>
      <c r="X648" s="331"/>
      <c r="Y648" s="331"/>
      <c r="Z648" s="331"/>
    </row>
    <row r="649">
      <c r="A649" s="331"/>
      <c r="B649" s="331"/>
      <c r="C649" s="331"/>
      <c r="D649" s="331"/>
      <c r="E649" s="331"/>
      <c r="F649" s="331"/>
      <c r="G649" s="331"/>
      <c r="H649" s="331"/>
      <c r="I649" s="331"/>
      <c r="J649" s="331"/>
      <c r="K649" s="331"/>
      <c r="L649" s="331"/>
      <c r="M649" s="331"/>
      <c r="N649" s="331"/>
      <c r="O649" s="331"/>
      <c r="P649" s="331"/>
      <c r="Q649" s="331"/>
      <c r="R649" s="331"/>
      <c r="S649" s="331"/>
      <c r="T649" s="331"/>
      <c r="U649" s="331"/>
      <c r="V649" s="331"/>
      <c r="W649" s="331"/>
      <c r="X649" s="331"/>
      <c r="Y649" s="331"/>
      <c r="Z649" s="331"/>
    </row>
    <row r="650">
      <c r="A650" s="331"/>
      <c r="B650" s="331"/>
      <c r="C650" s="331"/>
      <c r="D650" s="331"/>
      <c r="E650" s="331"/>
      <c r="F650" s="331"/>
      <c r="G650" s="331"/>
      <c r="H650" s="331"/>
      <c r="I650" s="331"/>
      <c r="J650" s="331"/>
      <c r="K650" s="331"/>
      <c r="L650" s="331"/>
      <c r="M650" s="331"/>
      <c r="N650" s="331"/>
      <c r="O650" s="331"/>
      <c r="P650" s="331"/>
      <c r="Q650" s="331"/>
      <c r="R650" s="331"/>
      <c r="S650" s="331"/>
      <c r="T650" s="331"/>
      <c r="U650" s="331"/>
      <c r="V650" s="331"/>
      <c r="W650" s="331"/>
      <c r="X650" s="331"/>
      <c r="Y650" s="331"/>
      <c r="Z650" s="331"/>
    </row>
    <row r="651">
      <c r="A651" s="331"/>
      <c r="B651" s="331"/>
      <c r="C651" s="331"/>
      <c r="D651" s="331"/>
      <c r="E651" s="331"/>
      <c r="F651" s="331"/>
      <c r="G651" s="331"/>
      <c r="H651" s="331"/>
      <c r="I651" s="331"/>
      <c r="J651" s="331"/>
      <c r="K651" s="331"/>
      <c r="L651" s="331"/>
      <c r="M651" s="331"/>
      <c r="N651" s="331"/>
      <c r="O651" s="331"/>
      <c r="P651" s="331"/>
      <c r="Q651" s="331"/>
      <c r="R651" s="331"/>
      <c r="S651" s="331"/>
      <c r="T651" s="331"/>
      <c r="U651" s="331"/>
      <c r="V651" s="331"/>
      <c r="W651" s="331"/>
      <c r="X651" s="331"/>
      <c r="Y651" s="331"/>
      <c r="Z651" s="331"/>
    </row>
    <row r="652">
      <c r="A652" s="331"/>
      <c r="B652" s="331"/>
      <c r="C652" s="331"/>
      <c r="D652" s="331"/>
      <c r="E652" s="331"/>
      <c r="F652" s="331"/>
      <c r="G652" s="331"/>
      <c r="H652" s="331"/>
      <c r="I652" s="331"/>
      <c r="J652" s="331"/>
      <c r="K652" s="331"/>
      <c r="L652" s="331"/>
      <c r="M652" s="331"/>
      <c r="N652" s="331"/>
      <c r="O652" s="331"/>
      <c r="P652" s="331"/>
      <c r="Q652" s="331"/>
      <c r="R652" s="331"/>
      <c r="S652" s="331"/>
      <c r="T652" s="331"/>
      <c r="U652" s="331"/>
      <c r="V652" s="331"/>
      <c r="W652" s="331"/>
      <c r="X652" s="331"/>
      <c r="Y652" s="331"/>
      <c r="Z652" s="331"/>
    </row>
    <row r="653">
      <c r="A653" s="331"/>
      <c r="B653" s="331"/>
      <c r="C653" s="331"/>
      <c r="D653" s="331"/>
      <c r="E653" s="331"/>
      <c r="F653" s="331"/>
      <c r="G653" s="331"/>
      <c r="H653" s="331"/>
      <c r="I653" s="331"/>
      <c r="J653" s="331"/>
      <c r="K653" s="331"/>
      <c r="L653" s="331"/>
      <c r="M653" s="331"/>
      <c r="N653" s="331"/>
      <c r="O653" s="331"/>
      <c r="P653" s="331"/>
      <c r="Q653" s="331"/>
      <c r="R653" s="331"/>
      <c r="S653" s="331"/>
      <c r="T653" s="331"/>
      <c r="U653" s="331"/>
      <c r="V653" s="331"/>
      <c r="W653" s="331"/>
      <c r="X653" s="331"/>
      <c r="Y653" s="331"/>
      <c r="Z653" s="331"/>
    </row>
    <row r="654">
      <c r="A654" s="331"/>
      <c r="B654" s="331"/>
      <c r="C654" s="331"/>
      <c r="D654" s="331"/>
      <c r="E654" s="331"/>
      <c r="F654" s="331"/>
      <c r="G654" s="331"/>
      <c r="H654" s="331"/>
      <c r="I654" s="331"/>
      <c r="J654" s="331"/>
      <c r="K654" s="331"/>
      <c r="L654" s="331"/>
      <c r="M654" s="331"/>
      <c r="N654" s="331"/>
      <c r="O654" s="331"/>
      <c r="P654" s="331"/>
      <c r="Q654" s="331"/>
      <c r="R654" s="331"/>
      <c r="S654" s="331"/>
      <c r="T654" s="331"/>
      <c r="U654" s="331"/>
      <c r="V654" s="331"/>
      <c r="W654" s="331"/>
      <c r="X654" s="331"/>
      <c r="Y654" s="331"/>
      <c r="Z654" s="331"/>
    </row>
    <row r="655">
      <c r="A655" s="331"/>
      <c r="B655" s="331"/>
      <c r="C655" s="331"/>
      <c r="D655" s="331"/>
      <c r="E655" s="331"/>
      <c r="F655" s="331"/>
      <c r="G655" s="331"/>
      <c r="H655" s="331"/>
      <c r="I655" s="331"/>
      <c r="J655" s="331"/>
      <c r="K655" s="331"/>
      <c r="L655" s="331"/>
      <c r="M655" s="331"/>
      <c r="N655" s="331"/>
      <c r="O655" s="331"/>
      <c r="P655" s="331"/>
      <c r="Q655" s="331"/>
      <c r="R655" s="331"/>
      <c r="S655" s="331"/>
      <c r="T655" s="331"/>
      <c r="U655" s="331"/>
      <c r="V655" s="331"/>
      <c r="W655" s="331"/>
      <c r="X655" s="331"/>
      <c r="Y655" s="331"/>
      <c r="Z655" s="331"/>
    </row>
    <row r="656">
      <c r="A656" s="331"/>
      <c r="B656" s="331"/>
      <c r="C656" s="331"/>
      <c r="D656" s="331"/>
      <c r="E656" s="331"/>
      <c r="F656" s="331"/>
      <c r="G656" s="331"/>
      <c r="H656" s="331"/>
      <c r="I656" s="331"/>
      <c r="J656" s="331"/>
      <c r="K656" s="331"/>
      <c r="L656" s="331"/>
      <c r="M656" s="331"/>
      <c r="N656" s="331"/>
      <c r="O656" s="331"/>
      <c r="P656" s="331"/>
      <c r="Q656" s="331"/>
      <c r="R656" s="331"/>
      <c r="S656" s="331"/>
      <c r="T656" s="331"/>
      <c r="U656" s="331"/>
      <c r="V656" s="331"/>
      <c r="W656" s="331"/>
      <c r="X656" s="331"/>
      <c r="Y656" s="331"/>
      <c r="Z656" s="331"/>
    </row>
    <row r="657">
      <c r="A657" s="331"/>
      <c r="B657" s="331"/>
      <c r="C657" s="331"/>
      <c r="D657" s="331"/>
      <c r="E657" s="331"/>
      <c r="F657" s="331"/>
      <c r="G657" s="331"/>
      <c r="H657" s="331"/>
      <c r="I657" s="331"/>
      <c r="J657" s="331"/>
      <c r="K657" s="331"/>
      <c r="L657" s="331"/>
      <c r="M657" s="331"/>
      <c r="N657" s="331"/>
      <c r="O657" s="331"/>
      <c r="P657" s="331"/>
      <c r="Q657" s="331"/>
      <c r="R657" s="331"/>
      <c r="S657" s="331"/>
      <c r="T657" s="331"/>
      <c r="U657" s="331"/>
      <c r="V657" s="331"/>
      <c r="W657" s="331"/>
      <c r="X657" s="331"/>
      <c r="Y657" s="331"/>
      <c r="Z657" s="331"/>
    </row>
    <row r="658">
      <c r="A658" s="331"/>
      <c r="B658" s="331"/>
      <c r="C658" s="331"/>
      <c r="D658" s="331"/>
      <c r="E658" s="331"/>
      <c r="F658" s="331"/>
      <c r="G658" s="331"/>
      <c r="H658" s="331"/>
      <c r="I658" s="331"/>
      <c r="J658" s="331"/>
      <c r="K658" s="331"/>
      <c r="L658" s="331"/>
      <c r="M658" s="331"/>
      <c r="N658" s="331"/>
      <c r="O658" s="331"/>
      <c r="P658" s="331"/>
      <c r="Q658" s="331"/>
      <c r="R658" s="331"/>
      <c r="S658" s="331"/>
      <c r="T658" s="331"/>
      <c r="U658" s="331"/>
      <c r="V658" s="331"/>
      <c r="W658" s="331"/>
      <c r="X658" s="331"/>
      <c r="Y658" s="331"/>
      <c r="Z658" s="331"/>
    </row>
    <row r="659">
      <c r="A659" s="331"/>
      <c r="B659" s="331"/>
      <c r="C659" s="331"/>
      <c r="D659" s="331"/>
      <c r="E659" s="331"/>
      <c r="F659" s="331"/>
      <c r="G659" s="331"/>
      <c r="H659" s="331"/>
      <c r="I659" s="331"/>
      <c r="J659" s="331"/>
      <c r="K659" s="331"/>
      <c r="L659" s="331"/>
      <c r="M659" s="331"/>
      <c r="N659" s="331"/>
      <c r="O659" s="331"/>
      <c r="P659" s="331"/>
      <c r="Q659" s="331"/>
      <c r="R659" s="331"/>
      <c r="S659" s="331"/>
      <c r="T659" s="331"/>
      <c r="U659" s="331"/>
      <c r="V659" s="331"/>
      <c r="W659" s="331"/>
      <c r="X659" s="331"/>
      <c r="Y659" s="331"/>
      <c r="Z659" s="331"/>
    </row>
    <row r="660">
      <c r="A660" s="331"/>
      <c r="B660" s="331"/>
      <c r="C660" s="331"/>
      <c r="D660" s="331"/>
      <c r="E660" s="331"/>
      <c r="F660" s="331"/>
      <c r="G660" s="331"/>
      <c r="H660" s="331"/>
      <c r="I660" s="331"/>
      <c r="J660" s="331"/>
      <c r="K660" s="331"/>
      <c r="L660" s="331"/>
      <c r="M660" s="331"/>
      <c r="N660" s="331"/>
      <c r="O660" s="331"/>
      <c r="P660" s="331"/>
      <c r="Q660" s="331"/>
      <c r="R660" s="331"/>
      <c r="S660" s="331"/>
      <c r="T660" s="331"/>
      <c r="U660" s="331"/>
      <c r="V660" s="331"/>
      <c r="W660" s="331"/>
      <c r="X660" s="331"/>
      <c r="Y660" s="331"/>
      <c r="Z660" s="331"/>
    </row>
    <row r="661">
      <c r="A661" s="331"/>
      <c r="B661" s="331"/>
      <c r="C661" s="331"/>
      <c r="D661" s="331"/>
      <c r="E661" s="331"/>
      <c r="F661" s="331"/>
      <c r="G661" s="331"/>
      <c r="H661" s="331"/>
      <c r="I661" s="331"/>
      <c r="J661" s="331"/>
      <c r="K661" s="331"/>
      <c r="L661" s="331"/>
      <c r="M661" s="331"/>
      <c r="N661" s="331"/>
      <c r="O661" s="331"/>
      <c r="P661" s="331"/>
      <c r="Q661" s="331"/>
      <c r="R661" s="331"/>
      <c r="S661" s="331"/>
      <c r="T661" s="331"/>
      <c r="U661" s="331"/>
      <c r="V661" s="331"/>
      <c r="W661" s="331"/>
      <c r="X661" s="331"/>
      <c r="Y661" s="331"/>
      <c r="Z661" s="331"/>
    </row>
    <row r="662">
      <c r="A662" s="331"/>
      <c r="B662" s="331"/>
      <c r="C662" s="331"/>
      <c r="D662" s="331"/>
      <c r="E662" s="331"/>
      <c r="F662" s="331"/>
      <c r="G662" s="331"/>
      <c r="H662" s="331"/>
      <c r="I662" s="331"/>
      <c r="J662" s="331"/>
      <c r="K662" s="331"/>
      <c r="L662" s="331"/>
      <c r="M662" s="331"/>
      <c r="N662" s="331"/>
      <c r="O662" s="331"/>
      <c r="P662" s="331"/>
      <c r="Q662" s="331"/>
      <c r="R662" s="331"/>
      <c r="S662" s="331"/>
      <c r="T662" s="331"/>
      <c r="U662" s="331"/>
      <c r="V662" s="331"/>
      <c r="W662" s="331"/>
      <c r="X662" s="331"/>
      <c r="Y662" s="331"/>
      <c r="Z662" s="331"/>
    </row>
    <row r="663">
      <c r="A663" s="331"/>
      <c r="B663" s="331"/>
      <c r="C663" s="331"/>
      <c r="D663" s="331"/>
      <c r="E663" s="331"/>
      <c r="F663" s="331"/>
      <c r="G663" s="331"/>
      <c r="H663" s="331"/>
      <c r="I663" s="331"/>
      <c r="J663" s="331"/>
      <c r="K663" s="331"/>
      <c r="L663" s="331"/>
      <c r="M663" s="331"/>
      <c r="N663" s="331"/>
      <c r="O663" s="331"/>
      <c r="P663" s="331"/>
      <c r="Q663" s="331"/>
      <c r="R663" s="331"/>
      <c r="S663" s="331"/>
      <c r="T663" s="331"/>
      <c r="U663" s="331"/>
      <c r="V663" s="331"/>
      <c r="W663" s="331"/>
      <c r="X663" s="331"/>
      <c r="Y663" s="331"/>
      <c r="Z663" s="331"/>
    </row>
    <row r="664">
      <c r="A664" s="331"/>
      <c r="B664" s="331"/>
      <c r="C664" s="331"/>
      <c r="D664" s="331"/>
      <c r="E664" s="331"/>
      <c r="F664" s="331"/>
      <c r="G664" s="331"/>
      <c r="H664" s="331"/>
      <c r="I664" s="331"/>
      <c r="J664" s="331"/>
      <c r="K664" s="331"/>
      <c r="L664" s="331"/>
      <c r="M664" s="331"/>
      <c r="N664" s="331"/>
      <c r="O664" s="331"/>
      <c r="P664" s="331"/>
      <c r="Q664" s="331"/>
      <c r="R664" s="331"/>
      <c r="S664" s="331"/>
      <c r="T664" s="331"/>
      <c r="U664" s="331"/>
      <c r="V664" s="331"/>
      <c r="W664" s="331"/>
      <c r="X664" s="331"/>
      <c r="Y664" s="331"/>
      <c r="Z664" s="331"/>
    </row>
    <row r="665">
      <c r="A665" s="331"/>
      <c r="B665" s="331"/>
      <c r="C665" s="331"/>
      <c r="D665" s="331"/>
      <c r="E665" s="331"/>
      <c r="F665" s="331"/>
      <c r="G665" s="331"/>
      <c r="H665" s="331"/>
      <c r="I665" s="331"/>
      <c r="J665" s="331"/>
      <c r="K665" s="331"/>
      <c r="L665" s="331"/>
      <c r="M665" s="331"/>
      <c r="N665" s="331"/>
      <c r="O665" s="331"/>
      <c r="P665" s="331"/>
      <c r="Q665" s="331"/>
      <c r="R665" s="331"/>
      <c r="S665" s="331"/>
      <c r="T665" s="331"/>
      <c r="U665" s="331"/>
      <c r="V665" s="331"/>
      <c r="W665" s="331"/>
      <c r="X665" s="331"/>
      <c r="Y665" s="331"/>
      <c r="Z665" s="331"/>
    </row>
    <row r="666">
      <c r="A666" s="331"/>
      <c r="B666" s="331"/>
      <c r="C666" s="331"/>
      <c r="D666" s="331"/>
      <c r="E666" s="331"/>
      <c r="F666" s="331"/>
      <c r="G666" s="331"/>
      <c r="H666" s="331"/>
      <c r="I666" s="331"/>
      <c r="J666" s="331"/>
      <c r="K666" s="331"/>
      <c r="L666" s="331"/>
      <c r="M666" s="331"/>
      <c r="N666" s="331"/>
      <c r="O666" s="331"/>
      <c r="P666" s="331"/>
      <c r="Q666" s="331"/>
      <c r="R666" s="331"/>
      <c r="S666" s="331"/>
      <c r="T666" s="331"/>
      <c r="U666" s="331"/>
      <c r="V666" s="331"/>
      <c r="W666" s="331"/>
      <c r="X666" s="331"/>
      <c r="Y666" s="331"/>
      <c r="Z666" s="331"/>
    </row>
    <row r="667">
      <c r="A667" s="331"/>
      <c r="B667" s="331"/>
      <c r="C667" s="331"/>
      <c r="D667" s="331"/>
      <c r="E667" s="331"/>
      <c r="F667" s="331"/>
      <c r="G667" s="331"/>
      <c r="H667" s="331"/>
      <c r="I667" s="331"/>
      <c r="J667" s="331"/>
      <c r="K667" s="331"/>
      <c r="L667" s="331"/>
      <c r="M667" s="331"/>
      <c r="N667" s="331"/>
      <c r="O667" s="331"/>
      <c r="P667" s="331"/>
      <c r="Q667" s="331"/>
      <c r="R667" s="331"/>
      <c r="S667" s="331"/>
      <c r="T667" s="331"/>
      <c r="U667" s="331"/>
      <c r="V667" s="331"/>
      <c r="W667" s="331"/>
      <c r="X667" s="331"/>
      <c r="Y667" s="331"/>
      <c r="Z667" s="331"/>
    </row>
    <row r="668">
      <c r="A668" s="331"/>
      <c r="B668" s="331"/>
      <c r="C668" s="331"/>
      <c r="D668" s="331"/>
      <c r="E668" s="331"/>
      <c r="F668" s="331"/>
      <c r="G668" s="331"/>
      <c r="H668" s="331"/>
      <c r="I668" s="331"/>
      <c r="J668" s="331"/>
      <c r="K668" s="331"/>
      <c r="L668" s="331"/>
      <c r="M668" s="331"/>
      <c r="N668" s="331"/>
      <c r="O668" s="331"/>
      <c r="P668" s="331"/>
      <c r="Q668" s="331"/>
      <c r="R668" s="331"/>
      <c r="S668" s="331"/>
      <c r="T668" s="331"/>
      <c r="U668" s="331"/>
      <c r="V668" s="331"/>
      <c r="W668" s="331"/>
      <c r="X668" s="331"/>
      <c r="Y668" s="331"/>
      <c r="Z668" s="331"/>
    </row>
    <row r="669">
      <c r="A669" s="331"/>
      <c r="B669" s="331"/>
      <c r="C669" s="331"/>
      <c r="D669" s="331"/>
      <c r="E669" s="331"/>
      <c r="F669" s="331"/>
      <c r="G669" s="331"/>
      <c r="H669" s="331"/>
      <c r="I669" s="331"/>
      <c r="J669" s="331"/>
      <c r="K669" s="331"/>
      <c r="L669" s="331"/>
      <c r="M669" s="331"/>
      <c r="N669" s="331"/>
      <c r="O669" s="331"/>
      <c r="P669" s="331"/>
      <c r="Q669" s="331"/>
      <c r="R669" s="331"/>
      <c r="S669" s="331"/>
      <c r="T669" s="331"/>
      <c r="U669" s="331"/>
      <c r="V669" s="331"/>
      <c r="W669" s="331"/>
      <c r="X669" s="331"/>
      <c r="Y669" s="331"/>
      <c r="Z669" s="331"/>
    </row>
    <row r="670">
      <c r="A670" s="331"/>
      <c r="B670" s="331"/>
      <c r="C670" s="331"/>
      <c r="D670" s="331"/>
      <c r="E670" s="331"/>
      <c r="F670" s="331"/>
      <c r="G670" s="331"/>
      <c r="H670" s="331"/>
      <c r="I670" s="331"/>
      <c r="J670" s="331"/>
      <c r="K670" s="331"/>
      <c r="L670" s="331"/>
      <c r="M670" s="331"/>
      <c r="N670" s="331"/>
      <c r="O670" s="331"/>
      <c r="P670" s="331"/>
      <c r="Q670" s="331"/>
      <c r="R670" s="331"/>
      <c r="S670" s="331"/>
      <c r="T670" s="331"/>
      <c r="U670" s="331"/>
      <c r="V670" s="331"/>
      <c r="W670" s="331"/>
      <c r="X670" s="331"/>
      <c r="Y670" s="331"/>
      <c r="Z670" s="331"/>
    </row>
    <row r="671">
      <c r="A671" s="331"/>
      <c r="B671" s="331"/>
      <c r="C671" s="331"/>
      <c r="D671" s="331"/>
      <c r="E671" s="331"/>
      <c r="F671" s="331"/>
      <c r="G671" s="331"/>
      <c r="H671" s="331"/>
      <c r="I671" s="331"/>
      <c r="J671" s="331"/>
      <c r="K671" s="331"/>
      <c r="L671" s="331"/>
      <c r="M671" s="331"/>
      <c r="N671" s="331"/>
      <c r="O671" s="331"/>
      <c r="P671" s="331"/>
      <c r="Q671" s="331"/>
      <c r="R671" s="331"/>
      <c r="S671" s="331"/>
      <c r="T671" s="331"/>
      <c r="U671" s="331"/>
      <c r="V671" s="331"/>
      <c r="W671" s="331"/>
      <c r="X671" s="331"/>
      <c r="Y671" s="331"/>
      <c r="Z671" s="331"/>
    </row>
    <row r="672">
      <c r="A672" s="331"/>
      <c r="B672" s="331"/>
      <c r="C672" s="331"/>
      <c r="D672" s="331"/>
      <c r="E672" s="331"/>
      <c r="F672" s="331"/>
      <c r="G672" s="331"/>
      <c r="H672" s="331"/>
      <c r="I672" s="331"/>
      <c r="J672" s="331"/>
      <c r="K672" s="331"/>
      <c r="L672" s="331"/>
      <c r="M672" s="331"/>
      <c r="N672" s="331"/>
      <c r="O672" s="331"/>
      <c r="P672" s="331"/>
      <c r="Q672" s="331"/>
      <c r="R672" s="331"/>
      <c r="S672" s="331"/>
      <c r="T672" s="331"/>
      <c r="U672" s="331"/>
      <c r="V672" s="331"/>
      <c r="W672" s="331"/>
      <c r="X672" s="331"/>
      <c r="Y672" s="331"/>
      <c r="Z672" s="331"/>
    </row>
    <row r="673">
      <c r="A673" s="331"/>
      <c r="B673" s="331"/>
      <c r="C673" s="331"/>
      <c r="D673" s="331"/>
      <c r="E673" s="331"/>
      <c r="F673" s="331"/>
      <c r="G673" s="331"/>
      <c r="H673" s="331"/>
      <c r="I673" s="331"/>
      <c r="J673" s="331"/>
      <c r="K673" s="331"/>
      <c r="L673" s="331"/>
      <c r="M673" s="331"/>
      <c r="N673" s="331"/>
      <c r="O673" s="331"/>
      <c r="P673" s="331"/>
      <c r="Q673" s="331"/>
      <c r="R673" s="331"/>
      <c r="S673" s="331"/>
      <c r="T673" s="331"/>
      <c r="U673" s="331"/>
      <c r="V673" s="331"/>
      <c r="W673" s="331"/>
      <c r="X673" s="331"/>
      <c r="Y673" s="331"/>
      <c r="Z673" s="331"/>
    </row>
    <row r="674">
      <c r="A674" s="331"/>
      <c r="B674" s="331"/>
      <c r="C674" s="331"/>
      <c r="D674" s="331"/>
      <c r="E674" s="331"/>
      <c r="F674" s="331"/>
      <c r="G674" s="331"/>
      <c r="H674" s="331"/>
      <c r="I674" s="331"/>
      <c r="J674" s="331"/>
      <c r="K674" s="331"/>
      <c r="L674" s="331"/>
      <c r="M674" s="331"/>
      <c r="N674" s="331"/>
      <c r="O674" s="331"/>
      <c r="P674" s="331"/>
      <c r="Q674" s="331"/>
      <c r="R674" s="331"/>
      <c r="S674" s="331"/>
      <c r="T674" s="331"/>
      <c r="U674" s="331"/>
      <c r="V674" s="331"/>
      <c r="W674" s="331"/>
      <c r="X674" s="331"/>
      <c r="Y674" s="331"/>
      <c r="Z674" s="331"/>
    </row>
    <row r="675">
      <c r="A675" s="331"/>
      <c r="B675" s="331"/>
      <c r="C675" s="331"/>
      <c r="D675" s="331"/>
      <c r="E675" s="331"/>
      <c r="F675" s="331"/>
      <c r="G675" s="331"/>
      <c r="H675" s="331"/>
      <c r="I675" s="331"/>
      <c r="J675" s="331"/>
      <c r="K675" s="331"/>
      <c r="L675" s="331"/>
      <c r="M675" s="331"/>
      <c r="N675" s="331"/>
      <c r="O675" s="331"/>
      <c r="P675" s="331"/>
      <c r="Q675" s="331"/>
      <c r="R675" s="331"/>
      <c r="S675" s="331"/>
      <c r="T675" s="331"/>
      <c r="U675" s="331"/>
      <c r="V675" s="331"/>
      <c r="W675" s="331"/>
      <c r="X675" s="331"/>
      <c r="Y675" s="331"/>
      <c r="Z675" s="331"/>
    </row>
    <row r="676">
      <c r="A676" s="331"/>
      <c r="B676" s="331"/>
      <c r="C676" s="331"/>
      <c r="D676" s="331"/>
      <c r="E676" s="331"/>
      <c r="F676" s="331"/>
      <c r="G676" s="331"/>
      <c r="H676" s="331"/>
      <c r="I676" s="331"/>
      <c r="J676" s="331"/>
      <c r="K676" s="331"/>
      <c r="L676" s="331"/>
      <c r="M676" s="331"/>
      <c r="N676" s="331"/>
      <c r="O676" s="331"/>
      <c r="P676" s="331"/>
      <c r="Q676" s="331"/>
      <c r="R676" s="331"/>
      <c r="S676" s="331"/>
      <c r="T676" s="331"/>
      <c r="U676" s="331"/>
      <c r="V676" s="331"/>
      <c r="W676" s="331"/>
      <c r="X676" s="331"/>
      <c r="Y676" s="331"/>
      <c r="Z676" s="331"/>
    </row>
    <row r="677">
      <c r="A677" s="331"/>
      <c r="B677" s="331"/>
      <c r="C677" s="331"/>
      <c r="D677" s="331"/>
      <c r="E677" s="331"/>
      <c r="F677" s="331"/>
      <c r="G677" s="331"/>
      <c r="H677" s="331"/>
      <c r="I677" s="331"/>
      <c r="J677" s="331"/>
      <c r="K677" s="331"/>
      <c r="L677" s="331"/>
      <c r="M677" s="331"/>
      <c r="N677" s="331"/>
      <c r="O677" s="331"/>
      <c r="P677" s="331"/>
      <c r="Q677" s="331"/>
      <c r="R677" s="331"/>
      <c r="S677" s="331"/>
      <c r="T677" s="331"/>
      <c r="U677" s="331"/>
      <c r="V677" s="331"/>
      <c r="W677" s="331"/>
      <c r="X677" s="331"/>
      <c r="Y677" s="331"/>
      <c r="Z677" s="331"/>
    </row>
    <row r="678">
      <c r="A678" s="331"/>
      <c r="B678" s="331"/>
      <c r="C678" s="331"/>
      <c r="D678" s="331"/>
      <c r="E678" s="331"/>
      <c r="F678" s="331"/>
      <c r="G678" s="331"/>
      <c r="H678" s="331"/>
      <c r="I678" s="331"/>
      <c r="J678" s="331"/>
      <c r="K678" s="331"/>
      <c r="L678" s="331"/>
      <c r="M678" s="331"/>
      <c r="N678" s="331"/>
      <c r="O678" s="331"/>
      <c r="P678" s="331"/>
      <c r="Q678" s="331"/>
      <c r="R678" s="331"/>
      <c r="S678" s="331"/>
      <c r="T678" s="331"/>
      <c r="U678" s="331"/>
      <c r="V678" s="331"/>
      <c r="W678" s="331"/>
      <c r="X678" s="331"/>
      <c r="Y678" s="331"/>
      <c r="Z678" s="331"/>
    </row>
    <row r="679">
      <c r="A679" s="331"/>
      <c r="B679" s="331"/>
      <c r="C679" s="331"/>
      <c r="D679" s="331"/>
      <c r="E679" s="331"/>
      <c r="F679" s="331"/>
      <c r="G679" s="331"/>
      <c r="H679" s="331"/>
      <c r="I679" s="331"/>
      <c r="J679" s="331"/>
      <c r="K679" s="331"/>
      <c r="L679" s="331"/>
      <c r="M679" s="331"/>
      <c r="N679" s="331"/>
      <c r="O679" s="331"/>
      <c r="P679" s="331"/>
      <c r="Q679" s="331"/>
      <c r="R679" s="331"/>
      <c r="S679" s="331"/>
      <c r="T679" s="331"/>
      <c r="U679" s="331"/>
      <c r="V679" s="331"/>
      <c r="W679" s="331"/>
      <c r="X679" s="331"/>
      <c r="Y679" s="331"/>
      <c r="Z679" s="331"/>
    </row>
    <row r="680">
      <c r="A680" s="331"/>
      <c r="B680" s="331"/>
      <c r="C680" s="331"/>
      <c r="D680" s="331"/>
      <c r="E680" s="331"/>
      <c r="F680" s="331"/>
      <c r="G680" s="331"/>
      <c r="H680" s="331"/>
      <c r="I680" s="331"/>
      <c r="J680" s="331"/>
      <c r="K680" s="331"/>
      <c r="L680" s="331"/>
      <c r="M680" s="331"/>
      <c r="N680" s="331"/>
      <c r="O680" s="331"/>
      <c r="P680" s="331"/>
      <c r="Q680" s="331"/>
      <c r="R680" s="331"/>
      <c r="S680" s="331"/>
      <c r="T680" s="331"/>
      <c r="U680" s="331"/>
      <c r="V680" s="331"/>
      <c r="W680" s="331"/>
      <c r="X680" s="331"/>
      <c r="Y680" s="331"/>
      <c r="Z680" s="331"/>
    </row>
    <row r="681">
      <c r="A681" s="331"/>
      <c r="B681" s="331"/>
      <c r="C681" s="331"/>
      <c r="D681" s="331"/>
      <c r="E681" s="331"/>
      <c r="F681" s="331"/>
      <c r="G681" s="331"/>
      <c r="H681" s="331"/>
      <c r="I681" s="331"/>
      <c r="J681" s="331"/>
      <c r="K681" s="331"/>
      <c r="L681" s="331"/>
      <c r="M681" s="331"/>
      <c r="N681" s="331"/>
      <c r="O681" s="331"/>
      <c r="P681" s="331"/>
      <c r="Q681" s="331"/>
      <c r="R681" s="331"/>
      <c r="S681" s="331"/>
      <c r="T681" s="331"/>
      <c r="U681" s="331"/>
      <c r="V681" s="331"/>
      <c r="W681" s="331"/>
      <c r="X681" s="331"/>
      <c r="Y681" s="331"/>
      <c r="Z681" s="331"/>
    </row>
    <row r="682">
      <c r="A682" s="331"/>
      <c r="B682" s="331"/>
      <c r="C682" s="331"/>
      <c r="D682" s="331"/>
      <c r="E682" s="331"/>
      <c r="F682" s="331"/>
      <c r="G682" s="331"/>
      <c r="H682" s="331"/>
      <c r="I682" s="331"/>
      <c r="J682" s="331"/>
      <c r="K682" s="331"/>
      <c r="L682" s="331"/>
      <c r="M682" s="331"/>
      <c r="N682" s="331"/>
      <c r="O682" s="331"/>
      <c r="P682" s="331"/>
      <c r="Q682" s="331"/>
      <c r="R682" s="331"/>
      <c r="S682" s="331"/>
      <c r="T682" s="331"/>
      <c r="U682" s="331"/>
      <c r="V682" s="331"/>
      <c r="W682" s="331"/>
      <c r="X682" s="331"/>
      <c r="Y682" s="331"/>
      <c r="Z682" s="331"/>
    </row>
    <row r="683">
      <c r="A683" s="331"/>
      <c r="B683" s="331"/>
      <c r="C683" s="331"/>
      <c r="D683" s="331"/>
      <c r="E683" s="331"/>
      <c r="F683" s="331"/>
      <c r="G683" s="331"/>
      <c r="H683" s="331"/>
      <c r="I683" s="331"/>
      <c r="J683" s="331"/>
      <c r="K683" s="331"/>
      <c r="L683" s="331"/>
      <c r="M683" s="331"/>
      <c r="N683" s="331"/>
      <c r="O683" s="331"/>
      <c r="P683" s="331"/>
      <c r="Q683" s="331"/>
      <c r="R683" s="331"/>
      <c r="S683" s="331"/>
      <c r="T683" s="331"/>
      <c r="U683" s="331"/>
      <c r="V683" s="331"/>
      <c r="W683" s="331"/>
      <c r="X683" s="331"/>
      <c r="Y683" s="331"/>
      <c r="Z683" s="331"/>
    </row>
    <row r="684">
      <c r="A684" s="331"/>
      <c r="B684" s="331"/>
      <c r="C684" s="331"/>
      <c r="D684" s="331"/>
      <c r="E684" s="331"/>
      <c r="F684" s="331"/>
      <c r="G684" s="331"/>
      <c r="H684" s="331"/>
      <c r="I684" s="331"/>
      <c r="J684" s="331"/>
      <c r="K684" s="331"/>
      <c r="L684" s="331"/>
      <c r="M684" s="331"/>
      <c r="N684" s="331"/>
      <c r="O684" s="331"/>
      <c r="P684" s="331"/>
      <c r="Q684" s="331"/>
      <c r="R684" s="331"/>
      <c r="S684" s="331"/>
      <c r="T684" s="331"/>
      <c r="U684" s="331"/>
      <c r="V684" s="331"/>
      <c r="W684" s="331"/>
      <c r="X684" s="331"/>
      <c r="Y684" s="331"/>
      <c r="Z684" s="331"/>
    </row>
    <row r="685">
      <c r="A685" s="331"/>
      <c r="B685" s="331"/>
      <c r="C685" s="331"/>
      <c r="D685" s="331"/>
      <c r="E685" s="331"/>
      <c r="F685" s="331"/>
      <c r="G685" s="331"/>
      <c r="H685" s="331"/>
      <c r="I685" s="331"/>
      <c r="J685" s="331"/>
      <c r="K685" s="331"/>
      <c r="L685" s="331"/>
      <c r="M685" s="331"/>
      <c r="N685" s="331"/>
      <c r="O685" s="331"/>
      <c r="P685" s="331"/>
      <c r="Q685" s="331"/>
      <c r="R685" s="331"/>
      <c r="S685" s="331"/>
      <c r="T685" s="331"/>
      <c r="U685" s="331"/>
      <c r="V685" s="331"/>
      <c r="W685" s="331"/>
      <c r="X685" s="331"/>
      <c r="Y685" s="331"/>
      <c r="Z685" s="331"/>
    </row>
    <row r="686">
      <c r="A686" s="331"/>
      <c r="B686" s="331"/>
      <c r="C686" s="331"/>
      <c r="D686" s="331"/>
      <c r="E686" s="331"/>
      <c r="F686" s="331"/>
      <c r="G686" s="331"/>
      <c r="H686" s="331"/>
      <c r="I686" s="331"/>
      <c r="J686" s="331"/>
      <c r="K686" s="331"/>
      <c r="L686" s="331"/>
      <c r="M686" s="331"/>
      <c r="N686" s="331"/>
      <c r="O686" s="331"/>
      <c r="P686" s="331"/>
      <c r="Q686" s="331"/>
      <c r="R686" s="331"/>
      <c r="S686" s="331"/>
      <c r="T686" s="331"/>
      <c r="U686" s="331"/>
      <c r="V686" s="331"/>
      <c r="W686" s="331"/>
      <c r="X686" s="331"/>
      <c r="Y686" s="331"/>
      <c r="Z686" s="331"/>
    </row>
    <row r="687">
      <c r="A687" s="331"/>
      <c r="B687" s="331"/>
      <c r="C687" s="331"/>
      <c r="D687" s="331"/>
      <c r="E687" s="331"/>
      <c r="F687" s="331"/>
      <c r="G687" s="331"/>
      <c r="H687" s="331"/>
      <c r="I687" s="331"/>
      <c r="J687" s="331"/>
      <c r="K687" s="331"/>
      <c r="L687" s="331"/>
      <c r="M687" s="331"/>
      <c r="N687" s="331"/>
      <c r="O687" s="331"/>
      <c r="P687" s="331"/>
      <c r="Q687" s="331"/>
      <c r="R687" s="331"/>
      <c r="S687" s="331"/>
      <c r="T687" s="331"/>
      <c r="U687" s="331"/>
      <c r="V687" s="331"/>
      <c r="W687" s="331"/>
      <c r="X687" s="331"/>
      <c r="Y687" s="331"/>
      <c r="Z687" s="331"/>
    </row>
    <row r="688">
      <c r="A688" s="331"/>
      <c r="B688" s="331"/>
      <c r="C688" s="331"/>
      <c r="D688" s="331"/>
      <c r="E688" s="331"/>
      <c r="F688" s="331"/>
      <c r="G688" s="331"/>
      <c r="H688" s="331"/>
      <c r="I688" s="331"/>
      <c r="J688" s="331"/>
      <c r="K688" s="331"/>
      <c r="L688" s="331"/>
      <c r="M688" s="331"/>
      <c r="N688" s="331"/>
      <c r="O688" s="331"/>
      <c r="P688" s="331"/>
      <c r="Q688" s="331"/>
      <c r="R688" s="331"/>
      <c r="S688" s="331"/>
      <c r="T688" s="331"/>
      <c r="U688" s="331"/>
      <c r="V688" s="331"/>
      <c r="W688" s="331"/>
      <c r="X688" s="331"/>
      <c r="Y688" s="331"/>
      <c r="Z688" s="331"/>
    </row>
    <row r="689">
      <c r="A689" s="331"/>
      <c r="B689" s="331"/>
      <c r="C689" s="331"/>
      <c r="D689" s="331"/>
      <c r="E689" s="331"/>
      <c r="F689" s="331"/>
      <c r="G689" s="331"/>
      <c r="H689" s="331"/>
      <c r="I689" s="331"/>
      <c r="J689" s="331"/>
      <c r="K689" s="331"/>
      <c r="L689" s="331"/>
      <c r="M689" s="331"/>
      <c r="N689" s="331"/>
      <c r="O689" s="331"/>
      <c r="P689" s="331"/>
      <c r="Q689" s="331"/>
      <c r="R689" s="331"/>
      <c r="S689" s="331"/>
      <c r="T689" s="331"/>
      <c r="U689" s="331"/>
      <c r="V689" s="331"/>
      <c r="W689" s="331"/>
      <c r="X689" s="331"/>
      <c r="Y689" s="331"/>
      <c r="Z689" s="331"/>
    </row>
    <row r="690">
      <c r="A690" s="331"/>
      <c r="B690" s="331"/>
      <c r="C690" s="331"/>
      <c r="D690" s="331"/>
      <c r="E690" s="331"/>
      <c r="F690" s="331"/>
      <c r="G690" s="331"/>
      <c r="H690" s="331"/>
      <c r="I690" s="331"/>
      <c r="J690" s="331"/>
      <c r="K690" s="331"/>
      <c r="L690" s="331"/>
      <c r="M690" s="331"/>
      <c r="N690" s="331"/>
      <c r="O690" s="331"/>
      <c r="P690" s="331"/>
      <c r="Q690" s="331"/>
      <c r="R690" s="331"/>
      <c r="S690" s="331"/>
      <c r="T690" s="331"/>
      <c r="U690" s="331"/>
      <c r="V690" s="331"/>
      <c r="W690" s="331"/>
      <c r="X690" s="331"/>
      <c r="Y690" s="331"/>
      <c r="Z690" s="331"/>
    </row>
    <row r="691">
      <c r="A691" s="331"/>
      <c r="B691" s="331"/>
      <c r="C691" s="331"/>
      <c r="D691" s="331"/>
      <c r="E691" s="331"/>
      <c r="F691" s="331"/>
      <c r="G691" s="331"/>
      <c r="H691" s="331"/>
      <c r="I691" s="331"/>
      <c r="J691" s="331"/>
      <c r="K691" s="331"/>
      <c r="L691" s="331"/>
      <c r="M691" s="331"/>
      <c r="N691" s="331"/>
      <c r="O691" s="331"/>
      <c r="P691" s="331"/>
      <c r="Q691" s="331"/>
      <c r="R691" s="331"/>
      <c r="S691" s="331"/>
      <c r="T691" s="331"/>
      <c r="U691" s="331"/>
      <c r="V691" s="331"/>
      <c r="W691" s="331"/>
      <c r="X691" s="331"/>
      <c r="Y691" s="331"/>
      <c r="Z691" s="331"/>
    </row>
    <row r="692">
      <c r="A692" s="331"/>
      <c r="B692" s="331"/>
      <c r="C692" s="331"/>
      <c r="D692" s="331"/>
      <c r="E692" s="331"/>
      <c r="F692" s="331"/>
      <c r="G692" s="331"/>
      <c r="H692" s="331"/>
      <c r="I692" s="331"/>
      <c r="J692" s="331"/>
      <c r="K692" s="331"/>
      <c r="L692" s="331"/>
      <c r="M692" s="331"/>
      <c r="N692" s="331"/>
      <c r="O692" s="331"/>
      <c r="P692" s="331"/>
      <c r="Q692" s="331"/>
      <c r="R692" s="331"/>
      <c r="S692" s="331"/>
      <c r="T692" s="331"/>
      <c r="U692" s="331"/>
      <c r="V692" s="331"/>
      <c r="W692" s="331"/>
      <c r="X692" s="331"/>
      <c r="Y692" s="331"/>
      <c r="Z692" s="331"/>
    </row>
    <row r="693">
      <c r="A693" s="331"/>
      <c r="B693" s="331"/>
      <c r="C693" s="331"/>
      <c r="D693" s="331"/>
      <c r="E693" s="331"/>
      <c r="F693" s="331"/>
      <c r="G693" s="331"/>
      <c r="H693" s="331"/>
      <c r="I693" s="331"/>
      <c r="J693" s="331"/>
      <c r="K693" s="331"/>
      <c r="L693" s="331"/>
      <c r="M693" s="331"/>
      <c r="N693" s="331"/>
      <c r="O693" s="331"/>
      <c r="P693" s="331"/>
      <c r="Q693" s="331"/>
      <c r="R693" s="331"/>
      <c r="S693" s="331"/>
      <c r="T693" s="331"/>
      <c r="U693" s="331"/>
      <c r="V693" s="331"/>
      <c r="W693" s="331"/>
      <c r="X693" s="331"/>
      <c r="Y693" s="331"/>
      <c r="Z693" s="331"/>
    </row>
    <row r="694">
      <c r="A694" s="331"/>
      <c r="B694" s="331"/>
      <c r="C694" s="331"/>
      <c r="D694" s="331"/>
      <c r="E694" s="331"/>
      <c r="F694" s="331"/>
      <c r="G694" s="331"/>
      <c r="H694" s="331"/>
      <c r="I694" s="331"/>
      <c r="J694" s="331"/>
      <c r="K694" s="331"/>
      <c r="L694" s="331"/>
      <c r="M694" s="331"/>
      <c r="N694" s="331"/>
      <c r="O694" s="331"/>
      <c r="P694" s="331"/>
      <c r="Q694" s="331"/>
      <c r="R694" s="331"/>
      <c r="S694" s="331"/>
      <c r="T694" s="331"/>
      <c r="U694" s="331"/>
      <c r="V694" s="331"/>
      <c r="W694" s="331"/>
      <c r="X694" s="331"/>
      <c r="Y694" s="331"/>
      <c r="Z694" s="331"/>
    </row>
    <row r="695">
      <c r="A695" s="331"/>
      <c r="B695" s="331"/>
      <c r="C695" s="331"/>
      <c r="D695" s="331"/>
      <c r="E695" s="331"/>
      <c r="F695" s="331"/>
      <c r="G695" s="331"/>
      <c r="H695" s="331"/>
      <c r="I695" s="331"/>
      <c r="J695" s="331"/>
      <c r="K695" s="331"/>
      <c r="L695" s="331"/>
      <c r="M695" s="331"/>
      <c r="N695" s="331"/>
      <c r="O695" s="331"/>
      <c r="P695" s="331"/>
      <c r="Q695" s="331"/>
      <c r="R695" s="331"/>
      <c r="S695" s="331"/>
      <c r="T695" s="331"/>
      <c r="U695" s="331"/>
      <c r="V695" s="331"/>
      <c r="W695" s="331"/>
      <c r="X695" s="331"/>
      <c r="Y695" s="331"/>
      <c r="Z695" s="331"/>
    </row>
    <row r="696">
      <c r="A696" s="331"/>
      <c r="B696" s="331"/>
      <c r="C696" s="331"/>
      <c r="D696" s="331"/>
      <c r="E696" s="331"/>
      <c r="F696" s="331"/>
      <c r="G696" s="331"/>
      <c r="H696" s="331"/>
      <c r="I696" s="331"/>
      <c r="J696" s="331"/>
      <c r="K696" s="331"/>
      <c r="L696" s="331"/>
      <c r="M696" s="331"/>
      <c r="N696" s="331"/>
      <c r="O696" s="331"/>
      <c r="P696" s="331"/>
      <c r="Q696" s="331"/>
      <c r="R696" s="331"/>
      <c r="S696" s="331"/>
      <c r="T696" s="331"/>
      <c r="U696" s="331"/>
      <c r="V696" s="331"/>
      <c r="W696" s="331"/>
      <c r="X696" s="331"/>
      <c r="Y696" s="331"/>
      <c r="Z696" s="331"/>
    </row>
    <row r="697">
      <c r="A697" s="331"/>
      <c r="B697" s="331"/>
      <c r="C697" s="331"/>
      <c r="D697" s="331"/>
      <c r="E697" s="331"/>
      <c r="F697" s="331"/>
      <c r="G697" s="331"/>
      <c r="H697" s="331"/>
      <c r="I697" s="331"/>
      <c r="J697" s="331"/>
      <c r="K697" s="331"/>
      <c r="L697" s="331"/>
      <c r="M697" s="331"/>
      <c r="N697" s="331"/>
      <c r="O697" s="331"/>
      <c r="P697" s="331"/>
      <c r="Q697" s="331"/>
      <c r="R697" s="331"/>
      <c r="S697" s="331"/>
      <c r="T697" s="331"/>
      <c r="U697" s="331"/>
      <c r="V697" s="331"/>
      <c r="W697" s="331"/>
      <c r="X697" s="331"/>
      <c r="Y697" s="331"/>
      <c r="Z697" s="331"/>
    </row>
    <row r="698">
      <c r="A698" s="331"/>
      <c r="B698" s="331"/>
      <c r="C698" s="331"/>
      <c r="D698" s="331"/>
      <c r="E698" s="331"/>
      <c r="F698" s="331"/>
      <c r="G698" s="331"/>
      <c r="H698" s="331"/>
      <c r="I698" s="331"/>
      <c r="J698" s="331"/>
      <c r="K698" s="331"/>
      <c r="L698" s="331"/>
      <c r="M698" s="331"/>
      <c r="N698" s="331"/>
      <c r="O698" s="331"/>
      <c r="P698" s="331"/>
      <c r="Q698" s="331"/>
      <c r="R698" s="331"/>
      <c r="S698" s="331"/>
      <c r="T698" s="331"/>
      <c r="U698" s="331"/>
      <c r="V698" s="331"/>
      <c r="W698" s="331"/>
      <c r="X698" s="331"/>
      <c r="Y698" s="331"/>
      <c r="Z698" s="331"/>
    </row>
    <row r="699">
      <c r="A699" s="331"/>
      <c r="B699" s="331"/>
      <c r="C699" s="331"/>
      <c r="D699" s="331"/>
      <c r="E699" s="331"/>
      <c r="F699" s="331"/>
      <c r="G699" s="331"/>
      <c r="H699" s="331"/>
      <c r="I699" s="331"/>
      <c r="J699" s="331"/>
      <c r="K699" s="331"/>
      <c r="L699" s="331"/>
      <c r="M699" s="331"/>
      <c r="N699" s="331"/>
      <c r="O699" s="331"/>
      <c r="P699" s="331"/>
      <c r="Q699" s="331"/>
      <c r="R699" s="331"/>
      <c r="S699" s="331"/>
      <c r="T699" s="331"/>
      <c r="U699" s="331"/>
      <c r="V699" s="331"/>
      <c r="W699" s="331"/>
      <c r="X699" s="331"/>
      <c r="Y699" s="331"/>
      <c r="Z699" s="331"/>
    </row>
    <row r="700">
      <c r="A700" s="331"/>
      <c r="B700" s="331"/>
      <c r="C700" s="331"/>
      <c r="D700" s="331"/>
      <c r="E700" s="331"/>
      <c r="F700" s="331"/>
      <c r="G700" s="331"/>
      <c r="H700" s="331"/>
      <c r="I700" s="331"/>
      <c r="J700" s="331"/>
      <c r="K700" s="331"/>
      <c r="L700" s="331"/>
      <c r="M700" s="331"/>
      <c r="N700" s="331"/>
      <c r="O700" s="331"/>
      <c r="P700" s="331"/>
      <c r="Q700" s="331"/>
      <c r="R700" s="331"/>
      <c r="S700" s="331"/>
      <c r="T700" s="331"/>
      <c r="U700" s="331"/>
      <c r="V700" s="331"/>
      <c r="W700" s="331"/>
      <c r="X700" s="331"/>
      <c r="Y700" s="331"/>
      <c r="Z700" s="331"/>
    </row>
    <row r="701">
      <c r="A701" s="331"/>
      <c r="B701" s="331"/>
      <c r="C701" s="331"/>
      <c r="D701" s="331"/>
      <c r="E701" s="331"/>
      <c r="F701" s="331"/>
      <c r="G701" s="331"/>
      <c r="H701" s="331"/>
      <c r="I701" s="331"/>
      <c r="J701" s="331"/>
      <c r="K701" s="331"/>
      <c r="L701" s="331"/>
      <c r="M701" s="331"/>
      <c r="N701" s="331"/>
      <c r="O701" s="331"/>
      <c r="P701" s="331"/>
      <c r="Q701" s="331"/>
      <c r="R701" s="331"/>
      <c r="S701" s="331"/>
      <c r="T701" s="331"/>
      <c r="U701" s="331"/>
      <c r="V701" s="331"/>
      <c r="W701" s="331"/>
      <c r="X701" s="331"/>
      <c r="Y701" s="331"/>
      <c r="Z701" s="331"/>
    </row>
    <row r="702">
      <c r="A702" s="331"/>
      <c r="B702" s="331"/>
      <c r="C702" s="331"/>
      <c r="D702" s="331"/>
      <c r="E702" s="331"/>
      <c r="F702" s="331"/>
      <c r="G702" s="331"/>
      <c r="H702" s="331"/>
      <c r="I702" s="331"/>
      <c r="J702" s="331"/>
      <c r="K702" s="331"/>
      <c r="L702" s="331"/>
      <c r="M702" s="331"/>
      <c r="N702" s="331"/>
      <c r="O702" s="331"/>
      <c r="P702" s="331"/>
      <c r="Q702" s="331"/>
      <c r="R702" s="331"/>
      <c r="S702" s="331"/>
      <c r="T702" s="331"/>
      <c r="U702" s="331"/>
      <c r="V702" s="331"/>
      <c r="W702" s="331"/>
      <c r="X702" s="331"/>
      <c r="Y702" s="331"/>
      <c r="Z702" s="331"/>
    </row>
    <row r="703">
      <c r="A703" s="331"/>
      <c r="B703" s="331"/>
      <c r="C703" s="331"/>
      <c r="D703" s="331"/>
      <c r="E703" s="331"/>
      <c r="F703" s="331"/>
      <c r="G703" s="331"/>
      <c r="H703" s="331"/>
      <c r="I703" s="331"/>
      <c r="J703" s="331"/>
      <c r="K703" s="331"/>
      <c r="L703" s="331"/>
      <c r="M703" s="331"/>
      <c r="N703" s="331"/>
      <c r="O703" s="331"/>
      <c r="P703" s="331"/>
      <c r="Q703" s="331"/>
      <c r="R703" s="331"/>
      <c r="S703" s="331"/>
      <c r="T703" s="331"/>
      <c r="U703" s="331"/>
      <c r="V703" s="331"/>
      <c r="W703" s="331"/>
      <c r="X703" s="331"/>
      <c r="Y703" s="331"/>
      <c r="Z703" s="331"/>
    </row>
    <row r="704">
      <c r="A704" s="331"/>
      <c r="B704" s="331"/>
      <c r="C704" s="331"/>
      <c r="D704" s="331"/>
      <c r="E704" s="331"/>
      <c r="F704" s="331"/>
      <c r="G704" s="331"/>
      <c r="H704" s="331"/>
      <c r="I704" s="331"/>
      <c r="J704" s="331"/>
      <c r="K704" s="331"/>
      <c r="L704" s="331"/>
      <c r="M704" s="331"/>
      <c r="N704" s="331"/>
      <c r="O704" s="331"/>
      <c r="P704" s="331"/>
      <c r="Q704" s="331"/>
      <c r="R704" s="331"/>
      <c r="S704" s="331"/>
      <c r="T704" s="331"/>
      <c r="U704" s="331"/>
      <c r="V704" s="331"/>
      <c r="W704" s="331"/>
      <c r="X704" s="331"/>
      <c r="Y704" s="331"/>
      <c r="Z704" s="331"/>
    </row>
    <row r="705">
      <c r="A705" s="331"/>
      <c r="B705" s="331"/>
      <c r="C705" s="331"/>
      <c r="D705" s="331"/>
      <c r="E705" s="331"/>
      <c r="F705" s="331"/>
      <c r="G705" s="331"/>
      <c r="H705" s="331"/>
      <c r="I705" s="331"/>
      <c r="J705" s="331"/>
      <c r="K705" s="331"/>
      <c r="L705" s="331"/>
      <c r="M705" s="331"/>
      <c r="N705" s="331"/>
      <c r="O705" s="331"/>
      <c r="P705" s="331"/>
      <c r="Q705" s="331"/>
      <c r="R705" s="331"/>
      <c r="S705" s="331"/>
      <c r="T705" s="331"/>
      <c r="U705" s="331"/>
      <c r="V705" s="331"/>
      <c r="W705" s="331"/>
      <c r="X705" s="331"/>
      <c r="Y705" s="331"/>
      <c r="Z705" s="331"/>
    </row>
    <row r="706">
      <c r="A706" s="331"/>
      <c r="B706" s="331"/>
      <c r="C706" s="331"/>
      <c r="D706" s="331"/>
      <c r="E706" s="331"/>
      <c r="F706" s="331"/>
      <c r="G706" s="331"/>
      <c r="H706" s="331"/>
      <c r="I706" s="331"/>
      <c r="J706" s="331"/>
      <c r="K706" s="331"/>
      <c r="L706" s="331"/>
      <c r="M706" s="331"/>
      <c r="N706" s="331"/>
      <c r="O706" s="331"/>
      <c r="P706" s="331"/>
      <c r="Q706" s="331"/>
      <c r="R706" s="331"/>
      <c r="S706" s="331"/>
      <c r="T706" s="331"/>
      <c r="U706" s="331"/>
      <c r="V706" s="331"/>
      <c r="W706" s="331"/>
      <c r="X706" s="331"/>
      <c r="Y706" s="331"/>
      <c r="Z706" s="331"/>
    </row>
    <row r="707">
      <c r="A707" s="331"/>
      <c r="B707" s="331"/>
      <c r="C707" s="331"/>
      <c r="D707" s="331"/>
      <c r="E707" s="331"/>
      <c r="F707" s="331"/>
      <c r="G707" s="331"/>
      <c r="H707" s="331"/>
      <c r="I707" s="331"/>
      <c r="J707" s="331"/>
      <c r="K707" s="331"/>
      <c r="L707" s="331"/>
      <c r="M707" s="331"/>
      <c r="N707" s="331"/>
      <c r="O707" s="331"/>
      <c r="P707" s="331"/>
      <c r="Q707" s="331"/>
      <c r="R707" s="331"/>
      <c r="S707" s="331"/>
      <c r="T707" s="331"/>
      <c r="U707" s="331"/>
      <c r="V707" s="331"/>
      <c r="W707" s="331"/>
      <c r="X707" s="331"/>
      <c r="Y707" s="331"/>
      <c r="Z707" s="331"/>
    </row>
    <row r="708">
      <c r="A708" s="331"/>
      <c r="B708" s="331"/>
      <c r="C708" s="331"/>
      <c r="D708" s="331"/>
      <c r="E708" s="331"/>
      <c r="F708" s="331"/>
      <c r="G708" s="331"/>
      <c r="H708" s="331"/>
      <c r="I708" s="331"/>
      <c r="J708" s="331"/>
      <c r="K708" s="331"/>
      <c r="L708" s="331"/>
      <c r="M708" s="331"/>
      <c r="N708" s="331"/>
      <c r="O708" s="331"/>
      <c r="P708" s="331"/>
      <c r="Q708" s="331"/>
      <c r="R708" s="331"/>
      <c r="S708" s="331"/>
      <c r="T708" s="331"/>
      <c r="U708" s="331"/>
      <c r="V708" s="331"/>
      <c r="W708" s="331"/>
      <c r="X708" s="331"/>
      <c r="Y708" s="331"/>
      <c r="Z708" s="331"/>
    </row>
    <row r="709">
      <c r="A709" s="331"/>
      <c r="B709" s="331"/>
      <c r="C709" s="331"/>
      <c r="D709" s="331"/>
      <c r="E709" s="331"/>
      <c r="F709" s="331"/>
      <c r="G709" s="331"/>
      <c r="H709" s="331"/>
      <c r="I709" s="331"/>
      <c r="J709" s="331"/>
      <c r="K709" s="331"/>
      <c r="L709" s="331"/>
      <c r="M709" s="331"/>
      <c r="N709" s="331"/>
      <c r="O709" s="331"/>
      <c r="P709" s="331"/>
      <c r="Q709" s="331"/>
      <c r="R709" s="331"/>
      <c r="S709" s="331"/>
      <c r="T709" s="331"/>
      <c r="U709" s="331"/>
      <c r="V709" s="331"/>
      <c r="W709" s="331"/>
      <c r="X709" s="331"/>
      <c r="Y709" s="331"/>
      <c r="Z709" s="331"/>
    </row>
    <row r="710">
      <c r="A710" s="331"/>
      <c r="B710" s="331"/>
      <c r="C710" s="331"/>
      <c r="D710" s="331"/>
      <c r="E710" s="331"/>
      <c r="F710" s="331"/>
      <c r="G710" s="331"/>
      <c r="H710" s="331"/>
      <c r="I710" s="331"/>
      <c r="J710" s="331"/>
      <c r="K710" s="331"/>
      <c r="L710" s="331"/>
      <c r="M710" s="331"/>
      <c r="N710" s="331"/>
      <c r="O710" s="331"/>
      <c r="P710" s="331"/>
      <c r="Q710" s="331"/>
      <c r="R710" s="331"/>
      <c r="S710" s="331"/>
      <c r="T710" s="331"/>
      <c r="U710" s="331"/>
      <c r="V710" s="331"/>
      <c r="W710" s="331"/>
      <c r="X710" s="331"/>
      <c r="Y710" s="331"/>
      <c r="Z710" s="331"/>
    </row>
    <row r="711">
      <c r="A711" s="331"/>
      <c r="B711" s="331"/>
      <c r="C711" s="331"/>
      <c r="D711" s="331"/>
      <c r="E711" s="331"/>
      <c r="F711" s="331"/>
      <c r="G711" s="331"/>
      <c r="H711" s="331"/>
      <c r="I711" s="331"/>
      <c r="J711" s="331"/>
      <c r="K711" s="331"/>
      <c r="L711" s="331"/>
      <c r="M711" s="331"/>
      <c r="N711" s="331"/>
      <c r="O711" s="331"/>
      <c r="P711" s="331"/>
      <c r="Q711" s="331"/>
      <c r="R711" s="331"/>
      <c r="S711" s="331"/>
      <c r="T711" s="331"/>
      <c r="U711" s="331"/>
      <c r="V711" s="331"/>
      <c r="W711" s="331"/>
      <c r="X711" s="331"/>
      <c r="Y711" s="331"/>
      <c r="Z711" s="331"/>
    </row>
    <row r="712">
      <c r="A712" s="331"/>
      <c r="B712" s="331"/>
      <c r="C712" s="331"/>
      <c r="D712" s="331"/>
      <c r="E712" s="331"/>
      <c r="F712" s="331"/>
      <c r="G712" s="331"/>
      <c r="H712" s="331"/>
      <c r="I712" s="331"/>
      <c r="J712" s="331"/>
      <c r="K712" s="331"/>
      <c r="L712" s="331"/>
      <c r="M712" s="331"/>
      <c r="N712" s="331"/>
      <c r="O712" s="331"/>
      <c r="P712" s="331"/>
      <c r="Q712" s="331"/>
      <c r="R712" s="331"/>
      <c r="S712" s="331"/>
      <c r="T712" s="331"/>
      <c r="U712" s="331"/>
      <c r="V712" s="331"/>
      <c r="W712" s="331"/>
      <c r="X712" s="331"/>
      <c r="Y712" s="331"/>
      <c r="Z712" s="331"/>
    </row>
    <row r="713">
      <c r="A713" s="331"/>
      <c r="B713" s="331"/>
      <c r="C713" s="331"/>
      <c r="D713" s="331"/>
      <c r="E713" s="331"/>
      <c r="F713" s="331"/>
      <c r="G713" s="331"/>
      <c r="H713" s="331"/>
      <c r="I713" s="331"/>
      <c r="J713" s="331"/>
      <c r="K713" s="331"/>
      <c r="L713" s="331"/>
      <c r="M713" s="331"/>
      <c r="N713" s="331"/>
      <c r="O713" s="331"/>
      <c r="P713" s="331"/>
      <c r="Q713" s="331"/>
      <c r="R713" s="331"/>
      <c r="S713" s="331"/>
      <c r="T713" s="331"/>
      <c r="U713" s="331"/>
      <c r="V713" s="331"/>
      <c r="W713" s="331"/>
      <c r="X713" s="331"/>
      <c r="Y713" s="331"/>
      <c r="Z713" s="331"/>
    </row>
    <row r="714">
      <c r="A714" s="331"/>
      <c r="B714" s="331"/>
      <c r="C714" s="331"/>
      <c r="D714" s="331"/>
      <c r="E714" s="331"/>
      <c r="F714" s="331"/>
      <c r="G714" s="331"/>
      <c r="H714" s="331"/>
      <c r="I714" s="331"/>
      <c r="J714" s="331"/>
      <c r="K714" s="331"/>
      <c r="L714" s="331"/>
      <c r="M714" s="331"/>
      <c r="N714" s="331"/>
      <c r="O714" s="331"/>
      <c r="P714" s="331"/>
      <c r="Q714" s="331"/>
      <c r="R714" s="331"/>
      <c r="S714" s="331"/>
      <c r="T714" s="331"/>
      <c r="U714" s="331"/>
      <c r="V714" s="331"/>
      <c r="W714" s="331"/>
      <c r="X714" s="331"/>
      <c r="Y714" s="331"/>
      <c r="Z714" s="331"/>
    </row>
    <row r="715">
      <c r="A715" s="331"/>
      <c r="B715" s="331"/>
      <c r="C715" s="331"/>
      <c r="D715" s="331"/>
      <c r="E715" s="331"/>
      <c r="F715" s="331"/>
      <c r="G715" s="331"/>
      <c r="H715" s="331"/>
      <c r="I715" s="331"/>
      <c r="J715" s="331"/>
      <c r="K715" s="331"/>
      <c r="L715" s="331"/>
      <c r="M715" s="331"/>
      <c r="N715" s="331"/>
      <c r="O715" s="331"/>
      <c r="P715" s="331"/>
      <c r="Q715" s="331"/>
      <c r="R715" s="331"/>
      <c r="S715" s="331"/>
      <c r="T715" s="331"/>
      <c r="U715" s="331"/>
      <c r="V715" s="331"/>
      <c r="W715" s="331"/>
      <c r="X715" s="331"/>
      <c r="Y715" s="331"/>
      <c r="Z715" s="331"/>
    </row>
    <row r="716">
      <c r="A716" s="331"/>
      <c r="B716" s="331"/>
      <c r="C716" s="331"/>
      <c r="D716" s="331"/>
      <c r="E716" s="331"/>
      <c r="F716" s="331"/>
      <c r="G716" s="331"/>
      <c r="H716" s="331"/>
      <c r="I716" s="331"/>
      <c r="J716" s="331"/>
      <c r="K716" s="331"/>
      <c r="L716" s="331"/>
      <c r="M716" s="331"/>
      <c r="N716" s="331"/>
      <c r="O716" s="331"/>
      <c r="P716" s="331"/>
      <c r="Q716" s="331"/>
      <c r="R716" s="331"/>
      <c r="S716" s="331"/>
      <c r="T716" s="331"/>
      <c r="U716" s="331"/>
      <c r="V716" s="331"/>
      <c r="W716" s="331"/>
      <c r="X716" s="331"/>
      <c r="Y716" s="331"/>
      <c r="Z716" s="331"/>
    </row>
    <row r="717">
      <c r="A717" s="331"/>
      <c r="B717" s="331"/>
      <c r="C717" s="331"/>
      <c r="D717" s="331"/>
      <c r="E717" s="331"/>
      <c r="F717" s="331"/>
      <c r="G717" s="331"/>
      <c r="H717" s="331"/>
      <c r="I717" s="331"/>
      <c r="J717" s="331"/>
      <c r="K717" s="331"/>
      <c r="L717" s="331"/>
      <c r="M717" s="331"/>
      <c r="N717" s="331"/>
      <c r="O717" s="331"/>
      <c r="P717" s="331"/>
      <c r="Q717" s="331"/>
      <c r="R717" s="331"/>
      <c r="S717" s="331"/>
      <c r="T717" s="331"/>
      <c r="U717" s="331"/>
      <c r="V717" s="331"/>
      <c r="W717" s="331"/>
      <c r="X717" s="331"/>
      <c r="Y717" s="331"/>
      <c r="Z717" s="331"/>
    </row>
    <row r="718">
      <c r="A718" s="331"/>
      <c r="B718" s="331"/>
      <c r="C718" s="331"/>
      <c r="D718" s="331"/>
      <c r="E718" s="331"/>
      <c r="F718" s="331"/>
      <c r="G718" s="331"/>
      <c r="H718" s="331"/>
      <c r="I718" s="331"/>
      <c r="J718" s="331"/>
      <c r="K718" s="331"/>
      <c r="L718" s="331"/>
      <c r="M718" s="331"/>
      <c r="N718" s="331"/>
      <c r="O718" s="331"/>
      <c r="P718" s="331"/>
      <c r="Q718" s="331"/>
      <c r="R718" s="331"/>
      <c r="S718" s="331"/>
      <c r="T718" s="331"/>
      <c r="U718" s="331"/>
      <c r="V718" s="331"/>
      <c r="W718" s="331"/>
      <c r="X718" s="331"/>
      <c r="Y718" s="331"/>
      <c r="Z718" s="331"/>
    </row>
    <row r="719">
      <c r="A719" s="331"/>
      <c r="B719" s="331"/>
      <c r="C719" s="331"/>
      <c r="D719" s="331"/>
      <c r="E719" s="331"/>
      <c r="F719" s="331"/>
      <c r="G719" s="331"/>
      <c r="H719" s="331"/>
      <c r="I719" s="331"/>
      <c r="J719" s="331"/>
      <c r="K719" s="331"/>
      <c r="L719" s="331"/>
      <c r="M719" s="331"/>
      <c r="N719" s="331"/>
      <c r="O719" s="331"/>
      <c r="P719" s="331"/>
      <c r="Q719" s="331"/>
      <c r="R719" s="331"/>
      <c r="S719" s="331"/>
      <c r="T719" s="331"/>
      <c r="U719" s="331"/>
      <c r="V719" s="331"/>
      <c r="W719" s="331"/>
      <c r="X719" s="331"/>
      <c r="Y719" s="331"/>
      <c r="Z719" s="331"/>
    </row>
    <row r="720">
      <c r="A720" s="331"/>
      <c r="B720" s="331"/>
      <c r="C720" s="331"/>
      <c r="D720" s="331"/>
      <c r="E720" s="331"/>
      <c r="F720" s="331"/>
      <c r="G720" s="331"/>
      <c r="H720" s="331"/>
      <c r="I720" s="331"/>
      <c r="J720" s="331"/>
      <c r="K720" s="331"/>
      <c r="L720" s="331"/>
      <c r="M720" s="331"/>
      <c r="N720" s="331"/>
      <c r="O720" s="331"/>
      <c r="P720" s="331"/>
      <c r="Q720" s="331"/>
      <c r="R720" s="331"/>
      <c r="S720" s="331"/>
      <c r="T720" s="331"/>
      <c r="U720" s="331"/>
      <c r="V720" s="331"/>
      <c r="W720" s="331"/>
      <c r="X720" s="331"/>
      <c r="Y720" s="331"/>
      <c r="Z720" s="331"/>
    </row>
    <row r="721">
      <c r="A721" s="331"/>
      <c r="B721" s="331"/>
      <c r="C721" s="331"/>
      <c r="D721" s="331"/>
      <c r="E721" s="331"/>
      <c r="F721" s="331"/>
      <c r="G721" s="331"/>
      <c r="H721" s="331"/>
      <c r="I721" s="331"/>
      <c r="J721" s="331"/>
      <c r="K721" s="331"/>
      <c r="L721" s="331"/>
      <c r="M721" s="331"/>
      <c r="N721" s="331"/>
      <c r="O721" s="331"/>
      <c r="P721" s="331"/>
      <c r="Q721" s="331"/>
      <c r="R721" s="331"/>
      <c r="S721" s="331"/>
      <c r="T721" s="331"/>
      <c r="U721" s="331"/>
      <c r="V721" s="331"/>
      <c r="W721" s="331"/>
      <c r="X721" s="331"/>
      <c r="Y721" s="331"/>
      <c r="Z721" s="331"/>
    </row>
    <row r="722">
      <c r="A722" s="331"/>
      <c r="B722" s="331"/>
      <c r="C722" s="331"/>
      <c r="D722" s="331"/>
      <c r="E722" s="331"/>
      <c r="F722" s="331"/>
      <c r="G722" s="331"/>
      <c r="H722" s="331"/>
      <c r="I722" s="331"/>
      <c r="J722" s="331"/>
      <c r="K722" s="331"/>
      <c r="L722" s="331"/>
      <c r="M722" s="331"/>
      <c r="N722" s="331"/>
      <c r="O722" s="331"/>
      <c r="P722" s="331"/>
      <c r="Q722" s="331"/>
      <c r="R722" s="331"/>
      <c r="S722" s="331"/>
      <c r="T722" s="331"/>
      <c r="U722" s="331"/>
      <c r="V722" s="331"/>
      <c r="W722" s="331"/>
      <c r="X722" s="331"/>
      <c r="Y722" s="331"/>
      <c r="Z722" s="331"/>
    </row>
    <row r="723">
      <c r="A723" s="331"/>
      <c r="B723" s="331"/>
      <c r="C723" s="331"/>
      <c r="D723" s="331"/>
      <c r="E723" s="331"/>
      <c r="F723" s="331"/>
      <c r="G723" s="331"/>
      <c r="H723" s="331"/>
      <c r="I723" s="331"/>
      <c r="J723" s="331"/>
      <c r="K723" s="331"/>
      <c r="L723" s="331"/>
      <c r="M723" s="331"/>
      <c r="N723" s="331"/>
      <c r="O723" s="331"/>
      <c r="P723" s="331"/>
      <c r="Q723" s="331"/>
      <c r="R723" s="331"/>
      <c r="S723" s="331"/>
      <c r="T723" s="331"/>
      <c r="U723" s="331"/>
      <c r="V723" s="331"/>
      <c r="W723" s="331"/>
      <c r="X723" s="331"/>
      <c r="Y723" s="331"/>
      <c r="Z723" s="331"/>
    </row>
    <row r="724">
      <c r="A724" s="331"/>
      <c r="B724" s="331"/>
      <c r="C724" s="331"/>
      <c r="D724" s="331"/>
      <c r="E724" s="331"/>
      <c r="F724" s="331"/>
      <c r="G724" s="331"/>
      <c r="H724" s="331"/>
      <c r="I724" s="331"/>
      <c r="J724" s="331"/>
      <c r="K724" s="331"/>
      <c r="L724" s="331"/>
      <c r="M724" s="331"/>
      <c r="N724" s="331"/>
      <c r="O724" s="331"/>
      <c r="P724" s="331"/>
      <c r="Q724" s="331"/>
      <c r="R724" s="331"/>
      <c r="S724" s="331"/>
      <c r="T724" s="331"/>
      <c r="U724" s="331"/>
      <c r="V724" s="331"/>
      <c r="W724" s="331"/>
      <c r="X724" s="331"/>
      <c r="Y724" s="331"/>
      <c r="Z724" s="331"/>
    </row>
    <row r="725">
      <c r="A725" s="331"/>
      <c r="B725" s="331"/>
      <c r="C725" s="331"/>
      <c r="D725" s="331"/>
      <c r="E725" s="331"/>
      <c r="F725" s="331"/>
      <c r="G725" s="331"/>
      <c r="H725" s="331"/>
      <c r="I725" s="331"/>
      <c r="J725" s="331"/>
      <c r="K725" s="331"/>
      <c r="L725" s="331"/>
      <c r="M725" s="331"/>
      <c r="N725" s="331"/>
      <c r="O725" s="331"/>
      <c r="P725" s="331"/>
      <c r="Q725" s="331"/>
      <c r="R725" s="331"/>
      <c r="S725" s="331"/>
      <c r="T725" s="331"/>
      <c r="U725" s="331"/>
      <c r="V725" s="331"/>
      <c r="W725" s="331"/>
      <c r="X725" s="331"/>
      <c r="Y725" s="331"/>
      <c r="Z725" s="331"/>
    </row>
    <row r="726">
      <c r="A726" s="331"/>
      <c r="B726" s="331"/>
      <c r="C726" s="331"/>
      <c r="D726" s="331"/>
      <c r="E726" s="331"/>
      <c r="F726" s="331"/>
      <c r="G726" s="331"/>
      <c r="H726" s="331"/>
      <c r="I726" s="331"/>
      <c r="J726" s="331"/>
      <c r="K726" s="331"/>
      <c r="L726" s="331"/>
      <c r="M726" s="331"/>
      <c r="N726" s="331"/>
      <c r="O726" s="331"/>
      <c r="P726" s="331"/>
      <c r="Q726" s="331"/>
      <c r="R726" s="331"/>
      <c r="S726" s="331"/>
      <c r="T726" s="331"/>
      <c r="U726" s="331"/>
      <c r="V726" s="331"/>
      <c r="W726" s="331"/>
      <c r="X726" s="331"/>
      <c r="Y726" s="331"/>
      <c r="Z726" s="331"/>
    </row>
    <row r="727">
      <c r="A727" s="331"/>
      <c r="B727" s="331"/>
      <c r="C727" s="331"/>
      <c r="D727" s="331"/>
      <c r="E727" s="331"/>
      <c r="F727" s="331"/>
      <c r="G727" s="331"/>
      <c r="H727" s="331"/>
      <c r="I727" s="331"/>
      <c r="J727" s="331"/>
      <c r="K727" s="331"/>
      <c r="L727" s="331"/>
      <c r="M727" s="331"/>
      <c r="N727" s="331"/>
      <c r="O727" s="331"/>
      <c r="P727" s="331"/>
      <c r="Q727" s="331"/>
      <c r="R727" s="331"/>
      <c r="S727" s="331"/>
      <c r="T727" s="331"/>
      <c r="U727" s="331"/>
      <c r="V727" s="331"/>
      <c r="W727" s="331"/>
      <c r="X727" s="331"/>
      <c r="Y727" s="331"/>
      <c r="Z727" s="331"/>
    </row>
    <row r="728">
      <c r="A728" s="331"/>
      <c r="B728" s="331"/>
      <c r="C728" s="331"/>
      <c r="D728" s="331"/>
      <c r="E728" s="331"/>
      <c r="F728" s="331"/>
      <c r="G728" s="331"/>
      <c r="H728" s="331"/>
      <c r="I728" s="331"/>
      <c r="J728" s="331"/>
      <c r="K728" s="331"/>
      <c r="L728" s="331"/>
      <c r="M728" s="331"/>
      <c r="N728" s="331"/>
      <c r="O728" s="331"/>
      <c r="P728" s="331"/>
      <c r="Q728" s="331"/>
      <c r="R728" s="331"/>
      <c r="S728" s="331"/>
      <c r="T728" s="331"/>
      <c r="U728" s="331"/>
      <c r="V728" s="331"/>
      <c r="W728" s="331"/>
      <c r="X728" s="331"/>
      <c r="Y728" s="331"/>
      <c r="Z728" s="331"/>
    </row>
    <row r="729">
      <c r="A729" s="331"/>
      <c r="B729" s="331"/>
      <c r="C729" s="331"/>
      <c r="D729" s="331"/>
      <c r="E729" s="331"/>
      <c r="F729" s="331"/>
      <c r="G729" s="331"/>
      <c r="H729" s="331"/>
      <c r="I729" s="331"/>
      <c r="J729" s="331"/>
      <c r="K729" s="331"/>
      <c r="L729" s="331"/>
      <c r="M729" s="331"/>
      <c r="N729" s="331"/>
      <c r="O729" s="331"/>
      <c r="P729" s="331"/>
      <c r="Q729" s="331"/>
      <c r="R729" s="331"/>
      <c r="S729" s="331"/>
      <c r="T729" s="331"/>
      <c r="U729" s="331"/>
      <c r="V729" s="331"/>
      <c r="W729" s="331"/>
      <c r="X729" s="331"/>
      <c r="Y729" s="331"/>
      <c r="Z729" s="331"/>
    </row>
    <row r="730">
      <c r="A730" s="331"/>
      <c r="B730" s="331"/>
      <c r="C730" s="331"/>
      <c r="D730" s="331"/>
      <c r="E730" s="331"/>
      <c r="F730" s="331"/>
      <c r="G730" s="331"/>
      <c r="H730" s="331"/>
      <c r="I730" s="331"/>
      <c r="J730" s="331"/>
      <c r="K730" s="331"/>
      <c r="L730" s="331"/>
      <c r="M730" s="331"/>
      <c r="N730" s="331"/>
      <c r="O730" s="331"/>
      <c r="P730" s="331"/>
      <c r="Q730" s="331"/>
      <c r="R730" s="331"/>
      <c r="S730" s="331"/>
      <c r="T730" s="331"/>
      <c r="U730" s="331"/>
      <c r="V730" s="331"/>
      <c r="W730" s="331"/>
      <c r="X730" s="331"/>
      <c r="Y730" s="331"/>
      <c r="Z730" s="331"/>
    </row>
    <row r="731">
      <c r="A731" s="331"/>
      <c r="B731" s="331"/>
      <c r="C731" s="331"/>
      <c r="D731" s="331"/>
      <c r="E731" s="331"/>
      <c r="F731" s="331"/>
      <c r="G731" s="331"/>
      <c r="H731" s="331"/>
      <c r="I731" s="331"/>
      <c r="J731" s="331"/>
      <c r="K731" s="331"/>
      <c r="L731" s="331"/>
      <c r="M731" s="331"/>
      <c r="N731" s="331"/>
      <c r="O731" s="331"/>
      <c r="P731" s="331"/>
      <c r="Q731" s="331"/>
      <c r="R731" s="331"/>
      <c r="S731" s="331"/>
      <c r="T731" s="331"/>
      <c r="U731" s="331"/>
      <c r="V731" s="331"/>
      <c r="W731" s="331"/>
      <c r="X731" s="331"/>
      <c r="Y731" s="331"/>
      <c r="Z731" s="331"/>
    </row>
    <row r="732">
      <c r="A732" s="331"/>
      <c r="B732" s="331"/>
      <c r="C732" s="331"/>
      <c r="D732" s="331"/>
      <c r="E732" s="331"/>
      <c r="F732" s="331"/>
      <c r="G732" s="331"/>
      <c r="H732" s="331"/>
      <c r="I732" s="331"/>
      <c r="J732" s="331"/>
      <c r="K732" s="331"/>
      <c r="L732" s="331"/>
      <c r="M732" s="331"/>
      <c r="N732" s="331"/>
      <c r="O732" s="331"/>
      <c r="P732" s="331"/>
      <c r="Q732" s="331"/>
      <c r="R732" s="331"/>
      <c r="S732" s="331"/>
      <c r="T732" s="331"/>
      <c r="U732" s="331"/>
      <c r="V732" s="331"/>
      <c r="W732" s="331"/>
      <c r="X732" s="331"/>
      <c r="Y732" s="331"/>
      <c r="Z732" s="331"/>
    </row>
    <row r="733">
      <c r="A733" s="331"/>
      <c r="B733" s="331"/>
      <c r="C733" s="331"/>
      <c r="D733" s="331"/>
      <c r="E733" s="331"/>
      <c r="F733" s="331"/>
      <c r="G733" s="331"/>
      <c r="H733" s="331"/>
      <c r="I733" s="331"/>
      <c r="J733" s="331"/>
      <c r="K733" s="331"/>
      <c r="L733" s="331"/>
      <c r="M733" s="331"/>
      <c r="N733" s="331"/>
      <c r="O733" s="331"/>
      <c r="P733" s="331"/>
      <c r="Q733" s="331"/>
      <c r="R733" s="331"/>
      <c r="S733" s="331"/>
      <c r="T733" s="331"/>
      <c r="U733" s="331"/>
      <c r="V733" s="331"/>
      <c r="W733" s="331"/>
      <c r="X733" s="331"/>
      <c r="Y733" s="331"/>
      <c r="Z733" s="331"/>
    </row>
    <row r="734">
      <c r="A734" s="331"/>
      <c r="B734" s="331"/>
      <c r="C734" s="331"/>
      <c r="D734" s="331"/>
      <c r="E734" s="331"/>
      <c r="F734" s="331"/>
      <c r="G734" s="331"/>
      <c r="H734" s="331"/>
      <c r="I734" s="331"/>
      <c r="J734" s="331"/>
      <c r="K734" s="331"/>
      <c r="L734" s="331"/>
      <c r="M734" s="331"/>
      <c r="N734" s="331"/>
      <c r="O734" s="331"/>
      <c r="P734" s="331"/>
      <c r="Q734" s="331"/>
      <c r="R734" s="331"/>
      <c r="S734" s="331"/>
      <c r="T734" s="331"/>
      <c r="U734" s="331"/>
      <c r="V734" s="331"/>
      <c r="W734" s="331"/>
      <c r="X734" s="331"/>
      <c r="Y734" s="331"/>
      <c r="Z734" s="331"/>
    </row>
    <row r="735">
      <c r="A735" s="331"/>
      <c r="B735" s="331"/>
      <c r="C735" s="331"/>
      <c r="D735" s="331"/>
      <c r="E735" s="331"/>
      <c r="F735" s="331"/>
      <c r="G735" s="331"/>
      <c r="H735" s="331"/>
      <c r="I735" s="331"/>
      <c r="J735" s="331"/>
      <c r="K735" s="331"/>
      <c r="L735" s="331"/>
      <c r="M735" s="331"/>
      <c r="N735" s="331"/>
      <c r="O735" s="331"/>
      <c r="P735" s="331"/>
      <c r="Q735" s="331"/>
      <c r="R735" s="331"/>
      <c r="S735" s="331"/>
      <c r="T735" s="331"/>
      <c r="U735" s="331"/>
      <c r="V735" s="331"/>
      <c r="W735" s="331"/>
      <c r="X735" s="331"/>
      <c r="Y735" s="331"/>
      <c r="Z735" s="331"/>
    </row>
    <row r="736">
      <c r="A736" s="331"/>
      <c r="B736" s="331"/>
      <c r="C736" s="331"/>
      <c r="D736" s="331"/>
      <c r="E736" s="331"/>
      <c r="F736" s="331"/>
      <c r="G736" s="331"/>
      <c r="H736" s="331"/>
      <c r="I736" s="331"/>
      <c r="J736" s="331"/>
      <c r="K736" s="331"/>
      <c r="L736" s="331"/>
      <c r="M736" s="331"/>
      <c r="N736" s="331"/>
      <c r="O736" s="331"/>
      <c r="P736" s="331"/>
      <c r="Q736" s="331"/>
      <c r="R736" s="331"/>
      <c r="S736" s="331"/>
      <c r="T736" s="331"/>
      <c r="U736" s="331"/>
      <c r="V736" s="331"/>
      <c r="W736" s="331"/>
      <c r="X736" s="331"/>
      <c r="Y736" s="331"/>
      <c r="Z736" s="331"/>
    </row>
    <row r="737">
      <c r="A737" s="331"/>
      <c r="B737" s="331"/>
      <c r="C737" s="331"/>
      <c r="D737" s="331"/>
      <c r="E737" s="331"/>
      <c r="F737" s="331"/>
      <c r="G737" s="331"/>
      <c r="H737" s="331"/>
      <c r="I737" s="331"/>
      <c r="J737" s="331"/>
      <c r="K737" s="331"/>
      <c r="L737" s="331"/>
      <c r="M737" s="331"/>
      <c r="N737" s="331"/>
      <c r="O737" s="331"/>
      <c r="P737" s="331"/>
      <c r="Q737" s="331"/>
      <c r="R737" s="331"/>
      <c r="S737" s="331"/>
      <c r="T737" s="331"/>
      <c r="U737" s="331"/>
      <c r="V737" s="331"/>
      <c r="W737" s="331"/>
      <c r="X737" s="331"/>
      <c r="Y737" s="331"/>
      <c r="Z737" s="331"/>
    </row>
    <row r="738">
      <c r="A738" s="331"/>
      <c r="B738" s="331"/>
      <c r="C738" s="331"/>
      <c r="D738" s="331"/>
      <c r="E738" s="331"/>
      <c r="F738" s="331"/>
      <c r="G738" s="331"/>
      <c r="H738" s="331"/>
      <c r="I738" s="331"/>
      <c r="J738" s="331"/>
      <c r="K738" s="331"/>
      <c r="L738" s="331"/>
      <c r="M738" s="331"/>
      <c r="N738" s="331"/>
      <c r="O738" s="331"/>
      <c r="P738" s="331"/>
      <c r="Q738" s="331"/>
      <c r="R738" s="331"/>
      <c r="S738" s="331"/>
      <c r="T738" s="331"/>
      <c r="U738" s="331"/>
      <c r="V738" s="331"/>
      <c r="W738" s="331"/>
      <c r="X738" s="331"/>
      <c r="Y738" s="331"/>
      <c r="Z738" s="331"/>
    </row>
    <row r="739">
      <c r="A739" s="331"/>
      <c r="B739" s="331"/>
      <c r="C739" s="331"/>
      <c r="D739" s="331"/>
      <c r="E739" s="331"/>
      <c r="F739" s="331"/>
      <c r="G739" s="331"/>
      <c r="H739" s="331"/>
      <c r="I739" s="331"/>
      <c r="J739" s="331"/>
      <c r="K739" s="331"/>
      <c r="L739" s="331"/>
      <c r="M739" s="331"/>
      <c r="N739" s="331"/>
      <c r="O739" s="331"/>
      <c r="P739" s="331"/>
      <c r="Q739" s="331"/>
      <c r="R739" s="331"/>
      <c r="S739" s="331"/>
      <c r="T739" s="331"/>
      <c r="U739" s="331"/>
      <c r="V739" s="331"/>
      <c r="W739" s="331"/>
      <c r="X739" s="331"/>
      <c r="Y739" s="331"/>
      <c r="Z739" s="331"/>
    </row>
    <row r="740">
      <c r="A740" s="331"/>
      <c r="B740" s="331"/>
      <c r="C740" s="331"/>
      <c r="D740" s="331"/>
      <c r="E740" s="331"/>
      <c r="F740" s="331"/>
      <c r="G740" s="331"/>
      <c r="H740" s="331"/>
      <c r="I740" s="331"/>
      <c r="J740" s="331"/>
      <c r="K740" s="331"/>
      <c r="L740" s="331"/>
      <c r="M740" s="331"/>
      <c r="N740" s="331"/>
      <c r="O740" s="331"/>
      <c r="P740" s="331"/>
      <c r="Q740" s="331"/>
      <c r="R740" s="331"/>
      <c r="S740" s="331"/>
      <c r="T740" s="331"/>
      <c r="U740" s="331"/>
      <c r="V740" s="331"/>
      <c r="W740" s="331"/>
      <c r="X740" s="331"/>
      <c r="Y740" s="331"/>
      <c r="Z740" s="331"/>
    </row>
    <row r="741">
      <c r="A741" s="331"/>
      <c r="B741" s="331"/>
      <c r="C741" s="331"/>
      <c r="D741" s="331"/>
      <c r="E741" s="331"/>
      <c r="F741" s="331"/>
      <c r="G741" s="331"/>
      <c r="H741" s="331"/>
      <c r="I741" s="331"/>
      <c r="J741" s="331"/>
      <c r="K741" s="331"/>
      <c r="L741" s="331"/>
      <c r="M741" s="331"/>
      <c r="N741" s="331"/>
      <c r="O741" s="331"/>
      <c r="P741" s="331"/>
      <c r="Q741" s="331"/>
      <c r="R741" s="331"/>
      <c r="S741" s="331"/>
      <c r="T741" s="331"/>
      <c r="U741" s="331"/>
      <c r="V741" s="331"/>
      <c r="W741" s="331"/>
      <c r="X741" s="331"/>
      <c r="Y741" s="331"/>
      <c r="Z741" s="331"/>
    </row>
    <row r="742">
      <c r="A742" s="331"/>
      <c r="B742" s="331"/>
      <c r="C742" s="331"/>
      <c r="D742" s="331"/>
      <c r="E742" s="331"/>
      <c r="F742" s="331"/>
      <c r="G742" s="331"/>
      <c r="H742" s="331"/>
      <c r="I742" s="331"/>
      <c r="J742" s="331"/>
      <c r="K742" s="331"/>
      <c r="L742" s="331"/>
      <c r="M742" s="331"/>
      <c r="N742" s="331"/>
      <c r="O742" s="331"/>
      <c r="P742" s="331"/>
      <c r="Q742" s="331"/>
      <c r="R742" s="331"/>
      <c r="S742" s="331"/>
      <c r="T742" s="331"/>
      <c r="U742" s="331"/>
      <c r="V742" s="331"/>
      <c r="W742" s="331"/>
      <c r="X742" s="331"/>
      <c r="Y742" s="331"/>
      <c r="Z742" s="331"/>
    </row>
    <row r="743">
      <c r="A743" s="331"/>
      <c r="B743" s="331"/>
      <c r="C743" s="331"/>
      <c r="D743" s="331"/>
      <c r="E743" s="331"/>
      <c r="F743" s="331"/>
      <c r="G743" s="331"/>
      <c r="H743" s="331"/>
      <c r="I743" s="331"/>
      <c r="J743" s="331"/>
      <c r="K743" s="331"/>
      <c r="L743" s="331"/>
      <c r="M743" s="331"/>
      <c r="N743" s="331"/>
      <c r="O743" s="331"/>
      <c r="P743" s="331"/>
      <c r="Q743" s="331"/>
      <c r="R743" s="331"/>
      <c r="S743" s="331"/>
      <c r="T743" s="331"/>
      <c r="U743" s="331"/>
      <c r="V743" s="331"/>
      <c r="W743" s="331"/>
      <c r="X743" s="331"/>
      <c r="Y743" s="331"/>
      <c r="Z743" s="331"/>
    </row>
    <row r="744">
      <c r="A744" s="331"/>
      <c r="B744" s="331"/>
      <c r="C744" s="331"/>
      <c r="D744" s="331"/>
      <c r="E744" s="331"/>
      <c r="F744" s="331"/>
      <c r="G744" s="331"/>
      <c r="H744" s="331"/>
      <c r="I744" s="331"/>
      <c r="J744" s="331"/>
      <c r="K744" s="331"/>
      <c r="L744" s="331"/>
      <c r="M744" s="331"/>
      <c r="N744" s="331"/>
      <c r="O744" s="331"/>
      <c r="P744" s="331"/>
      <c r="Q744" s="331"/>
      <c r="R744" s="331"/>
      <c r="S744" s="331"/>
      <c r="T744" s="331"/>
      <c r="U744" s="331"/>
      <c r="V744" s="331"/>
      <c r="W744" s="331"/>
      <c r="X744" s="331"/>
      <c r="Y744" s="331"/>
      <c r="Z744" s="331"/>
    </row>
    <row r="745">
      <c r="A745" s="331"/>
      <c r="B745" s="331"/>
      <c r="C745" s="331"/>
      <c r="D745" s="331"/>
      <c r="E745" s="331"/>
      <c r="F745" s="331"/>
      <c r="G745" s="331"/>
      <c r="H745" s="331"/>
      <c r="I745" s="331"/>
      <c r="J745" s="331"/>
      <c r="K745" s="331"/>
      <c r="L745" s="331"/>
      <c r="M745" s="331"/>
      <c r="N745" s="331"/>
      <c r="O745" s="331"/>
      <c r="P745" s="331"/>
      <c r="Q745" s="331"/>
      <c r="R745" s="331"/>
      <c r="S745" s="331"/>
      <c r="T745" s="331"/>
      <c r="U745" s="331"/>
      <c r="V745" s="331"/>
      <c r="W745" s="331"/>
      <c r="X745" s="331"/>
      <c r="Y745" s="331"/>
      <c r="Z745" s="331"/>
    </row>
    <row r="746">
      <c r="A746" s="331"/>
      <c r="B746" s="331"/>
      <c r="C746" s="331"/>
      <c r="D746" s="331"/>
      <c r="E746" s="331"/>
      <c r="F746" s="331"/>
      <c r="G746" s="331"/>
      <c r="H746" s="331"/>
      <c r="I746" s="331"/>
      <c r="J746" s="331"/>
      <c r="K746" s="331"/>
      <c r="L746" s="331"/>
      <c r="M746" s="331"/>
      <c r="N746" s="331"/>
      <c r="O746" s="331"/>
      <c r="P746" s="331"/>
      <c r="Q746" s="331"/>
      <c r="R746" s="331"/>
      <c r="S746" s="331"/>
      <c r="T746" s="331"/>
      <c r="U746" s="331"/>
      <c r="V746" s="331"/>
      <c r="W746" s="331"/>
      <c r="X746" s="331"/>
      <c r="Y746" s="331"/>
      <c r="Z746" s="331"/>
    </row>
    <row r="747">
      <c r="A747" s="331"/>
      <c r="B747" s="331"/>
      <c r="C747" s="331"/>
      <c r="D747" s="331"/>
      <c r="E747" s="331"/>
      <c r="F747" s="331"/>
      <c r="G747" s="331"/>
      <c r="H747" s="331"/>
      <c r="I747" s="331"/>
      <c r="J747" s="331"/>
      <c r="K747" s="331"/>
      <c r="L747" s="331"/>
      <c r="M747" s="331"/>
      <c r="N747" s="331"/>
      <c r="O747" s="331"/>
      <c r="P747" s="331"/>
      <c r="Q747" s="331"/>
      <c r="R747" s="331"/>
      <c r="S747" s="331"/>
      <c r="T747" s="331"/>
      <c r="U747" s="331"/>
      <c r="V747" s="331"/>
      <c r="W747" s="331"/>
      <c r="X747" s="331"/>
      <c r="Y747" s="331"/>
      <c r="Z747" s="331"/>
    </row>
    <row r="748">
      <c r="A748" s="331"/>
      <c r="B748" s="331"/>
      <c r="C748" s="331"/>
      <c r="D748" s="331"/>
      <c r="E748" s="331"/>
      <c r="F748" s="331"/>
      <c r="G748" s="331"/>
      <c r="H748" s="331"/>
      <c r="I748" s="331"/>
      <c r="J748" s="331"/>
      <c r="K748" s="331"/>
      <c r="L748" s="331"/>
      <c r="M748" s="331"/>
      <c r="N748" s="331"/>
      <c r="O748" s="331"/>
      <c r="P748" s="331"/>
      <c r="Q748" s="331"/>
      <c r="R748" s="331"/>
      <c r="S748" s="331"/>
      <c r="T748" s="331"/>
      <c r="U748" s="331"/>
      <c r="V748" s="331"/>
      <c r="W748" s="331"/>
      <c r="X748" s="331"/>
      <c r="Y748" s="331"/>
      <c r="Z748" s="331"/>
    </row>
    <row r="749">
      <c r="A749" s="331"/>
      <c r="B749" s="331"/>
      <c r="C749" s="331"/>
      <c r="D749" s="331"/>
      <c r="E749" s="331"/>
      <c r="F749" s="331"/>
      <c r="G749" s="331"/>
      <c r="H749" s="331"/>
      <c r="I749" s="331"/>
      <c r="J749" s="331"/>
      <c r="K749" s="331"/>
      <c r="L749" s="331"/>
      <c r="M749" s="331"/>
      <c r="N749" s="331"/>
      <c r="O749" s="331"/>
      <c r="P749" s="331"/>
      <c r="Q749" s="331"/>
      <c r="R749" s="331"/>
      <c r="S749" s="331"/>
      <c r="T749" s="331"/>
      <c r="U749" s="331"/>
      <c r="V749" s="331"/>
      <c r="W749" s="331"/>
      <c r="X749" s="331"/>
      <c r="Y749" s="331"/>
      <c r="Z749" s="331"/>
    </row>
    <row r="750">
      <c r="A750" s="331"/>
      <c r="B750" s="331"/>
      <c r="C750" s="331"/>
      <c r="D750" s="331"/>
      <c r="E750" s="331"/>
      <c r="F750" s="331"/>
      <c r="G750" s="331"/>
      <c r="H750" s="331"/>
      <c r="I750" s="331"/>
      <c r="J750" s="331"/>
      <c r="K750" s="331"/>
      <c r="L750" s="331"/>
      <c r="M750" s="331"/>
      <c r="N750" s="331"/>
      <c r="O750" s="331"/>
      <c r="P750" s="331"/>
      <c r="Q750" s="331"/>
      <c r="R750" s="331"/>
      <c r="S750" s="331"/>
      <c r="T750" s="331"/>
      <c r="U750" s="331"/>
      <c r="V750" s="331"/>
      <c r="W750" s="331"/>
      <c r="X750" s="331"/>
      <c r="Y750" s="331"/>
      <c r="Z750" s="331"/>
    </row>
    <row r="751">
      <c r="A751" s="331"/>
      <c r="B751" s="331"/>
      <c r="C751" s="331"/>
      <c r="D751" s="331"/>
      <c r="E751" s="331"/>
      <c r="F751" s="331"/>
      <c r="G751" s="331"/>
      <c r="H751" s="331"/>
      <c r="I751" s="331"/>
      <c r="J751" s="331"/>
      <c r="K751" s="331"/>
      <c r="L751" s="331"/>
      <c r="M751" s="331"/>
      <c r="N751" s="331"/>
      <c r="O751" s="331"/>
      <c r="P751" s="331"/>
      <c r="Q751" s="331"/>
      <c r="R751" s="331"/>
      <c r="S751" s="331"/>
      <c r="T751" s="331"/>
      <c r="U751" s="331"/>
      <c r="V751" s="331"/>
      <c r="W751" s="331"/>
      <c r="X751" s="331"/>
      <c r="Y751" s="331"/>
      <c r="Z751" s="331"/>
    </row>
    <row r="752">
      <c r="A752" s="331"/>
      <c r="B752" s="331"/>
      <c r="C752" s="331"/>
      <c r="D752" s="331"/>
      <c r="E752" s="331"/>
      <c r="F752" s="331"/>
      <c r="G752" s="331"/>
      <c r="H752" s="331"/>
      <c r="I752" s="331"/>
      <c r="J752" s="331"/>
      <c r="K752" s="331"/>
      <c r="L752" s="331"/>
      <c r="M752" s="331"/>
      <c r="N752" s="331"/>
      <c r="O752" s="331"/>
      <c r="P752" s="331"/>
      <c r="Q752" s="331"/>
      <c r="R752" s="331"/>
      <c r="S752" s="331"/>
      <c r="T752" s="331"/>
      <c r="U752" s="331"/>
      <c r="V752" s="331"/>
      <c r="W752" s="331"/>
      <c r="X752" s="331"/>
      <c r="Y752" s="331"/>
      <c r="Z752" s="331"/>
    </row>
    <row r="753">
      <c r="A753" s="331"/>
      <c r="B753" s="331"/>
      <c r="C753" s="331"/>
      <c r="D753" s="331"/>
      <c r="E753" s="331"/>
      <c r="F753" s="331"/>
      <c r="G753" s="331"/>
      <c r="H753" s="331"/>
      <c r="I753" s="331"/>
      <c r="J753" s="331"/>
      <c r="K753" s="331"/>
      <c r="L753" s="331"/>
      <c r="M753" s="331"/>
      <c r="N753" s="331"/>
      <c r="O753" s="331"/>
      <c r="P753" s="331"/>
      <c r="Q753" s="331"/>
      <c r="R753" s="331"/>
      <c r="S753" s="331"/>
      <c r="T753" s="331"/>
      <c r="U753" s="331"/>
      <c r="V753" s="331"/>
      <c r="W753" s="331"/>
      <c r="X753" s="331"/>
      <c r="Y753" s="331"/>
      <c r="Z753" s="331"/>
    </row>
    <row r="754">
      <c r="A754" s="331"/>
      <c r="B754" s="331"/>
      <c r="C754" s="331"/>
      <c r="D754" s="331"/>
      <c r="E754" s="331"/>
      <c r="F754" s="331"/>
      <c r="G754" s="331"/>
      <c r="H754" s="331"/>
      <c r="I754" s="331"/>
      <c r="J754" s="331"/>
      <c r="K754" s="331"/>
      <c r="L754" s="331"/>
      <c r="M754" s="331"/>
      <c r="N754" s="331"/>
      <c r="O754" s="331"/>
      <c r="P754" s="331"/>
      <c r="Q754" s="331"/>
      <c r="R754" s="331"/>
      <c r="S754" s="331"/>
      <c r="T754" s="331"/>
      <c r="U754" s="331"/>
      <c r="V754" s="331"/>
      <c r="W754" s="331"/>
      <c r="X754" s="331"/>
      <c r="Y754" s="331"/>
      <c r="Z754" s="331"/>
    </row>
    <row r="755">
      <c r="A755" s="331"/>
      <c r="B755" s="331"/>
      <c r="C755" s="331"/>
      <c r="D755" s="331"/>
      <c r="E755" s="331"/>
      <c r="F755" s="331"/>
      <c r="G755" s="331"/>
      <c r="H755" s="331"/>
      <c r="I755" s="331"/>
      <c r="J755" s="331"/>
      <c r="K755" s="331"/>
      <c r="L755" s="331"/>
      <c r="M755" s="331"/>
      <c r="N755" s="331"/>
      <c r="O755" s="331"/>
      <c r="P755" s="331"/>
      <c r="Q755" s="331"/>
      <c r="R755" s="331"/>
      <c r="S755" s="331"/>
      <c r="T755" s="331"/>
      <c r="U755" s="331"/>
      <c r="V755" s="331"/>
      <c r="W755" s="331"/>
      <c r="X755" s="331"/>
      <c r="Y755" s="331"/>
      <c r="Z755" s="331"/>
    </row>
    <row r="756">
      <c r="A756" s="331"/>
      <c r="B756" s="331"/>
      <c r="C756" s="331"/>
      <c r="D756" s="331"/>
      <c r="E756" s="331"/>
      <c r="F756" s="331"/>
      <c r="G756" s="331"/>
      <c r="H756" s="331"/>
      <c r="I756" s="331"/>
      <c r="J756" s="331"/>
      <c r="K756" s="331"/>
      <c r="L756" s="331"/>
      <c r="M756" s="331"/>
      <c r="N756" s="331"/>
      <c r="O756" s="331"/>
      <c r="P756" s="331"/>
      <c r="Q756" s="331"/>
      <c r="R756" s="331"/>
      <c r="S756" s="331"/>
      <c r="T756" s="331"/>
      <c r="U756" s="331"/>
      <c r="V756" s="331"/>
      <c r="W756" s="331"/>
      <c r="X756" s="331"/>
      <c r="Y756" s="331"/>
      <c r="Z756" s="331"/>
    </row>
    <row r="757">
      <c r="A757" s="331"/>
      <c r="B757" s="331"/>
      <c r="C757" s="331"/>
      <c r="D757" s="331"/>
      <c r="E757" s="331"/>
      <c r="F757" s="331"/>
      <c r="G757" s="331"/>
      <c r="H757" s="331"/>
      <c r="I757" s="331"/>
      <c r="J757" s="331"/>
      <c r="K757" s="331"/>
      <c r="L757" s="331"/>
      <c r="M757" s="331"/>
      <c r="N757" s="331"/>
      <c r="O757" s="331"/>
      <c r="P757" s="331"/>
      <c r="Q757" s="331"/>
      <c r="R757" s="331"/>
      <c r="S757" s="331"/>
      <c r="T757" s="331"/>
      <c r="U757" s="331"/>
      <c r="V757" s="331"/>
      <c r="W757" s="331"/>
      <c r="X757" s="331"/>
      <c r="Y757" s="331"/>
      <c r="Z757" s="331"/>
    </row>
    <row r="758">
      <c r="A758" s="331"/>
      <c r="B758" s="331"/>
      <c r="C758" s="331"/>
      <c r="D758" s="331"/>
      <c r="E758" s="331"/>
      <c r="F758" s="331"/>
      <c r="G758" s="331"/>
      <c r="H758" s="331"/>
      <c r="I758" s="331"/>
      <c r="J758" s="331"/>
      <c r="K758" s="331"/>
      <c r="L758" s="331"/>
      <c r="M758" s="331"/>
      <c r="N758" s="331"/>
      <c r="O758" s="331"/>
      <c r="P758" s="331"/>
      <c r="Q758" s="331"/>
      <c r="R758" s="331"/>
      <c r="S758" s="331"/>
      <c r="T758" s="331"/>
      <c r="U758" s="331"/>
      <c r="V758" s="331"/>
      <c r="W758" s="331"/>
      <c r="X758" s="331"/>
      <c r="Y758" s="331"/>
      <c r="Z758" s="331"/>
    </row>
    <row r="759">
      <c r="A759" s="331"/>
      <c r="B759" s="331"/>
      <c r="C759" s="331"/>
      <c r="D759" s="331"/>
      <c r="E759" s="331"/>
      <c r="F759" s="331"/>
      <c r="G759" s="331"/>
      <c r="H759" s="331"/>
      <c r="I759" s="331"/>
      <c r="J759" s="331"/>
      <c r="K759" s="331"/>
      <c r="L759" s="331"/>
      <c r="M759" s="331"/>
      <c r="N759" s="331"/>
      <c r="O759" s="331"/>
      <c r="P759" s="331"/>
      <c r="Q759" s="331"/>
      <c r="R759" s="331"/>
      <c r="S759" s="331"/>
      <c r="T759" s="331"/>
      <c r="U759" s="331"/>
      <c r="V759" s="331"/>
      <c r="W759" s="331"/>
      <c r="X759" s="331"/>
      <c r="Y759" s="331"/>
      <c r="Z759" s="331"/>
    </row>
    <row r="760">
      <c r="A760" s="331"/>
      <c r="B760" s="331"/>
      <c r="C760" s="331"/>
      <c r="D760" s="331"/>
      <c r="E760" s="331"/>
      <c r="F760" s="331"/>
      <c r="G760" s="331"/>
      <c r="H760" s="331"/>
      <c r="I760" s="331"/>
      <c r="J760" s="331"/>
      <c r="K760" s="331"/>
      <c r="L760" s="331"/>
      <c r="M760" s="331"/>
      <c r="N760" s="331"/>
      <c r="O760" s="331"/>
      <c r="P760" s="331"/>
      <c r="Q760" s="331"/>
      <c r="R760" s="331"/>
      <c r="S760" s="331"/>
      <c r="T760" s="331"/>
      <c r="U760" s="331"/>
      <c r="V760" s="331"/>
      <c r="W760" s="331"/>
      <c r="X760" s="331"/>
      <c r="Y760" s="331"/>
      <c r="Z760" s="331"/>
    </row>
    <row r="761">
      <c r="A761" s="331"/>
      <c r="B761" s="331"/>
      <c r="C761" s="331"/>
      <c r="D761" s="331"/>
      <c r="E761" s="331"/>
      <c r="F761" s="331"/>
      <c r="G761" s="331"/>
      <c r="H761" s="331"/>
      <c r="I761" s="331"/>
      <c r="J761" s="331"/>
      <c r="K761" s="331"/>
      <c r="L761" s="331"/>
      <c r="M761" s="331"/>
      <c r="N761" s="331"/>
      <c r="O761" s="331"/>
      <c r="P761" s="331"/>
      <c r="Q761" s="331"/>
      <c r="R761" s="331"/>
      <c r="S761" s="331"/>
      <c r="T761" s="331"/>
      <c r="U761" s="331"/>
      <c r="V761" s="331"/>
      <c r="W761" s="331"/>
      <c r="X761" s="331"/>
      <c r="Y761" s="331"/>
      <c r="Z761" s="331"/>
    </row>
    <row r="762">
      <c r="A762" s="331"/>
      <c r="B762" s="331"/>
      <c r="C762" s="331"/>
      <c r="D762" s="331"/>
      <c r="E762" s="331"/>
      <c r="F762" s="331"/>
      <c r="G762" s="331"/>
      <c r="H762" s="331"/>
      <c r="I762" s="331"/>
      <c r="J762" s="331"/>
      <c r="K762" s="331"/>
      <c r="L762" s="331"/>
      <c r="M762" s="331"/>
      <c r="N762" s="331"/>
      <c r="O762" s="331"/>
      <c r="P762" s="331"/>
      <c r="Q762" s="331"/>
      <c r="R762" s="331"/>
      <c r="S762" s="331"/>
      <c r="T762" s="331"/>
      <c r="U762" s="331"/>
      <c r="V762" s="331"/>
      <c r="W762" s="331"/>
      <c r="X762" s="331"/>
      <c r="Y762" s="331"/>
      <c r="Z762" s="331"/>
    </row>
    <row r="763">
      <c r="A763" s="331"/>
      <c r="B763" s="331"/>
      <c r="C763" s="331"/>
      <c r="D763" s="331"/>
      <c r="E763" s="331"/>
      <c r="F763" s="331"/>
      <c r="G763" s="331"/>
      <c r="H763" s="331"/>
      <c r="I763" s="331"/>
      <c r="J763" s="331"/>
      <c r="K763" s="331"/>
      <c r="L763" s="331"/>
      <c r="M763" s="331"/>
      <c r="N763" s="331"/>
      <c r="O763" s="331"/>
      <c r="P763" s="331"/>
      <c r="Q763" s="331"/>
      <c r="R763" s="331"/>
      <c r="S763" s="331"/>
      <c r="T763" s="331"/>
      <c r="U763" s="331"/>
      <c r="V763" s="331"/>
      <c r="W763" s="331"/>
      <c r="X763" s="331"/>
      <c r="Y763" s="331"/>
      <c r="Z763" s="331"/>
    </row>
    <row r="764">
      <c r="A764" s="331"/>
      <c r="B764" s="331"/>
      <c r="C764" s="331"/>
      <c r="D764" s="331"/>
      <c r="E764" s="331"/>
      <c r="F764" s="331"/>
      <c r="G764" s="331"/>
      <c r="H764" s="331"/>
      <c r="I764" s="331"/>
      <c r="J764" s="331"/>
      <c r="K764" s="331"/>
      <c r="L764" s="331"/>
      <c r="M764" s="331"/>
      <c r="N764" s="331"/>
      <c r="O764" s="331"/>
      <c r="P764" s="331"/>
      <c r="Q764" s="331"/>
      <c r="R764" s="331"/>
      <c r="S764" s="331"/>
      <c r="T764" s="331"/>
      <c r="U764" s="331"/>
      <c r="V764" s="331"/>
      <c r="W764" s="331"/>
      <c r="X764" s="331"/>
      <c r="Y764" s="331"/>
      <c r="Z764" s="331"/>
    </row>
    <row r="765">
      <c r="A765" s="331"/>
      <c r="B765" s="331"/>
      <c r="C765" s="331"/>
      <c r="D765" s="331"/>
      <c r="E765" s="331"/>
      <c r="F765" s="331"/>
      <c r="G765" s="331"/>
      <c r="H765" s="331"/>
      <c r="I765" s="331"/>
      <c r="J765" s="331"/>
      <c r="K765" s="331"/>
      <c r="L765" s="331"/>
      <c r="M765" s="331"/>
      <c r="N765" s="331"/>
      <c r="O765" s="331"/>
      <c r="P765" s="331"/>
      <c r="Q765" s="331"/>
      <c r="R765" s="331"/>
      <c r="S765" s="331"/>
      <c r="T765" s="331"/>
      <c r="U765" s="331"/>
      <c r="V765" s="331"/>
      <c r="W765" s="331"/>
      <c r="X765" s="331"/>
      <c r="Y765" s="331"/>
      <c r="Z765" s="331"/>
    </row>
    <row r="766">
      <c r="A766" s="331"/>
      <c r="B766" s="331"/>
      <c r="C766" s="331"/>
      <c r="D766" s="331"/>
      <c r="E766" s="331"/>
      <c r="F766" s="331"/>
      <c r="G766" s="331"/>
      <c r="H766" s="331"/>
      <c r="I766" s="331"/>
      <c r="J766" s="331"/>
      <c r="K766" s="331"/>
      <c r="L766" s="331"/>
      <c r="M766" s="331"/>
      <c r="N766" s="331"/>
      <c r="O766" s="331"/>
      <c r="P766" s="331"/>
      <c r="Q766" s="331"/>
      <c r="R766" s="331"/>
      <c r="S766" s="331"/>
      <c r="T766" s="331"/>
      <c r="U766" s="331"/>
      <c r="V766" s="331"/>
      <c r="W766" s="331"/>
      <c r="X766" s="331"/>
      <c r="Y766" s="331"/>
      <c r="Z766" s="331"/>
    </row>
    <row r="767">
      <c r="A767" s="331"/>
      <c r="B767" s="331"/>
      <c r="C767" s="331"/>
      <c r="D767" s="331"/>
      <c r="E767" s="331"/>
      <c r="F767" s="331"/>
      <c r="G767" s="331"/>
      <c r="H767" s="331"/>
      <c r="I767" s="331"/>
      <c r="J767" s="331"/>
      <c r="K767" s="331"/>
      <c r="L767" s="331"/>
      <c r="M767" s="331"/>
      <c r="N767" s="331"/>
      <c r="O767" s="331"/>
      <c r="P767" s="331"/>
      <c r="Q767" s="331"/>
      <c r="R767" s="331"/>
      <c r="S767" s="331"/>
      <c r="T767" s="331"/>
      <c r="U767" s="331"/>
      <c r="V767" s="331"/>
      <c r="W767" s="331"/>
      <c r="X767" s="331"/>
      <c r="Y767" s="331"/>
      <c r="Z767" s="331"/>
    </row>
    <row r="768">
      <c r="A768" s="331"/>
      <c r="B768" s="331"/>
      <c r="C768" s="331"/>
      <c r="D768" s="331"/>
      <c r="E768" s="331"/>
      <c r="F768" s="331"/>
      <c r="G768" s="331"/>
      <c r="H768" s="331"/>
      <c r="I768" s="331"/>
      <c r="J768" s="331"/>
      <c r="K768" s="331"/>
      <c r="L768" s="331"/>
      <c r="M768" s="331"/>
      <c r="N768" s="331"/>
      <c r="O768" s="331"/>
      <c r="P768" s="331"/>
      <c r="Q768" s="331"/>
      <c r="R768" s="331"/>
      <c r="S768" s="331"/>
      <c r="T768" s="331"/>
      <c r="U768" s="331"/>
      <c r="V768" s="331"/>
      <c r="W768" s="331"/>
      <c r="X768" s="331"/>
      <c r="Y768" s="331"/>
      <c r="Z768" s="331"/>
    </row>
    <row r="769">
      <c r="A769" s="331"/>
      <c r="B769" s="331"/>
      <c r="C769" s="331"/>
      <c r="D769" s="331"/>
      <c r="E769" s="331"/>
      <c r="F769" s="331"/>
      <c r="G769" s="331"/>
      <c r="H769" s="331"/>
      <c r="I769" s="331"/>
      <c r="J769" s="331"/>
      <c r="K769" s="331"/>
      <c r="L769" s="331"/>
      <c r="M769" s="331"/>
      <c r="N769" s="331"/>
      <c r="O769" s="331"/>
      <c r="P769" s="331"/>
      <c r="Q769" s="331"/>
      <c r="R769" s="331"/>
      <c r="S769" s="331"/>
      <c r="T769" s="331"/>
      <c r="U769" s="331"/>
      <c r="V769" s="331"/>
      <c r="W769" s="331"/>
      <c r="X769" s="331"/>
      <c r="Y769" s="331"/>
      <c r="Z769" s="331"/>
    </row>
    <row r="770">
      <c r="A770" s="331"/>
      <c r="B770" s="331"/>
      <c r="C770" s="331"/>
      <c r="D770" s="331"/>
      <c r="E770" s="331"/>
      <c r="F770" s="331"/>
      <c r="G770" s="331"/>
      <c r="H770" s="331"/>
      <c r="I770" s="331"/>
      <c r="J770" s="331"/>
      <c r="K770" s="331"/>
      <c r="L770" s="331"/>
      <c r="M770" s="331"/>
      <c r="N770" s="331"/>
      <c r="O770" s="331"/>
      <c r="P770" s="331"/>
      <c r="Q770" s="331"/>
      <c r="R770" s="331"/>
      <c r="S770" s="331"/>
      <c r="T770" s="331"/>
      <c r="U770" s="331"/>
      <c r="V770" s="331"/>
      <c r="W770" s="331"/>
      <c r="X770" s="331"/>
      <c r="Y770" s="331"/>
      <c r="Z770" s="331"/>
    </row>
    <row r="771">
      <c r="A771" s="331"/>
      <c r="B771" s="331"/>
      <c r="C771" s="331"/>
      <c r="D771" s="331"/>
      <c r="E771" s="331"/>
      <c r="F771" s="331"/>
      <c r="G771" s="331"/>
      <c r="H771" s="331"/>
      <c r="I771" s="331"/>
      <c r="J771" s="331"/>
      <c r="K771" s="331"/>
      <c r="L771" s="331"/>
      <c r="M771" s="331"/>
      <c r="N771" s="331"/>
      <c r="O771" s="331"/>
      <c r="P771" s="331"/>
      <c r="Q771" s="331"/>
      <c r="R771" s="331"/>
      <c r="S771" s="331"/>
      <c r="T771" s="331"/>
      <c r="U771" s="331"/>
      <c r="V771" s="331"/>
      <c r="W771" s="331"/>
      <c r="X771" s="331"/>
      <c r="Y771" s="331"/>
      <c r="Z771" s="331"/>
    </row>
    <row r="772">
      <c r="A772" s="331"/>
      <c r="B772" s="331"/>
      <c r="C772" s="331"/>
      <c r="D772" s="331"/>
      <c r="E772" s="331"/>
      <c r="F772" s="331"/>
      <c r="G772" s="331"/>
      <c r="H772" s="331"/>
      <c r="I772" s="331"/>
      <c r="J772" s="331"/>
      <c r="K772" s="331"/>
      <c r="L772" s="331"/>
      <c r="M772" s="331"/>
      <c r="N772" s="331"/>
      <c r="O772" s="331"/>
      <c r="P772" s="331"/>
      <c r="Q772" s="331"/>
      <c r="R772" s="331"/>
      <c r="S772" s="331"/>
      <c r="T772" s="331"/>
      <c r="U772" s="331"/>
      <c r="V772" s="331"/>
      <c r="W772" s="331"/>
      <c r="X772" s="331"/>
      <c r="Y772" s="331"/>
      <c r="Z772" s="331"/>
    </row>
    <row r="773">
      <c r="A773" s="331"/>
      <c r="B773" s="331"/>
      <c r="C773" s="331"/>
      <c r="D773" s="331"/>
      <c r="E773" s="331"/>
      <c r="F773" s="331"/>
      <c r="G773" s="331"/>
      <c r="H773" s="331"/>
      <c r="I773" s="331"/>
      <c r="J773" s="331"/>
      <c r="K773" s="331"/>
      <c r="L773" s="331"/>
      <c r="M773" s="331"/>
      <c r="N773" s="331"/>
      <c r="O773" s="331"/>
      <c r="P773" s="331"/>
      <c r="Q773" s="331"/>
      <c r="R773" s="331"/>
      <c r="S773" s="331"/>
      <c r="T773" s="331"/>
      <c r="U773" s="331"/>
      <c r="V773" s="331"/>
      <c r="W773" s="331"/>
      <c r="X773" s="331"/>
      <c r="Y773" s="331"/>
      <c r="Z773" s="331"/>
    </row>
    <row r="774">
      <c r="A774" s="331"/>
      <c r="B774" s="331"/>
      <c r="C774" s="331"/>
      <c r="D774" s="331"/>
      <c r="E774" s="331"/>
      <c r="F774" s="331"/>
      <c r="G774" s="331"/>
      <c r="H774" s="331"/>
      <c r="I774" s="331"/>
      <c r="J774" s="331"/>
      <c r="K774" s="331"/>
      <c r="L774" s="331"/>
      <c r="M774" s="331"/>
      <c r="N774" s="331"/>
      <c r="O774" s="331"/>
      <c r="P774" s="331"/>
      <c r="Q774" s="331"/>
      <c r="R774" s="331"/>
      <c r="S774" s="331"/>
      <c r="T774" s="331"/>
      <c r="U774" s="331"/>
      <c r="V774" s="331"/>
      <c r="W774" s="331"/>
      <c r="X774" s="331"/>
      <c r="Y774" s="331"/>
      <c r="Z774" s="331"/>
    </row>
    <row r="775">
      <c r="A775" s="331"/>
      <c r="B775" s="331"/>
      <c r="C775" s="331"/>
      <c r="D775" s="331"/>
      <c r="E775" s="331"/>
      <c r="F775" s="331"/>
      <c r="G775" s="331"/>
      <c r="H775" s="331"/>
      <c r="I775" s="331"/>
      <c r="J775" s="331"/>
      <c r="K775" s="331"/>
      <c r="L775" s="331"/>
      <c r="M775" s="331"/>
      <c r="N775" s="331"/>
      <c r="O775" s="331"/>
      <c r="P775" s="331"/>
      <c r="Q775" s="331"/>
      <c r="R775" s="331"/>
      <c r="S775" s="331"/>
      <c r="T775" s="331"/>
      <c r="U775" s="331"/>
      <c r="V775" s="331"/>
      <c r="W775" s="331"/>
      <c r="X775" s="331"/>
      <c r="Y775" s="331"/>
      <c r="Z775" s="331"/>
    </row>
    <row r="776">
      <c r="A776" s="331"/>
      <c r="B776" s="331"/>
      <c r="C776" s="331"/>
      <c r="D776" s="331"/>
      <c r="E776" s="331"/>
      <c r="F776" s="331"/>
      <c r="G776" s="331"/>
      <c r="H776" s="331"/>
      <c r="I776" s="331"/>
      <c r="J776" s="331"/>
      <c r="K776" s="331"/>
      <c r="L776" s="331"/>
      <c r="M776" s="331"/>
      <c r="N776" s="331"/>
      <c r="O776" s="331"/>
      <c r="P776" s="331"/>
      <c r="Q776" s="331"/>
      <c r="R776" s="331"/>
      <c r="S776" s="331"/>
      <c r="T776" s="331"/>
      <c r="U776" s="331"/>
      <c r="V776" s="331"/>
      <c r="W776" s="331"/>
      <c r="X776" s="331"/>
      <c r="Y776" s="331"/>
      <c r="Z776" s="331"/>
    </row>
    <row r="777">
      <c r="A777" s="331"/>
      <c r="B777" s="331"/>
      <c r="C777" s="331"/>
      <c r="D777" s="331"/>
      <c r="E777" s="331"/>
      <c r="F777" s="331"/>
      <c r="G777" s="331"/>
      <c r="H777" s="331"/>
      <c r="I777" s="331"/>
      <c r="J777" s="331"/>
      <c r="K777" s="331"/>
      <c r="L777" s="331"/>
      <c r="M777" s="331"/>
      <c r="N777" s="331"/>
      <c r="O777" s="331"/>
      <c r="P777" s="331"/>
      <c r="Q777" s="331"/>
      <c r="R777" s="331"/>
      <c r="S777" s="331"/>
      <c r="T777" s="331"/>
      <c r="U777" s="331"/>
      <c r="V777" s="331"/>
      <c r="W777" s="331"/>
      <c r="X777" s="331"/>
      <c r="Y777" s="331"/>
      <c r="Z777" s="331"/>
    </row>
    <row r="778">
      <c r="A778" s="331"/>
      <c r="B778" s="331"/>
      <c r="C778" s="331"/>
      <c r="D778" s="331"/>
      <c r="E778" s="331"/>
      <c r="F778" s="331"/>
      <c r="G778" s="331"/>
      <c r="H778" s="331"/>
      <c r="I778" s="331"/>
      <c r="J778" s="331"/>
      <c r="K778" s="331"/>
      <c r="L778" s="331"/>
      <c r="M778" s="331"/>
      <c r="N778" s="331"/>
      <c r="O778" s="331"/>
      <c r="P778" s="331"/>
      <c r="Q778" s="331"/>
      <c r="R778" s="331"/>
      <c r="S778" s="331"/>
      <c r="T778" s="331"/>
      <c r="U778" s="331"/>
      <c r="V778" s="331"/>
      <c r="W778" s="331"/>
      <c r="X778" s="331"/>
      <c r="Y778" s="331"/>
      <c r="Z778" s="331"/>
    </row>
    <row r="779">
      <c r="A779" s="331"/>
      <c r="B779" s="331"/>
      <c r="C779" s="331"/>
      <c r="D779" s="331"/>
      <c r="E779" s="331"/>
      <c r="F779" s="331"/>
      <c r="G779" s="331"/>
      <c r="H779" s="331"/>
      <c r="I779" s="331"/>
      <c r="J779" s="331"/>
      <c r="K779" s="331"/>
      <c r="L779" s="331"/>
      <c r="M779" s="331"/>
      <c r="N779" s="331"/>
      <c r="O779" s="331"/>
      <c r="P779" s="331"/>
      <c r="Q779" s="331"/>
      <c r="R779" s="331"/>
      <c r="S779" s="331"/>
      <c r="T779" s="331"/>
      <c r="U779" s="331"/>
      <c r="V779" s="331"/>
      <c r="W779" s="331"/>
      <c r="X779" s="331"/>
      <c r="Y779" s="331"/>
      <c r="Z779" s="331"/>
    </row>
    <row r="780">
      <c r="A780" s="331"/>
      <c r="B780" s="331"/>
      <c r="C780" s="331"/>
      <c r="D780" s="331"/>
      <c r="E780" s="331"/>
      <c r="F780" s="331"/>
      <c r="G780" s="331"/>
      <c r="H780" s="331"/>
      <c r="I780" s="331"/>
      <c r="J780" s="331"/>
      <c r="K780" s="331"/>
      <c r="L780" s="331"/>
      <c r="M780" s="331"/>
      <c r="N780" s="331"/>
      <c r="O780" s="331"/>
      <c r="P780" s="331"/>
      <c r="Q780" s="331"/>
      <c r="R780" s="331"/>
      <c r="S780" s="331"/>
      <c r="T780" s="331"/>
      <c r="U780" s="331"/>
      <c r="V780" s="331"/>
      <c r="W780" s="331"/>
      <c r="X780" s="331"/>
      <c r="Y780" s="331"/>
      <c r="Z780" s="331"/>
    </row>
    <row r="781">
      <c r="A781" s="331"/>
      <c r="B781" s="331"/>
      <c r="C781" s="331"/>
      <c r="D781" s="331"/>
      <c r="E781" s="331"/>
      <c r="F781" s="331"/>
      <c r="G781" s="331"/>
      <c r="H781" s="331"/>
      <c r="I781" s="331"/>
      <c r="J781" s="331"/>
      <c r="K781" s="331"/>
      <c r="L781" s="331"/>
      <c r="M781" s="331"/>
      <c r="N781" s="331"/>
      <c r="O781" s="331"/>
      <c r="P781" s="331"/>
      <c r="Q781" s="331"/>
      <c r="R781" s="331"/>
      <c r="S781" s="331"/>
      <c r="T781" s="331"/>
      <c r="U781" s="331"/>
      <c r="V781" s="331"/>
      <c r="W781" s="331"/>
      <c r="X781" s="331"/>
      <c r="Y781" s="331"/>
      <c r="Z781" s="331"/>
    </row>
    <row r="782">
      <c r="A782" s="331"/>
      <c r="B782" s="331"/>
      <c r="C782" s="331"/>
      <c r="D782" s="331"/>
      <c r="E782" s="331"/>
      <c r="F782" s="331"/>
      <c r="G782" s="331"/>
      <c r="H782" s="331"/>
      <c r="I782" s="331"/>
      <c r="J782" s="331"/>
      <c r="K782" s="331"/>
      <c r="L782" s="331"/>
      <c r="M782" s="331"/>
      <c r="N782" s="331"/>
      <c r="O782" s="331"/>
      <c r="P782" s="331"/>
      <c r="Q782" s="331"/>
      <c r="R782" s="331"/>
      <c r="S782" s="331"/>
      <c r="T782" s="331"/>
      <c r="U782" s="331"/>
      <c r="V782" s="331"/>
      <c r="W782" s="331"/>
      <c r="X782" s="331"/>
      <c r="Y782" s="331"/>
      <c r="Z782" s="331"/>
    </row>
    <row r="783">
      <c r="A783" s="331"/>
      <c r="B783" s="331"/>
      <c r="C783" s="331"/>
      <c r="D783" s="331"/>
      <c r="E783" s="331"/>
      <c r="F783" s="331"/>
      <c r="G783" s="331"/>
      <c r="H783" s="331"/>
      <c r="I783" s="331"/>
      <c r="J783" s="331"/>
      <c r="K783" s="331"/>
      <c r="L783" s="331"/>
      <c r="M783" s="331"/>
      <c r="N783" s="331"/>
      <c r="O783" s="331"/>
      <c r="P783" s="331"/>
      <c r="Q783" s="331"/>
      <c r="R783" s="331"/>
      <c r="S783" s="331"/>
      <c r="T783" s="331"/>
      <c r="U783" s="331"/>
      <c r="V783" s="331"/>
      <c r="W783" s="331"/>
      <c r="X783" s="331"/>
      <c r="Y783" s="331"/>
      <c r="Z783" s="331"/>
    </row>
    <row r="784">
      <c r="A784" s="331"/>
      <c r="B784" s="331"/>
      <c r="C784" s="331"/>
      <c r="D784" s="331"/>
      <c r="E784" s="331"/>
      <c r="F784" s="331"/>
      <c r="G784" s="331"/>
      <c r="H784" s="331"/>
      <c r="I784" s="331"/>
      <c r="J784" s="331"/>
      <c r="K784" s="331"/>
      <c r="L784" s="331"/>
      <c r="M784" s="331"/>
      <c r="N784" s="331"/>
      <c r="O784" s="331"/>
      <c r="P784" s="331"/>
      <c r="Q784" s="331"/>
      <c r="R784" s="331"/>
      <c r="S784" s="331"/>
      <c r="T784" s="331"/>
      <c r="U784" s="331"/>
      <c r="V784" s="331"/>
      <c r="W784" s="331"/>
      <c r="X784" s="331"/>
      <c r="Y784" s="331"/>
      <c r="Z784" s="331"/>
    </row>
    <row r="785">
      <c r="A785" s="331"/>
      <c r="B785" s="331"/>
      <c r="C785" s="331"/>
      <c r="D785" s="331"/>
      <c r="E785" s="331"/>
      <c r="F785" s="331"/>
      <c r="G785" s="331"/>
      <c r="H785" s="331"/>
      <c r="I785" s="331"/>
      <c r="J785" s="331"/>
      <c r="K785" s="331"/>
      <c r="L785" s="331"/>
      <c r="M785" s="331"/>
      <c r="N785" s="331"/>
      <c r="O785" s="331"/>
      <c r="P785" s="331"/>
      <c r="Q785" s="331"/>
      <c r="R785" s="331"/>
      <c r="S785" s="331"/>
      <c r="T785" s="331"/>
      <c r="U785" s="331"/>
      <c r="V785" s="331"/>
      <c r="W785" s="331"/>
      <c r="X785" s="331"/>
      <c r="Y785" s="331"/>
      <c r="Z785" s="331"/>
    </row>
    <row r="786">
      <c r="A786" s="331"/>
      <c r="B786" s="331"/>
      <c r="C786" s="331"/>
      <c r="D786" s="331"/>
      <c r="E786" s="331"/>
      <c r="F786" s="331"/>
      <c r="G786" s="331"/>
      <c r="H786" s="331"/>
      <c r="I786" s="331"/>
      <c r="J786" s="331"/>
      <c r="K786" s="331"/>
      <c r="L786" s="331"/>
      <c r="M786" s="331"/>
      <c r="N786" s="331"/>
      <c r="O786" s="331"/>
      <c r="P786" s="331"/>
      <c r="Q786" s="331"/>
      <c r="R786" s="331"/>
      <c r="S786" s="331"/>
      <c r="T786" s="331"/>
      <c r="U786" s="331"/>
      <c r="V786" s="331"/>
      <c r="W786" s="331"/>
      <c r="X786" s="331"/>
      <c r="Y786" s="331"/>
      <c r="Z786" s="331"/>
    </row>
    <row r="787">
      <c r="A787" s="331"/>
      <c r="B787" s="331"/>
      <c r="C787" s="331"/>
      <c r="D787" s="331"/>
      <c r="E787" s="331"/>
      <c r="F787" s="331"/>
      <c r="G787" s="331"/>
      <c r="H787" s="331"/>
      <c r="I787" s="331"/>
      <c r="J787" s="331"/>
      <c r="K787" s="331"/>
      <c r="L787" s="331"/>
      <c r="M787" s="331"/>
      <c r="N787" s="331"/>
      <c r="O787" s="331"/>
      <c r="P787" s="331"/>
      <c r="Q787" s="331"/>
      <c r="R787" s="331"/>
      <c r="S787" s="331"/>
      <c r="T787" s="331"/>
      <c r="U787" s="331"/>
      <c r="V787" s="331"/>
      <c r="W787" s="331"/>
      <c r="X787" s="331"/>
      <c r="Y787" s="331"/>
      <c r="Z787" s="331"/>
    </row>
    <row r="788">
      <c r="A788" s="331"/>
      <c r="B788" s="331"/>
      <c r="C788" s="331"/>
      <c r="D788" s="331"/>
      <c r="E788" s="331"/>
      <c r="F788" s="331"/>
      <c r="G788" s="331"/>
      <c r="H788" s="331"/>
      <c r="I788" s="331"/>
      <c r="J788" s="331"/>
      <c r="K788" s="331"/>
      <c r="L788" s="331"/>
      <c r="M788" s="331"/>
      <c r="N788" s="331"/>
      <c r="O788" s="331"/>
      <c r="P788" s="331"/>
      <c r="Q788" s="331"/>
      <c r="R788" s="331"/>
      <c r="S788" s="331"/>
      <c r="T788" s="331"/>
      <c r="U788" s="331"/>
      <c r="V788" s="331"/>
      <c r="W788" s="331"/>
      <c r="X788" s="331"/>
      <c r="Y788" s="331"/>
      <c r="Z788" s="331"/>
    </row>
    <row r="789">
      <c r="A789" s="331"/>
      <c r="B789" s="331"/>
      <c r="C789" s="331"/>
      <c r="D789" s="331"/>
      <c r="E789" s="331"/>
      <c r="F789" s="331"/>
      <c r="G789" s="331"/>
      <c r="H789" s="331"/>
      <c r="I789" s="331"/>
      <c r="J789" s="331"/>
      <c r="K789" s="331"/>
      <c r="L789" s="331"/>
      <c r="M789" s="331"/>
      <c r="N789" s="331"/>
      <c r="O789" s="331"/>
      <c r="P789" s="331"/>
      <c r="Q789" s="331"/>
      <c r="R789" s="331"/>
      <c r="S789" s="331"/>
      <c r="T789" s="331"/>
      <c r="U789" s="331"/>
      <c r="V789" s="331"/>
      <c r="W789" s="331"/>
      <c r="X789" s="331"/>
      <c r="Y789" s="331"/>
      <c r="Z789" s="331"/>
    </row>
    <row r="790">
      <c r="A790" s="331"/>
      <c r="B790" s="331"/>
      <c r="C790" s="331"/>
      <c r="D790" s="331"/>
      <c r="E790" s="331"/>
      <c r="F790" s="331"/>
      <c r="G790" s="331"/>
      <c r="H790" s="331"/>
      <c r="I790" s="331"/>
      <c r="J790" s="331"/>
      <c r="K790" s="331"/>
      <c r="L790" s="331"/>
      <c r="M790" s="331"/>
      <c r="N790" s="331"/>
      <c r="O790" s="331"/>
      <c r="P790" s="331"/>
      <c r="Q790" s="331"/>
      <c r="R790" s="331"/>
      <c r="S790" s="331"/>
      <c r="T790" s="331"/>
      <c r="U790" s="331"/>
      <c r="V790" s="331"/>
      <c r="W790" s="331"/>
      <c r="X790" s="331"/>
      <c r="Y790" s="331"/>
      <c r="Z790" s="331"/>
    </row>
    <row r="791">
      <c r="A791" s="331"/>
      <c r="B791" s="331"/>
      <c r="C791" s="331"/>
      <c r="D791" s="331"/>
      <c r="E791" s="331"/>
      <c r="F791" s="331"/>
      <c r="G791" s="331"/>
      <c r="H791" s="331"/>
      <c r="I791" s="331"/>
      <c r="J791" s="331"/>
      <c r="K791" s="331"/>
      <c r="L791" s="331"/>
      <c r="M791" s="331"/>
      <c r="N791" s="331"/>
      <c r="O791" s="331"/>
      <c r="P791" s="331"/>
      <c r="Q791" s="331"/>
      <c r="R791" s="331"/>
      <c r="S791" s="331"/>
      <c r="T791" s="331"/>
      <c r="U791" s="331"/>
      <c r="V791" s="331"/>
      <c r="W791" s="331"/>
      <c r="X791" s="331"/>
      <c r="Y791" s="331"/>
      <c r="Z791" s="331"/>
    </row>
    <row r="792">
      <c r="A792" s="331"/>
      <c r="B792" s="331"/>
      <c r="C792" s="331"/>
      <c r="D792" s="331"/>
      <c r="E792" s="331"/>
      <c r="F792" s="331"/>
      <c r="G792" s="331"/>
      <c r="H792" s="331"/>
      <c r="I792" s="331"/>
      <c r="J792" s="331"/>
      <c r="K792" s="331"/>
      <c r="L792" s="331"/>
      <c r="M792" s="331"/>
      <c r="N792" s="331"/>
      <c r="O792" s="331"/>
      <c r="P792" s="331"/>
      <c r="Q792" s="331"/>
      <c r="R792" s="331"/>
      <c r="S792" s="331"/>
      <c r="T792" s="331"/>
      <c r="U792" s="331"/>
      <c r="V792" s="331"/>
      <c r="W792" s="331"/>
      <c r="X792" s="331"/>
      <c r="Y792" s="331"/>
      <c r="Z792" s="331"/>
    </row>
    <row r="793">
      <c r="A793" s="331"/>
      <c r="B793" s="331"/>
      <c r="C793" s="331"/>
      <c r="D793" s="331"/>
      <c r="E793" s="331"/>
      <c r="F793" s="331"/>
      <c r="G793" s="331"/>
      <c r="H793" s="331"/>
      <c r="I793" s="331"/>
      <c r="J793" s="331"/>
      <c r="K793" s="331"/>
      <c r="L793" s="331"/>
      <c r="M793" s="331"/>
      <c r="N793" s="331"/>
      <c r="O793" s="331"/>
      <c r="P793" s="331"/>
      <c r="Q793" s="331"/>
      <c r="R793" s="331"/>
      <c r="S793" s="331"/>
      <c r="T793" s="331"/>
      <c r="U793" s="331"/>
      <c r="V793" s="331"/>
      <c r="W793" s="331"/>
      <c r="X793" s="331"/>
      <c r="Y793" s="331"/>
      <c r="Z793" s="331"/>
    </row>
    <row r="794">
      <c r="A794" s="331"/>
      <c r="B794" s="331"/>
      <c r="C794" s="331"/>
      <c r="D794" s="331"/>
      <c r="E794" s="331"/>
      <c r="F794" s="331"/>
      <c r="G794" s="331"/>
      <c r="H794" s="331"/>
      <c r="I794" s="331"/>
      <c r="J794" s="331"/>
      <c r="K794" s="331"/>
      <c r="L794" s="331"/>
      <c r="M794" s="331"/>
      <c r="N794" s="331"/>
      <c r="O794" s="331"/>
      <c r="P794" s="331"/>
      <c r="Q794" s="331"/>
      <c r="R794" s="331"/>
      <c r="S794" s="331"/>
      <c r="T794" s="331"/>
      <c r="U794" s="331"/>
      <c r="V794" s="331"/>
      <c r="W794" s="331"/>
      <c r="X794" s="331"/>
      <c r="Y794" s="331"/>
      <c r="Z794" s="331"/>
    </row>
    <row r="795">
      <c r="A795" s="331"/>
      <c r="B795" s="331"/>
      <c r="C795" s="331"/>
      <c r="D795" s="331"/>
      <c r="E795" s="331"/>
      <c r="F795" s="331"/>
      <c r="G795" s="331"/>
      <c r="H795" s="331"/>
      <c r="I795" s="331"/>
      <c r="J795" s="331"/>
      <c r="K795" s="331"/>
      <c r="L795" s="331"/>
      <c r="M795" s="331"/>
      <c r="N795" s="331"/>
      <c r="O795" s="331"/>
      <c r="P795" s="331"/>
      <c r="Q795" s="331"/>
      <c r="R795" s="331"/>
      <c r="S795" s="331"/>
      <c r="T795" s="331"/>
      <c r="U795" s="331"/>
      <c r="V795" s="331"/>
      <c r="W795" s="331"/>
      <c r="X795" s="331"/>
      <c r="Y795" s="331"/>
      <c r="Z795" s="331"/>
    </row>
    <row r="796">
      <c r="A796" s="331"/>
      <c r="B796" s="331"/>
      <c r="C796" s="331"/>
      <c r="D796" s="331"/>
      <c r="E796" s="331"/>
      <c r="F796" s="331"/>
      <c r="G796" s="331"/>
      <c r="H796" s="331"/>
      <c r="I796" s="331"/>
      <c r="J796" s="331"/>
      <c r="K796" s="331"/>
      <c r="L796" s="331"/>
      <c r="M796" s="331"/>
      <c r="N796" s="331"/>
      <c r="O796" s="331"/>
      <c r="P796" s="331"/>
      <c r="Q796" s="331"/>
      <c r="R796" s="331"/>
      <c r="S796" s="331"/>
      <c r="T796" s="331"/>
      <c r="U796" s="331"/>
      <c r="V796" s="331"/>
      <c r="W796" s="331"/>
      <c r="X796" s="331"/>
      <c r="Y796" s="331"/>
      <c r="Z796" s="331"/>
    </row>
    <row r="797">
      <c r="A797" s="331"/>
      <c r="B797" s="331"/>
      <c r="C797" s="331"/>
      <c r="D797" s="331"/>
      <c r="E797" s="331"/>
      <c r="F797" s="331"/>
      <c r="G797" s="331"/>
      <c r="H797" s="331"/>
      <c r="I797" s="331"/>
      <c r="J797" s="331"/>
      <c r="K797" s="331"/>
      <c r="L797" s="331"/>
      <c r="M797" s="331"/>
      <c r="N797" s="331"/>
      <c r="O797" s="331"/>
      <c r="P797" s="331"/>
      <c r="Q797" s="331"/>
      <c r="R797" s="331"/>
      <c r="S797" s="331"/>
      <c r="T797" s="331"/>
      <c r="U797" s="331"/>
      <c r="V797" s="331"/>
      <c r="W797" s="331"/>
      <c r="X797" s="331"/>
      <c r="Y797" s="331"/>
      <c r="Z797" s="331"/>
    </row>
    <row r="798">
      <c r="A798" s="331"/>
      <c r="B798" s="331"/>
      <c r="C798" s="331"/>
      <c r="D798" s="331"/>
      <c r="E798" s="331"/>
      <c r="F798" s="331"/>
      <c r="G798" s="331"/>
      <c r="H798" s="331"/>
      <c r="I798" s="331"/>
      <c r="J798" s="331"/>
      <c r="K798" s="331"/>
      <c r="L798" s="331"/>
      <c r="M798" s="331"/>
      <c r="N798" s="331"/>
      <c r="O798" s="331"/>
      <c r="P798" s="331"/>
      <c r="Q798" s="331"/>
      <c r="R798" s="331"/>
      <c r="S798" s="331"/>
      <c r="T798" s="331"/>
      <c r="U798" s="331"/>
      <c r="V798" s="331"/>
      <c r="W798" s="331"/>
      <c r="X798" s="331"/>
      <c r="Y798" s="331"/>
      <c r="Z798" s="331"/>
    </row>
    <row r="799">
      <c r="A799" s="331"/>
      <c r="B799" s="331"/>
      <c r="C799" s="331"/>
      <c r="D799" s="331"/>
      <c r="E799" s="331"/>
      <c r="F799" s="331"/>
      <c r="G799" s="331"/>
      <c r="H799" s="331"/>
      <c r="I799" s="331"/>
      <c r="J799" s="331"/>
      <c r="K799" s="331"/>
      <c r="L799" s="331"/>
      <c r="M799" s="331"/>
      <c r="N799" s="331"/>
      <c r="O799" s="331"/>
      <c r="P799" s="331"/>
      <c r="Q799" s="331"/>
      <c r="R799" s="331"/>
      <c r="S799" s="331"/>
      <c r="T799" s="331"/>
      <c r="U799" s="331"/>
      <c r="V799" s="331"/>
      <c r="W799" s="331"/>
      <c r="X799" s="331"/>
      <c r="Y799" s="331"/>
      <c r="Z799" s="331"/>
    </row>
    <row r="800">
      <c r="A800" s="331"/>
      <c r="B800" s="331"/>
      <c r="C800" s="331"/>
      <c r="D800" s="331"/>
      <c r="E800" s="331"/>
      <c r="F800" s="331"/>
      <c r="G800" s="331"/>
      <c r="H800" s="331"/>
      <c r="I800" s="331"/>
      <c r="J800" s="331"/>
      <c r="K800" s="331"/>
      <c r="L800" s="331"/>
      <c r="M800" s="331"/>
      <c r="N800" s="331"/>
      <c r="O800" s="331"/>
      <c r="P800" s="331"/>
      <c r="Q800" s="331"/>
      <c r="R800" s="331"/>
      <c r="S800" s="331"/>
      <c r="T800" s="331"/>
      <c r="U800" s="331"/>
      <c r="V800" s="331"/>
      <c r="W800" s="331"/>
      <c r="X800" s="331"/>
      <c r="Y800" s="331"/>
      <c r="Z800" s="331"/>
    </row>
    <row r="801">
      <c r="A801" s="331"/>
      <c r="B801" s="331"/>
      <c r="C801" s="331"/>
      <c r="D801" s="331"/>
      <c r="E801" s="331"/>
      <c r="F801" s="331"/>
      <c r="G801" s="331"/>
      <c r="H801" s="331"/>
      <c r="I801" s="331"/>
      <c r="J801" s="331"/>
      <c r="K801" s="331"/>
      <c r="L801" s="331"/>
      <c r="M801" s="331"/>
      <c r="N801" s="331"/>
      <c r="O801" s="331"/>
      <c r="P801" s="331"/>
      <c r="Q801" s="331"/>
      <c r="R801" s="331"/>
      <c r="S801" s="331"/>
      <c r="T801" s="331"/>
      <c r="U801" s="331"/>
      <c r="V801" s="331"/>
      <c r="W801" s="331"/>
      <c r="X801" s="331"/>
      <c r="Y801" s="331"/>
      <c r="Z801" s="331"/>
    </row>
    <row r="802">
      <c r="A802" s="331"/>
      <c r="B802" s="331"/>
      <c r="C802" s="331"/>
      <c r="D802" s="331"/>
      <c r="E802" s="331"/>
      <c r="F802" s="331"/>
      <c r="G802" s="331"/>
      <c r="H802" s="331"/>
      <c r="I802" s="331"/>
      <c r="J802" s="331"/>
      <c r="K802" s="331"/>
      <c r="L802" s="331"/>
      <c r="M802" s="331"/>
      <c r="N802" s="331"/>
      <c r="O802" s="331"/>
      <c r="P802" s="331"/>
      <c r="Q802" s="331"/>
      <c r="R802" s="331"/>
      <c r="S802" s="331"/>
      <c r="T802" s="331"/>
      <c r="U802" s="331"/>
      <c r="V802" s="331"/>
      <c r="W802" s="331"/>
      <c r="X802" s="331"/>
      <c r="Y802" s="331"/>
      <c r="Z802" s="331"/>
    </row>
    <row r="803">
      <c r="A803" s="331"/>
      <c r="B803" s="331"/>
      <c r="C803" s="331"/>
      <c r="D803" s="331"/>
      <c r="E803" s="331"/>
      <c r="F803" s="331"/>
      <c r="G803" s="331"/>
      <c r="H803" s="331"/>
      <c r="I803" s="331"/>
      <c r="J803" s="331"/>
      <c r="K803" s="331"/>
      <c r="L803" s="331"/>
      <c r="M803" s="331"/>
      <c r="N803" s="331"/>
      <c r="O803" s="331"/>
      <c r="P803" s="331"/>
      <c r="Q803" s="331"/>
      <c r="R803" s="331"/>
      <c r="S803" s="331"/>
      <c r="T803" s="331"/>
      <c r="U803" s="331"/>
      <c r="V803" s="331"/>
      <c r="W803" s="331"/>
      <c r="X803" s="331"/>
      <c r="Y803" s="331"/>
      <c r="Z803" s="331"/>
    </row>
    <row r="804">
      <c r="A804" s="331"/>
      <c r="B804" s="331"/>
      <c r="C804" s="331"/>
      <c r="D804" s="331"/>
      <c r="E804" s="331"/>
      <c r="F804" s="331"/>
      <c r="G804" s="331"/>
      <c r="H804" s="331"/>
      <c r="I804" s="331"/>
      <c r="J804" s="331"/>
      <c r="K804" s="331"/>
      <c r="L804" s="331"/>
      <c r="M804" s="331"/>
      <c r="N804" s="331"/>
      <c r="O804" s="331"/>
      <c r="P804" s="331"/>
      <c r="Q804" s="331"/>
      <c r="R804" s="331"/>
      <c r="S804" s="331"/>
      <c r="T804" s="331"/>
      <c r="U804" s="331"/>
      <c r="V804" s="331"/>
      <c r="W804" s="331"/>
      <c r="X804" s="331"/>
      <c r="Y804" s="331"/>
      <c r="Z804" s="331"/>
    </row>
    <row r="805">
      <c r="A805" s="331"/>
      <c r="B805" s="331"/>
      <c r="C805" s="331"/>
      <c r="D805" s="331"/>
      <c r="E805" s="331"/>
      <c r="F805" s="331"/>
      <c r="G805" s="331"/>
      <c r="H805" s="331"/>
      <c r="I805" s="331"/>
      <c r="J805" s="331"/>
      <c r="K805" s="331"/>
      <c r="L805" s="331"/>
      <c r="M805" s="331"/>
      <c r="N805" s="331"/>
      <c r="O805" s="331"/>
      <c r="P805" s="331"/>
      <c r="Q805" s="331"/>
      <c r="R805" s="331"/>
      <c r="S805" s="331"/>
      <c r="T805" s="331"/>
      <c r="U805" s="331"/>
      <c r="V805" s="331"/>
      <c r="W805" s="331"/>
      <c r="X805" s="331"/>
      <c r="Y805" s="331"/>
      <c r="Z805" s="331"/>
    </row>
    <row r="806">
      <c r="A806" s="331"/>
      <c r="B806" s="331"/>
      <c r="C806" s="331"/>
      <c r="D806" s="331"/>
      <c r="E806" s="331"/>
      <c r="F806" s="331"/>
      <c r="G806" s="331"/>
      <c r="H806" s="331"/>
      <c r="I806" s="331"/>
      <c r="J806" s="331"/>
      <c r="K806" s="331"/>
      <c r="L806" s="331"/>
      <c r="M806" s="331"/>
      <c r="N806" s="331"/>
      <c r="O806" s="331"/>
      <c r="P806" s="331"/>
      <c r="Q806" s="331"/>
      <c r="R806" s="331"/>
      <c r="S806" s="331"/>
      <c r="T806" s="331"/>
      <c r="U806" s="331"/>
      <c r="V806" s="331"/>
      <c r="W806" s="331"/>
      <c r="X806" s="331"/>
      <c r="Y806" s="331"/>
      <c r="Z806" s="331"/>
    </row>
    <row r="807">
      <c r="A807" s="331"/>
      <c r="B807" s="331"/>
      <c r="C807" s="331"/>
      <c r="D807" s="331"/>
      <c r="E807" s="331"/>
      <c r="F807" s="331"/>
      <c r="G807" s="331"/>
      <c r="H807" s="331"/>
      <c r="I807" s="331"/>
      <c r="J807" s="331"/>
      <c r="K807" s="331"/>
      <c r="L807" s="331"/>
      <c r="M807" s="331"/>
      <c r="N807" s="331"/>
      <c r="O807" s="331"/>
      <c r="P807" s="331"/>
      <c r="Q807" s="331"/>
      <c r="R807" s="331"/>
      <c r="S807" s="331"/>
      <c r="T807" s="331"/>
      <c r="U807" s="331"/>
      <c r="V807" s="331"/>
      <c r="W807" s="331"/>
      <c r="X807" s="331"/>
      <c r="Y807" s="331"/>
      <c r="Z807" s="331"/>
    </row>
    <row r="808">
      <c r="A808" s="331"/>
      <c r="B808" s="331"/>
      <c r="C808" s="331"/>
      <c r="D808" s="331"/>
      <c r="E808" s="331"/>
      <c r="F808" s="331"/>
      <c r="G808" s="331"/>
      <c r="H808" s="331"/>
      <c r="I808" s="331"/>
      <c r="J808" s="331"/>
      <c r="K808" s="331"/>
      <c r="L808" s="331"/>
      <c r="M808" s="331"/>
      <c r="N808" s="331"/>
      <c r="O808" s="331"/>
      <c r="P808" s="331"/>
      <c r="Q808" s="331"/>
      <c r="R808" s="331"/>
      <c r="S808" s="331"/>
      <c r="T808" s="331"/>
      <c r="U808" s="331"/>
      <c r="V808" s="331"/>
      <c r="W808" s="331"/>
      <c r="X808" s="331"/>
      <c r="Y808" s="331"/>
      <c r="Z808" s="331"/>
    </row>
    <row r="809">
      <c r="A809" s="331"/>
      <c r="B809" s="331"/>
      <c r="C809" s="331"/>
      <c r="D809" s="331"/>
      <c r="E809" s="331"/>
      <c r="F809" s="331"/>
      <c r="G809" s="331"/>
      <c r="H809" s="331"/>
      <c r="I809" s="331"/>
      <c r="J809" s="331"/>
      <c r="K809" s="331"/>
      <c r="L809" s="331"/>
      <c r="M809" s="331"/>
      <c r="N809" s="331"/>
      <c r="O809" s="331"/>
      <c r="P809" s="331"/>
      <c r="Q809" s="331"/>
      <c r="R809" s="331"/>
      <c r="S809" s="331"/>
      <c r="T809" s="331"/>
      <c r="U809" s="331"/>
      <c r="V809" s="331"/>
      <c r="W809" s="331"/>
      <c r="X809" s="331"/>
      <c r="Y809" s="331"/>
      <c r="Z809" s="331"/>
    </row>
    <row r="810">
      <c r="A810" s="331"/>
      <c r="B810" s="331"/>
      <c r="C810" s="331"/>
      <c r="D810" s="331"/>
      <c r="E810" s="331"/>
      <c r="F810" s="331"/>
      <c r="G810" s="331"/>
      <c r="H810" s="331"/>
      <c r="I810" s="331"/>
      <c r="J810" s="331"/>
      <c r="K810" s="331"/>
      <c r="L810" s="331"/>
      <c r="M810" s="331"/>
      <c r="N810" s="331"/>
      <c r="O810" s="331"/>
      <c r="P810" s="331"/>
      <c r="Q810" s="331"/>
      <c r="R810" s="331"/>
      <c r="S810" s="331"/>
      <c r="T810" s="331"/>
      <c r="U810" s="331"/>
      <c r="V810" s="331"/>
      <c r="W810" s="331"/>
      <c r="X810" s="331"/>
      <c r="Y810" s="331"/>
      <c r="Z810" s="331"/>
    </row>
    <row r="811">
      <c r="A811" s="331"/>
      <c r="B811" s="331"/>
      <c r="C811" s="331"/>
      <c r="D811" s="331"/>
      <c r="E811" s="331"/>
      <c r="F811" s="331"/>
      <c r="G811" s="331"/>
      <c r="H811" s="331"/>
      <c r="I811" s="331"/>
      <c r="J811" s="331"/>
      <c r="K811" s="331"/>
      <c r="L811" s="331"/>
      <c r="M811" s="331"/>
      <c r="N811" s="331"/>
      <c r="O811" s="331"/>
      <c r="P811" s="331"/>
      <c r="Q811" s="331"/>
      <c r="R811" s="331"/>
      <c r="S811" s="331"/>
      <c r="T811" s="331"/>
      <c r="U811" s="331"/>
      <c r="V811" s="331"/>
      <c r="W811" s="331"/>
      <c r="X811" s="331"/>
      <c r="Y811" s="331"/>
      <c r="Z811" s="331"/>
    </row>
    <row r="812">
      <c r="A812" s="331"/>
      <c r="B812" s="331"/>
      <c r="C812" s="331"/>
      <c r="D812" s="331"/>
      <c r="E812" s="331"/>
      <c r="F812" s="331"/>
      <c r="G812" s="331"/>
      <c r="H812" s="331"/>
      <c r="I812" s="331"/>
      <c r="J812" s="331"/>
      <c r="K812" s="331"/>
      <c r="L812" s="331"/>
      <c r="M812" s="331"/>
      <c r="N812" s="331"/>
      <c r="O812" s="331"/>
      <c r="P812" s="331"/>
      <c r="Q812" s="331"/>
      <c r="R812" s="331"/>
      <c r="S812" s="331"/>
      <c r="T812" s="331"/>
      <c r="U812" s="331"/>
      <c r="V812" s="331"/>
      <c r="W812" s="331"/>
      <c r="X812" s="331"/>
      <c r="Y812" s="331"/>
      <c r="Z812" s="331"/>
    </row>
    <row r="813">
      <c r="A813" s="331"/>
      <c r="B813" s="331"/>
      <c r="C813" s="331"/>
      <c r="D813" s="331"/>
      <c r="E813" s="331"/>
      <c r="F813" s="331"/>
      <c r="G813" s="331"/>
      <c r="H813" s="331"/>
      <c r="I813" s="331"/>
      <c r="J813" s="331"/>
      <c r="K813" s="331"/>
      <c r="L813" s="331"/>
      <c r="M813" s="331"/>
      <c r="N813" s="331"/>
      <c r="O813" s="331"/>
      <c r="P813" s="331"/>
      <c r="Q813" s="331"/>
      <c r="R813" s="331"/>
      <c r="S813" s="331"/>
      <c r="T813" s="331"/>
      <c r="U813" s="331"/>
      <c r="V813" s="331"/>
      <c r="W813" s="331"/>
      <c r="X813" s="331"/>
      <c r="Y813" s="331"/>
      <c r="Z813" s="331"/>
    </row>
    <row r="814">
      <c r="A814" s="331"/>
      <c r="B814" s="331"/>
      <c r="C814" s="331"/>
      <c r="D814" s="331"/>
      <c r="E814" s="331"/>
      <c r="F814" s="331"/>
      <c r="G814" s="331"/>
      <c r="H814" s="331"/>
      <c r="I814" s="331"/>
      <c r="J814" s="331"/>
      <c r="K814" s="331"/>
      <c r="L814" s="331"/>
      <c r="M814" s="331"/>
      <c r="N814" s="331"/>
      <c r="O814" s="331"/>
      <c r="P814" s="331"/>
      <c r="Q814" s="331"/>
      <c r="R814" s="331"/>
      <c r="S814" s="331"/>
      <c r="T814" s="331"/>
      <c r="U814" s="331"/>
      <c r="V814" s="331"/>
      <c r="W814" s="331"/>
      <c r="X814" s="331"/>
      <c r="Y814" s="331"/>
      <c r="Z814" s="331"/>
    </row>
    <row r="815">
      <c r="A815" s="331"/>
      <c r="B815" s="331"/>
      <c r="C815" s="331"/>
      <c r="D815" s="331"/>
      <c r="E815" s="331"/>
      <c r="F815" s="331"/>
      <c r="G815" s="331"/>
      <c r="H815" s="331"/>
      <c r="I815" s="331"/>
      <c r="J815" s="331"/>
      <c r="K815" s="331"/>
      <c r="L815" s="331"/>
      <c r="M815" s="331"/>
      <c r="N815" s="331"/>
      <c r="O815" s="331"/>
      <c r="P815" s="331"/>
      <c r="Q815" s="331"/>
      <c r="R815" s="331"/>
      <c r="S815" s="331"/>
      <c r="T815" s="331"/>
      <c r="U815" s="331"/>
      <c r="V815" s="331"/>
      <c r="W815" s="331"/>
      <c r="X815" s="331"/>
      <c r="Y815" s="331"/>
      <c r="Z815" s="331"/>
    </row>
    <row r="816">
      <c r="A816" s="331"/>
      <c r="B816" s="331"/>
      <c r="C816" s="331"/>
      <c r="D816" s="331"/>
      <c r="E816" s="331"/>
      <c r="F816" s="331"/>
      <c r="G816" s="331"/>
      <c r="H816" s="331"/>
      <c r="I816" s="331"/>
      <c r="J816" s="331"/>
      <c r="K816" s="331"/>
      <c r="L816" s="331"/>
      <c r="M816" s="331"/>
      <c r="N816" s="331"/>
      <c r="O816" s="331"/>
      <c r="P816" s="331"/>
      <c r="Q816" s="331"/>
      <c r="R816" s="331"/>
      <c r="S816" s="331"/>
      <c r="T816" s="331"/>
      <c r="U816" s="331"/>
      <c r="V816" s="331"/>
      <c r="W816" s="331"/>
      <c r="X816" s="331"/>
      <c r="Y816" s="331"/>
      <c r="Z816" s="331"/>
    </row>
    <row r="817">
      <c r="A817" s="331"/>
      <c r="B817" s="331"/>
      <c r="C817" s="331"/>
      <c r="D817" s="331"/>
      <c r="E817" s="331"/>
      <c r="F817" s="331"/>
      <c r="G817" s="331"/>
      <c r="H817" s="331"/>
      <c r="I817" s="331"/>
      <c r="J817" s="331"/>
      <c r="K817" s="331"/>
      <c r="L817" s="331"/>
      <c r="M817" s="331"/>
      <c r="N817" s="331"/>
      <c r="O817" s="331"/>
      <c r="P817" s="331"/>
      <c r="Q817" s="331"/>
      <c r="R817" s="331"/>
      <c r="S817" s="331"/>
      <c r="T817" s="331"/>
      <c r="U817" s="331"/>
      <c r="V817" s="331"/>
      <c r="W817" s="331"/>
      <c r="X817" s="331"/>
      <c r="Y817" s="331"/>
      <c r="Z817" s="331"/>
    </row>
    <row r="818">
      <c r="A818" s="331"/>
      <c r="B818" s="331"/>
      <c r="C818" s="331"/>
      <c r="D818" s="331"/>
      <c r="E818" s="331"/>
      <c r="F818" s="331"/>
      <c r="G818" s="331"/>
      <c r="H818" s="331"/>
      <c r="I818" s="331"/>
      <c r="J818" s="331"/>
      <c r="K818" s="331"/>
      <c r="L818" s="331"/>
      <c r="M818" s="331"/>
      <c r="N818" s="331"/>
      <c r="O818" s="331"/>
      <c r="P818" s="331"/>
      <c r="Q818" s="331"/>
      <c r="R818" s="331"/>
      <c r="S818" s="331"/>
      <c r="T818" s="331"/>
      <c r="U818" s="331"/>
      <c r="V818" s="331"/>
      <c r="W818" s="331"/>
      <c r="X818" s="331"/>
      <c r="Y818" s="331"/>
      <c r="Z818" s="331"/>
    </row>
    <row r="819">
      <c r="A819" s="331"/>
      <c r="B819" s="331"/>
      <c r="C819" s="331"/>
      <c r="D819" s="331"/>
      <c r="E819" s="331"/>
      <c r="F819" s="331"/>
      <c r="G819" s="331"/>
      <c r="H819" s="331"/>
      <c r="I819" s="331"/>
      <c r="J819" s="331"/>
      <c r="K819" s="331"/>
      <c r="L819" s="331"/>
      <c r="M819" s="331"/>
      <c r="N819" s="331"/>
      <c r="O819" s="331"/>
      <c r="P819" s="331"/>
      <c r="Q819" s="331"/>
      <c r="R819" s="331"/>
      <c r="S819" s="331"/>
      <c r="T819" s="331"/>
      <c r="U819" s="331"/>
      <c r="V819" s="331"/>
      <c r="W819" s="331"/>
      <c r="X819" s="331"/>
      <c r="Y819" s="331"/>
      <c r="Z819" s="331"/>
    </row>
    <row r="820">
      <c r="A820" s="331"/>
      <c r="B820" s="331"/>
      <c r="C820" s="331"/>
      <c r="D820" s="331"/>
      <c r="E820" s="331"/>
      <c r="F820" s="331"/>
      <c r="G820" s="331"/>
      <c r="H820" s="331"/>
      <c r="I820" s="331"/>
      <c r="J820" s="331"/>
      <c r="K820" s="331"/>
      <c r="L820" s="331"/>
      <c r="M820" s="331"/>
      <c r="N820" s="331"/>
      <c r="O820" s="331"/>
      <c r="P820" s="331"/>
      <c r="Q820" s="331"/>
      <c r="R820" s="331"/>
      <c r="S820" s="331"/>
      <c r="T820" s="331"/>
      <c r="U820" s="331"/>
      <c r="V820" s="331"/>
      <c r="W820" s="331"/>
      <c r="X820" s="331"/>
      <c r="Y820" s="331"/>
      <c r="Z820" s="331"/>
    </row>
    <row r="821">
      <c r="A821" s="331"/>
      <c r="B821" s="331"/>
      <c r="C821" s="331"/>
      <c r="D821" s="331"/>
      <c r="E821" s="331"/>
      <c r="F821" s="331"/>
      <c r="G821" s="331"/>
      <c r="H821" s="331"/>
      <c r="I821" s="331"/>
      <c r="J821" s="331"/>
      <c r="K821" s="331"/>
      <c r="L821" s="331"/>
      <c r="M821" s="331"/>
      <c r="N821" s="331"/>
      <c r="O821" s="331"/>
      <c r="P821" s="331"/>
      <c r="Q821" s="331"/>
      <c r="R821" s="331"/>
      <c r="S821" s="331"/>
      <c r="T821" s="331"/>
      <c r="U821" s="331"/>
      <c r="V821" s="331"/>
      <c r="W821" s="331"/>
      <c r="X821" s="331"/>
      <c r="Y821" s="331"/>
      <c r="Z821" s="331"/>
    </row>
    <row r="822">
      <c r="A822" s="331"/>
      <c r="B822" s="331"/>
      <c r="C822" s="331"/>
      <c r="D822" s="331"/>
      <c r="E822" s="331"/>
      <c r="F822" s="331"/>
      <c r="G822" s="331"/>
      <c r="H822" s="331"/>
      <c r="I822" s="331"/>
      <c r="J822" s="331"/>
      <c r="K822" s="331"/>
      <c r="L822" s="331"/>
      <c r="M822" s="331"/>
      <c r="N822" s="331"/>
      <c r="O822" s="331"/>
      <c r="P822" s="331"/>
      <c r="Q822" s="331"/>
      <c r="R822" s="331"/>
      <c r="S822" s="331"/>
      <c r="T822" s="331"/>
      <c r="U822" s="331"/>
      <c r="V822" s="331"/>
      <c r="W822" s="331"/>
      <c r="X822" s="331"/>
      <c r="Y822" s="331"/>
      <c r="Z822" s="331"/>
    </row>
    <row r="823">
      <c r="A823" s="331"/>
      <c r="B823" s="331"/>
      <c r="C823" s="331"/>
      <c r="D823" s="331"/>
      <c r="E823" s="331"/>
      <c r="F823" s="331"/>
      <c r="G823" s="331"/>
      <c r="H823" s="331"/>
      <c r="I823" s="331"/>
      <c r="J823" s="331"/>
      <c r="K823" s="331"/>
      <c r="L823" s="331"/>
      <c r="M823" s="331"/>
      <c r="N823" s="331"/>
      <c r="O823" s="331"/>
      <c r="P823" s="331"/>
      <c r="Q823" s="331"/>
      <c r="R823" s="331"/>
      <c r="S823" s="331"/>
      <c r="T823" s="331"/>
      <c r="U823" s="331"/>
      <c r="V823" s="331"/>
      <c r="W823" s="331"/>
      <c r="X823" s="331"/>
      <c r="Y823" s="331"/>
      <c r="Z823" s="331"/>
    </row>
    <row r="824">
      <c r="A824" s="331"/>
      <c r="B824" s="331"/>
      <c r="C824" s="331"/>
      <c r="D824" s="331"/>
      <c r="E824" s="331"/>
      <c r="F824" s="331"/>
      <c r="G824" s="331"/>
      <c r="H824" s="331"/>
      <c r="I824" s="331"/>
      <c r="J824" s="331"/>
      <c r="K824" s="331"/>
      <c r="L824" s="331"/>
      <c r="M824" s="331"/>
      <c r="N824" s="331"/>
      <c r="O824" s="331"/>
      <c r="P824" s="331"/>
      <c r="Q824" s="331"/>
      <c r="R824" s="331"/>
      <c r="S824" s="331"/>
      <c r="T824" s="331"/>
      <c r="U824" s="331"/>
      <c r="V824" s="331"/>
      <c r="W824" s="331"/>
      <c r="X824" s="331"/>
      <c r="Y824" s="331"/>
      <c r="Z824" s="331"/>
    </row>
    <row r="825">
      <c r="A825" s="331"/>
      <c r="B825" s="331"/>
      <c r="C825" s="331"/>
      <c r="D825" s="331"/>
      <c r="E825" s="331"/>
      <c r="F825" s="331"/>
      <c r="G825" s="331"/>
      <c r="H825" s="331"/>
      <c r="I825" s="331"/>
      <c r="J825" s="331"/>
      <c r="K825" s="331"/>
      <c r="L825" s="331"/>
      <c r="M825" s="331"/>
      <c r="N825" s="331"/>
      <c r="O825" s="331"/>
      <c r="P825" s="331"/>
      <c r="Q825" s="331"/>
      <c r="R825" s="331"/>
      <c r="S825" s="331"/>
      <c r="T825" s="331"/>
      <c r="U825" s="331"/>
      <c r="V825" s="331"/>
      <c r="W825" s="331"/>
      <c r="X825" s="331"/>
      <c r="Y825" s="331"/>
      <c r="Z825" s="331"/>
    </row>
    <row r="826">
      <c r="A826" s="331"/>
      <c r="B826" s="331"/>
      <c r="C826" s="331"/>
      <c r="D826" s="331"/>
      <c r="E826" s="331"/>
      <c r="F826" s="331"/>
      <c r="G826" s="331"/>
      <c r="H826" s="331"/>
      <c r="I826" s="331"/>
      <c r="J826" s="331"/>
      <c r="K826" s="331"/>
      <c r="L826" s="331"/>
      <c r="M826" s="331"/>
      <c r="N826" s="331"/>
      <c r="O826" s="331"/>
      <c r="P826" s="331"/>
      <c r="Q826" s="331"/>
      <c r="R826" s="331"/>
      <c r="S826" s="331"/>
      <c r="T826" s="331"/>
      <c r="U826" s="331"/>
      <c r="V826" s="331"/>
      <c r="W826" s="331"/>
      <c r="X826" s="331"/>
      <c r="Y826" s="331"/>
      <c r="Z826" s="331"/>
    </row>
    <row r="827">
      <c r="A827" s="331"/>
      <c r="B827" s="331"/>
      <c r="C827" s="331"/>
      <c r="D827" s="331"/>
      <c r="E827" s="331"/>
      <c r="F827" s="331"/>
      <c r="G827" s="331"/>
      <c r="H827" s="331"/>
      <c r="I827" s="331"/>
      <c r="J827" s="331"/>
      <c r="K827" s="331"/>
      <c r="L827" s="331"/>
      <c r="M827" s="331"/>
      <c r="N827" s="331"/>
      <c r="O827" s="331"/>
      <c r="P827" s="331"/>
      <c r="Q827" s="331"/>
      <c r="R827" s="331"/>
      <c r="S827" s="331"/>
      <c r="T827" s="331"/>
      <c r="U827" s="331"/>
      <c r="V827" s="331"/>
      <c r="W827" s="331"/>
      <c r="X827" s="331"/>
      <c r="Y827" s="331"/>
      <c r="Z827" s="331"/>
    </row>
    <row r="828">
      <c r="A828" s="331"/>
      <c r="B828" s="331"/>
      <c r="C828" s="331"/>
      <c r="D828" s="331"/>
      <c r="E828" s="331"/>
      <c r="F828" s="331"/>
      <c r="G828" s="331"/>
      <c r="H828" s="331"/>
      <c r="I828" s="331"/>
      <c r="J828" s="331"/>
      <c r="K828" s="331"/>
      <c r="L828" s="331"/>
      <c r="M828" s="331"/>
      <c r="N828" s="331"/>
      <c r="O828" s="331"/>
      <c r="P828" s="331"/>
      <c r="Q828" s="331"/>
      <c r="R828" s="331"/>
      <c r="S828" s="331"/>
      <c r="T828" s="331"/>
      <c r="U828" s="331"/>
      <c r="V828" s="331"/>
      <c r="W828" s="331"/>
      <c r="X828" s="331"/>
      <c r="Y828" s="331"/>
      <c r="Z828" s="331"/>
    </row>
    <row r="829">
      <c r="A829" s="331"/>
      <c r="B829" s="331"/>
      <c r="C829" s="331"/>
      <c r="D829" s="331"/>
      <c r="E829" s="331"/>
      <c r="F829" s="331"/>
      <c r="G829" s="331"/>
      <c r="H829" s="331"/>
      <c r="I829" s="331"/>
      <c r="J829" s="331"/>
      <c r="K829" s="331"/>
      <c r="L829" s="331"/>
      <c r="M829" s="331"/>
      <c r="N829" s="331"/>
      <c r="O829" s="331"/>
      <c r="P829" s="331"/>
      <c r="Q829" s="331"/>
      <c r="R829" s="331"/>
      <c r="S829" s="331"/>
      <c r="T829" s="331"/>
      <c r="U829" s="331"/>
      <c r="V829" s="331"/>
      <c r="W829" s="331"/>
      <c r="X829" s="331"/>
      <c r="Y829" s="331"/>
      <c r="Z829" s="331"/>
    </row>
    <row r="830">
      <c r="A830" s="331"/>
      <c r="B830" s="331"/>
      <c r="C830" s="331"/>
      <c r="D830" s="331"/>
      <c r="E830" s="331"/>
      <c r="F830" s="331"/>
      <c r="G830" s="331"/>
      <c r="H830" s="331"/>
      <c r="I830" s="331"/>
      <c r="J830" s="331"/>
      <c r="K830" s="331"/>
      <c r="L830" s="331"/>
      <c r="M830" s="331"/>
      <c r="N830" s="331"/>
      <c r="O830" s="331"/>
      <c r="P830" s="331"/>
      <c r="Q830" s="331"/>
      <c r="R830" s="331"/>
      <c r="S830" s="331"/>
      <c r="T830" s="331"/>
      <c r="U830" s="331"/>
      <c r="V830" s="331"/>
      <c r="W830" s="331"/>
      <c r="X830" s="331"/>
      <c r="Y830" s="331"/>
      <c r="Z830" s="331"/>
    </row>
    <row r="831">
      <c r="A831" s="331"/>
      <c r="B831" s="331"/>
      <c r="C831" s="331"/>
      <c r="D831" s="331"/>
      <c r="E831" s="331"/>
      <c r="F831" s="331"/>
      <c r="G831" s="331"/>
      <c r="H831" s="331"/>
      <c r="I831" s="331"/>
      <c r="J831" s="331"/>
      <c r="K831" s="331"/>
      <c r="L831" s="331"/>
      <c r="M831" s="331"/>
      <c r="N831" s="331"/>
      <c r="O831" s="331"/>
      <c r="P831" s="331"/>
      <c r="Q831" s="331"/>
      <c r="R831" s="331"/>
      <c r="S831" s="331"/>
      <c r="T831" s="331"/>
      <c r="U831" s="331"/>
      <c r="V831" s="331"/>
      <c r="W831" s="331"/>
      <c r="X831" s="331"/>
      <c r="Y831" s="331"/>
      <c r="Z831" s="331"/>
    </row>
    <row r="832">
      <c r="A832" s="331"/>
      <c r="B832" s="331"/>
      <c r="C832" s="331"/>
      <c r="D832" s="331"/>
      <c r="E832" s="331"/>
      <c r="F832" s="331"/>
      <c r="G832" s="331"/>
      <c r="H832" s="331"/>
      <c r="I832" s="331"/>
      <c r="J832" s="331"/>
      <c r="K832" s="331"/>
      <c r="L832" s="331"/>
      <c r="M832" s="331"/>
      <c r="N832" s="331"/>
      <c r="O832" s="331"/>
      <c r="P832" s="331"/>
      <c r="Q832" s="331"/>
      <c r="R832" s="331"/>
      <c r="S832" s="331"/>
      <c r="T832" s="331"/>
      <c r="U832" s="331"/>
      <c r="V832" s="331"/>
      <c r="W832" s="331"/>
      <c r="X832" s="331"/>
      <c r="Y832" s="331"/>
      <c r="Z832" s="331"/>
    </row>
    <row r="833">
      <c r="A833" s="331"/>
      <c r="B833" s="331"/>
      <c r="C833" s="331"/>
      <c r="D833" s="331"/>
      <c r="E833" s="331"/>
      <c r="F833" s="331"/>
      <c r="G833" s="331"/>
      <c r="H833" s="331"/>
      <c r="I833" s="331"/>
      <c r="J833" s="331"/>
      <c r="K833" s="331"/>
      <c r="L833" s="331"/>
      <c r="M833" s="331"/>
      <c r="N833" s="331"/>
      <c r="O833" s="331"/>
      <c r="P833" s="331"/>
      <c r="Q833" s="331"/>
      <c r="R833" s="331"/>
      <c r="S833" s="331"/>
      <c r="T833" s="331"/>
      <c r="U833" s="331"/>
      <c r="V833" s="331"/>
      <c r="W833" s="331"/>
      <c r="X833" s="331"/>
      <c r="Y833" s="331"/>
      <c r="Z833" s="331"/>
    </row>
    <row r="834">
      <c r="A834" s="331"/>
      <c r="B834" s="331"/>
      <c r="C834" s="331"/>
      <c r="D834" s="331"/>
      <c r="E834" s="331"/>
      <c r="F834" s="331"/>
      <c r="G834" s="331"/>
      <c r="H834" s="331"/>
      <c r="I834" s="331"/>
      <c r="J834" s="331"/>
      <c r="K834" s="331"/>
      <c r="L834" s="331"/>
      <c r="M834" s="331"/>
      <c r="N834" s="331"/>
      <c r="O834" s="331"/>
      <c r="P834" s="331"/>
      <c r="Q834" s="331"/>
      <c r="R834" s="331"/>
      <c r="S834" s="331"/>
      <c r="T834" s="331"/>
      <c r="U834" s="331"/>
      <c r="V834" s="331"/>
      <c r="W834" s="331"/>
      <c r="X834" s="331"/>
      <c r="Y834" s="331"/>
      <c r="Z834" s="331"/>
    </row>
    <row r="835">
      <c r="A835" s="331"/>
      <c r="B835" s="331"/>
      <c r="C835" s="331"/>
      <c r="D835" s="331"/>
      <c r="E835" s="331"/>
      <c r="F835" s="331"/>
      <c r="G835" s="331"/>
      <c r="H835" s="331"/>
      <c r="I835" s="331"/>
      <c r="J835" s="331"/>
      <c r="K835" s="331"/>
      <c r="L835" s="331"/>
      <c r="M835" s="331"/>
      <c r="N835" s="331"/>
      <c r="O835" s="331"/>
      <c r="P835" s="331"/>
      <c r="Q835" s="331"/>
      <c r="R835" s="331"/>
      <c r="S835" s="331"/>
      <c r="T835" s="331"/>
      <c r="U835" s="331"/>
      <c r="V835" s="331"/>
      <c r="W835" s="331"/>
      <c r="X835" s="331"/>
      <c r="Y835" s="331"/>
      <c r="Z835" s="331"/>
    </row>
    <row r="836">
      <c r="A836" s="331"/>
      <c r="B836" s="331"/>
      <c r="C836" s="331"/>
      <c r="D836" s="331"/>
      <c r="E836" s="331"/>
      <c r="F836" s="331"/>
      <c r="G836" s="331"/>
      <c r="H836" s="331"/>
      <c r="I836" s="331"/>
      <c r="J836" s="331"/>
      <c r="K836" s="331"/>
      <c r="L836" s="331"/>
      <c r="M836" s="331"/>
      <c r="N836" s="331"/>
      <c r="O836" s="331"/>
      <c r="P836" s="331"/>
      <c r="Q836" s="331"/>
      <c r="R836" s="331"/>
      <c r="S836" s="331"/>
      <c r="T836" s="331"/>
      <c r="U836" s="331"/>
      <c r="V836" s="331"/>
      <c r="W836" s="331"/>
      <c r="X836" s="331"/>
      <c r="Y836" s="331"/>
      <c r="Z836" s="331"/>
    </row>
    <row r="837">
      <c r="A837" s="331"/>
      <c r="B837" s="331"/>
      <c r="C837" s="331"/>
      <c r="D837" s="331"/>
      <c r="E837" s="331"/>
      <c r="F837" s="331"/>
      <c r="G837" s="331"/>
      <c r="H837" s="331"/>
      <c r="I837" s="331"/>
      <c r="J837" s="331"/>
      <c r="K837" s="331"/>
      <c r="L837" s="331"/>
      <c r="M837" s="331"/>
      <c r="N837" s="331"/>
      <c r="O837" s="331"/>
      <c r="P837" s="331"/>
      <c r="Q837" s="331"/>
      <c r="R837" s="331"/>
      <c r="S837" s="331"/>
      <c r="T837" s="331"/>
      <c r="U837" s="331"/>
      <c r="V837" s="331"/>
      <c r="W837" s="331"/>
      <c r="X837" s="331"/>
      <c r="Y837" s="331"/>
      <c r="Z837" s="331"/>
    </row>
    <row r="838">
      <c r="A838" s="331"/>
      <c r="B838" s="331"/>
      <c r="C838" s="331"/>
      <c r="D838" s="331"/>
      <c r="E838" s="331"/>
      <c r="F838" s="331"/>
      <c r="G838" s="331"/>
      <c r="H838" s="331"/>
      <c r="I838" s="331"/>
      <c r="J838" s="331"/>
      <c r="K838" s="331"/>
      <c r="L838" s="331"/>
      <c r="M838" s="331"/>
      <c r="N838" s="331"/>
      <c r="O838" s="331"/>
      <c r="P838" s="331"/>
      <c r="Q838" s="331"/>
      <c r="R838" s="331"/>
      <c r="S838" s="331"/>
      <c r="T838" s="331"/>
      <c r="U838" s="331"/>
      <c r="V838" s="331"/>
      <c r="W838" s="331"/>
      <c r="X838" s="331"/>
      <c r="Y838" s="331"/>
      <c r="Z838" s="331"/>
    </row>
    <row r="839">
      <c r="A839" s="331"/>
      <c r="B839" s="331"/>
      <c r="C839" s="331"/>
      <c r="D839" s="331"/>
      <c r="E839" s="331"/>
      <c r="F839" s="331"/>
      <c r="G839" s="331"/>
      <c r="H839" s="331"/>
      <c r="I839" s="331"/>
      <c r="J839" s="331"/>
      <c r="K839" s="331"/>
      <c r="L839" s="331"/>
      <c r="M839" s="331"/>
      <c r="N839" s="331"/>
      <c r="O839" s="331"/>
      <c r="P839" s="331"/>
      <c r="Q839" s="331"/>
      <c r="R839" s="331"/>
      <c r="S839" s="331"/>
      <c r="T839" s="331"/>
      <c r="U839" s="331"/>
      <c r="V839" s="331"/>
      <c r="W839" s="331"/>
      <c r="X839" s="331"/>
      <c r="Y839" s="331"/>
      <c r="Z839" s="331"/>
    </row>
    <row r="840">
      <c r="A840" s="331"/>
      <c r="B840" s="331"/>
      <c r="C840" s="331"/>
      <c r="D840" s="331"/>
      <c r="E840" s="331"/>
      <c r="F840" s="331"/>
      <c r="G840" s="331"/>
      <c r="H840" s="331"/>
      <c r="I840" s="331"/>
      <c r="J840" s="331"/>
      <c r="K840" s="331"/>
      <c r="L840" s="331"/>
      <c r="M840" s="331"/>
      <c r="N840" s="331"/>
      <c r="O840" s="331"/>
      <c r="P840" s="331"/>
      <c r="Q840" s="331"/>
      <c r="R840" s="331"/>
      <c r="S840" s="331"/>
      <c r="T840" s="331"/>
      <c r="U840" s="331"/>
      <c r="V840" s="331"/>
      <c r="W840" s="331"/>
      <c r="X840" s="331"/>
      <c r="Y840" s="331"/>
      <c r="Z840" s="331"/>
    </row>
    <row r="841">
      <c r="A841" s="331"/>
      <c r="B841" s="331"/>
      <c r="C841" s="331"/>
      <c r="D841" s="331"/>
      <c r="E841" s="331"/>
      <c r="F841" s="331"/>
      <c r="G841" s="331"/>
      <c r="H841" s="331"/>
      <c r="I841" s="331"/>
      <c r="J841" s="331"/>
      <c r="K841" s="331"/>
      <c r="L841" s="331"/>
      <c r="M841" s="331"/>
      <c r="N841" s="331"/>
      <c r="O841" s="331"/>
      <c r="P841" s="331"/>
      <c r="Q841" s="331"/>
      <c r="R841" s="331"/>
      <c r="S841" s="331"/>
      <c r="T841" s="331"/>
      <c r="U841" s="331"/>
      <c r="V841" s="331"/>
      <c r="W841" s="331"/>
      <c r="X841" s="331"/>
      <c r="Y841" s="331"/>
      <c r="Z841" s="331"/>
    </row>
    <row r="842">
      <c r="A842" s="331"/>
      <c r="B842" s="331"/>
      <c r="C842" s="331"/>
      <c r="D842" s="331"/>
      <c r="E842" s="331"/>
      <c r="F842" s="331"/>
      <c r="G842" s="331"/>
      <c r="H842" s="331"/>
      <c r="I842" s="331"/>
      <c r="J842" s="331"/>
      <c r="K842" s="331"/>
      <c r="L842" s="331"/>
      <c r="M842" s="331"/>
      <c r="N842" s="331"/>
      <c r="O842" s="331"/>
      <c r="P842" s="331"/>
      <c r="Q842" s="331"/>
      <c r="R842" s="331"/>
      <c r="S842" s="331"/>
      <c r="T842" s="331"/>
      <c r="U842" s="331"/>
      <c r="V842" s="331"/>
      <c r="W842" s="331"/>
      <c r="X842" s="331"/>
      <c r="Y842" s="331"/>
      <c r="Z842" s="331"/>
    </row>
    <row r="843">
      <c r="A843" s="331"/>
      <c r="B843" s="331"/>
      <c r="C843" s="331"/>
      <c r="D843" s="331"/>
      <c r="E843" s="331"/>
      <c r="F843" s="331"/>
      <c r="G843" s="331"/>
      <c r="H843" s="331"/>
      <c r="I843" s="331"/>
      <c r="J843" s="331"/>
      <c r="K843" s="331"/>
      <c r="L843" s="331"/>
      <c r="M843" s="331"/>
      <c r="N843" s="331"/>
      <c r="O843" s="331"/>
      <c r="P843" s="331"/>
      <c r="Q843" s="331"/>
      <c r="R843" s="331"/>
      <c r="S843" s="331"/>
      <c r="T843" s="331"/>
      <c r="U843" s="331"/>
      <c r="V843" s="331"/>
      <c r="W843" s="331"/>
      <c r="X843" s="331"/>
      <c r="Y843" s="331"/>
      <c r="Z843" s="331"/>
    </row>
    <row r="844">
      <c r="A844" s="331"/>
      <c r="B844" s="331"/>
      <c r="C844" s="331"/>
      <c r="D844" s="331"/>
      <c r="E844" s="331"/>
      <c r="F844" s="331"/>
      <c r="G844" s="331"/>
      <c r="H844" s="331"/>
      <c r="I844" s="331"/>
      <c r="J844" s="331"/>
      <c r="K844" s="331"/>
      <c r="L844" s="331"/>
      <c r="M844" s="331"/>
      <c r="N844" s="331"/>
      <c r="O844" s="331"/>
      <c r="P844" s="331"/>
      <c r="Q844" s="331"/>
      <c r="R844" s="331"/>
      <c r="S844" s="331"/>
      <c r="T844" s="331"/>
      <c r="U844" s="331"/>
      <c r="V844" s="331"/>
      <c r="W844" s="331"/>
      <c r="X844" s="331"/>
      <c r="Y844" s="331"/>
      <c r="Z844" s="331"/>
    </row>
    <row r="845">
      <c r="A845" s="331"/>
      <c r="B845" s="331"/>
      <c r="C845" s="331"/>
      <c r="D845" s="331"/>
      <c r="E845" s="331"/>
      <c r="F845" s="331"/>
      <c r="G845" s="331"/>
      <c r="H845" s="331"/>
      <c r="I845" s="331"/>
      <c r="J845" s="331"/>
      <c r="K845" s="331"/>
      <c r="L845" s="331"/>
      <c r="M845" s="331"/>
      <c r="N845" s="331"/>
      <c r="O845" s="331"/>
      <c r="P845" s="331"/>
      <c r="Q845" s="331"/>
      <c r="R845" s="331"/>
      <c r="S845" s="331"/>
      <c r="T845" s="331"/>
      <c r="U845" s="331"/>
      <c r="V845" s="331"/>
      <c r="W845" s="331"/>
      <c r="X845" s="331"/>
      <c r="Y845" s="331"/>
      <c r="Z845" s="331"/>
    </row>
    <row r="846">
      <c r="A846" s="331"/>
      <c r="B846" s="331"/>
      <c r="C846" s="331"/>
      <c r="D846" s="331"/>
      <c r="E846" s="331"/>
      <c r="F846" s="331"/>
      <c r="G846" s="331"/>
      <c r="H846" s="331"/>
      <c r="I846" s="331"/>
      <c r="J846" s="331"/>
      <c r="K846" s="331"/>
      <c r="L846" s="331"/>
      <c r="M846" s="331"/>
      <c r="N846" s="331"/>
      <c r="O846" s="331"/>
      <c r="P846" s="331"/>
      <c r="Q846" s="331"/>
      <c r="R846" s="331"/>
      <c r="S846" s="331"/>
      <c r="T846" s="331"/>
      <c r="U846" s="331"/>
      <c r="V846" s="331"/>
      <c r="W846" s="331"/>
      <c r="X846" s="331"/>
      <c r="Y846" s="331"/>
      <c r="Z846" s="331"/>
    </row>
    <row r="847">
      <c r="A847" s="331"/>
      <c r="B847" s="331"/>
      <c r="C847" s="331"/>
      <c r="D847" s="331"/>
      <c r="E847" s="331"/>
      <c r="F847" s="331"/>
      <c r="G847" s="331"/>
      <c r="H847" s="331"/>
      <c r="I847" s="331"/>
      <c r="J847" s="331"/>
      <c r="K847" s="331"/>
      <c r="L847" s="331"/>
      <c r="M847" s="331"/>
      <c r="N847" s="331"/>
      <c r="O847" s="331"/>
      <c r="P847" s="331"/>
      <c r="Q847" s="331"/>
      <c r="R847" s="331"/>
      <c r="S847" s="331"/>
      <c r="T847" s="331"/>
      <c r="U847" s="331"/>
      <c r="V847" s="331"/>
      <c r="W847" s="331"/>
      <c r="X847" s="331"/>
      <c r="Y847" s="331"/>
      <c r="Z847" s="331"/>
    </row>
    <row r="848">
      <c r="A848" s="331"/>
      <c r="B848" s="331"/>
      <c r="C848" s="331"/>
      <c r="D848" s="331"/>
      <c r="E848" s="331"/>
      <c r="F848" s="331"/>
      <c r="G848" s="331"/>
      <c r="H848" s="331"/>
      <c r="I848" s="331"/>
      <c r="J848" s="331"/>
      <c r="K848" s="331"/>
      <c r="L848" s="331"/>
      <c r="M848" s="331"/>
      <c r="N848" s="331"/>
      <c r="O848" s="331"/>
      <c r="P848" s="331"/>
      <c r="Q848" s="331"/>
      <c r="R848" s="331"/>
      <c r="S848" s="331"/>
      <c r="T848" s="331"/>
      <c r="U848" s="331"/>
      <c r="V848" s="331"/>
      <c r="W848" s="331"/>
      <c r="X848" s="331"/>
      <c r="Y848" s="331"/>
      <c r="Z848" s="331"/>
    </row>
    <row r="849">
      <c r="A849" s="331"/>
      <c r="B849" s="331"/>
      <c r="C849" s="331"/>
      <c r="D849" s="331"/>
      <c r="E849" s="331"/>
      <c r="F849" s="331"/>
      <c r="G849" s="331"/>
      <c r="H849" s="331"/>
      <c r="I849" s="331"/>
      <c r="J849" s="331"/>
      <c r="K849" s="331"/>
      <c r="L849" s="331"/>
      <c r="M849" s="331"/>
      <c r="N849" s="331"/>
      <c r="O849" s="331"/>
      <c r="P849" s="331"/>
      <c r="Q849" s="331"/>
      <c r="R849" s="331"/>
      <c r="S849" s="331"/>
      <c r="T849" s="331"/>
      <c r="U849" s="331"/>
      <c r="V849" s="331"/>
      <c r="W849" s="331"/>
      <c r="X849" s="331"/>
      <c r="Y849" s="331"/>
      <c r="Z849" s="331"/>
    </row>
    <row r="850">
      <c r="A850" s="331"/>
      <c r="B850" s="331"/>
      <c r="C850" s="331"/>
      <c r="D850" s="331"/>
      <c r="E850" s="331"/>
      <c r="F850" s="331"/>
      <c r="G850" s="331"/>
      <c r="H850" s="331"/>
      <c r="I850" s="331"/>
      <c r="J850" s="331"/>
      <c r="K850" s="331"/>
      <c r="L850" s="331"/>
      <c r="M850" s="331"/>
      <c r="N850" s="331"/>
      <c r="O850" s="331"/>
      <c r="P850" s="331"/>
      <c r="Q850" s="331"/>
      <c r="R850" s="331"/>
      <c r="S850" s="331"/>
      <c r="T850" s="331"/>
      <c r="U850" s="331"/>
      <c r="V850" s="331"/>
      <c r="W850" s="331"/>
      <c r="X850" s="331"/>
      <c r="Y850" s="331"/>
      <c r="Z850" s="331"/>
    </row>
    <row r="851">
      <c r="A851" s="331"/>
      <c r="B851" s="331"/>
      <c r="C851" s="331"/>
      <c r="D851" s="331"/>
      <c r="E851" s="331"/>
      <c r="F851" s="331"/>
      <c r="G851" s="331"/>
      <c r="H851" s="331"/>
      <c r="I851" s="331"/>
      <c r="J851" s="331"/>
      <c r="K851" s="331"/>
      <c r="L851" s="331"/>
      <c r="M851" s="331"/>
      <c r="N851" s="331"/>
      <c r="O851" s="331"/>
      <c r="P851" s="331"/>
      <c r="Q851" s="331"/>
      <c r="R851" s="331"/>
      <c r="S851" s="331"/>
      <c r="T851" s="331"/>
      <c r="U851" s="331"/>
      <c r="V851" s="331"/>
      <c r="W851" s="331"/>
      <c r="X851" s="331"/>
      <c r="Y851" s="331"/>
      <c r="Z851" s="331"/>
    </row>
    <row r="852">
      <c r="A852" s="331"/>
      <c r="B852" s="331"/>
      <c r="C852" s="331"/>
      <c r="D852" s="331"/>
      <c r="E852" s="331"/>
      <c r="F852" s="331"/>
      <c r="G852" s="331"/>
      <c r="H852" s="331"/>
      <c r="I852" s="331"/>
      <c r="J852" s="331"/>
      <c r="K852" s="331"/>
      <c r="L852" s="331"/>
      <c r="M852" s="331"/>
      <c r="N852" s="331"/>
      <c r="O852" s="331"/>
      <c r="P852" s="331"/>
      <c r="Q852" s="331"/>
      <c r="R852" s="331"/>
      <c r="S852" s="331"/>
      <c r="T852" s="331"/>
      <c r="U852" s="331"/>
      <c r="V852" s="331"/>
      <c r="W852" s="331"/>
      <c r="X852" s="331"/>
      <c r="Y852" s="331"/>
      <c r="Z852" s="331"/>
    </row>
    <row r="853">
      <c r="A853" s="331"/>
      <c r="B853" s="331"/>
      <c r="C853" s="331"/>
      <c r="D853" s="331"/>
      <c r="E853" s="331"/>
      <c r="F853" s="331"/>
      <c r="G853" s="331"/>
      <c r="H853" s="331"/>
      <c r="I853" s="331"/>
      <c r="J853" s="331"/>
      <c r="K853" s="331"/>
      <c r="L853" s="331"/>
      <c r="M853" s="331"/>
      <c r="N853" s="331"/>
      <c r="O853" s="331"/>
      <c r="P853" s="331"/>
      <c r="Q853" s="331"/>
      <c r="R853" s="331"/>
      <c r="S853" s="331"/>
      <c r="T853" s="331"/>
      <c r="U853" s="331"/>
      <c r="V853" s="331"/>
      <c r="W853" s="331"/>
      <c r="X853" s="331"/>
      <c r="Y853" s="331"/>
      <c r="Z853" s="331"/>
    </row>
    <row r="854">
      <c r="A854" s="331"/>
      <c r="B854" s="331"/>
      <c r="C854" s="331"/>
      <c r="D854" s="331"/>
      <c r="E854" s="331"/>
      <c r="F854" s="331"/>
      <c r="G854" s="331"/>
      <c r="H854" s="331"/>
      <c r="I854" s="331"/>
      <c r="J854" s="331"/>
      <c r="K854" s="331"/>
      <c r="L854" s="331"/>
      <c r="M854" s="331"/>
      <c r="N854" s="331"/>
      <c r="O854" s="331"/>
      <c r="P854" s="331"/>
      <c r="Q854" s="331"/>
      <c r="R854" s="331"/>
      <c r="S854" s="331"/>
      <c r="T854" s="331"/>
      <c r="U854" s="331"/>
      <c r="V854" s="331"/>
      <c r="W854" s="331"/>
      <c r="X854" s="331"/>
      <c r="Y854" s="331"/>
      <c r="Z854" s="331"/>
    </row>
    <row r="855">
      <c r="A855" s="331"/>
      <c r="B855" s="331"/>
      <c r="C855" s="331"/>
      <c r="D855" s="331"/>
      <c r="E855" s="331"/>
      <c r="F855" s="331"/>
      <c r="G855" s="331"/>
      <c r="H855" s="331"/>
      <c r="I855" s="331"/>
      <c r="J855" s="331"/>
      <c r="K855" s="331"/>
      <c r="L855" s="331"/>
      <c r="M855" s="331"/>
      <c r="N855" s="331"/>
      <c r="O855" s="331"/>
      <c r="P855" s="331"/>
      <c r="Q855" s="331"/>
      <c r="R855" s="331"/>
      <c r="S855" s="331"/>
      <c r="T855" s="331"/>
      <c r="U855" s="331"/>
      <c r="V855" s="331"/>
      <c r="W855" s="331"/>
      <c r="X855" s="331"/>
      <c r="Y855" s="331"/>
      <c r="Z855" s="331"/>
    </row>
    <row r="856">
      <c r="A856" s="331"/>
      <c r="B856" s="331"/>
      <c r="C856" s="331"/>
      <c r="D856" s="331"/>
      <c r="E856" s="331"/>
      <c r="F856" s="331"/>
      <c r="G856" s="331"/>
      <c r="H856" s="331"/>
      <c r="I856" s="331"/>
      <c r="J856" s="331"/>
      <c r="K856" s="331"/>
      <c r="L856" s="331"/>
      <c r="M856" s="331"/>
      <c r="N856" s="331"/>
      <c r="O856" s="331"/>
      <c r="P856" s="331"/>
      <c r="Q856" s="331"/>
      <c r="R856" s="331"/>
      <c r="S856" s="331"/>
      <c r="T856" s="331"/>
      <c r="U856" s="331"/>
      <c r="V856" s="331"/>
      <c r="W856" s="331"/>
      <c r="X856" s="331"/>
      <c r="Y856" s="331"/>
      <c r="Z856" s="331"/>
    </row>
    <row r="857">
      <c r="A857" s="331"/>
      <c r="B857" s="331"/>
      <c r="C857" s="331"/>
      <c r="D857" s="331"/>
      <c r="E857" s="331"/>
      <c r="F857" s="331"/>
      <c r="G857" s="331"/>
      <c r="H857" s="331"/>
      <c r="I857" s="331"/>
      <c r="J857" s="331"/>
      <c r="K857" s="331"/>
      <c r="L857" s="331"/>
      <c r="M857" s="331"/>
      <c r="N857" s="331"/>
      <c r="O857" s="331"/>
      <c r="P857" s="331"/>
      <c r="Q857" s="331"/>
      <c r="R857" s="331"/>
      <c r="S857" s="331"/>
      <c r="T857" s="331"/>
      <c r="U857" s="331"/>
      <c r="V857" s="331"/>
      <c r="W857" s="331"/>
      <c r="X857" s="331"/>
      <c r="Y857" s="331"/>
      <c r="Z857" s="331"/>
    </row>
    <row r="858">
      <c r="A858" s="331"/>
      <c r="B858" s="331"/>
      <c r="C858" s="331"/>
      <c r="D858" s="331"/>
      <c r="E858" s="331"/>
      <c r="F858" s="331"/>
      <c r="G858" s="331"/>
      <c r="H858" s="331"/>
      <c r="I858" s="331"/>
      <c r="J858" s="331"/>
      <c r="K858" s="331"/>
      <c r="L858" s="331"/>
      <c r="M858" s="331"/>
      <c r="N858" s="331"/>
      <c r="O858" s="331"/>
      <c r="P858" s="331"/>
      <c r="Q858" s="331"/>
      <c r="R858" s="331"/>
      <c r="S858" s="331"/>
      <c r="T858" s="331"/>
      <c r="U858" s="331"/>
      <c r="V858" s="331"/>
      <c r="W858" s="331"/>
      <c r="X858" s="331"/>
      <c r="Y858" s="331"/>
      <c r="Z858" s="331"/>
    </row>
    <row r="859">
      <c r="A859" s="331"/>
      <c r="B859" s="331"/>
      <c r="C859" s="331"/>
      <c r="D859" s="331"/>
      <c r="E859" s="331"/>
      <c r="F859" s="331"/>
      <c r="G859" s="331"/>
      <c r="H859" s="331"/>
      <c r="I859" s="331"/>
      <c r="J859" s="331"/>
      <c r="K859" s="331"/>
      <c r="L859" s="331"/>
      <c r="M859" s="331"/>
      <c r="N859" s="331"/>
      <c r="O859" s="331"/>
      <c r="P859" s="331"/>
      <c r="Q859" s="331"/>
      <c r="R859" s="331"/>
      <c r="S859" s="331"/>
      <c r="T859" s="331"/>
      <c r="U859" s="331"/>
      <c r="V859" s="331"/>
      <c r="W859" s="331"/>
      <c r="X859" s="331"/>
      <c r="Y859" s="331"/>
      <c r="Z859" s="331"/>
    </row>
    <row r="860">
      <c r="A860" s="331"/>
      <c r="B860" s="331"/>
      <c r="C860" s="331"/>
      <c r="D860" s="331"/>
      <c r="E860" s="331"/>
      <c r="F860" s="331"/>
      <c r="G860" s="331"/>
      <c r="H860" s="331"/>
      <c r="I860" s="331"/>
      <c r="J860" s="331"/>
      <c r="K860" s="331"/>
      <c r="L860" s="331"/>
      <c r="M860" s="331"/>
      <c r="N860" s="331"/>
      <c r="O860" s="331"/>
      <c r="P860" s="331"/>
      <c r="Q860" s="331"/>
      <c r="R860" s="331"/>
      <c r="S860" s="331"/>
      <c r="T860" s="331"/>
      <c r="U860" s="331"/>
      <c r="V860" s="331"/>
      <c r="W860" s="331"/>
      <c r="X860" s="331"/>
      <c r="Y860" s="331"/>
      <c r="Z860" s="331"/>
    </row>
    <row r="861">
      <c r="A861" s="331"/>
      <c r="B861" s="331"/>
      <c r="C861" s="331"/>
      <c r="D861" s="331"/>
      <c r="E861" s="331"/>
      <c r="F861" s="331"/>
      <c r="G861" s="331"/>
      <c r="H861" s="331"/>
      <c r="I861" s="331"/>
      <c r="J861" s="331"/>
      <c r="K861" s="331"/>
      <c r="L861" s="331"/>
      <c r="M861" s="331"/>
      <c r="N861" s="331"/>
      <c r="O861" s="331"/>
      <c r="P861" s="331"/>
      <c r="Q861" s="331"/>
      <c r="R861" s="331"/>
      <c r="S861" s="331"/>
      <c r="T861" s="331"/>
      <c r="U861" s="331"/>
      <c r="V861" s="331"/>
      <c r="W861" s="331"/>
      <c r="X861" s="331"/>
      <c r="Y861" s="331"/>
      <c r="Z861" s="331"/>
    </row>
    <row r="862">
      <c r="A862" s="331"/>
      <c r="B862" s="331"/>
      <c r="C862" s="331"/>
      <c r="D862" s="331"/>
      <c r="E862" s="331"/>
      <c r="F862" s="331"/>
      <c r="G862" s="331"/>
      <c r="H862" s="331"/>
      <c r="I862" s="331"/>
      <c r="J862" s="331"/>
      <c r="K862" s="331"/>
      <c r="L862" s="331"/>
      <c r="M862" s="331"/>
      <c r="N862" s="331"/>
      <c r="O862" s="331"/>
      <c r="P862" s="331"/>
      <c r="Q862" s="331"/>
      <c r="R862" s="331"/>
      <c r="S862" s="331"/>
      <c r="T862" s="331"/>
      <c r="U862" s="331"/>
      <c r="V862" s="331"/>
      <c r="W862" s="331"/>
      <c r="X862" s="331"/>
      <c r="Y862" s="331"/>
      <c r="Z862" s="331"/>
    </row>
    <row r="863">
      <c r="A863" s="331"/>
      <c r="B863" s="331"/>
      <c r="C863" s="331"/>
      <c r="D863" s="331"/>
      <c r="E863" s="331"/>
      <c r="F863" s="331"/>
      <c r="G863" s="331"/>
      <c r="H863" s="331"/>
      <c r="I863" s="331"/>
      <c r="J863" s="331"/>
      <c r="K863" s="331"/>
      <c r="L863" s="331"/>
      <c r="M863" s="331"/>
      <c r="N863" s="331"/>
      <c r="O863" s="331"/>
      <c r="P863" s="331"/>
      <c r="Q863" s="331"/>
      <c r="R863" s="331"/>
      <c r="S863" s="331"/>
      <c r="T863" s="331"/>
      <c r="U863" s="331"/>
      <c r="V863" s="331"/>
      <c r="W863" s="331"/>
      <c r="X863" s="331"/>
      <c r="Y863" s="331"/>
      <c r="Z863" s="331"/>
    </row>
    <row r="864">
      <c r="A864" s="331"/>
      <c r="B864" s="331"/>
      <c r="C864" s="331"/>
      <c r="D864" s="331"/>
      <c r="E864" s="331"/>
      <c r="F864" s="331"/>
      <c r="G864" s="331"/>
      <c r="H864" s="331"/>
      <c r="I864" s="331"/>
      <c r="J864" s="331"/>
      <c r="K864" s="331"/>
      <c r="L864" s="331"/>
      <c r="M864" s="331"/>
      <c r="N864" s="331"/>
      <c r="O864" s="331"/>
      <c r="P864" s="331"/>
      <c r="Q864" s="331"/>
      <c r="R864" s="331"/>
      <c r="S864" s="331"/>
      <c r="T864" s="331"/>
      <c r="U864" s="331"/>
      <c r="V864" s="331"/>
      <c r="W864" s="331"/>
      <c r="X864" s="331"/>
      <c r="Y864" s="331"/>
      <c r="Z864" s="331"/>
    </row>
    <row r="865">
      <c r="A865" s="331"/>
      <c r="B865" s="331"/>
      <c r="C865" s="331"/>
      <c r="D865" s="331"/>
      <c r="E865" s="331"/>
      <c r="F865" s="331"/>
      <c r="G865" s="331"/>
      <c r="H865" s="331"/>
      <c r="I865" s="331"/>
      <c r="J865" s="331"/>
      <c r="K865" s="331"/>
      <c r="L865" s="331"/>
      <c r="M865" s="331"/>
      <c r="N865" s="331"/>
      <c r="O865" s="331"/>
      <c r="P865" s="331"/>
      <c r="Q865" s="331"/>
      <c r="R865" s="331"/>
      <c r="S865" s="331"/>
      <c r="T865" s="331"/>
      <c r="U865" s="331"/>
      <c r="V865" s="331"/>
      <c r="W865" s="331"/>
      <c r="X865" s="331"/>
      <c r="Y865" s="331"/>
      <c r="Z865" s="331"/>
    </row>
    <row r="866">
      <c r="A866" s="331"/>
      <c r="B866" s="331"/>
      <c r="C866" s="331"/>
      <c r="D866" s="331"/>
      <c r="E866" s="331"/>
      <c r="F866" s="331"/>
      <c r="G866" s="331"/>
      <c r="H866" s="331"/>
      <c r="I866" s="331"/>
      <c r="J866" s="331"/>
      <c r="K866" s="331"/>
      <c r="L866" s="331"/>
      <c r="M866" s="331"/>
      <c r="N866" s="331"/>
      <c r="O866" s="331"/>
      <c r="P866" s="331"/>
      <c r="Q866" s="331"/>
      <c r="R866" s="331"/>
      <c r="S866" s="331"/>
      <c r="T866" s="331"/>
      <c r="U866" s="331"/>
      <c r="V866" s="331"/>
      <c r="W866" s="331"/>
      <c r="X866" s="331"/>
      <c r="Y866" s="331"/>
      <c r="Z866" s="331"/>
    </row>
    <row r="867">
      <c r="A867" s="331"/>
      <c r="B867" s="331"/>
      <c r="C867" s="331"/>
      <c r="D867" s="331"/>
      <c r="E867" s="331"/>
      <c r="F867" s="331"/>
      <c r="G867" s="331"/>
      <c r="H867" s="331"/>
      <c r="I867" s="331"/>
      <c r="J867" s="331"/>
      <c r="K867" s="331"/>
      <c r="L867" s="331"/>
      <c r="M867" s="331"/>
      <c r="N867" s="331"/>
      <c r="O867" s="331"/>
      <c r="P867" s="331"/>
      <c r="Q867" s="331"/>
      <c r="R867" s="331"/>
      <c r="S867" s="331"/>
      <c r="T867" s="331"/>
      <c r="U867" s="331"/>
      <c r="V867" s="331"/>
      <c r="W867" s="331"/>
      <c r="X867" s="331"/>
      <c r="Y867" s="331"/>
      <c r="Z867" s="331"/>
    </row>
    <row r="868">
      <c r="A868" s="331"/>
      <c r="B868" s="331"/>
      <c r="C868" s="331"/>
      <c r="D868" s="331"/>
      <c r="E868" s="331"/>
      <c r="F868" s="331"/>
      <c r="G868" s="331"/>
      <c r="H868" s="331"/>
      <c r="I868" s="331"/>
      <c r="J868" s="331"/>
      <c r="K868" s="331"/>
      <c r="L868" s="331"/>
      <c r="M868" s="331"/>
      <c r="N868" s="331"/>
      <c r="O868" s="331"/>
      <c r="P868" s="331"/>
      <c r="Q868" s="331"/>
      <c r="R868" s="331"/>
      <c r="S868" s="331"/>
      <c r="T868" s="331"/>
      <c r="U868" s="331"/>
      <c r="V868" s="331"/>
      <c r="W868" s="331"/>
      <c r="X868" s="331"/>
      <c r="Y868" s="331"/>
      <c r="Z868" s="331"/>
    </row>
    <row r="869">
      <c r="A869" s="331"/>
      <c r="B869" s="331"/>
      <c r="C869" s="331"/>
      <c r="D869" s="331"/>
      <c r="E869" s="331"/>
      <c r="F869" s="331"/>
      <c r="G869" s="331"/>
      <c r="H869" s="331"/>
      <c r="I869" s="331"/>
      <c r="J869" s="331"/>
      <c r="K869" s="331"/>
      <c r="L869" s="331"/>
      <c r="M869" s="331"/>
      <c r="N869" s="331"/>
      <c r="O869" s="331"/>
      <c r="P869" s="331"/>
      <c r="Q869" s="331"/>
      <c r="R869" s="331"/>
      <c r="S869" s="331"/>
      <c r="T869" s="331"/>
      <c r="U869" s="331"/>
      <c r="V869" s="331"/>
      <c r="W869" s="331"/>
      <c r="X869" s="331"/>
      <c r="Y869" s="331"/>
      <c r="Z869" s="331"/>
    </row>
    <row r="870">
      <c r="A870" s="331"/>
      <c r="B870" s="331"/>
      <c r="C870" s="331"/>
      <c r="D870" s="331"/>
      <c r="E870" s="331"/>
      <c r="F870" s="331"/>
      <c r="G870" s="331"/>
      <c r="H870" s="331"/>
      <c r="I870" s="331"/>
      <c r="J870" s="331"/>
      <c r="K870" s="331"/>
      <c r="L870" s="331"/>
      <c r="M870" s="331"/>
      <c r="N870" s="331"/>
      <c r="O870" s="331"/>
      <c r="P870" s="331"/>
      <c r="Q870" s="331"/>
      <c r="R870" s="331"/>
      <c r="S870" s="331"/>
      <c r="T870" s="331"/>
      <c r="U870" s="331"/>
      <c r="V870" s="331"/>
      <c r="W870" s="331"/>
      <c r="X870" s="331"/>
      <c r="Y870" s="331"/>
      <c r="Z870" s="331"/>
    </row>
    <row r="871">
      <c r="A871" s="331"/>
      <c r="B871" s="331"/>
      <c r="C871" s="331"/>
      <c r="D871" s="331"/>
      <c r="E871" s="331"/>
      <c r="F871" s="331"/>
      <c r="G871" s="331"/>
      <c r="H871" s="331"/>
      <c r="I871" s="331"/>
      <c r="J871" s="331"/>
      <c r="K871" s="331"/>
      <c r="L871" s="331"/>
      <c r="M871" s="331"/>
      <c r="N871" s="331"/>
      <c r="O871" s="331"/>
      <c r="P871" s="331"/>
      <c r="Q871" s="331"/>
      <c r="R871" s="331"/>
      <c r="S871" s="331"/>
      <c r="T871" s="331"/>
      <c r="U871" s="331"/>
      <c r="V871" s="331"/>
      <c r="W871" s="331"/>
      <c r="X871" s="331"/>
      <c r="Y871" s="331"/>
      <c r="Z871" s="331"/>
    </row>
    <row r="872">
      <c r="A872" s="331"/>
      <c r="B872" s="331"/>
      <c r="C872" s="331"/>
      <c r="D872" s="331"/>
      <c r="E872" s="331"/>
      <c r="F872" s="331"/>
      <c r="G872" s="331"/>
      <c r="H872" s="331"/>
      <c r="I872" s="331"/>
      <c r="J872" s="331"/>
      <c r="K872" s="331"/>
      <c r="L872" s="331"/>
      <c r="M872" s="331"/>
      <c r="N872" s="331"/>
      <c r="O872" s="331"/>
      <c r="P872" s="331"/>
      <c r="Q872" s="331"/>
      <c r="R872" s="331"/>
      <c r="S872" s="331"/>
      <c r="T872" s="331"/>
      <c r="U872" s="331"/>
      <c r="V872" s="331"/>
      <c r="W872" s="331"/>
      <c r="X872" s="331"/>
      <c r="Y872" s="331"/>
      <c r="Z872" s="331"/>
    </row>
    <row r="873">
      <c r="A873" s="331"/>
      <c r="B873" s="331"/>
      <c r="C873" s="331"/>
      <c r="D873" s="331"/>
      <c r="E873" s="331"/>
      <c r="F873" s="331"/>
      <c r="G873" s="331"/>
      <c r="H873" s="331"/>
      <c r="I873" s="331"/>
      <c r="J873" s="331"/>
      <c r="K873" s="331"/>
      <c r="L873" s="331"/>
      <c r="M873" s="331"/>
      <c r="N873" s="331"/>
      <c r="O873" s="331"/>
      <c r="P873" s="331"/>
      <c r="Q873" s="331"/>
      <c r="R873" s="331"/>
      <c r="S873" s="331"/>
      <c r="T873" s="331"/>
      <c r="U873" s="331"/>
      <c r="V873" s="331"/>
      <c r="W873" s="331"/>
      <c r="X873" s="331"/>
      <c r="Y873" s="331"/>
      <c r="Z873" s="331"/>
    </row>
    <row r="874">
      <c r="A874" s="331"/>
      <c r="B874" s="331"/>
      <c r="C874" s="331"/>
      <c r="D874" s="331"/>
      <c r="E874" s="331"/>
      <c r="F874" s="331"/>
      <c r="G874" s="331"/>
      <c r="H874" s="331"/>
      <c r="I874" s="331"/>
      <c r="J874" s="331"/>
      <c r="K874" s="331"/>
      <c r="L874" s="331"/>
      <c r="M874" s="331"/>
      <c r="N874" s="331"/>
      <c r="O874" s="331"/>
      <c r="P874" s="331"/>
      <c r="Q874" s="331"/>
      <c r="R874" s="331"/>
      <c r="S874" s="331"/>
      <c r="T874" s="331"/>
      <c r="U874" s="331"/>
      <c r="V874" s="331"/>
      <c r="W874" s="331"/>
      <c r="X874" s="331"/>
      <c r="Y874" s="331"/>
      <c r="Z874" s="331"/>
    </row>
    <row r="875">
      <c r="A875" s="331"/>
      <c r="B875" s="331"/>
      <c r="C875" s="331"/>
      <c r="D875" s="331"/>
      <c r="E875" s="331"/>
      <c r="F875" s="331"/>
      <c r="G875" s="331"/>
      <c r="H875" s="331"/>
      <c r="I875" s="331"/>
      <c r="J875" s="331"/>
      <c r="K875" s="331"/>
      <c r="L875" s="331"/>
      <c r="M875" s="331"/>
      <c r="N875" s="331"/>
      <c r="O875" s="331"/>
      <c r="P875" s="331"/>
      <c r="Q875" s="331"/>
      <c r="R875" s="331"/>
      <c r="S875" s="331"/>
      <c r="T875" s="331"/>
      <c r="U875" s="331"/>
      <c r="V875" s="331"/>
      <c r="W875" s="331"/>
      <c r="X875" s="331"/>
      <c r="Y875" s="331"/>
      <c r="Z875" s="331"/>
    </row>
    <row r="876">
      <c r="A876" s="331"/>
      <c r="B876" s="331"/>
      <c r="C876" s="331"/>
      <c r="D876" s="331"/>
      <c r="E876" s="331"/>
      <c r="F876" s="331"/>
      <c r="G876" s="331"/>
      <c r="H876" s="331"/>
      <c r="I876" s="331"/>
      <c r="J876" s="331"/>
      <c r="K876" s="331"/>
      <c r="L876" s="331"/>
      <c r="M876" s="331"/>
      <c r="N876" s="331"/>
      <c r="O876" s="331"/>
      <c r="P876" s="331"/>
      <c r="Q876" s="331"/>
      <c r="R876" s="331"/>
      <c r="S876" s="331"/>
      <c r="T876" s="331"/>
      <c r="U876" s="331"/>
      <c r="V876" s="331"/>
      <c r="W876" s="331"/>
      <c r="X876" s="331"/>
      <c r="Y876" s="331"/>
      <c r="Z876" s="331"/>
    </row>
    <row r="877">
      <c r="A877" s="331"/>
      <c r="B877" s="331"/>
      <c r="C877" s="331"/>
      <c r="D877" s="331"/>
      <c r="E877" s="331"/>
      <c r="F877" s="331"/>
      <c r="G877" s="331"/>
      <c r="H877" s="331"/>
      <c r="I877" s="331"/>
      <c r="J877" s="331"/>
      <c r="K877" s="331"/>
      <c r="L877" s="331"/>
      <c r="M877" s="331"/>
      <c r="N877" s="331"/>
      <c r="O877" s="331"/>
      <c r="P877" s="331"/>
      <c r="Q877" s="331"/>
      <c r="R877" s="331"/>
      <c r="S877" s="331"/>
      <c r="T877" s="331"/>
      <c r="U877" s="331"/>
      <c r="V877" s="331"/>
      <c r="W877" s="331"/>
      <c r="X877" s="331"/>
      <c r="Y877" s="331"/>
      <c r="Z877" s="331"/>
    </row>
    <row r="878">
      <c r="A878" s="331"/>
      <c r="B878" s="331"/>
      <c r="C878" s="331"/>
      <c r="D878" s="331"/>
      <c r="E878" s="331"/>
      <c r="F878" s="331"/>
      <c r="G878" s="331"/>
      <c r="H878" s="331"/>
      <c r="I878" s="331"/>
      <c r="J878" s="331"/>
      <c r="K878" s="331"/>
      <c r="L878" s="331"/>
      <c r="M878" s="331"/>
      <c r="N878" s="331"/>
      <c r="O878" s="331"/>
      <c r="P878" s="331"/>
      <c r="Q878" s="331"/>
      <c r="R878" s="331"/>
      <c r="S878" s="331"/>
      <c r="T878" s="331"/>
      <c r="U878" s="331"/>
      <c r="V878" s="331"/>
      <c r="W878" s="331"/>
      <c r="X878" s="331"/>
      <c r="Y878" s="331"/>
      <c r="Z878" s="331"/>
    </row>
    <row r="879">
      <c r="A879" s="331"/>
      <c r="B879" s="331"/>
      <c r="C879" s="331"/>
      <c r="D879" s="331"/>
      <c r="E879" s="331"/>
      <c r="F879" s="331"/>
      <c r="G879" s="331"/>
      <c r="H879" s="331"/>
      <c r="I879" s="331"/>
      <c r="J879" s="331"/>
      <c r="K879" s="331"/>
      <c r="L879" s="331"/>
      <c r="M879" s="331"/>
      <c r="N879" s="331"/>
      <c r="O879" s="331"/>
      <c r="P879" s="331"/>
      <c r="Q879" s="331"/>
      <c r="R879" s="331"/>
      <c r="S879" s="331"/>
      <c r="T879" s="331"/>
      <c r="U879" s="331"/>
      <c r="V879" s="331"/>
      <c r="W879" s="331"/>
      <c r="X879" s="331"/>
      <c r="Y879" s="331"/>
      <c r="Z879" s="331"/>
    </row>
    <row r="880">
      <c r="A880" s="331"/>
      <c r="B880" s="331"/>
      <c r="C880" s="331"/>
      <c r="D880" s="331"/>
      <c r="E880" s="331"/>
      <c r="F880" s="331"/>
      <c r="G880" s="331"/>
      <c r="H880" s="331"/>
      <c r="I880" s="331"/>
      <c r="J880" s="331"/>
      <c r="K880" s="331"/>
      <c r="L880" s="331"/>
      <c r="M880" s="331"/>
      <c r="N880" s="331"/>
      <c r="O880" s="331"/>
      <c r="P880" s="331"/>
      <c r="Q880" s="331"/>
      <c r="R880" s="331"/>
      <c r="S880" s="331"/>
      <c r="T880" s="331"/>
      <c r="U880" s="331"/>
      <c r="V880" s="331"/>
      <c r="W880" s="331"/>
      <c r="X880" s="331"/>
      <c r="Y880" s="331"/>
      <c r="Z880" s="331"/>
    </row>
    <row r="881">
      <c r="A881" s="331"/>
      <c r="B881" s="331"/>
      <c r="C881" s="331"/>
      <c r="D881" s="331"/>
      <c r="E881" s="331"/>
      <c r="F881" s="331"/>
      <c r="G881" s="331"/>
      <c r="H881" s="331"/>
      <c r="I881" s="331"/>
      <c r="J881" s="331"/>
      <c r="K881" s="331"/>
      <c r="L881" s="331"/>
      <c r="M881" s="331"/>
      <c r="N881" s="331"/>
      <c r="O881" s="331"/>
      <c r="P881" s="331"/>
      <c r="Q881" s="331"/>
      <c r="R881" s="331"/>
      <c r="S881" s="331"/>
      <c r="T881" s="331"/>
      <c r="U881" s="331"/>
      <c r="V881" s="331"/>
      <c r="W881" s="331"/>
      <c r="X881" s="331"/>
      <c r="Y881" s="331"/>
      <c r="Z881" s="331"/>
    </row>
    <row r="882">
      <c r="A882" s="331"/>
      <c r="B882" s="331"/>
      <c r="C882" s="331"/>
      <c r="D882" s="331"/>
      <c r="E882" s="331"/>
      <c r="F882" s="331"/>
      <c r="G882" s="331"/>
      <c r="H882" s="331"/>
      <c r="I882" s="331"/>
      <c r="J882" s="331"/>
      <c r="K882" s="331"/>
      <c r="L882" s="331"/>
      <c r="M882" s="331"/>
      <c r="N882" s="331"/>
      <c r="O882" s="331"/>
      <c r="P882" s="331"/>
      <c r="Q882" s="331"/>
      <c r="R882" s="331"/>
      <c r="S882" s="331"/>
      <c r="T882" s="331"/>
      <c r="U882" s="331"/>
      <c r="V882" s="331"/>
      <c r="W882" s="331"/>
      <c r="X882" s="331"/>
      <c r="Y882" s="331"/>
      <c r="Z882" s="331"/>
    </row>
    <row r="883">
      <c r="A883" s="331"/>
      <c r="B883" s="331"/>
      <c r="C883" s="331"/>
      <c r="D883" s="331"/>
      <c r="E883" s="331"/>
      <c r="F883" s="331"/>
      <c r="G883" s="331"/>
      <c r="H883" s="331"/>
      <c r="I883" s="331"/>
      <c r="J883" s="331"/>
      <c r="K883" s="331"/>
      <c r="L883" s="331"/>
      <c r="M883" s="331"/>
      <c r="N883" s="331"/>
      <c r="O883" s="331"/>
      <c r="P883" s="331"/>
      <c r="Q883" s="331"/>
      <c r="R883" s="331"/>
      <c r="S883" s="331"/>
      <c r="T883" s="331"/>
      <c r="U883" s="331"/>
      <c r="V883" s="331"/>
      <c r="W883" s="331"/>
      <c r="X883" s="331"/>
      <c r="Y883" s="331"/>
      <c r="Z883" s="331"/>
    </row>
    <row r="884">
      <c r="A884" s="331"/>
      <c r="B884" s="331"/>
      <c r="C884" s="331"/>
      <c r="D884" s="331"/>
      <c r="E884" s="331"/>
      <c r="F884" s="331"/>
      <c r="G884" s="331"/>
      <c r="H884" s="331"/>
      <c r="I884" s="331"/>
      <c r="J884" s="331"/>
      <c r="K884" s="331"/>
      <c r="L884" s="331"/>
      <c r="M884" s="331"/>
      <c r="N884" s="331"/>
      <c r="O884" s="331"/>
      <c r="P884" s="331"/>
      <c r="Q884" s="331"/>
      <c r="R884" s="331"/>
      <c r="S884" s="331"/>
      <c r="T884" s="331"/>
      <c r="U884" s="331"/>
      <c r="V884" s="331"/>
      <c r="W884" s="331"/>
      <c r="X884" s="331"/>
      <c r="Y884" s="331"/>
      <c r="Z884" s="331"/>
    </row>
    <row r="885">
      <c r="A885" s="331"/>
      <c r="B885" s="331"/>
      <c r="C885" s="331"/>
      <c r="D885" s="331"/>
      <c r="E885" s="331"/>
      <c r="F885" s="331"/>
      <c r="G885" s="331"/>
      <c r="H885" s="331"/>
      <c r="I885" s="331"/>
      <c r="J885" s="331"/>
      <c r="K885" s="331"/>
      <c r="L885" s="331"/>
      <c r="M885" s="331"/>
      <c r="N885" s="331"/>
      <c r="O885" s="331"/>
      <c r="P885" s="331"/>
      <c r="Q885" s="331"/>
      <c r="R885" s="331"/>
      <c r="S885" s="331"/>
      <c r="T885" s="331"/>
      <c r="U885" s="331"/>
      <c r="V885" s="331"/>
      <c r="W885" s="331"/>
      <c r="X885" s="331"/>
      <c r="Y885" s="331"/>
      <c r="Z885" s="331"/>
    </row>
    <row r="886">
      <c r="A886" s="331"/>
      <c r="B886" s="331"/>
      <c r="C886" s="331"/>
      <c r="D886" s="331"/>
      <c r="E886" s="331"/>
      <c r="F886" s="331"/>
      <c r="G886" s="331"/>
      <c r="H886" s="331"/>
      <c r="I886" s="331"/>
      <c r="J886" s="331"/>
      <c r="K886" s="331"/>
      <c r="L886" s="331"/>
      <c r="M886" s="331"/>
      <c r="N886" s="331"/>
      <c r="O886" s="331"/>
      <c r="P886" s="331"/>
      <c r="Q886" s="331"/>
      <c r="R886" s="331"/>
      <c r="S886" s="331"/>
      <c r="T886" s="331"/>
      <c r="U886" s="331"/>
      <c r="V886" s="331"/>
      <c r="W886" s="331"/>
      <c r="X886" s="331"/>
      <c r="Y886" s="331"/>
      <c r="Z886" s="331"/>
    </row>
    <row r="887">
      <c r="A887" s="331"/>
      <c r="B887" s="331"/>
      <c r="C887" s="331"/>
      <c r="D887" s="331"/>
      <c r="E887" s="331"/>
      <c r="F887" s="331"/>
      <c r="G887" s="331"/>
      <c r="H887" s="331"/>
      <c r="I887" s="331"/>
      <c r="J887" s="331"/>
      <c r="K887" s="331"/>
      <c r="L887" s="331"/>
      <c r="M887" s="331"/>
      <c r="N887" s="331"/>
      <c r="O887" s="331"/>
      <c r="P887" s="331"/>
      <c r="Q887" s="331"/>
      <c r="R887" s="331"/>
      <c r="S887" s="331"/>
      <c r="T887" s="331"/>
      <c r="U887" s="331"/>
      <c r="V887" s="331"/>
      <c r="W887" s="331"/>
      <c r="X887" s="331"/>
      <c r="Y887" s="331"/>
      <c r="Z887" s="331"/>
    </row>
    <row r="888">
      <c r="A888" s="331"/>
      <c r="B888" s="331"/>
      <c r="C888" s="331"/>
      <c r="D888" s="331"/>
      <c r="E888" s="331"/>
      <c r="F888" s="331"/>
      <c r="G888" s="331"/>
      <c r="H888" s="331"/>
      <c r="I888" s="331"/>
      <c r="J888" s="331"/>
      <c r="K888" s="331"/>
      <c r="L888" s="331"/>
      <c r="M888" s="331"/>
      <c r="N888" s="331"/>
      <c r="O888" s="331"/>
      <c r="P888" s="331"/>
      <c r="Q888" s="331"/>
      <c r="R888" s="331"/>
      <c r="S888" s="331"/>
      <c r="T888" s="331"/>
      <c r="U888" s="331"/>
      <c r="V888" s="331"/>
      <c r="W888" s="331"/>
      <c r="X888" s="331"/>
      <c r="Y888" s="331"/>
      <c r="Z888" s="331"/>
    </row>
    <row r="889">
      <c r="A889" s="331"/>
      <c r="B889" s="331"/>
      <c r="C889" s="331"/>
      <c r="D889" s="331"/>
      <c r="E889" s="331"/>
      <c r="F889" s="331"/>
      <c r="G889" s="331"/>
      <c r="H889" s="331"/>
      <c r="I889" s="331"/>
      <c r="J889" s="331"/>
      <c r="K889" s="331"/>
      <c r="L889" s="331"/>
      <c r="M889" s="331"/>
      <c r="N889" s="331"/>
      <c r="O889" s="331"/>
      <c r="P889" s="331"/>
      <c r="Q889" s="331"/>
      <c r="R889" s="331"/>
      <c r="S889" s="331"/>
      <c r="T889" s="331"/>
      <c r="U889" s="331"/>
      <c r="V889" s="331"/>
      <c r="W889" s="331"/>
      <c r="X889" s="331"/>
      <c r="Y889" s="331"/>
      <c r="Z889" s="331"/>
    </row>
    <row r="890">
      <c r="A890" s="331"/>
      <c r="B890" s="331"/>
      <c r="C890" s="331"/>
      <c r="D890" s="331"/>
      <c r="E890" s="331"/>
      <c r="F890" s="331"/>
      <c r="G890" s="331"/>
      <c r="H890" s="331"/>
      <c r="I890" s="331"/>
      <c r="J890" s="331"/>
      <c r="K890" s="331"/>
      <c r="L890" s="331"/>
      <c r="M890" s="331"/>
      <c r="N890" s="331"/>
      <c r="O890" s="331"/>
      <c r="P890" s="331"/>
      <c r="Q890" s="331"/>
      <c r="R890" s="331"/>
      <c r="S890" s="331"/>
      <c r="T890" s="331"/>
      <c r="U890" s="331"/>
      <c r="V890" s="331"/>
      <c r="W890" s="331"/>
      <c r="X890" s="331"/>
      <c r="Y890" s="331"/>
      <c r="Z890" s="331"/>
    </row>
    <row r="891">
      <c r="A891" s="331"/>
      <c r="B891" s="331"/>
      <c r="C891" s="331"/>
      <c r="D891" s="331"/>
      <c r="E891" s="331"/>
      <c r="F891" s="331"/>
      <c r="G891" s="331"/>
      <c r="H891" s="331"/>
      <c r="I891" s="331"/>
      <c r="J891" s="331"/>
      <c r="K891" s="331"/>
      <c r="L891" s="331"/>
      <c r="M891" s="331"/>
      <c r="N891" s="331"/>
      <c r="O891" s="331"/>
      <c r="P891" s="331"/>
      <c r="Q891" s="331"/>
      <c r="R891" s="331"/>
      <c r="S891" s="331"/>
      <c r="T891" s="331"/>
      <c r="U891" s="331"/>
      <c r="V891" s="331"/>
      <c r="W891" s="331"/>
      <c r="X891" s="331"/>
      <c r="Y891" s="331"/>
      <c r="Z891" s="331"/>
    </row>
    <row r="892">
      <c r="A892" s="331"/>
      <c r="B892" s="331"/>
      <c r="C892" s="331"/>
      <c r="D892" s="331"/>
      <c r="E892" s="331"/>
      <c r="F892" s="331"/>
      <c r="G892" s="331"/>
      <c r="H892" s="331"/>
      <c r="I892" s="331"/>
      <c r="J892" s="331"/>
      <c r="K892" s="331"/>
      <c r="L892" s="331"/>
      <c r="M892" s="331"/>
      <c r="N892" s="331"/>
      <c r="O892" s="331"/>
      <c r="P892" s="331"/>
      <c r="Q892" s="331"/>
      <c r="R892" s="331"/>
      <c r="S892" s="331"/>
      <c r="T892" s="331"/>
      <c r="U892" s="331"/>
      <c r="V892" s="331"/>
      <c r="W892" s="331"/>
      <c r="X892" s="331"/>
      <c r="Y892" s="331"/>
      <c r="Z892" s="331"/>
    </row>
    <row r="893">
      <c r="A893" s="331"/>
      <c r="B893" s="331"/>
      <c r="C893" s="331"/>
      <c r="D893" s="331"/>
      <c r="E893" s="331"/>
      <c r="F893" s="331"/>
      <c r="G893" s="331"/>
      <c r="H893" s="331"/>
      <c r="I893" s="331"/>
      <c r="J893" s="331"/>
      <c r="K893" s="331"/>
      <c r="L893" s="331"/>
      <c r="M893" s="331"/>
      <c r="N893" s="331"/>
      <c r="O893" s="331"/>
      <c r="P893" s="331"/>
      <c r="Q893" s="331"/>
      <c r="R893" s="331"/>
      <c r="S893" s="331"/>
      <c r="T893" s="331"/>
      <c r="U893" s="331"/>
      <c r="V893" s="331"/>
      <c r="W893" s="331"/>
      <c r="X893" s="331"/>
      <c r="Y893" s="331"/>
      <c r="Z893" s="331"/>
    </row>
    <row r="894">
      <c r="A894" s="331"/>
      <c r="B894" s="331"/>
      <c r="C894" s="331"/>
      <c r="D894" s="331"/>
      <c r="E894" s="331"/>
      <c r="F894" s="331"/>
      <c r="G894" s="331"/>
      <c r="H894" s="331"/>
      <c r="I894" s="331"/>
      <c r="J894" s="331"/>
      <c r="K894" s="331"/>
      <c r="L894" s="331"/>
      <c r="M894" s="331"/>
      <c r="N894" s="331"/>
      <c r="O894" s="331"/>
      <c r="P894" s="331"/>
      <c r="Q894" s="331"/>
      <c r="R894" s="331"/>
      <c r="S894" s="331"/>
      <c r="T894" s="331"/>
      <c r="U894" s="331"/>
      <c r="V894" s="331"/>
      <c r="W894" s="331"/>
      <c r="X894" s="331"/>
      <c r="Y894" s="331"/>
      <c r="Z894" s="331"/>
    </row>
    <row r="895">
      <c r="A895" s="331"/>
      <c r="B895" s="331"/>
      <c r="C895" s="331"/>
      <c r="D895" s="331"/>
      <c r="E895" s="331"/>
      <c r="F895" s="331"/>
      <c r="G895" s="331"/>
      <c r="H895" s="331"/>
      <c r="I895" s="331"/>
      <c r="J895" s="331"/>
      <c r="K895" s="331"/>
      <c r="L895" s="331"/>
      <c r="M895" s="331"/>
      <c r="N895" s="331"/>
      <c r="O895" s="331"/>
      <c r="P895" s="331"/>
      <c r="Q895" s="331"/>
      <c r="R895" s="331"/>
      <c r="S895" s="331"/>
      <c r="T895" s="331"/>
      <c r="U895" s="331"/>
      <c r="V895" s="331"/>
      <c r="W895" s="331"/>
      <c r="X895" s="331"/>
      <c r="Y895" s="331"/>
      <c r="Z895" s="331"/>
    </row>
    <row r="896">
      <c r="A896" s="331"/>
      <c r="B896" s="331"/>
      <c r="C896" s="331"/>
      <c r="D896" s="331"/>
      <c r="E896" s="331"/>
      <c r="F896" s="331"/>
      <c r="G896" s="331"/>
      <c r="H896" s="331"/>
      <c r="I896" s="331"/>
      <c r="J896" s="331"/>
      <c r="K896" s="331"/>
      <c r="L896" s="331"/>
      <c r="M896" s="331"/>
      <c r="N896" s="331"/>
      <c r="O896" s="331"/>
      <c r="P896" s="331"/>
      <c r="Q896" s="331"/>
      <c r="R896" s="331"/>
      <c r="S896" s="331"/>
      <c r="T896" s="331"/>
      <c r="U896" s="331"/>
      <c r="V896" s="331"/>
      <c r="W896" s="331"/>
      <c r="X896" s="331"/>
      <c r="Y896" s="331"/>
      <c r="Z896" s="331"/>
    </row>
    <row r="897">
      <c r="A897" s="331"/>
      <c r="B897" s="331"/>
      <c r="C897" s="331"/>
      <c r="D897" s="331"/>
      <c r="E897" s="331"/>
      <c r="F897" s="331"/>
      <c r="G897" s="331"/>
      <c r="H897" s="331"/>
      <c r="I897" s="331"/>
      <c r="J897" s="331"/>
      <c r="K897" s="331"/>
      <c r="L897" s="331"/>
      <c r="M897" s="331"/>
      <c r="N897" s="331"/>
      <c r="O897" s="331"/>
      <c r="P897" s="331"/>
      <c r="Q897" s="331"/>
      <c r="R897" s="331"/>
      <c r="S897" s="331"/>
      <c r="T897" s="331"/>
      <c r="U897" s="331"/>
      <c r="V897" s="331"/>
      <c r="W897" s="331"/>
      <c r="X897" s="331"/>
      <c r="Y897" s="331"/>
      <c r="Z897" s="331"/>
    </row>
    <row r="898">
      <c r="A898" s="331"/>
      <c r="B898" s="331"/>
      <c r="C898" s="331"/>
      <c r="D898" s="331"/>
      <c r="E898" s="331"/>
      <c r="F898" s="331"/>
      <c r="G898" s="331"/>
      <c r="H898" s="331"/>
      <c r="I898" s="331"/>
      <c r="J898" s="331"/>
      <c r="K898" s="331"/>
      <c r="L898" s="331"/>
      <c r="M898" s="331"/>
      <c r="N898" s="331"/>
      <c r="O898" s="331"/>
      <c r="P898" s="331"/>
      <c r="Q898" s="331"/>
      <c r="R898" s="331"/>
      <c r="S898" s="331"/>
      <c r="T898" s="331"/>
      <c r="U898" s="331"/>
      <c r="V898" s="331"/>
      <c r="W898" s="331"/>
      <c r="X898" s="331"/>
      <c r="Y898" s="331"/>
      <c r="Z898" s="331"/>
    </row>
    <row r="899">
      <c r="A899" s="331"/>
      <c r="B899" s="331"/>
      <c r="C899" s="331"/>
      <c r="D899" s="331"/>
      <c r="E899" s="331"/>
      <c r="F899" s="331"/>
      <c r="G899" s="331"/>
      <c r="H899" s="331"/>
      <c r="I899" s="331"/>
      <c r="J899" s="331"/>
      <c r="K899" s="331"/>
      <c r="L899" s="331"/>
      <c r="M899" s="331"/>
      <c r="N899" s="331"/>
      <c r="O899" s="331"/>
      <c r="P899" s="331"/>
      <c r="Q899" s="331"/>
      <c r="R899" s="331"/>
      <c r="S899" s="331"/>
      <c r="T899" s="331"/>
      <c r="U899" s="331"/>
      <c r="V899" s="331"/>
      <c r="W899" s="331"/>
      <c r="X899" s="331"/>
      <c r="Y899" s="331"/>
      <c r="Z899" s="331"/>
    </row>
    <row r="900">
      <c r="A900" s="331"/>
      <c r="B900" s="331"/>
      <c r="C900" s="331"/>
      <c r="D900" s="331"/>
      <c r="E900" s="331"/>
      <c r="F900" s="331"/>
      <c r="G900" s="331"/>
      <c r="H900" s="331"/>
      <c r="I900" s="331"/>
      <c r="J900" s="331"/>
      <c r="K900" s="331"/>
      <c r="L900" s="331"/>
      <c r="M900" s="331"/>
      <c r="N900" s="331"/>
      <c r="O900" s="331"/>
      <c r="P900" s="331"/>
      <c r="Q900" s="331"/>
      <c r="R900" s="331"/>
      <c r="S900" s="331"/>
      <c r="T900" s="331"/>
      <c r="U900" s="331"/>
      <c r="V900" s="331"/>
      <c r="W900" s="331"/>
      <c r="X900" s="331"/>
      <c r="Y900" s="331"/>
      <c r="Z900" s="331"/>
    </row>
    <row r="901">
      <c r="A901" s="331"/>
      <c r="B901" s="331"/>
      <c r="C901" s="331"/>
      <c r="D901" s="331"/>
      <c r="E901" s="331"/>
      <c r="F901" s="331"/>
      <c r="G901" s="331"/>
      <c r="H901" s="331"/>
      <c r="I901" s="331"/>
      <c r="J901" s="331"/>
      <c r="K901" s="331"/>
      <c r="L901" s="331"/>
      <c r="M901" s="331"/>
      <c r="N901" s="331"/>
      <c r="O901" s="331"/>
      <c r="P901" s="331"/>
      <c r="Q901" s="331"/>
      <c r="R901" s="331"/>
      <c r="S901" s="331"/>
      <c r="T901" s="331"/>
      <c r="U901" s="331"/>
      <c r="V901" s="331"/>
      <c r="W901" s="331"/>
      <c r="X901" s="331"/>
      <c r="Y901" s="331"/>
      <c r="Z901" s="331"/>
    </row>
    <row r="902">
      <c r="A902" s="331"/>
      <c r="B902" s="331"/>
      <c r="C902" s="331"/>
      <c r="D902" s="331"/>
      <c r="E902" s="331"/>
      <c r="F902" s="331"/>
      <c r="G902" s="331"/>
      <c r="H902" s="331"/>
      <c r="I902" s="331"/>
      <c r="J902" s="331"/>
      <c r="K902" s="331"/>
      <c r="L902" s="331"/>
      <c r="M902" s="331"/>
      <c r="N902" s="331"/>
      <c r="O902" s="331"/>
      <c r="P902" s="331"/>
      <c r="Q902" s="331"/>
      <c r="R902" s="331"/>
      <c r="S902" s="331"/>
      <c r="T902" s="331"/>
      <c r="U902" s="331"/>
      <c r="V902" s="331"/>
      <c r="W902" s="331"/>
      <c r="X902" s="331"/>
      <c r="Y902" s="331"/>
      <c r="Z902" s="331"/>
    </row>
    <row r="903">
      <c r="A903" s="331"/>
      <c r="B903" s="331"/>
      <c r="C903" s="331"/>
      <c r="D903" s="331"/>
      <c r="E903" s="331"/>
      <c r="F903" s="331"/>
      <c r="G903" s="331"/>
      <c r="H903" s="331"/>
      <c r="I903" s="331"/>
      <c r="J903" s="331"/>
      <c r="K903" s="331"/>
      <c r="L903" s="331"/>
      <c r="M903" s="331"/>
      <c r="N903" s="331"/>
      <c r="O903" s="331"/>
      <c r="P903" s="331"/>
      <c r="Q903" s="331"/>
      <c r="R903" s="331"/>
      <c r="S903" s="331"/>
      <c r="T903" s="331"/>
      <c r="U903" s="331"/>
      <c r="V903" s="331"/>
      <c r="W903" s="331"/>
      <c r="X903" s="331"/>
      <c r="Y903" s="331"/>
      <c r="Z903" s="331"/>
    </row>
    <row r="904">
      <c r="A904" s="331"/>
      <c r="B904" s="331"/>
      <c r="C904" s="331"/>
      <c r="D904" s="331"/>
      <c r="E904" s="331"/>
      <c r="F904" s="331"/>
      <c r="G904" s="331"/>
      <c r="H904" s="331"/>
      <c r="I904" s="331"/>
      <c r="J904" s="331"/>
      <c r="K904" s="331"/>
      <c r="L904" s="331"/>
      <c r="M904" s="331"/>
      <c r="N904" s="331"/>
      <c r="O904" s="331"/>
      <c r="P904" s="331"/>
      <c r="Q904" s="331"/>
      <c r="R904" s="331"/>
      <c r="S904" s="331"/>
      <c r="T904" s="331"/>
      <c r="U904" s="331"/>
      <c r="V904" s="331"/>
      <c r="W904" s="331"/>
      <c r="X904" s="331"/>
      <c r="Y904" s="331"/>
      <c r="Z904" s="331"/>
    </row>
    <row r="905">
      <c r="A905" s="331"/>
      <c r="B905" s="331"/>
      <c r="C905" s="331"/>
      <c r="D905" s="331"/>
      <c r="E905" s="331"/>
      <c r="F905" s="331"/>
      <c r="G905" s="331"/>
      <c r="H905" s="331"/>
      <c r="I905" s="331"/>
      <c r="J905" s="331"/>
      <c r="K905" s="331"/>
      <c r="L905" s="331"/>
      <c r="M905" s="331"/>
      <c r="N905" s="331"/>
      <c r="O905" s="331"/>
      <c r="P905" s="331"/>
      <c r="Q905" s="331"/>
      <c r="R905" s="331"/>
      <c r="S905" s="331"/>
      <c r="T905" s="331"/>
      <c r="U905" s="331"/>
      <c r="V905" s="331"/>
      <c r="W905" s="331"/>
      <c r="X905" s="331"/>
      <c r="Y905" s="331"/>
      <c r="Z905" s="331"/>
    </row>
    <row r="906">
      <c r="A906" s="331"/>
      <c r="B906" s="331"/>
      <c r="C906" s="331"/>
      <c r="D906" s="331"/>
      <c r="E906" s="331"/>
      <c r="F906" s="331"/>
      <c r="G906" s="331"/>
      <c r="H906" s="331"/>
      <c r="I906" s="331"/>
      <c r="J906" s="331"/>
      <c r="K906" s="331"/>
      <c r="L906" s="331"/>
      <c r="M906" s="331"/>
      <c r="N906" s="331"/>
      <c r="O906" s="331"/>
      <c r="P906" s="331"/>
      <c r="Q906" s="331"/>
      <c r="R906" s="331"/>
      <c r="S906" s="331"/>
      <c r="T906" s="331"/>
      <c r="U906" s="331"/>
      <c r="V906" s="331"/>
      <c r="W906" s="331"/>
      <c r="X906" s="331"/>
      <c r="Y906" s="331"/>
      <c r="Z906" s="331"/>
    </row>
    <row r="907">
      <c r="A907" s="331"/>
      <c r="B907" s="331"/>
      <c r="C907" s="331"/>
      <c r="D907" s="331"/>
      <c r="E907" s="331"/>
      <c r="F907" s="331"/>
      <c r="G907" s="331"/>
      <c r="H907" s="331"/>
      <c r="I907" s="331"/>
      <c r="J907" s="331"/>
      <c r="K907" s="331"/>
      <c r="L907" s="331"/>
      <c r="M907" s="331"/>
      <c r="N907" s="331"/>
      <c r="O907" s="331"/>
      <c r="P907" s="331"/>
      <c r="Q907" s="331"/>
      <c r="R907" s="331"/>
      <c r="S907" s="331"/>
      <c r="T907" s="331"/>
      <c r="U907" s="331"/>
      <c r="V907" s="331"/>
      <c r="W907" s="331"/>
      <c r="X907" s="331"/>
      <c r="Y907" s="331"/>
      <c r="Z907" s="331"/>
    </row>
    <row r="908">
      <c r="A908" s="331"/>
      <c r="B908" s="331"/>
      <c r="C908" s="331"/>
      <c r="D908" s="331"/>
      <c r="E908" s="331"/>
      <c r="F908" s="331"/>
      <c r="G908" s="331"/>
      <c r="H908" s="331"/>
      <c r="I908" s="331"/>
      <c r="J908" s="331"/>
      <c r="K908" s="331"/>
      <c r="L908" s="331"/>
      <c r="M908" s="331"/>
      <c r="N908" s="331"/>
      <c r="O908" s="331"/>
      <c r="P908" s="331"/>
      <c r="Q908" s="331"/>
      <c r="R908" s="331"/>
      <c r="S908" s="331"/>
      <c r="T908" s="331"/>
      <c r="U908" s="331"/>
      <c r="V908" s="331"/>
      <c r="W908" s="331"/>
      <c r="X908" s="331"/>
      <c r="Y908" s="331"/>
      <c r="Z908" s="331"/>
    </row>
    <row r="909">
      <c r="A909" s="331"/>
      <c r="B909" s="331"/>
      <c r="C909" s="331"/>
      <c r="D909" s="331"/>
      <c r="E909" s="331"/>
      <c r="F909" s="331"/>
      <c r="G909" s="331"/>
      <c r="H909" s="331"/>
      <c r="I909" s="331"/>
      <c r="J909" s="331"/>
      <c r="K909" s="331"/>
      <c r="L909" s="331"/>
      <c r="M909" s="331"/>
      <c r="N909" s="331"/>
      <c r="O909" s="331"/>
      <c r="P909" s="331"/>
      <c r="Q909" s="331"/>
      <c r="R909" s="331"/>
      <c r="S909" s="331"/>
      <c r="T909" s="331"/>
      <c r="U909" s="331"/>
      <c r="V909" s="331"/>
      <c r="W909" s="331"/>
      <c r="X909" s="331"/>
      <c r="Y909" s="331"/>
      <c r="Z909" s="331"/>
    </row>
    <row r="910">
      <c r="A910" s="331"/>
      <c r="B910" s="331"/>
      <c r="C910" s="331"/>
      <c r="D910" s="331"/>
      <c r="E910" s="331"/>
      <c r="F910" s="331"/>
      <c r="G910" s="331"/>
      <c r="H910" s="331"/>
      <c r="I910" s="331"/>
      <c r="J910" s="331"/>
      <c r="K910" s="331"/>
      <c r="L910" s="331"/>
      <c r="M910" s="331"/>
      <c r="N910" s="331"/>
      <c r="O910" s="331"/>
      <c r="P910" s="331"/>
      <c r="Q910" s="331"/>
      <c r="R910" s="331"/>
      <c r="S910" s="331"/>
      <c r="T910" s="331"/>
      <c r="U910" s="331"/>
      <c r="V910" s="331"/>
      <c r="W910" s="331"/>
      <c r="X910" s="331"/>
      <c r="Y910" s="331"/>
      <c r="Z910" s="331"/>
    </row>
    <row r="911">
      <c r="A911" s="331"/>
      <c r="B911" s="331"/>
      <c r="C911" s="331"/>
      <c r="D911" s="331"/>
      <c r="E911" s="331"/>
      <c r="F911" s="331"/>
      <c r="G911" s="331"/>
      <c r="H911" s="331"/>
      <c r="I911" s="331"/>
      <c r="J911" s="331"/>
      <c r="K911" s="331"/>
      <c r="L911" s="331"/>
      <c r="M911" s="331"/>
      <c r="N911" s="331"/>
      <c r="O911" s="331"/>
      <c r="P911" s="331"/>
      <c r="Q911" s="331"/>
      <c r="R911" s="331"/>
      <c r="S911" s="331"/>
      <c r="T911" s="331"/>
      <c r="U911" s="331"/>
      <c r="V911" s="331"/>
      <c r="W911" s="331"/>
      <c r="X911" s="331"/>
      <c r="Y911" s="331"/>
      <c r="Z911" s="331"/>
    </row>
    <row r="912">
      <c r="A912" s="331"/>
      <c r="B912" s="331"/>
      <c r="C912" s="331"/>
      <c r="D912" s="331"/>
      <c r="E912" s="331"/>
      <c r="F912" s="331"/>
      <c r="G912" s="331"/>
      <c r="H912" s="331"/>
      <c r="I912" s="331"/>
      <c r="J912" s="331"/>
      <c r="K912" s="331"/>
      <c r="L912" s="331"/>
      <c r="M912" s="331"/>
      <c r="N912" s="331"/>
      <c r="O912" s="331"/>
      <c r="P912" s="331"/>
      <c r="Q912" s="331"/>
      <c r="R912" s="331"/>
      <c r="S912" s="331"/>
      <c r="T912" s="331"/>
      <c r="U912" s="331"/>
      <c r="V912" s="331"/>
      <c r="W912" s="331"/>
      <c r="X912" s="331"/>
      <c r="Y912" s="331"/>
      <c r="Z912" s="331"/>
    </row>
    <row r="913">
      <c r="A913" s="331"/>
      <c r="B913" s="331"/>
      <c r="C913" s="331"/>
      <c r="D913" s="331"/>
      <c r="E913" s="331"/>
      <c r="F913" s="331"/>
      <c r="G913" s="331"/>
      <c r="H913" s="331"/>
      <c r="I913" s="331"/>
      <c r="J913" s="331"/>
      <c r="K913" s="331"/>
      <c r="L913" s="331"/>
      <c r="M913" s="331"/>
      <c r="N913" s="331"/>
      <c r="O913" s="331"/>
      <c r="P913" s="331"/>
      <c r="Q913" s="331"/>
      <c r="R913" s="331"/>
      <c r="S913" s="331"/>
      <c r="T913" s="331"/>
      <c r="U913" s="331"/>
      <c r="V913" s="331"/>
      <c r="W913" s="331"/>
      <c r="X913" s="331"/>
      <c r="Y913" s="331"/>
      <c r="Z913" s="331"/>
    </row>
    <row r="914">
      <c r="A914" s="331"/>
      <c r="B914" s="331"/>
      <c r="C914" s="331"/>
      <c r="D914" s="331"/>
      <c r="E914" s="331"/>
      <c r="F914" s="331"/>
      <c r="G914" s="331"/>
      <c r="H914" s="331"/>
      <c r="I914" s="331"/>
      <c r="J914" s="331"/>
      <c r="K914" s="331"/>
      <c r="L914" s="331"/>
      <c r="M914" s="331"/>
      <c r="N914" s="331"/>
      <c r="O914" s="331"/>
      <c r="P914" s="331"/>
      <c r="Q914" s="331"/>
      <c r="R914" s="331"/>
      <c r="S914" s="331"/>
      <c r="T914" s="331"/>
      <c r="U914" s="331"/>
      <c r="V914" s="331"/>
      <c r="W914" s="331"/>
      <c r="X914" s="331"/>
      <c r="Y914" s="331"/>
      <c r="Z914" s="331"/>
    </row>
    <row r="915">
      <c r="A915" s="331"/>
      <c r="B915" s="331"/>
      <c r="C915" s="331"/>
      <c r="D915" s="331"/>
      <c r="E915" s="331"/>
      <c r="F915" s="331"/>
      <c r="G915" s="331"/>
      <c r="H915" s="331"/>
      <c r="I915" s="331"/>
      <c r="J915" s="331"/>
      <c r="K915" s="331"/>
      <c r="L915" s="331"/>
      <c r="M915" s="331"/>
      <c r="N915" s="331"/>
      <c r="O915" s="331"/>
      <c r="P915" s="331"/>
      <c r="Q915" s="331"/>
      <c r="R915" s="331"/>
      <c r="S915" s="331"/>
      <c r="T915" s="331"/>
      <c r="U915" s="331"/>
      <c r="V915" s="331"/>
      <c r="W915" s="331"/>
      <c r="X915" s="331"/>
      <c r="Y915" s="331"/>
      <c r="Z915" s="331"/>
    </row>
    <row r="916">
      <c r="A916" s="331"/>
      <c r="B916" s="331"/>
      <c r="C916" s="331"/>
      <c r="D916" s="331"/>
      <c r="E916" s="331"/>
      <c r="F916" s="331"/>
      <c r="G916" s="331"/>
      <c r="H916" s="331"/>
      <c r="I916" s="331"/>
      <c r="J916" s="331"/>
      <c r="K916" s="331"/>
      <c r="L916" s="331"/>
      <c r="M916" s="331"/>
      <c r="N916" s="331"/>
      <c r="O916" s="331"/>
      <c r="P916" s="331"/>
      <c r="Q916" s="331"/>
      <c r="R916" s="331"/>
      <c r="S916" s="331"/>
      <c r="T916" s="331"/>
      <c r="U916" s="331"/>
      <c r="V916" s="331"/>
      <c r="W916" s="331"/>
      <c r="X916" s="331"/>
      <c r="Y916" s="331"/>
      <c r="Z916" s="331"/>
    </row>
    <row r="917">
      <c r="A917" s="331"/>
      <c r="B917" s="331"/>
      <c r="C917" s="331"/>
      <c r="D917" s="331"/>
      <c r="E917" s="331"/>
      <c r="F917" s="331"/>
      <c r="G917" s="331"/>
      <c r="H917" s="331"/>
      <c r="I917" s="331"/>
      <c r="J917" s="331"/>
      <c r="K917" s="331"/>
      <c r="L917" s="331"/>
      <c r="M917" s="331"/>
      <c r="N917" s="331"/>
      <c r="O917" s="331"/>
      <c r="P917" s="331"/>
      <c r="Q917" s="331"/>
      <c r="R917" s="331"/>
      <c r="S917" s="331"/>
      <c r="T917" s="331"/>
      <c r="U917" s="331"/>
      <c r="V917" s="331"/>
      <c r="W917" s="331"/>
      <c r="X917" s="331"/>
      <c r="Y917" s="331"/>
      <c r="Z917" s="331"/>
    </row>
    <row r="918">
      <c r="A918" s="331"/>
      <c r="B918" s="331"/>
      <c r="C918" s="331"/>
      <c r="D918" s="331"/>
      <c r="E918" s="331"/>
      <c r="F918" s="331"/>
      <c r="G918" s="331"/>
      <c r="H918" s="331"/>
      <c r="I918" s="331"/>
      <c r="J918" s="331"/>
      <c r="K918" s="331"/>
      <c r="L918" s="331"/>
      <c r="M918" s="331"/>
      <c r="N918" s="331"/>
      <c r="O918" s="331"/>
      <c r="P918" s="331"/>
      <c r="Q918" s="331"/>
      <c r="R918" s="331"/>
      <c r="S918" s="331"/>
      <c r="T918" s="331"/>
      <c r="U918" s="331"/>
      <c r="V918" s="331"/>
      <c r="W918" s="331"/>
      <c r="X918" s="331"/>
      <c r="Y918" s="331"/>
      <c r="Z918" s="331"/>
    </row>
    <row r="919">
      <c r="A919" s="331"/>
      <c r="B919" s="331"/>
      <c r="C919" s="331"/>
      <c r="D919" s="331"/>
      <c r="E919" s="331"/>
      <c r="F919" s="331"/>
      <c r="G919" s="331"/>
      <c r="H919" s="331"/>
      <c r="I919" s="331"/>
      <c r="J919" s="331"/>
      <c r="K919" s="331"/>
      <c r="L919" s="331"/>
      <c r="M919" s="331"/>
      <c r="N919" s="331"/>
      <c r="O919" s="331"/>
      <c r="P919" s="331"/>
      <c r="Q919" s="331"/>
      <c r="R919" s="331"/>
      <c r="S919" s="331"/>
      <c r="T919" s="331"/>
      <c r="U919" s="331"/>
      <c r="V919" s="331"/>
      <c r="W919" s="331"/>
      <c r="X919" s="331"/>
      <c r="Y919" s="331"/>
      <c r="Z919" s="331"/>
    </row>
    <row r="920">
      <c r="A920" s="331"/>
      <c r="B920" s="331"/>
      <c r="C920" s="331"/>
      <c r="D920" s="331"/>
      <c r="E920" s="331"/>
      <c r="F920" s="331"/>
      <c r="G920" s="331"/>
      <c r="H920" s="331"/>
      <c r="I920" s="331"/>
      <c r="J920" s="331"/>
      <c r="K920" s="331"/>
      <c r="L920" s="331"/>
      <c r="M920" s="331"/>
      <c r="N920" s="331"/>
      <c r="O920" s="331"/>
      <c r="P920" s="331"/>
      <c r="Q920" s="331"/>
      <c r="R920" s="331"/>
      <c r="S920" s="331"/>
      <c r="T920" s="331"/>
      <c r="U920" s="331"/>
      <c r="V920" s="331"/>
      <c r="W920" s="331"/>
      <c r="X920" s="331"/>
      <c r="Y920" s="331"/>
      <c r="Z920" s="331"/>
    </row>
    <row r="921">
      <c r="A921" s="331"/>
      <c r="B921" s="331"/>
      <c r="C921" s="331"/>
      <c r="D921" s="331"/>
      <c r="E921" s="331"/>
      <c r="F921" s="331"/>
      <c r="G921" s="331"/>
      <c r="H921" s="331"/>
      <c r="I921" s="331"/>
      <c r="J921" s="331"/>
      <c r="K921" s="331"/>
      <c r="L921" s="331"/>
      <c r="M921" s="331"/>
      <c r="N921" s="331"/>
      <c r="O921" s="331"/>
      <c r="P921" s="331"/>
      <c r="Q921" s="331"/>
      <c r="R921" s="331"/>
      <c r="S921" s="331"/>
      <c r="T921" s="331"/>
      <c r="U921" s="331"/>
      <c r="V921" s="331"/>
      <c r="W921" s="331"/>
      <c r="X921" s="331"/>
      <c r="Y921" s="331"/>
      <c r="Z921" s="331"/>
    </row>
    <row r="922">
      <c r="A922" s="331"/>
      <c r="B922" s="331"/>
      <c r="C922" s="331"/>
      <c r="D922" s="331"/>
      <c r="E922" s="331"/>
      <c r="F922" s="331"/>
      <c r="G922" s="331"/>
      <c r="H922" s="331"/>
      <c r="I922" s="331"/>
      <c r="J922" s="331"/>
      <c r="K922" s="331"/>
      <c r="L922" s="331"/>
      <c r="M922" s="331"/>
      <c r="N922" s="331"/>
      <c r="O922" s="331"/>
      <c r="P922" s="331"/>
      <c r="Q922" s="331"/>
      <c r="R922" s="331"/>
      <c r="S922" s="331"/>
      <c r="T922" s="331"/>
      <c r="U922" s="331"/>
      <c r="V922" s="331"/>
      <c r="W922" s="331"/>
      <c r="X922" s="331"/>
      <c r="Y922" s="331"/>
      <c r="Z922" s="331"/>
    </row>
    <row r="923">
      <c r="A923" s="331"/>
      <c r="B923" s="331"/>
      <c r="C923" s="331"/>
      <c r="D923" s="331"/>
      <c r="E923" s="331"/>
      <c r="F923" s="331"/>
      <c r="G923" s="331"/>
      <c r="H923" s="331"/>
      <c r="I923" s="331"/>
      <c r="J923" s="331"/>
      <c r="K923" s="331"/>
      <c r="L923" s="331"/>
      <c r="M923" s="331"/>
      <c r="N923" s="331"/>
      <c r="O923" s="331"/>
      <c r="P923" s="331"/>
      <c r="Q923" s="331"/>
      <c r="R923" s="331"/>
      <c r="S923" s="331"/>
      <c r="T923" s="331"/>
      <c r="U923" s="331"/>
      <c r="V923" s="331"/>
      <c r="W923" s="331"/>
      <c r="X923" s="331"/>
      <c r="Y923" s="331"/>
      <c r="Z923" s="331"/>
    </row>
    <row r="924">
      <c r="A924" s="331"/>
      <c r="B924" s="331"/>
      <c r="C924" s="331"/>
      <c r="D924" s="331"/>
      <c r="E924" s="331"/>
      <c r="F924" s="331"/>
      <c r="G924" s="331"/>
      <c r="H924" s="331"/>
      <c r="I924" s="331"/>
      <c r="J924" s="331"/>
      <c r="K924" s="331"/>
      <c r="L924" s="331"/>
      <c r="M924" s="331"/>
      <c r="N924" s="331"/>
      <c r="O924" s="331"/>
      <c r="P924" s="331"/>
      <c r="Q924" s="331"/>
      <c r="R924" s="331"/>
      <c r="S924" s="331"/>
      <c r="T924" s="331"/>
      <c r="U924" s="331"/>
      <c r="V924" s="331"/>
      <c r="W924" s="331"/>
      <c r="X924" s="331"/>
      <c r="Y924" s="331"/>
      <c r="Z924" s="331"/>
    </row>
    <row r="925">
      <c r="A925" s="331"/>
      <c r="B925" s="331"/>
      <c r="C925" s="331"/>
      <c r="D925" s="331"/>
      <c r="E925" s="331"/>
      <c r="F925" s="331"/>
      <c r="G925" s="331"/>
      <c r="H925" s="331"/>
      <c r="I925" s="331"/>
      <c r="J925" s="331"/>
      <c r="K925" s="331"/>
      <c r="L925" s="331"/>
      <c r="M925" s="331"/>
      <c r="N925" s="331"/>
      <c r="O925" s="331"/>
      <c r="P925" s="331"/>
      <c r="Q925" s="331"/>
      <c r="R925" s="331"/>
      <c r="S925" s="331"/>
      <c r="T925" s="331"/>
      <c r="U925" s="331"/>
      <c r="V925" s="331"/>
      <c r="W925" s="331"/>
      <c r="X925" s="331"/>
      <c r="Y925" s="331"/>
      <c r="Z925" s="331"/>
    </row>
    <row r="926">
      <c r="A926" s="331"/>
      <c r="B926" s="331"/>
      <c r="C926" s="331"/>
      <c r="D926" s="331"/>
      <c r="E926" s="331"/>
      <c r="F926" s="331"/>
      <c r="G926" s="331"/>
      <c r="H926" s="331"/>
      <c r="I926" s="331"/>
      <c r="J926" s="331"/>
      <c r="K926" s="331"/>
      <c r="L926" s="331"/>
      <c r="M926" s="331"/>
      <c r="N926" s="331"/>
      <c r="O926" s="331"/>
      <c r="P926" s="331"/>
      <c r="Q926" s="331"/>
      <c r="R926" s="331"/>
      <c r="S926" s="331"/>
      <c r="T926" s="331"/>
      <c r="U926" s="331"/>
      <c r="V926" s="331"/>
      <c r="W926" s="331"/>
      <c r="X926" s="331"/>
      <c r="Y926" s="331"/>
      <c r="Z926" s="331"/>
    </row>
    <row r="927">
      <c r="A927" s="331"/>
      <c r="B927" s="331"/>
      <c r="C927" s="331"/>
      <c r="D927" s="331"/>
      <c r="E927" s="331"/>
      <c r="F927" s="331"/>
      <c r="G927" s="331"/>
      <c r="H927" s="331"/>
      <c r="I927" s="331"/>
      <c r="J927" s="331"/>
      <c r="K927" s="331"/>
      <c r="L927" s="331"/>
      <c r="M927" s="331"/>
      <c r="N927" s="331"/>
      <c r="O927" s="331"/>
      <c r="P927" s="331"/>
      <c r="Q927" s="331"/>
      <c r="R927" s="331"/>
      <c r="S927" s="331"/>
      <c r="T927" s="331"/>
      <c r="U927" s="331"/>
      <c r="V927" s="331"/>
      <c r="W927" s="331"/>
      <c r="X927" s="331"/>
      <c r="Y927" s="331"/>
      <c r="Z927" s="331"/>
    </row>
    <row r="928">
      <c r="A928" s="331"/>
      <c r="B928" s="331"/>
      <c r="C928" s="331"/>
      <c r="D928" s="331"/>
      <c r="E928" s="331"/>
      <c r="F928" s="331"/>
      <c r="G928" s="331"/>
      <c r="H928" s="331"/>
      <c r="I928" s="331"/>
      <c r="J928" s="331"/>
      <c r="K928" s="331"/>
      <c r="L928" s="331"/>
      <c r="M928" s="331"/>
      <c r="N928" s="331"/>
      <c r="O928" s="331"/>
      <c r="P928" s="331"/>
      <c r="Q928" s="331"/>
      <c r="R928" s="331"/>
      <c r="S928" s="331"/>
      <c r="T928" s="331"/>
      <c r="U928" s="331"/>
      <c r="V928" s="331"/>
      <c r="W928" s="331"/>
      <c r="X928" s="331"/>
      <c r="Y928" s="331"/>
      <c r="Z928" s="331"/>
    </row>
    <row r="929">
      <c r="A929" s="331"/>
      <c r="B929" s="331"/>
      <c r="C929" s="331"/>
      <c r="D929" s="331"/>
      <c r="E929" s="331"/>
      <c r="F929" s="331"/>
      <c r="G929" s="331"/>
      <c r="H929" s="331"/>
      <c r="I929" s="331"/>
      <c r="J929" s="331"/>
      <c r="K929" s="331"/>
      <c r="L929" s="331"/>
      <c r="M929" s="331"/>
      <c r="N929" s="331"/>
      <c r="O929" s="331"/>
      <c r="P929" s="331"/>
      <c r="Q929" s="331"/>
      <c r="R929" s="331"/>
      <c r="S929" s="331"/>
      <c r="T929" s="331"/>
      <c r="U929" s="331"/>
      <c r="V929" s="331"/>
      <c r="W929" s="331"/>
      <c r="X929" s="331"/>
      <c r="Y929" s="331"/>
      <c r="Z929" s="331"/>
    </row>
    <row r="930">
      <c r="A930" s="331"/>
      <c r="B930" s="331"/>
      <c r="C930" s="331"/>
      <c r="D930" s="331"/>
      <c r="E930" s="331"/>
      <c r="F930" s="331"/>
      <c r="G930" s="331"/>
      <c r="H930" s="331"/>
      <c r="I930" s="331"/>
      <c r="J930" s="331"/>
      <c r="K930" s="331"/>
      <c r="L930" s="331"/>
      <c r="M930" s="331"/>
      <c r="N930" s="331"/>
      <c r="O930" s="331"/>
      <c r="P930" s="331"/>
      <c r="Q930" s="331"/>
      <c r="R930" s="331"/>
      <c r="S930" s="331"/>
      <c r="T930" s="331"/>
      <c r="U930" s="331"/>
      <c r="V930" s="331"/>
      <c r="W930" s="331"/>
      <c r="X930" s="331"/>
      <c r="Y930" s="331"/>
      <c r="Z930" s="331"/>
    </row>
    <row r="931">
      <c r="A931" s="331"/>
      <c r="B931" s="331"/>
      <c r="C931" s="331"/>
      <c r="D931" s="331"/>
      <c r="E931" s="331"/>
      <c r="F931" s="331"/>
      <c r="G931" s="331"/>
      <c r="H931" s="331"/>
      <c r="I931" s="331"/>
      <c r="J931" s="331"/>
      <c r="K931" s="331"/>
      <c r="L931" s="331"/>
      <c r="M931" s="331"/>
      <c r="N931" s="331"/>
      <c r="O931" s="331"/>
      <c r="P931" s="331"/>
      <c r="Q931" s="331"/>
      <c r="R931" s="331"/>
      <c r="S931" s="331"/>
      <c r="T931" s="331"/>
      <c r="U931" s="331"/>
      <c r="V931" s="331"/>
      <c r="W931" s="331"/>
      <c r="X931" s="331"/>
      <c r="Y931" s="331"/>
      <c r="Z931" s="331"/>
    </row>
    <row r="932">
      <c r="A932" s="331"/>
      <c r="B932" s="331"/>
      <c r="C932" s="331"/>
      <c r="D932" s="331"/>
      <c r="E932" s="331"/>
      <c r="F932" s="331"/>
      <c r="G932" s="331"/>
      <c r="H932" s="331"/>
      <c r="I932" s="331"/>
      <c r="J932" s="331"/>
      <c r="K932" s="331"/>
      <c r="L932" s="331"/>
      <c r="M932" s="331"/>
      <c r="N932" s="331"/>
      <c r="O932" s="331"/>
      <c r="P932" s="331"/>
      <c r="Q932" s="331"/>
      <c r="R932" s="331"/>
      <c r="S932" s="331"/>
      <c r="T932" s="331"/>
      <c r="U932" s="331"/>
      <c r="V932" s="331"/>
      <c r="W932" s="331"/>
      <c r="X932" s="331"/>
      <c r="Y932" s="331"/>
      <c r="Z932" s="331"/>
    </row>
    <row r="933">
      <c r="A933" s="331"/>
      <c r="B933" s="331"/>
      <c r="C933" s="331"/>
      <c r="D933" s="331"/>
      <c r="E933" s="331"/>
      <c r="F933" s="331"/>
      <c r="G933" s="331"/>
      <c r="H933" s="331"/>
      <c r="I933" s="331"/>
      <c r="J933" s="331"/>
      <c r="K933" s="331"/>
      <c r="L933" s="331"/>
      <c r="M933" s="331"/>
      <c r="N933" s="331"/>
      <c r="O933" s="331"/>
      <c r="P933" s="331"/>
      <c r="Q933" s="331"/>
      <c r="R933" s="331"/>
      <c r="S933" s="331"/>
      <c r="T933" s="331"/>
      <c r="U933" s="331"/>
      <c r="V933" s="331"/>
      <c r="W933" s="331"/>
      <c r="X933" s="331"/>
      <c r="Y933" s="331"/>
      <c r="Z933" s="331"/>
    </row>
    <row r="934">
      <c r="A934" s="331"/>
      <c r="B934" s="331"/>
      <c r="C934" s="331"/>
      <c r="D934" s="331"/>
      <c r="E934" s="331"/>
      <c r="F934" s="331"/>
      <c r="G934" s="331"/>
      <c r="H934" s="331"/>
      <c r="I934" s="331"/>
      <c r="J934" s="331"/>
      <c r="K934" s="331"/>
      <c r="L934" s="331"/>
      <c r="M934" s="331"/>
      <c r="N934" s="331"/>
      <c r="O934" s="331"/>
      <c r="P934" s="331"/>
      <c r="Q934" s="331"/>
      <c r="R934" s="331"/>
      <c r="S934" s="331"/>
      <c r="T934" s="331"/>
      <c r="U934" s="331"/>
      <c r="V934" s="331"/>
      <c r="W934" s="331"/>
      <c r="X934" s="331"/>
      <c r="Y934" s="331"/>
      <c r="Z934" s="331"/>
    </row>
    <row r="935">
      <c r="A935" s="331"/>
      <c r="B935" s="331"/>
      <c r="C935" s="331"/>
      <c r="D935" s="331"/>
      <c r="E935" s="331"/>
      <c r="F935" s="331"/>
      <c r="G935" s="331"/>
      <c r="H935" s="331"/>
      <c r="I935" s="331"/>
      <c r="J935" s="331"/>
      <c r="K935" s="331"/>
      <c r="L935" s="331"/>
      <c r="M935" s="331"/>
      <c r="N935" s="331"/>
      <c r="O935" s="331"/>
      <c r="P935" s="331"/>
      <c r="Q935" s="331"/>
      <c r="R935" s="331"/>
      <c r="S935" s="331"/>
      <c r="T935" s="331"/>
      <c r="U935" s="331"/>
      <c r="V935" s="331"/>
      <c r="W935" s="331"/>
      <c r="X935" s="331"/>
      <c r="Y935" s="331"/>
      <c r="Z935" s="331"/>
    </row>
    <row r="936">
      <c r="A936" s="331"/>
      <c r="B936" s="331"/>
      <c r="C936" s="331"/>
      <c r="D936" s="331"/>
      <c r="E936" s="331"/>
      <c r="F936" s="331"/>
      <c r="G936" s="331"/>
      <c r="H936" s="331"/>
      <c r="I936" s="331"/>
      <c r="J936" s="331"/>
      <c r="K936" s="331"/>
      <c r="L936" s="331"/>
      <c r="M936" s="331"/>
      <c r="N936" s="331"/>
      <c r="O936" s="331"/>
      <c r="P936" s="331"/>
      <c r="Q936" s="331"/>
      <c r="R936" s="331"/>
      <c r="S936" s="331"/>
      <c r="T936" s="331"/>
      <c r="U936" s="331"/>
      <c r="V936" s="331"/>
      <c r="W936" s="331"/>
      <c r="X936" s="331"/>
      <c r="Y936" s="331"/>
      <c r="Z936" s="331"/>
    </row>
    <row r="937">
      <c r="A937" s="331"/>
      <c r="B937" s="331"/>
      <c r="C937" s="331"/>
      <c r="D937" s="331"/>
      <c r="E937" s="331"/>
      <c r="F937" s="331"/>
      <c r="G937" s="331"/>
      <c r="H937" s="331"/>
      <c r="I937" s="331"/>
      <c r="J937" s="331"/>
      <c r="K937" s="331"/>
      <c r="L937" s="331"/>
      <c r="M937" s="331"/>
      <c r="N937" s="331"/>
      <c r="O937" s="331"/>
      <c r="P937" s="331"/>
      <c r="Q937" s="331"/>
      <c r="R937" s="331"/>
      <c r="S937" s="331"/>
      <c r="T937" s="331"/>
      <c r="U937" s="331"/>
      <c r="V937" s="331"/>
      <c r="W937" s="331"/>
      <c r="X937" s="331"/>
      <c r="Y937" s="331"/>
      <c r="Z937" s="331"/>
    </row>
    <row r="938">
      <c r="A938" s="331"/>
      <c r="B938" s="331"/>
      <c r="C938" s="331"/>
      <c r="D938" s="331"/>
      <c r="E938" s="331"/>
      <c r="F938" s="331"/>
      <c r="G938" s="331"/>
      <c r="H938" s="331"/>
      <c r="I938" s="331"/>
      <c r="J938" s="331"/>
      <c r="K938" s="331"/>
      <c r="L938" s="331"/>
      <c r="M938" s="331"/>
      <c r="N938" s="331"/>
      <c r="O938" s="331"/>
      <c r="P938" s="331"/>
      <c r="Q938" s="331"/>
      <c r="R938" s="331"/>
      <c r="S938" s="331"/>
      <c r="T938" s="331"/>
      <c r="U938" s="331"/>
      <c r="V938" s="331"/>
      <c r="W938" s="331"/>
      <c r="X938" s="331"/>
      <c r="Y938" s="331"/>
      <c r="Z938" s="331"/>
    </row>
    <row r="939">
      <c r="A939" s="331"/>
      <c r="B939" s="331"/>
      <c r="C939" s="331"/>
      <c r="D939" s="331"/>
      <c r="E939" s="331"/>
      <c r="F939" s="331"/>
      <c r="G939" s="331"/>
      <c r="H939" s="331"/>
      <c r="I939" s="331"/>
      <c r="J939" s="331"/>
      <c r="K939" s="331"/>
      <c r="L939" s="331"/>
      <c r="M939" s="331"/>
      <c r="N939" s="331"/>
      <c r="O939" s="331"/>
      <c r="P939" s="331"/>
      <c r="Q939" s="331"/>
      <c r="R939" s="331"/>
      <c r="S939" s="331"/>
      <c r="T939" s="331"/>
      <c r="U939" s="331"/>
      <c r="V939" s="331"/>
      <c r="W939" s="331"/>
      <c r="X939" s="331"/>
      <c r="Y939" s="331"/>
      <c r="Z939" s="331"/>
    </row>
    <row r="940">
      <c r="A940" s="331"/>
      <c r="B940" s="331"/>
      <c r="C940" s="331"/>
      <c r="D940" s="331"/>
      <c r="E940" s="331"/>
      <c r="F940" s="331"/>
      <c r="G940" s="331"/>
      <c r="H940" s="331"/>
      <c r="I940" s="331"/>
      <c r="J940" s="331"/>
      <c r="K940" s="331"/>
      <c r="L940" s="331"/>
      <c r="M940" s="331"/>
      <c r="N940" s="331"/>
      <c r="O940" s="331"/>
      <c r="P940" s="331"/>
      <c r="Q940" s="331"/>
      <c r="R940" s="331"/>
      <c r="S940" s="331"/>
      <c r="T940" s="331"/>
      <c r="U940" s="331"/>
      <c r="V940" s="331"/>
      <c r="W940" s="331"/>
      <c r="X940" s="331"/>
      <c r="Y940" s="331"/>
      <c r="Z940" s="331"/>
    </row>
    <row r="941">
      <c r="A941" s="331"/>
      <c r="B941" s="331"/>
      <c r="C941" s="331"/>
      <c r="D941" s="331"/>
      <c r="E941" s="331"/>
      <c r="F941" s="331"/>
      <c r="G941" s="331"/>
      <c r="H941" s="331"/>
      <c r="I941" s="331"/>
      <c r="J941" s="331"/>
      <c r="K941" s="331"/>
      <c r="L941" s="331"/>
      <c r="M941" s="331"/>
      <c r="N941" s="331"/>
      <c r="O941" s="331"/>
      <c r="P941" s="331"/>
      <c r="Q941" s="331"/>
      <c r="R941" s="331"/>
      <c r="S941" s="331"/>
      <c r="T941" s="331"/>
      <c r="U941" s="331"/>
      <c r="V941" s="331"/>
      <c r="W941" s="331"/>
      <c r="X941" s="331"/>
      <c r="Y941" s="331"/>
      <c r="Z941" s="331"/>
    </row>
    <row r="942">
      <c r="A942" s="331"/>
      <c r="B942" s="331"/>
      <c r="C942" s="331"/>
      <c r="D942" s="331"/>
      <c r="E942" s="331"/>
      <c r="F942" s="331"/>
      <c r="G942" s="331"/>
      <c r="H942" s="331"/>
      <c r="I942" s="331"/>
      <c r="J942" s="331"/>
      <c r="K942" s="331"/>
      <c r="L942" s="331"/>
      <c r="M942" s="331"/>
      <c r="N942" s="331"/>
      <c r="O942" s="331"/>
      <c r="P942" s="331"/>
      <c r="Q942" s="331"/>
      <c r="R942" s="331"/>
      <c r="S942" s="331"/>
      <c r="T942" s="331"/>
      <c r="U942" s="331"/>
      <c r="V942" s="331"/>
      <c r="W942" s="331"/>
      <c r="X942" s="331"/>
      <c r="Y942" s="331"/>
      <c r="Z942" s="331"/>
    </row>
    <row r="943">
      <c r="A943" s="331"/>
      <c r="B943" s="331"/>
      <c r="C943" s="331"/>
      <c r="D943" s="331"/>
      <c r="E943" s="331"/>
      <c r="F943" s="331"/>
      <c r="G943" s="331"/>
      <c r="H943" s="331"/>
      <c r="I943" s="331"/>
      <c r="J943" s="331"/>
      <c r="K943" s="331"/>
      <c r="L943" s="331"/>
      <c r="M943" s="331"/>
      <c r="N943" s="331"/>
      <c r="O943" s="331"/>
      <c r="P943" s="331"/>
      <c r="Q943" s="331"/>
      <c r="R943" s="331"/>
      <c r="S943" s="331"/>
      <c r="T943" s="331"/>
      <c r="U943" s="331"/>
      <c r="V943" s="331"/>
      <c r="W943" s="331"/>
      <c r="X943" s="331"/>
      <c r="Y943" s="331"/>
      <c r="Z943" s="331"/>
    </row>
    <row r="944">
      <c r="A944" s="331"/>
      <c r="B944" s="331"/>
      <c r="C944" s="331"/>
      <c r="D944" s="331"/>
      <c r="E944" s="331"/>
      <c r="F944" s="331"/>
      <c r="G944" s="331"/>
      <c r="H944" s="331"/>
      <c r="I944" s="331"/>
      <c r="J944" s="331"/>
      <c r="K944" s="331"/>
      <c r="L944" s="331"/>
      <c r="M944" s="331"/>
      <c r="N944" s="331"/>
      <c r="O944" s="331"/>
      <c r="P944" s="331"/>
      <c r="Q944" s="331"/>
      <c r="R944" s="331"/>
      <c r="S944" s="331"/>
      <c r="T944" s="331"/>
      <c r="U944" s="331"/>
      <c r="V944" s="331"/>
      <c r="W944" s="331"/>
      <c r="X944" s="331"/>
      <c r="Y944" s="331"/>
      <c r="Z944" s="331"/>
    </row>
    <row r="945">
      <c r="A945" s="331"/>
      <c r="B945" s="331"/>
      <c r="C945" s="331"/>
      <c r="D945" s="331"/>
      <c r="E945" s="331"/>
      <c r="F945" s="331"/>
      <c r="G945" s="331"/>
      <c r="H945" s="331"/>
      <c r="I945" s="331"/>
      <c r="J945" s="331"/>
      <c r="K945" s="331"/>
      <c r="L945" s="331"/>
      <c r="M945" s="331"/>
      <c r="N945" s="331"/>
      <c r="O945" s="331"/>
      <c r="P945" s="331"/>
      <c r="Q945" s="331"/>
      <c r="R945" s="331"/>
      <c r="S945" s="331"/>
      <c r="T945" s="331"/>
      <c r="U945" s="331"/>
      <c r="V945" s="331"/>
      <c r="W945" s="331"/>
      <c r="X945" s="331"/>
      <c r="Y945" s="331"/>
      <c r="Z945" s="331"/>
    </row>
    <row r="946">
      <c r="A946" s="331"/>
      <c r="B946" s="331"/>
      <c r="C946" s="331"/>
      <c r="D946" s="331"/>
      <c r="E946" s="331"/>
      <c r="F946" s="331"/>
      <c r="G946" s="331"/>
      <c r="H946" s="331"/>
      <c r="I946" s="331"/>
      <c r="J946" s="331"/>
      <c r="K946" s="331"/>
      <c r="L946" s="331"/>
      <c r="M946" s="331"/>
      <c r="N946" s="331"/>
      <c r="O946" s="331"/>
      <c r="P946" s="331"/>
      <c r="Q946" s="331"/>
      <c r="R946" s="331"/>
      <c r="S946" s="331"/>
      <c r="T946" s="331"/>
      <c r="U946" s="331"/>
      <c r="V946" s="331"/>
      <c r="W946" s="331"/>
      <c r="X946" s="331"/>
      <c r="Y946" s="331"/>
      <c r="Z946" s="331"/>
    </row>
    <row r="947">
      <c r="A947" s="331"/>
      <c r="B947" s="331"/>
      <c r="C947" s="331"/>
      <c r="D947" s="331"/>
      <c r="E947" s="331"/>
      <c r="F947" s="331"/>
      <c r="G947" s="331"/>
      <c r="H947" s="331"/>
      <c r="I947" s="331"/>
      <c r="J947" s="331"/>
      <c r="K947" s="331"/>
      <c r="L947" s="331"/>
      <c r="M947" s="331"/>
      <c r="N947" s="331"/>
      <c r="O947" s="331"/>
      <c r="P947" s="331"/>
      <c r="Q947" s="331"/>
      <c r="R947" s="331"/>
      <c r="S947" s="331"/>
      <c r="T947" s="331"/>
      <c r="U947" s="331"/>
      <c r="V947" s="331"/>
      <c r="W947" s="331"/>
      <c r="X947" s="331"/>
      <c r="Y947" s="331"/>
      <c r="Z947" s="331"/>
    </row>
    <row r="948">
      <c r="A948" s="331"/>
      <c r="B948" s="331"/>
      <c r="C948" s="331"/>
      <c r="D948" s="331"/>
      <c r="E948" s="331"/>
      <c r="F948" s="331"/>
      <c r="G948" s="331"/>
      <c r="H948" s="331"/>
      <c r="I948" s="331"/>
      <c r="J948" s="331"/>
      <c r="K948" s="331"/>
      <c r="L948" s="331"/>
      <c r="M948" s="331"/>
      <c r="N948" s="331"/>
      <c r="O948" s="331"/>
      <c r="P948" s="331"/>
      <c r="Q948" s="331"/>
      <c r="R948" s="331"/>
      <c r="S948" s="331"/>
      <c r="T948" s="331"/>
      <c r="U948" s="331"/>
      <c r="V948" s="331"/>
      <c r="W948" s="331"/>
      <c r="X948" s="331"/>
      <c r="Y948" s="331"/>
      <c r="Z948" s="331"/>
    </row>
    <row r="949">
      <c r="A949" s="331"/>
      <c r="B949" s="331"/>
      <c r="C949" s="331"/>
      <c r="D949" s="331"/>
      <c r="E949" s="331"/>
      <c r="F949" s="331"/>
      <c r="G949" s="331"/>
      <c r="H949" s="331"/>
      <c r="I949" s="331"/>
      <c r="J949" s="331"/>
      <c r="K949" s="331"/>
      <c r="L949" s="331"/>
      <c r="M949" s="331"/>
      <c r="N949" s="331"/>
      <c r="O949" s="331"/>
      <c r="P949" s="331"/>
      <c r="Q949" s="331"/>
      <c r="R949" s="331"/>
      <c r="S949" s="331"/>
      <c r="T949" s="331"/>
      <c r="U949" s="331"/>
      <c r="V949" s="331"/>
      <c r="W949" s="331"/>
      <c r="X949" s="331"/>
      <c r="Y949" s="331"/>
      <c r="Z949" s="331"/>
    </row>
    <row r="950">
      <c r="A950" s="331"/>
      <c r="B950" s="331"/>
      <c r="C950" s="331"/>
      <c r="D950" s="331"/>
      <c r="E950" s="331"/>
      <c r="F950" s="331"/>
      <c r="G950" s="331"/>
      <c r="H950" s="331"/>
      <c r="I950" s="331"/>
      <c r="J950" s="331"/>
      <c r="K950" s="331"/>
      <c r="L950" s="331"/>
      <c r="M950" s="331"/>
      <c r="N950" s="331"/>
      <c r="O950" s="331"/>
      <c r="P950" s="331"/>
      <c r="Q950" s="331"/>
      <c r="R950" s="331"/>
      <c r="S950" s="331"/>
      <c r="T950" s="331"/>
      <c r="U950" s="331"/>
      <c r="V950" s="331"/>
      <c r="W950" s="331"/>
      <c r="X950" s="331"/>
      <c r="Y950" s="331"/>
      <c r="Z950" s="331"/>
    </row>
    <row r="951">
      <c r="A951" s="331"/>
      <c r="B951" s="331"/>
      <c r="C951" s="331"/>
      <c r="D951" s="331"/>
      <c r="E951" s="331"/>
      <c r="F951" s="331"/>
      <c r="G951" s="331"/>
      <c r="H951" s="331"/>
      <c r="I951" s="331"/>
      <c r="J951" s="331"/>
      <c r="K951" s="331"/>
      <c r="L951" s="331"/>
      <c r="M951" s="331"/>
      <c r="N951" s="331"/>
      <c r="O951" s="331"/>
      <c r="P951" s="331"/>
      <c r="Q951" s="331"/>
      <c r="R951" s="331"/>
      <c r="S951" s="331"/>
      <c r="T951" s="331"/>
      <c r="U951" s="331"/>
      <c r="V951" s="331"/>
      <c r="W951" s="331"/>
      <c r="X951" s="331"/>
      <c r="Y951" s="331"/>
      <c r="Z951" s="331"/>
    </row>
    <row r="952">
      <c r="A952" s="331"/>
      <c r="B952" s="331"/>
      <c r="C952" s="331"/>
      <c r="D952" s="331"/>
      <c r="E952" s="331"/>
      <c r="F952" s="331"/>
      <c r="G952" s="331"/>
      <c r="H952" s="331"/>
      <c r="I952" s="331"/>
      <c r="J952" s="331"/>
      <c r="K952" s="331"/>
      <c r="L952" s="331"/>
      <c r="M952" s="331"/>
      <c r="N952" s="331"/>
      <c r="O952" s="331"/>
      <c r="P952" s="331"/>
      <c r="Q952" s="331"/>
      <c r="R952" s="331"/>
      <c r="S952" s="331"/>
      <c r="T952" s="331"/>
      <c r="U952" s="331"/>
      <c r="V952" s="331"/>
      <c r="W952" s="331"/>
      <c r="X952" s="331"/>
      <c r="Y952" s="331"/>
      <c r="Z952" s="331"/>
    </row>
    <row r="953">
      <c r="A953" s="331"/>
      <c r="B953" s="331"/>
      <c r="C953" s="331"/>
      <c r="D953" s="331"/>
      <c r="E953" s="331"/>
      <c r="F953" s="331"/>
      <c r="G953" s="331"/>
      <c r="H953" s="331"/>
      <c r="I953" s="331"/>
      <c r="J953" s="331"/>
      <c r="K953" s="331"/>
      <c r="L953" s="331"/>
      <c r="M953" s="331"/>
      <c r="N953" s="331"/>
      <c r="O953" s="331"/>
      <c r="P953" s="331"/>
      <c r="Q953" s="331"/>
      <c r="R953" s="331"/>
      <c r="S953" s="331"/>
      <c r="T953" s="331"/>
      <c r="U953" s="331"/>
      <c r="V953" s="331"/>
      <c r="W953" s="331"/>
      <c r="X953" s="331"/>
      <c r="Y953" s="331"/>
      <c r="Z953" s="331"/>
    </row>
    <row r="954">
      <c r="A954" s="331"/>
      <c r="B954" s="331"/>
      <c r="C954" s="331"/>
      <c r="D954" s="331"/>
      <c r="E954" s="331"/>
      <c r="F954" s="331"/>
      <c r="G954" s="331"/>
      <c r="H954" s="331"/>
      <c r="I954" s="331"/>
      <c r="J954" s="331"/>
      <c r="K954" s="331"/>
      <c r="L954" s="331"/>
      <c r="M954" s="331"/>
      <c r="N954" s="331"/>
      <c r="O954" s="331"/>
      <c r="P954" s="331"/>
      <c r="Q954" s="331"/>
      <c r="R954" s="331"/>
      <c r="S954" s="331"/>
      <c r="T954" s="331"/>
      <c r="U954" s="331"/>
      <c r="V954" s="331"/>
      <c r="W954" s="331"/>
      <c r="X954" s="331"/>
      <c r="Y954" s="331"/>
      <c r="Z954" s="331"/>
    </row>
    <row r="955">
      <c r="A955" s="331"/>
      <c r="B955" s="331"/>
      <c r="C955" s="331"/>
      <c r="D955" s="331"/>
      <c r="E955" s="331"/>
      <c r="F955" s="331"/>
      <c r="G955" s="331"/>
      <c r="H955" s="331"/>
      <c r="I955" s="331"/>
      <c r="J955" s="331"/>
      <c r="K955" s="331"/>
      <c r="L955" s="331"/>
      <c r="M955" s="331"/>
      <c r="N955" s="331"/>
      <c r="O955" s="331"/>
      <c r="P955" s="331"/>
      <c r="Q955" s="331"/>
      <c r="R955" s="331"/>
      <c r="S955" s="331"/>
      <c r="T955" s="331"/>
      <c r="U955" s="331"/>
      <c r="V955" s="331"/>
      <c r="W955" s="331"/>
      <c r="X955" s="331"/>
      <c r="Y955" s="331"/>
      <c r="Z955" s="331"/>
    </row>
    <row r="956">
      <c r="A956" s="331"/>
      <c r="B956" s="331"/>
      <c r="C956" s="331"/>
      <c r="D956" s="331"/>
      <c r="E956" s="331"/>
      <c r="F956" s="331"/>
      <c r="G956" s="331"/>
      <c r="H956" s="331"/>
      <c r="I956" s="331"/>
      <c r="J956" s="331"/>
      <c r="K956" s="331"/>
      <c r="L956" s="331"/>
      <c r="M956" s="331"/>
      <c r="N956" s="331"/>
      <c r="O956" s="331"/>
      <c r="P956" s="331"/>
      <c r="Q956" s="331"/>
      <c r="R956" s="331"/>
      <c r="S956" s="331"/>
      <c r="T956" s="331"/>
      <c r="U956" s="331"/>
      <c r="V956" s="331"/>
      <c r="W956" s="331"/>
      <c r="X956" s="331"/>
      <c r="Y956" s="331"/>
      <c r="Z956" s="331"/>
    </row>
    <row r="957">
      <c r="A957" s="331"/>
      <c r="B957" s="331"/>
      <c r="C957" s="331"/>
      <c r="D957" s="331"/>
      <c r="E957" s="331"/>
      <c r="F957" s="331"/>
      <c r="G957" s="331"/>
      <c r="H957" s="331"/>
      <c r="I957" s="331"/>
      <c r="J957" s="331"/>
      <c r="K957" s="331"/>
      <c r="L957" s="331"/>
      <c r="M957" s="331"/>
      <c r="N957" s="331"/>
      <c r="O957" s="331"/>
      <c r="P957" s="331"/>
      <c r="Q957" s="331"/>
      <c r="R957" s="331"/>
      <c r="S957" s="331"/>
      <c r="T957" s="331"/>
      <c r="U957" s="331"/>
      <c r="V957" s="331"/>
      <c r="W957" s="331"/>
      <c r="X957" s="331"/>
      <c r="Y957" s="331"/>
      <c r="Z957" s="331"/>
    </row>
    <row r="958">
      <c r="A958" s="331"/>
      <c r="B958" s="331"/>
      <c r="C958" s="331"/>
      <c r="D958" s="331"/>
      <c r="E958" s="331"/>
      <c r="F958" s="331"/>
      <c r="G958" s="331"/>
      <c r="H958" s="331"/>
      <c r="I958" s="331"/>
      <c r="J958" s="331"/>
      <c r="K958" s="331"/>
      <c r="L958" s="331"/>
      <c r="M958" s="331"/>
      <c r="N958" s="331"/>
      <c r="O958" s="331"/>
      <c r="P958" s="331"/>
      <c r="Q958" s="331"/>
      <c r="R958" s="331"/>
      <c r="S958" s="331"/>
      <c r="T958" s="331"/>
      <c r="U958" s="331"/>
      <c r="V958" s="331"/>
      <c r="W958" s="331"/>
      <c r="X958" s="331"/>
      <c r="Y958" s="331"/>
      <c r="Z958" s="331"/>
    </row>
    <row r="959">
      <c r="A959" s="331"/>
      <c r="B959" s="331"/>
      <c r="C959" s="331"/>
      <c r="D959" s="331"/>
      <c r="E959" s="331"/>
      <c r="F959" s="331"/>
      <c r="G959" s="331"/>
      <c r="H959" s="331"/>
      <c r="I959" s="331"/>
      <c r="J959" s="331"/>
      <c r="K959" s="331"/>
      <c r="L959" s="331"/>
      <c r="M959" s="331"/>
      <c r="N959" s="331"/>
      <c r="O959" s="331"/>
      <c r="P959" s="331"/>
      <c r="Q959" s="331"/>
      <c r="R959" s="331"/>
      <c r="S959" s="331"/>
      <c r="T959" s="331"/>
      <c r="U959" s="331"/>
      <c r="V959" s="331"/>
      <c r="W959" s="331"/>
      <c r="X959" s="331"/>
      <c r="Y959" s="331"/>
      <c r="Z959" s="331"/>
    </row>
    <row r="960">
      <c r="A960" s="331"/>
      <c r="B960" s="331"/>
      <c r="C960" s="331"/>
      <c r="D960" s="331"/>
      <c r="E960" s="331"/>
      <c r="F960" s="331"/>
      <c r="G960" s="331"/>
      <c r="H960" s="331"/>
      <c r="I960" s="331"/>
      <c r="J960" s="331"/>
      <c r="K960" s="331"/>
      <c r="L960" s="331"/>
      <c r="M960" s="331"/>
      <c r="N960" s="331"/>
      <c r="O960" s="331"/>
      <c r="P960" s="331"/>
      <c r="Q960" s="331"/>
      <c r="R960" s="331"/>
      <c r="S960" s="331"/>
      <c r="T960" s="331"/>
      <c r="U960" s="331"/>
      <c r="V960" s="331"/>
      <c r="W960" s="331"/>
      <c r="X960" s="331"/>
      <c r="Y960" s="331"/>
      <c r="Z960" s="331"/>
    </row>
    <row r="961">
      <c r="A961" s="331"/>
      <c r="B961" s="331"/>
      <c r="C961" s="331"/>
      <c r="D961" s="331"/>
      <c r="E961" s="331"/>
      <c r="F961" s="331"/>
      <c r="G961" s="331"/>
      <c r="H961" s="331"/>
      <c r="I961" s="331"/>
      <c r="J961" s="331"/>
      <c r="K961" s="331"/>
      <c r="L961" s="331"/>
      <c r="M961" s="331"/>
      <c r="N961" s="331"/>
      <c r="O961" s="331"/>
      <c r="P961" s="331"/>
      <c r="Q961" s="331"/>
      <c r="R961" s="331"/>
      <c r="S961" s="331"/>
      <c r="T961" s="331"/>
      <c r="U961" s="331"/>
      <c r="V961" s="331"/>
      <c r="W961" s="331"/>
      <c r="X961" s="331"/>
      <c r="Y961" s="331"/>
      <c r="Z961" s="331"/>
    </row>
    <row r="962">
      <c r="A962" s="331"/>
      <c r="B962" s="331"/>
      <c r="C962" s="331"/>
      <c r="D962" s="331"/>
      <c r="E962" s="331"/>
      <c r="F962" s="331"/>
      <c r="G962" s="331"/>
      <c r="H962" s="331"/>
      <c r="I962" s="331"/>
      <c r="J962" s="331"/>
      <c r="K962" s="331"/>
      <c r="L962" s="331"/>
      <c r="M962" s="331"/>
      <c r="N962" s="331"/>
      <c r="O962" s="331"/>
      <c r="P962" s="331"/>
      <c r="Q962" s="331"/>
      <c r="R962" s="331"/>
      <c r="S962" s="331"/>
      <c r="T962" s="331"/>
      <c r="U962" s="331"/>
      <c r="V962" s="331"/>
      <c r="W962" s="331"/>
      <c r="X962" s="331"/>
      <c r="Y962" s="331"/>
      <c r="Z962" s="331"/>
    </row>
    <row r="963">
      <c r="A963" s="331"/>
      <c r="B963" s="331"/>
      <c r="C963" s="331"/>
      <c r="D963" s="331"/>
      <c r="E963" s="331"/>
      <c r="F963" s="331"/>
      <c r="G963" s="331"/>
      <c r="H963" s="331"/>
      <c r="I963" s="331"/>
      <c r="J963" s="331"/>
      <c r="K963" s="331"/>
      <c r="L963" s="331"/>
      <c r="M963" s="331"/>
      <c r="N963" s="331"/>
      <c r="O963" s="331"/>
      <c r="P963" s="331"/>
      <c r="Q963" s="331"/>
      <c r="R963" s="331"/>
      <c r="S963" s="331"/>
      <c r="T963" s="331"/>
      <c r="U963" s="331"/>
      <c r="V963" s="331"/>
      <c r="W963" s="331"/>
      <c r="X963" s="331"/>
      <c r="Y963" s="331"/>
      <c r="Z963" s="331"/>
    </row>
    <row r="964">
      <c r="A964" s="331"/>
      <c r="B964" s="331"/>
      <c r="C964" s="331"/>
      <c r="D964" s="331"/>
      <c r="E964" s="331"/>
      <c r="F964" s="331"/>
      <c r="G964" s="331"/>
      <c r="H964" s="331"/>
      <c r="I964" s="331"/>
      <c r="J964" s="331"/>
      <c r="K964" s="331"/>
      <c r="L964" s="331"/>
      <c r="M964" s="331"/>
      <c r="N964" s="331"/>
      <c r="O964" s="331"/>
      <c r="P964" s="331"/>
      <c r="Q964" s="331"/>
      <c r="R964" s="331"/>
      <c r="S964" s="331"/>
      <c r="T964" s="331"/>
      <c r="U964" s="331"/>
      <c r="V964" s="331"/>
      <c r="W964" s="331"/>
      <c r="X964" s="331"/>
      <c r="Y964" s="331"/>
      <c r="Z964" s="331"/>
    </row>
    <row r="965">
      <c r="A965" s="331"/>
      <c r="B965" s="331"/>
      <c r="C965" s="331"/>
      <c r="D965" s="331"/>
      <c r="E965" s="331"/>
      <c r="F965" s="331"/>
      <c r="G965" s="331"/>
      <c r="H965" s="331"/>
      <c r="I965" s="331"/>
      <c r="J965" s="331"/>
      <c r="K965" s="331"/>
      <c r="L965" s="331"/>
      <c r="M965" s="331"/>
      <c r="N965" s="331"/>
      <c r="O965" s="331"/>
      <c r="P965" s="331"/>
      <c r="Q965" s="331"/>
      <c r="R965" s="331"/>
      <c r="S965" s="331"/>
      <c r="T965" s="331"/>
      <c r="U965" s="331"/>
      <c r="V965" s="331"/>
      <c r="W965" s="331"/>
      <c r="X965" s="331"/>
      <c r="Y965" s="331"/>
      <c r="Z965" s="331"/>
    </row>
    <row r="966">
      <c r="A966" s="331"/>
      <c r="B966" s="331"/>
      <c r="C966" s="331"/>
      <c r="D966" s="331"/>
      <c r="E966" s="331"/>
      <c r="F966" s="331"/>
      <c r="G966" s="331"/>
      <c r="H966" s="331"/>
      <c r="I966" s="331"/>
      <c r="J966" s="331"/>
      <c r="K966" s="331"/>
      <c r="L966" s="331"/>
      <c r="M966" s="331"/>
      <c r="N966" s="331"/>
      <c r="O966" s="331"/>
      <c r="P966" s="331"/>
      <c r="Q966" s="331"/>
      <c r="R966" s="331"/>
      <c r="S966" s="331"/>
      <c r="T966" s="331"/>
      <c r="U966" s="331"/>
      <c r="V966" s="331"/>
      <c r="W966" s="331"/>
      <c r="X966" s="331"/>
      <c r="Y966" s="331"/>
      <c r="Z966" s="331"/>
    </row>
    <row r="967">
      <c r="A967" s="331"/>
      <c r="B967" s="331"/>
      <c r="C967" s="331"/>
      <c r="D967" s="331"/>
      <c r="E967" s="331"/>
      <c r="F967" s="331"/>
      <c r="G967" s="331"/>
      <c r="H967" s="331"/>
      <c r="I967" s="331"/>
      <c r="J967" s="331"/>
      <c r="K967" s="331"/>
      <c r="L967" s="331"/>
      <c r="M967" s="331"/>
      <c r="N967" s="331"/>
      <c r="O967" s="331"/>
      <c r="P967" s="331"/>
      <c r="Q967" s="331"/>
      <c r="R967" s="331"/>
      <c r="S967" s="331"/>
      <c r="T967" s="331"/>
      <c r="U967" s="331"/>
      <c r="V967" s="331"/>
      <c r="W967" s="331"/>
      <c r="X967" s="331"/>
      <c r="Y967" s="331"/>
      <c r="Z967" s="331"/>
    </row>
    <row r="968">
      <c r="A968" s="331"/>
      <c r="B968" s="331"/>
      <c r="C968" s="331"/>
      <c r="D968" s="331"/>
      <c r="E968" s="331"/>
      <c r="F968" s="331"/>
      <c r="G968" s="331"/>
      <c r="H968" s="331"/>
      <c r="I968" s="331"/>
      <c r="J968" s="331"/>
      <c r="K968" s="331"/>
      <c r="L968" s="331"/>
      <c r="M968" s="331"/>
      <c r="N968" s="331"/>
      <c r="O968" s="331"/>
      <c r="P968" s="331"/>
      <c r="Q968" s="331"/>
      <c r="R968" s="331"/>
      <c r="S968" s="331"/>
      <c r="T968" s="331"/>
      <c r="U968" s="331"/>
      <c r="V968" s="331"/>
      <c r="W968" s="331"/>
      <c r="X968" s="331"/>
      <c r="Y968" s="331"/>
      <c r="Z968" s="331"/>
    </row>
    <row r="969">
      <c r="A969" s="331"/>
      <c r="B969" s="331"/>
      <c r="C969" s="331"/>
      <c r="D969" s="331"/>
      <c r="E969" s="331"/>
      <c r="F969" s="331"/>
      <c r="G969" s="331"/>
      <c r="H969" s="331"/>
      <c r="I969" s="331"/>
      <c r="J969" s="331"/>
      <c r="K969" s="331"/>
      <c r="L969" s="331"/>
      <c r="M969" s="331"/>
      <c r="N969" s="331"/>
      <c r="O969" s="331"/>
      <c r="P969" s="331"/>
      <c r="Q969" s="331"/>
      <c r="R969" s="331"/>
      <c r="S969" s="331"/>
      <c r="T969" s="331"/>
      <c r="U969" s="331"/>
      <c r="V969" s="331"/>
      <c r="W969" s="331"/>
      <c r="X969" s="331"/>
      <c r="Y969" s="331"/>
      <c r="Z969" s="331"/>
    </row>
    <row r="970">
      <c r="A970" s="331"/>
      <c r="B970" s="331"/>
      <c r="C970" s="331"/>
      <c r="D970" s="331"/>
      <c r="E970" s="331"/>
      <c r="F970" s="331"/>
      <c r="G970" s="331"/>
      <c r="H970" s="331"/>
      <c r="I970" s="331"/>
      <c r="J970" s="331"/>
      <c r="K970" s="331"/>
      <c r="L970" s="331"/>
      <c r="M970" s="331"/>
      <c r="N970" s="331"/>
      <c r="O970" s="331"/>
      <c r="P970" s="331"/>
      <c r="Q970" s="331"/>
      <c r="R970" s="331"/>
      <c r="S970" s="331"/>
      <c r="T970" s="331"/>
      <c r="U970" s="331"/>
      <c r="V970" s="331"/>
      <c r="W970" s="331"/>
      <c r="X970" s="331"/>
      <c r="Y970" s="331"/>
      <c r="Z970" s="331"/>
    </row>
    <row r="971">
      <c r="A971" s="331"/>
      <c r="B971" s="331"/>
      <c r="C971" s="331"/>
      <c r="D971" s="331"/>
      <c r="E971" s="331"/>
      <c r="F971" s="331"/>
      <c r="G971" s="331"/>
      <c r="H971" s="331"/>
      <c r="I971" s="331"/>
      <c r="J971" s="331"/>
      <c r="K971" s="331"/>
      <c r="L971" s="331"/>
      <c r="M971" s="331"/>
      <c r="N971" s="331"/>
      <c r="O971" s="331"/>
      <c r="P971" s="331"/>
      <c r="Q971" s="331"/>
      <c r="R971" s="331"/>
      <c r="S971" s="331"/>
      <c r="T971" s="331"/>
      <c r="U971" s="331"/>
      <c r="V971" s="331"/>
      <c r="W971" s="331"/>
      <c r="X971" s="331"/>
      <c r="Y971" s="331"/>
      <c r="Z971" s="331"/>
    </row>
    <row r="972">
      <c r="A972" s="331"/>
      <c r="B972" s="331"/>
      <c r="C972" s="331"/>
      <c r="D972" s="331"/>
      <c r="E972" s="331"/>
      <c r="F972" s="331"/>
      <c r="G972" s="331"/>
      <c r="H972" s="331"/>
      <c r="I972" s="331"/>
      <c r="J972" s="331"/>
      <c r="K972" s="331"/>
      <c r="L972" s="331"/>
      <c r="M972" s="331"/>
      <c r="N972" s="331"/>
      <c r="O972" s="331"/>
      <c r="P972" s="331"/>
      <c r="Q972" s="331"/>
      <c r="R972" s="331"/>
      <c r="S972" s="331"/>
      <c r="T972" s="331"/>
      <c r="U972" s="331"/>
      <c r="V972" s="331"/>
      <c r="W972" s="331"/>
      <c r="X972" s="331"/>
      <c r="Y972" s="331"/>
      <c r="Z972" s="331"/>
    </row>
    <row r="973">
      <c r="A973" s="331"/>
      <c r="B973" s="331"/>
      <c r="C973" s="331"/>
      <c r="D973" s="331"/>
      <c r="E973" s="331"/>
      <c r="F973" s="331"/>
      <c r="G973" s="331"/>
      <c r="H973" s="331"/>
      <c r="I973" s="331"/>
      <c r="J973" s="331"/>
      <c r="K973" s="331"/>
      <c r="L973" s="331"/>
      <c r="M973" s="331"/>
      <c r="N973" s="331"/>
      <c r="O973" s="331"/>
      <c r="P973" s="331"/>
      <c r="Q973" s="331"/>
      <c r="R973" s="331"/>
      <c r="S973" s="331"/>
      <c r="T973" s="331"/>
      <c r="U973" s="331"/>
      <c r="V973" s="331"/>
      <c r="W973" s="331"/>
      <c r="X973" s="331"/>
      <c r="Y973" s="331"/>
      <c r="Z973" s="331"/>
    </row>
    <row r="974">
      <c r="A974" s="331"/>
      <c r="B974" s="331"/>
      <c r="C974" s="331"/>
      <c r="D974" s="331"/>
      <c r="E974" s="331"/>
      <c r="F974" s="331"/>
      <c r="G974" s="331"/>
      <c r="H974" s="331"/>
      <c r="I974" s="331"/>
      <c r="J974" s="331"/>
      <c r="K974" s="331"/>
      <c r="L974" s="331"/>
      <c r="M974" s="331"/>
      <c r="N974" s="331"/>
      <c r="O974" s="331"/>
      <c r="P974" s="331"/>
      <c r="Q974" s="331"/>
      <c r="R974" s="331"/>
      <c r="S974" s="331"/>
      <c r="T974" s="331"/>
      <c r="U974" s="331"/>
      <c r="V974" s="331"/>
      <c r="W974" s="331"/>
      <c r="X974" s="331"/>
      <c r="Y974" s="331"/>
      <c r="Z974" s="331"/>
    </row>
    <row r="975">
      <c r="A975" s="331"/>
      <c r="B975" s="331"/>
      <c r="C975" s="331"/>
      <c r="D975" s="331"/>
      <c r="E975" s="331"/>
      <c r="F975" s="331"/>
      <c r="G975" s="331"/>
      <c r="H975" s="331"/>
      <c r="I975" s="331"/>
      <c r="J975" s="331"/>
      <c r="K975" s="331"/>
      <c r="L975" s="331"/>
      <c r="M975" s="331"/>
      <c r="N975" s="331"/>
      <c r="O975" s="331"/>
      <c r="P975" s="331"/>
      <c r="Q975" s="331"/>
      <c r="R975" s="331"/>
      <c r="S975" s="331"/>
      <c r="T975" s="331"/>
      <c r="U975" s="331"/>
      <c r="V975" s="331"/>
      <c r="W975" s="331"/>
      <c r="X975" s="331"/>
      <c r="Y975" s="331"/>
      <c r="Z975" s="331"/>
    </row>
    <row r="976">
      <c r="A976" s="331"/>
      <c r="B976" s="331"/>
      <c r="C976" s="331"/>
      <c r="D976" s="331"/>
      <c r="E976" s="331"/>
      <c r="F976" s="331"/>
      <c r="G976" s="331"/>
      <c r="H976" s="331"/>
      <c r="I976" s="331"/>
      <c r="J976" s="331"/>
      <c r="K976" s="331"/>
      <c r="L976" s="331"/>
      <c r="M976" s="331"/>
      <c r="N976" s="331"/>
      <c r="O976" s="331"/>
      <c r="P976" s="331"/>
      <c r="Q976" s="331"/>
      <c r="R976" s="331"/>
      <c r="S976" s="331"/>
      <c r="T976" s="331"/>
      <c r="U976" s="331"/>
      <c r="V976" s="331"/>
      <c r="W976" s="331"/>
      <c r="X976" s="331"/>
      <c r="Y976" s="331"/>
      <c r="Z976" s="331"/>
    </row>
    <row r="977">
      <c r="A977" s="331"/>
      <c r="B977" s="331"/>
      <c r="C977" s="331"/>
      <c r="D977" s="331"/>
      <c r="E977" s="331"/>
      <c r="F977" s="331"/>
      <c r="G977" s="331"/>
      <c r="H977" s="331"/>
      <c r="I977" s="331"/>
      <c r="J977" s="331"/>
      <c r="K977" s="331"/>
      <c r="L977" s="331"/>
      <c r="M977" s="331"/>
      <c r="N977" s="331"/>
      <c r="O977" s="331"/>
      <c r="P977" s="331"/>
      <c r="Q977" s="331"/>
      <c r="R977" s="331"/>
      <c r="S977" s="331"/>
      <c r="T977" s="331"/>
      <c r="U977" s="331"/>
      <c r="V977" s="331"/>
      <c r="W977" s="331"/>
      <c r="X977" s="331"/>
      <c r="Y977" s="331"/>
      <c r="Z977" s="331"/>
    </row>
    <row r="978">
      <c r="A978" s="331"/>
      <c r="B978" s="331"/>
      <c r="C978" s="331"/>
      <c r="D978" s="331"/>
      <c r="E978" s="331"/>
      <c r="F978" s="331"/>
      <c r="G978" s="331"/>
      <c r="H978" s="331"/>
      <c r="I978" s="331"/>
      <c r="J978" s="331"/>
      <c r="K978" s="331"/>
      <c r="L978" s="331"/>
      <c r="M978" s="331"/>
      <c r="N978" s="331"/>
      <c r="O978" s="331"/>
      <c r="P978" s="331"/>
      <c r="Q978" s="331"/>
      <c r="R978" s="331"/>
      <c r="S978" s="331"/>
      <c r="T978" s="331"/>
      <c r="U978" s="331"/>
      <c r="V978" s="331"/>
      <c r="W978" s="331"/>
      <c r="X978" s="331"/>
      <c r="Y978" s="331"/>
      <c r="Z978" s="331"/>
    </row>
    <row r="979">
      <c r="A979" s="331"/>
      <c r="B979" s="331"/>
      <c r="C979" s="331"/>
      <c r="D979" s="331"/>
      <c r="E979" s="331"/>
      <c r="F979" s="331"/>
      <c r="G979" s="331"/>
      <c r="H979" s="331"/>
      <c r="I979" s="331"/>
      <c r="J979" s="331"/>
      <c r="K979" s="331"/>
      <c r="L979" s="331"/>
      <c r="M979" s="331"/>
      <c r="N979" s="331"/>
      <c r="O979" s="331"/>
      <c r="P979" s="331"/>
      <c r="Q979" s="331"/>
      <c r="R979" s="331"/>
      <c r="S979" s="331"/>
      <c r="T979" s="331"/>
      <c r="U979" s="331"/>
      <c r="V979" s="331"/>
      <c r="W979" s="331"/>
      <c r="X979" s="331"/>
      <c r="Y979" s="331"/>
      <c r="Z979" s="331"/>
    </row>
    <row r="980">
      <c r="A980" s="331"/>
      <c r="B980" s="331"/>
      <c r="C980" s="331"/>
      <c r="D980" s="331"/>
      <c r="E980" s="331"/>
      <c r="F980" s="331"/>
      <c r="G980" s="331"/>
      <c r="H980" s="331"/>
      <c r="I980" s="331"/>
      <c r="J980" s="331"/>
      <c r="K980" s="331"/>
      <c r="L980" s="331"/>
      <c r="M980" s="331"/>
      <c r="N980" s="331"/>
      <c r="O980" s="331"/>
      <c r="P980" s="331"/>
      <c r="Q980" s="331"/>
      <c r="R980" s="331"/>
      <c r="S980" s="331"/>
      <c r="T980" s="331"/>
      <c r="U980" s="331"/>
      <c r="V980" s="331"/>
      <c r="W980" s="331"/>
      <c r="X980" s="331"/>
      <c r="Y980" s="331"/>
      <c r="Z980" s="331"/>
    </row>
    <row r="981">
      <c r="A981" s="331"/>
      <c r="B981" s="331"/>
      <c r="C981" s="331"/>
      <c r="D981" s="331"/>
      <c r="E981" s="331"/>
      <c r="F981" s="331"/>
      <c r="G981" s="331"/>
      <c r="H981" s="331"/>
      <c r="I981" s="331"/>
      <c r="J981" s="331"/>
      <c r="K981" s="331"/>
      <c r="L981" s="331"/>
      <c r="M981" s="331"/>
      <c r="N981" s="331"/>
      <c r="O981" s="331"/>
      <c r="P981" s="331"/>
      <c r="Q981" s="331"/>
      <c r="R981" s="331"/>
      <c r="S981" s="331"/>
      <c r="T981" s="331"/>
      <c r="U981" s="331"/>
      <c r="V981" s="331"/>
      <c r="W981" s="331"/>
      <c r="X981" s="331"/>
      <c r="Y981" s="331"/>
      <c r="Z981" s="331"/>
    </row>
    <row r="982">
      <c r="A982" s="331"/>
      <c r="B982" s="331"/>
      <c r="C982" s="331"/>
      <c r="D982" s="331"/>
      <c r="E982" s="331"/>
      <c r="F982" s="331"/>
      <c r="G982" s="331"/>
      <c r="H982" s="331"/>
      <c r="I982" s="331"/>
      <c r="J982" s="331"/>
      <c r="K982" s="331"/>
      <c r="L982" s="331"/>
      <c r="M982" s="331"/>
      <c r="N982" s="331"/>
      <c r="O982" s="331"/>
      <c r="P982" s="331"/>
      <c r="Q982" s="331"/>
      <c r="R982" s="331"/>
      <c r="S982" s="331"/>
      <c r="T982" s="331"/>
      <c r="U982" s="331"/>
      <c r="V982" s="331"/>
      <c r="W982" s="331"/>
      <c r="X982" s="331"/>
      <c r="Y982" s="331"/>
      <c r="Z982" s="331"/>
    </row>
    <row r="983">
      <c r="A983" s="331"/>
      <c r="B983" s="331"/>
      <c r="C983" s="331"/>
      <c r="D983" s="331"/>
      <c r="E983" s="331"/>
      <c r="F983" s="331"/>
      <c r="G983" s="331"/>
      <c r="H983" s="331"/>
      <c r="I983" s="331"/>
      <c r="J983" s="331"/>
      <c r="K983" s="331"/>
      <c r="L983" s="331"/>
      <c r="M983" s="331"/>
      <c r="N983" s="331"/>
      <c r="O983" s="331"/>
      <c r="P983" s="331"/>
      <c r="Q983" s="331"/>
      <c r="R983" s="331"/>
      <c r="S983" s="331"/>
      <c r="T983" s="331"/>
      <c r="U983" s="331"/>
      <c r="V983" s="331"/>
      <c r="W983" s="331"/>
      <c r="X983" s="331"/>
      <c r="Y983" s="331"/>
      <c r="Z983" s="331"/>
    </row>
    <row r="984">
      <c r="A984" s="331"/>
      <c r="B984" s="331"/>
      <c r="C984" s="331"/>
      <c r="D984" s="331"/>
      <c r="E984" s="331"/>
      <c r="F984" s="331"/>
      <c r="G984" s="331"/>
      <c r="H984" s="331"/>
      <c r="I984" s="331"/>
      <c r="J984" s="331"/>
      <c r="K984" s="331"/>
      <c r="L984" s="331"/>
      <c r="M984" s="331"/>
      <c r="N984" s="331"/>
      <c r="O984" s="331"/>
      <c r="P984" s="331"/>
      <c r="Q984" s="331"/>
      <c r="R984" s="331"/>
      <c r="S984" s="331"/>
      <c r="T984" s="331"/>
      <c r="U984" s="331"/>
      <c r="V984" s="331"/>
      <c r="W984" s="331"/>
      <c r="X984" s="331"/>
      <c r="Y984" s="331"/>
      <c r="Z984" s="331"/>
    </row>
    <row r="985">
      <c r="A985" s="331"/>
      <c r="B985" s="331"/>
      <c r="C985" s="331"/>
      <c r="D985" s="331"/>
      <c r="E985" s="331"/>
      <c r="F985" s="331"/>
      <c r="G985" s="331"/>
      <c r="H985" s="331"/>
      <c r="I985" s="331"/>
      <c r="J985" s="331"/>
      <c r="K985" s="331"/>
      <c r="L985" s="331"/>
      <c r="M985" s="331"/>
      <c r="N985" s="331"/>
      <c r="O985" s="331"/>
      <c r="P985" s="331"/>
      <c r="Q985" s="331"/>
      <c r="R985" s="331"/>
      <c r="S985" s="331"/>
      <c r="T985" s="331"/>
      <c r="U985" s="331"/>
      <c r="V985" s="331"/>
      <c r="W985" s="331"/>
      <c r="X985" s="331"/>
      <c r="Y985" s="331"/>
      <c r="Z985" s="331"/>
    </row>
    <row r="986">
      <c r="A986" s="331"/>
      <c r="B986" s="331"/>
      <c r="C986" s="331"/>
      <c r="D986" s="331"/>
      <c r="E986" s="331"/>
      <c r="F986" s="331"/>
      <c r="G986" s="331"/>
      <c r="H986" s="331"/>
      <c r="I986" s="331"/>
      <c r="J986" s="331"/>
      <c r="K986" s="331"/>
      <c r="L986" s="331"/>
      <c r="M986" s="331"/>
      <c r="N986" s="331"/>
      <c r="O986" s="331"/>
      <c r="P986" s="331"/>
      <c r="Q986" s="331"/>
      <c r="R986" s="331"/>
      <c r="S986" s="331"/>
      <c r="T986" s="331"/>
      <c r="U986" s="331"/>
      <c r="V986" s="331"/>
      <c r="W986" s="331"/>
      <c r="X986" s="331"/>
      <c r="Y986" s="331"/>
      <c r="Z986" s="331"/>
    </row>
    <row r="987">
      <c r="A987" s="331"/>
      <c r="B987" s="331"/>
      <c r="C987" s="331"/>
      <c r="D987" s="331"/>
      <c r="E987" s="331"/>
      <c r="F987" s="331"/>
      <c r="G987" s="331"/>
      <c r="H987" s="331"/>
      <c r="I987" s="331"/>
      <c r="J987" s="331"/>
      <c r="K987" s="331"/>
      <c r="L987" s="331"/>
      <c r="M987" s="331"/>
      <c r="N987" s="331"/>
      <c r="O987" s="331"/>
      <c r="P987" s="331"/>
      <c r="Q987" s="331"/>
      <c r="R987" s="331"/>
      <c r="S987" s="331"/>
      <c r="T987" s="331"/>
      <c r="U987" s="331"/>
      <c r="V987" s="331"/>
      <c r="W987" s="331"/>
      <c r="X987" s="331"/>
      <c r="Y987" s="331"/>
      <c r="Z987" s="331"/>
    </row>
    <row r="988">
      <c r="A988" s="331"/>
      <c r="B988" s="331"/>
      <c r="C988" s="331"/>
      <c r="D988" s="331"/>
      <c r="E988" s="331"/>
      <c r="F988" s="331"/>
      <c r="G988" s="331"/>
      <c r="H988" s="331"/>
      <c r="I988" s="331"/>
      <c r="J988" s="331"/>
      <c r="K988" s="331"/>
      <c r="L988" s="331"/>
      <c r="M988" s="331"/>
      <c r="N988" s="331"/>
      <c r="O988" s="331"/>
      <c r="P988" s="331"/>
      <c r="Q988" s="331"/>
      <c r="R988" s="331"/>
      <c r="S988" s="331"/>
      <c r="T988" s="331"/>
      <c r="U988" s="331"/>
      <c r="V988" s="331"/>
      <c r="W988" s="331"/>
      <c r="X988" s="331"/>
      <c r="Y988" s="331"/>
      <c r="Z988" s="331"/>
    </row>
    <row r="989">
      <c r="A989" s="331"/>
      <c r="B989" s="331"/>
      <c r="C989" s="331"/>
      <c r="D989" s="331"/>
      <c r="E989" s="331"/>
      <c r="F989" s="331"/>
      <c r="G989" s="331"/>
      <c r="H989" s="331"/>
      <c r="I989" s="331"/>
      <c r="J989" s="331"/>
      <c r="K989" s="331"/>
      <c r="L989" s="331"/>
      <c r="M989" s="331"/>
      <c r="N989" s="331"/>
      <c r="O989" s="331"/>
      <c r="P989" s="331"/>
      <c r="Q989" s="331"/>
      <c r="R989" s="331"/>
      <c r="S989" s="331"/>
      <c r="T989" s="331"/>
      <c r="U989" s="331"/>
      <c r="V989" s="331"/>
      <c r="W989" s="331"/>
      <c r="X989" s="331"/>
      <c r="Y989" s="331"/>
      <c r="Z989" s="331"/>
    </row>
    <row r="990">
      <c r="A990" s="331"/>
      <c r="B990" s="331"/>
      <c r="C990" s="331"/>
      <c r="D990" s="331"/>
      <c r="E990" s="331"/>
      <c r="F990" s="331"/>
      <c r="G990" s="331"/>
      <c r="H990" s="331"/>
      <c r="I990" s="331"/>
      <c r="J990" s="331"/>
      <c r="K990" s="331"/>
      <c r="L990" s="331"/>
      <c r="M990" s="331"/>
      <c r="N990" s="331"/>
      <c r="O990" s="331"/>
      <c r="P990" s="331"/>
      <c r="Q990" s="331"/>
      <c r="R990" s="331"/>
      <c r="S990" s="331"/>
      <c r="T990" s="331"/>
      <c r="U990" s="331"/>
      <c r="V990" s="331"/>
      <c r="W990" s="331"/>
      <c r="X990" s="331"/>
      <c r="Y990" s="331"/>
      <c r="Z990" s="331"/>
    </row>
    <row r="991">
      <c r="A991" s="331"/>
      <c r="B991" s="331"/>
      <c r="C991" s="331"/>
      <c r="D991" s="331"/>
      <c r="E991" s="331"/>
      <c r="F991" s="331"/>
      <c r="G991" s="331"/>
      <c r="H991" s="331"/>
      <c r="I991" s="331"/>
      <c r="J991" s="331"/>
      <c r="K991" s="331"/>
      <c r="L991" s="331"/>
      <c r="M991" s="331"/>
      <c r="N991" s="331"/>
      <c r="O991" s="331"/>
      <c r="P991" s="331"/>
      <c r="Q991" s="331"/>
      <c r="R991" s="331"/>
      <c r="S991" s="331"/>
      <c r="T991" s="331"/>
      <c r="U991" s="331"/>
      <c r="V991" s="331"/>
      <c r="W991" s="331"/>
      <c r="X991" s="331"/>
      <c r="Y991" s="331"/>
      <c r="Z991" s="331"/>
    </row>
    <row r="992">
      <c r="A992" s="331"/>
      <c r="B992" s="331"/>
      <c r="C992" s="331"/>
      <c r="D992" s="331"/>
      <c r="E992" s="331"/>
      <c r="F992" s="331"/>
      <c r="G992" s="331"/>
      <c r="H992" s="331"/>
      <c r="I992" s="331"/>
      <c r="J992" s="331"/>
      <c r="K992" s="331"/>
      <c r="L992" s="331"/>
      <c r="M992" s="331"/>
      <c r="N992" s="331"/>
      <c r="O992" s="331"/>
      <c r="P992" s="331"/>
      <c r="Q992" s="331"/>
      <c r="R992" s="331"/>
      <c r="S992" s="331"/>
      <c r="T992" s="331"/>
      <c r="U992" s="331"/>
      <c r="V992" s="331"/>
      <c r="W992" s="331"/>
      <c r="X992" s="331"/>
      <c r="Y992" s="331"/>
      <c r="Z992" s="331"/>
    </row>
    <row r="993">
      <c r="A993" s="331"/>
      <c r="B993" s="331"/>
      <c r="C993" s="331"/>
      <c r="D993" s="331"/>
      <c r="E993" s="331"/>
      <c r="F993" s="331"/>
      <c r="G993" s="331"/>
      <c r="H993" s="331"/>
      <c r="I993" s="331"/>
      <c r="J993" s="331"/>
      <c r="K993" s="331"/>
      <c r="L993" s="331"/>
      <c r="M993" s="331"/>
      <c r="N993" s="331"/>
      <c r="O993" s="331"/>
      <c r="P993" s="331"/>
      <c r="Q993" s="331"/>
      <c r="R993" s="331"/>
      <c r="S993" s="331"/>
      <c r="T993" s="331"/>
      <c r="U993" s="331"/>
      <c r="V993" s="331"/>
      <c r="W993" s="331"/>
      <c r="X993" s="331"/>
      <c r="Y993" s="331"/>
      <c r="Z993" s="331"/>
    </row>
    <row r="994">
      <c r="A994" s="331"/>
      <c r="B994" s="331"/>
      <c r="C994" s="331"/>
      <c r="D994" s="331"/>
      <c r="E994" s="331"/>
      <c r="F994" s="331"/>
      <c r="G994" s="331"/>
      <c r="H994" s="331"/>
      <c r="I994" s="331"/>
      <c r="J994" s="331"/>
      <c r="K994" s="331"/>
      <c r="L994" s="331"/>
      <c r="M994" s="331"/>
      <c r="N994" s="331"/>
      <c r="O994" s="331"/>
      <c r="P994" s="331"/>
      <c r="Q994" s="331"/>
      <c r="R994" s="331"/>
      <c r="S994" s="331"/>
      <c r="T994" s="331"/>
      <c r="U994" s="331"/>
      <c r="V994" s="331"/>
      <c r="W994" s="331"/>
      <c r="X994" s="331"/>
      <c r="Y994" s="331"/>
      <c r="Z994" s="331"/>
    </row>
    <row r="995">
      <c r="A995" s="331"/>
      <c r="B995" s="331"/>
      <c r="C995" s="331"/>
      <c r="D995" s="331"/>
      <c r="E995" s="331"/>
      <c r="F995" s="331"/>
      <c r="G995" s="331"/>
      <c r="H995" s="331"/>
      <c r="I995" s="331"/>
      <c r="J995" s="331"/>
      <c r="K995" s="331"/>
      <c r="L995" s="331"/>
      <c r="M995" s="331"/>
      <c r="N995" s="331"/>
      <c r="O995" s="331"/>
      <c r="P995" s="331"/>
      <c r="Q995" s="331"/>
      <c r="R995" s="331"/>
      <c r="S995" s="331"/>
      <c r="T995" s="331"/>
      <c r="U995" s="331"/>
      <c r="V995" s="331"/>
      <c r="W995" s="331"/>
      <c r="X995" s="331"/>
      <c r="Y995" s="331"/>
      <c r="Z995" s="331"/>
    </row>
    <row r="996">
      <c r="A996" s="331"/>
      <c r="B996" s="331"/>
      <c r="C996" s="331"/>
      <c r="D996" s="331"/>
      <c r="E996" s="331"/>
      <c r="F996" s="331"/>
      <c r="G996" s="331"/>
      <c r="H996" s="331"/>
      <c r="I996" s="331"/>
      <c r="J996" s="331"/>
      <c r="K996" s="331"/>
      <c r="L996" s="331"/>
      <c r="M996" s="331"/>
      <c r="N996" s="331"/>
      <c r="O996" s="331"/>
      <c r="P996" s="331"/>
      <c r="Q996" s="331"/>
      <c r="R996" s="331"/>
      <c r="S996" s="331"/>
      <c r="T996" s="331"/>
      <c r="U996" s="331"/>
      <c r="V996" s="331"/>
      <c r="W996" s="331"/>
      <c r="X996" s="331"/>
      <c r="Y996" s="331"/>
      <c r="Z996" s="331"/>
    </row>
    <row r="997">
      <c r="A997" s="331"/>
      <c r="B997" s="331"/>
      <c r="C997" s="331"/>
      <c r="D997" s="331"/>
      <c r="E997" s="331"/>
      <c r="F997" s="331"/>
      <c r="G997" s="331"/>
      <c r="H997" s="331"/>
      <c r="I997" s="331"/>
      <c r="J997" s="331"/>
      <c r="K997" s="331"/>
      <c r="L997" s="331"/>
      <c r="M997" s="331"/>
      <c r="N997" s="331"/>
      <c r="O997" s="331"/>
      <c r="P997" s="331"/>
      <c r="Q997" s="331"/>
      <c r="R997" s="331"/>
      <c r="S997" s="331"/>
      <c r="T997" s="331"/>
      <c r="U997" s="331"/>
      <c r="V997" s="331"/>
      <c r="W997" s="331"/>
      <c r="X997" s="331"/>
      <c r="Y997" s="331"/>
      <c r="Z997" s="331"/>
    </row>
    <row r="998">
      <c r="A998" s="331"/>
      <c r="B998" s="331"/>
      <c r="C998" s="331"/>
      <c r="D998" s="331"/>
      <c r="E998" s="331"/>
      <c r="F998" s="331"/>
      <c r="G998" s="331"/>
      <c r="H998" s="331"/>
      <c r="I998" s="331"/>
      <c r="J998" s="331"/>
      <c r="K998" s="331"/>
      <c r="L998" s="331"/>
      <c r="M998" s="331"/>
      <c r="N998" s="331"/>
      <c r="O998" s="331"/>
      <c r="P998" s="331"/>
      <c r="Q998" s="331"/>
      <c r="R998" s="331"/>
      <c r="S998" s="331"/>
      <c r="T998" s="331"/>
      <c r="U998" s="331"/>
      <c r="V998" s="331"/>
      <c r="W998" s="331"/>
      <c r="X998" s="331"/>
      <c r="Y998" s="331"/>
      <c r="Z998" s="331"/>
    </row>
    <row r="999">
      <c r="A999" s="331"/>
      <c r="B999" s="331"/>
      <c r="C999" s="331"/>
      <c r="D999" s="331"/>
      <c r="E999" s="331"/>
      <c r="F999" s="331"/>
      <c r="G999" s="331"/>
      <c r="H999" s="331"/>
      <c r="I999" s="331"/>
      <c r="J999" s="331"/>
      <c r="K999" s="331"/>
      <c r="L999" s="331"/>
      <c r="M999" s="331"/>
      <c r="N999" s="331"/>
      <c r="O999" s="331"/>
      <c r="P999" s="331"/>
      <c r="Q999" s="331"/>
      <c r="R999" s="331"/>
      <c r="S999" s="331"/>
      <c r="T999" s="331"/>
      <c r="U999" s="331"/>
      <c r="V999" s="331"/>
      <c r="W999" s="331"/>
      <c r="X999" s="331"/>
      <c r="Y999" s="331"/>
      <c r="Z999" s="331"/>
    </row>
    <row r="1000">
      <c r="A1000" s="331"/>
      <c r="B1000" s="331"/>
      <c r="C1000" s="331"/>
      <c r="D1000" s="331"/>
      <c r="E1000" s="331"/>
      <c r="F1000" s="331"/>
      <c r="G1000" s="331"/>
      <c r="H1000" s="331"/>
      <c r="I1000" s="331"/>
      <c r="J1000" s="331"/>
      <c r="K1000" s="331"/>
      <c r="L1000" s="331"/>
      <c r="M1000" s="331"/>
      <c r="N1000" s="331"/>
      <c r="O1000" s="331"/>
      <c r="P1000" s="331"/>
      <c r="Q1000" s="331"/>
      <c r="R1000" s="331"/>
      <c r="S1000" s="331"/>
      <c r="T1000" s="331"/>
      <c r="U1000" s="331"/>
      <c r="V1000" s="331"/>
      <c r="W1000" s="331"/>
      <c r="X1000" s="331"/>
      <c r="Y1000" s="331"/>
      <c r="Z1000" s="331"/>
    </row>
  </sheetData>
  <mergeCells count="2">
    <mergeCell ref="C4:X4"/>
    <mergeCell ref="C5:X20"/>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25"/>
    <col customWidth="1" min="4" max="4" width="30.88"/>
    <col customWidth="1" min="12" max="12" width="26.5"/>
  </cols>
  <sheetData>
    <row r="1">
      <c r="A1" s="332" t="str">
        <f>IFERROR(__xludf.DUMMYFUNCTION("QUERY(Staff!B:N, 
                 ""SELECT B, C, D ,E, F, G, H, I, J, K, L, M, N WHERE B MATCHES '"" &amp; TEXTJOIN(""|"", TRUE, ARRAYFORMULA(REGEXREPLACE(TRIM(SPLIT(TEXTJOIN("","", TRUE, FILTER('My Projects'!D:D, 'My Projects'!B:B=Start!D35)), "","")), ""[."&amp;"*+?^$()[]{}|\\]"", ""\\$0""))) &amp; ""' AND B IS NOT NULL"", 1)
"),"Agent Role")</f>
        <v>Agent Role</v>
      </c>
      <c r="B1" s="332" t="str">
        <f>IFERROR(__xludf.DUMMYFUNCTION("""COMPUTED_VALUE"""),"Goal")</f>
        <v>Goal</v>
      </c>
      <c r="C1" s="332" t="str">
        <f>IFERROR(__xludf.DUMMYFUNCTION("""COMPUTED_VALUE"""),"Backstory")</f>
        <v>Backstory</v>
      </c>
      <c r="D1" s="332" t="str">
        <f>IFERROR(__xludf.DUMMYFUNCTION("""COMPUTED_VALUE"""),"Tools")</f>
        <v>Tools</v>
      </c>
      <c r="E1" s="332" t="str">
        <f>IFERROR(__xludf.DUMMYFUNCTION("""COMPUTED_VALUE"""),"Allow delegation")</f>
        <v>Allow delegation</v>
      </c>
      <c r="F1" s="332" t="str">
        <f>IFERROR(__xludf.DUMMYFUNCTION("""COMPUTED_VALUE"""),"Verbose")</f>
        <v>Verbose</v>
      </c>
      <c r="G1" s="332" t="str">
        <f>IFERROR(__xludf.DUMMYFUNCTION("""COMPUTED_VALUE"""),"Memory")</f>
        <v>Memory</v>
      </c>
      <c r="H1" s="332" t="str">
        <f>IFERROR(__xludf.DUMMYFUNCTION("""COMPUTED_VALUE"""),"Max_iter")</f>
        <v>Max_iter</v>
      </c>
      <c r="I1" s="332" t="str">
        <f>IFERROR(__xludf.DUMMYFUNCTION("""COMPUTED_VALUE"""),"Model Name")</f>
        <v>Model Name</v>
      </c>
      <c r="J1" s="332" t="str">
        <f>IFERROR(__xludf.DUMMYFUNCTION("""COMPUTED_VALUE"""),"Temperature")</f>
        <v>Temperature</v>
      </c>
      <c r="K1" s="332" t="str">
        <f>IFERROR(__xludf.DUMMYFUNCTION("""COMPUTED_VALUE"""),"Function Calling Model")</f>
        <v>Function Calling Model</v>
      </c>
      <c r="L1" s="332" t="str">
        <f>IFERROR(__xludf.DUMMYFUNCTION("""COMPUTED_VALUE"""),"Model provider")</f>
        <v>Model provider</v>
      </c>
      <c r="M1" s="332" t="str">
        <f>IFERROR(__xludf.DUMMYFUNCTION("""COMPUTED_VALUE"""),"FC Model provider")</f>
        <v>FC Model provider</v>
      </c>
    </row>
    <row r="2">
      <c r="A2" s="333" t="str">
        <f>IFERROR(__xludf.DUMMYFUNCTION("""COMPUTED_VALUE"""),"DestinationFinder")</f>
        <v>DestinationFinder</v>
      </c>
      <c r="B2" s="333" t="str">
        <f>IFERROR(__xludf.DUMMYFUNCTION("""COMPUTED_VALUE"""),"Find and select one perfect travel destination based on user's request")</f>
        <v>Find and select one perfect travel destination based on user's request</v>
      </c>
      <c r="C2" s="333" t="str">
        <f>IFERROR(__xludf.DUMMYFUNCTION("""COMPUTED_VALUE"""),"As a travel destination expert, you analyze user requests to extract departure city (after ""from"") and use web search to find the most suitable location that matches their desires. You consider unique aspects of the request and ensure the destination tr"&amp;"uly fits the user's vision.
")</f>
        <v>As a travel destination expert, you analyze user requests to extract departure city (after "from") and use web search to find the most suitable location that matches their desires. You consider unique aspects of the request and ensure the destination truly fits the user's vision.
</v>
      </c>
      <c r="D2" s="333" t="str">
        <f>IFERROR(__xludf.DUMMYFUNCTION("""COMPUTED_VALUE"""),"website_search_tool")</f>
        <v>website_search_tool</v>
      </c>
      <c r="E2" s="333" t="b">
        <f>IFERROR(__xludf.DUMMYFUNCTION("""COMPUTED_VALUE"""),FALSE)</f>
        <v>0</v>
      </c>
      <c r="F2" s="333" t="b">
        <f>IFERROR(__xludf.DUMMYFUNCTION("""COMPUTED_VALUE"""),FALSE)</f>
        <v>0</v>
      </c>
      <c r="G2" s="333" t="b">
        <f>IFERROR(__xludf.DUMMYFUNCTION("""COMPUTED_VALUE"""),TRUE)</f>
        <v>1</v>
      </c>
      <c r="H2" s="334">
        <f>IFERROR(__xludf.DUMMYFUNCTION("""COMPUTED_VALUE"""),3.0)</f>
        <v>3</v>
      </c>
      <c r="I2" s="333" t="str">
        <f>IFERROR(__xludf.DUMMYFUNCTION("""COMPUTED_VALUE"""),"gpt-4-turbo-preview")</f>
        <v>gpt-4-turbo-preview</v>
      </c>
      <c r="J2" s="333">
        <f>IFERROR(__xludf.DUMMYFUNCTION("""COMPUTED_VALUE"""),0.7)</f>
        <v>0.7</v>
      </c>
      <c r="K2" s="333" t="str">
        <f>IFERROR(__xludf.DUMMYFUNCTION("""COMPUTED_VALUE"""),"gpt-4-turbo-preview")</f>
        <v>gpt-4-turbo-preview</v>
      </c>
      <c r="L2" s="333" t="str">
        <f>IFERROR(__xludf.DUMMYFUNCTION("""COMPUTED_VALUE"""),"openai")</f>
        <v>openai</v>
      </c>
      <c r="M2" s="333" t="str">
        <f>IFERROR(__xludf.DUMMYFUNCTION("""COMPUTED_VALUE"""),"openai")</f>
        <v>openai</v>
      </c>
    </row>
    <row r="3">
      <c r="A3" s="333" t="str">
        <f>IFERROR(__xludf.DUMMYFUNCTION("""COMPUTED_VALUE"""),"TripPlanner")</f>
        <v>TripPlanner</v>
      </c>
      <c r="B3" s="333" t="str">
        <f>IFERROR(__xludf.DUMMYFUNCTION("""COMPUTED_VALUE"""),"Create a detailed day-by-day itinerary for the selected destination")</f>
        <v>Create a detailed day-by-day itinerary for the selected destination</v>
      </c>
      <c r="C3" s="333" t="str">
        <f>IFERROR(__xludf.DUMMYFUNCTION("""COMPUTED_VALUE"""),"As an experienced travel planner, you craft engaging and balanced itineraries that maximize the destination's potential. You understand how to combine activities, rest, and local experiences to create memorable journeys.")</f>
        <v>As an experienced travel planner, you craft engaging and balanced itineraries that maximize the destination's potential. You understand how to combine activities, rest, and local experiences to create memorable journeys.</v>
      </c>
      <c r="D3" s="335" t="str">
        <f>IFERROR(__xludf.DUMMYFUNCTION("""COMPUTED_VALUE"""),"scrape_website_tool")</f>
        <v>scrape_website_tool</v>
      </c>
      <c r="E3" s="333" t="b">
        <f>IFERROR(__xludf.DUMMYFUNCTION("""COMPUTED_VALUE"""),FALSE)</f>
        <v>0</v>
      </c>
      <c r="F3" s="333" t="b">
        <f>IFERROR(__xludf.DUMMYFUNCTION("""COMPUTED_VALUE"""),FALSE)</f>
        <v>0</v>
      </c>
      <c r="G3" s="333" t="b">
        <f>IFERROR(__xludf.DUMMYFUNCTION("""COMPUTED_VALUE"""),TRUE)</f>
        <v>1</v>
      </c>
      <c r="H3" s="334">
        <f>IFERROR(__xludf.DUMMYFUNCTION("""COMPUTED_VALUE"""),3.0)</f>
        <v>3</v>
      </c>
      <c r="I3" s="333" t="str">
        <f>IFERROR(__xludf.DUMMYFUNCTION("""COMPUTED_VALUE"""),"gpt-4-turbo-preview")</f>
        <v>gpt-4-turbo-preview</v>
      </c>
      <c r="J3" s="333">
        <f>IFERROR(__xludf.DUMMYFUNCTION("""COMPUTED_VALUE"""),0.7)</f>
        <v>0.7</v>
      </c>
      <c r="K3" s="333" t="str">
        <f>IFERROR(__xludf.DUMMYFUNCTION("""COMPUTED_VALUE"""),"gpt-4-turbo-preview")</f>
        <v>gpt-4-turbo-preview</v>
      </c>
      <c r="L3" s="333" t="str">
        <f>IFERROR(__xludf.DUMMYFUNCTION("""COMPUTED_VALUE"""),"openai")</f>
        <v>openai</v>
      </c>
      <c r="M3" s="333" t="str">
        <f>IFERROR(__xludf.DUMMYFUNCTION("""COMPUTED_VALUE"""),"openai")</f>
        <v>openai</v>
      </c>
    </row>
    <row r="4">
      <c r="A4" s="333" t="str">
        <f>IFERROR(__xludf.DUMMYFUNCTION("""COMPUTED_VALUE"""),"FlightAdvisor")</f>
        <v>FlightAdvisor</v>
      </c>
      <c r="B4" s="333" t="str">
        <f>IFERROR(__xludf.DUMMYFUNCTION("""COMPUTED_VALUE"""),"Find flight options between departure city and destination")</f>
        <v>Find flight options between departure city and destination</v>
      </c>
      <c r="C4" s="333" t="str">
        <f>IFERROR(__xludf.DUMMYFUNCTION("""COMPUTED_VALUE"""),"Expert in analyzing flight routes and finding optimal connections between cities")</f>
        <v>Expert in analyzing flight routes and finding optimal connections between cities</v>
      </c>
      <c r="D4" s="333" t="str">
        <f>IFERROR(__xludf.DUMMYFUNCTION("""COMPUTED_VALUE"""),"flight_price_analyzer")</f>
        <v>flight_price_analyzer</v>
      </c>
      <c r="E4" s="333" t="b">
        <f>IFERROR(__xludf.DUMMYFUNCTION("""COMPUTED_VALUE"""),FALSE)</f>
        <v>0</v>
      </c>
      <c r="F4" s="333" t="b">
        <f>IFERROR(__xludf.DUMMYFUNCTION("""COMPUTED_VALUE"""),FALSE)</f>
        <v>0</v>
      </c>
      <c r="G4" s="333" t="b">
        <f>IFERROR(__xludf.DUMMYFUNCTION("""COMPUTED_VALUE"""),TRUE)</f>
        <v>1</v>
      </c>
      <c r="H4" s="334">
        <f>IFERROR(__xludf.DUMMYFUNCTION("""COMPUTED_VALUE"""),3.0)</f>
        <v>3</v>
      </c>
      <c r="I4" s="333" t="str">
        <f>IFERROR(__xludf.DUMMYFUNCTION("""COMPUTED_VALUE"""),"gpt-4-turbo-preview")</f>
        <v>gpt-4-turbo-preview</v>
      </c>
      <c r="J4" s="333">
        <f>IFERROR(__xludf.DUMMYFUNCTION("""COMPUTED_VALUE"""),0.1)</f>
        <v>0.1</v>
      </c>
      <c r="K4" s="333" t="str">
        <f>IFERROR(__xludf.DUMMYFUNCTION("""COMPUTED_VALUE"""),"gpt-4-turbo-preview")</f>
        <v>gpt-4-turbo-preview</v>
      </c>
      <c r="L4" s="333" t="str">
        <f>IFERROR(__xludf.DUMMYFUNCTION("""COMPUTED_VALUE"""),"openai")</f>
        <v>openai</v>
      </c>
      <c r="M4" s="333" t="str">
        <f>IFERROR(__xludf.DUMMYFUNCTION("""COMPUTED_VALUE"""),"openai")</f>
        <v>openai</v>
      </c>
    </row>
    <row r="17">
      <c r="A17" s="33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36" t="str">
        <f>IFERROR(__xludf.DUMMYFUNCTION("{
ARRAYFORMULA({""Team Name"", 
QUERY('My Projects'!A:M, ""SELECT C, E, F, G, H, I, J, K, L, M WHERE B MATCHES '"" &amp; TEXTJOIN(""|"", TRUE, Start!D35) &amp; ""' LIMIT 0"", 1)});
QUERY('My Projects'!A:M, ""SELECT B, C, E, F, G, H, I, J, K, L, M WHERE B MATCHES "&amp;"'"" &amp; TEXTJOIN(""|"", TRUE, Start!D35) &amp; ""' AND B IS NOT NULL"", 0)
}
"),"Team Name")</f>
        <v>Team Name</v>
      </c>
      <c r="B1" s="332" t="str">
        <f>IFERROR(__xludf.DUMMYFUNCTION("""COMPUTED_VALUE"""),"Assignment")</f>
        <v>Assignment</v>
      </c>
      <c r="C1" s="332" t="str">
        <f>IFERROR(__xludf.DUMMYFUNCTION("""COMPUTED_VALUE"""),"Process")</f>
        <v>Process</v>
      </c>
      <c r="D1" s="332" t="str">
        <f>IFERROR(__xludf.DUMMYFUNCTION("""COMPUTED_VALUE"""),"Verbose")</f>
        <v>Verbose</v>
      </c>
      <c r="E1" s="332" t="str">
        <f>IFERROR(__xludf.DUMMYFUNCTION("""COMPUTED_VALUE"""),"Memory")</f>
        <v>Memory</v>
      </c>
      <c r="F1" s="332" t="str">
        <f>IFERROR(__xludf.DUMMYFUNCTION("""COMPUTED_VALUE"""),"Embedding model")</f>
        <v>Embedding model</v>
      </c>
      <c r="G1" s="332" t="str">
        <f>IFERROR(__xludf.DUMMYFUNCTION("""COMPUTED_VALUE"""),"Embedding Provider")</f>
        <v>Embedding Provider</v>
      </c>
      <c r="H1" s="332" t="str">
        <f>IFERROR(__xludf.DUMMYFUNCTION("""COMPUTED_VALUE"""),"Manager LLM")</f>
        <v>Manager LLM</v>
      </c>
      <c r="I1" s="332" t="str">
        <f>IFERROR(__xludf.DUMMYFUNCTION("""COMPUTED_VALUE"""),"t")</f>
        <v>t</v>
      </c>
      <c r="J1" s="332" t="str">
        <f>IFERROR(__xludf.DUMMYFUNCTION("""COMPUTED_VALUE"""),"num_ctx")</f>
        <v>num_ctx</v>
      </c>
      <c r="K1" s="332" t="str">
        <f>IFERROR(__xludf.DUMMYFUNCTION("""COMPUTED_VALUE"""),"Manager LLM Provider")</f>
        <v>Manager LLM Provider</v>
      </c>
    </row>
    <row r="2">
      <c r="A2" s="333" t="str">
        <f>IFERROR(__xludf.DUMMYFUNCTION("""COMPUTED_VALUE"""),"Turn-key Travel Assistant")</f>
        <v>Turn-key Travel Assistant</v>
      </c>
      <c r="B2" s="333" t="str">
        <f>IFERROR(__xludf.DUMMYFUNCTION("""COMPUTED_VALUE""")," {assignment} - complete travel plan from flights to daily activities, created in minutes without the stress of endless research.")</f>
        <v> {assignment} - complete travel plan from flights to daily activities, created in minutes without the stress of endless research.</v>
      </c>
      <c r="C2" s="333" t="str">
        <f>IFERROR(__xludf.DUMMYFUNCTION("""COMPUTED_VALUE"""),"sequential")</f>
        <v>sequential</v>
      </c>
      <c r="D2" s="337" t="b">
        <f>IFERROR(__xludf.DUMMYFUNCTION("""COMPUTED_VALUE"""),TRUE)</f>
        <v>1</v>
      </c>
      <c r="E2" s="337" t="b">
        <f>IFERROR(__xludf.DUMMYFUNCTION("""COMPUTED_VALUE"""),TRUE)</f>
        <v>1</v>
      </c>
      <c r="F2" s="333" t="str">
        <f>IFERROR(__xludf.DUMMYFUNCTION("""COMPUTED_VALUE"""),"None")</f>
        <v>None</v>
      </c>
      <c r="G2" s="333" t="str">
        <f>IFERROR(__xludf.DUMMYFUNCTION("""COMPUTED_VALUE"""),"None")</f>
        <v>None</v>
      </c>
      <c r="H2" s="333" t="str">
        <f>IFERROR(__xludf.DUMMYFUNCTION("""COMPUTED_VALUE"""),"gpt-4-turbo-preview")</f>
        <v>gpt-4-turbo-preview</v>
      </c>
      <c r="I2" s="338">
        <f>IFERROR(__xludf.DUMMYFUNCTION("""COMPUTED_VALUE"""),0.1)</f>
        <v>0.1</v>
      </c>
      <c r="J2" s="334">
        <f>IFERROR(__xludf.DUMMYFUNCTION("""COMPUTED_VALUE"""),0.0)</f>
        <v>0</v>
      </c>
      <c r="K2" s="333" t="str">
        <f>IFERROR(__xludf.DUMMYFUNCTION("""COMPUTED_VALUE"""),"openai")</f>
        <v>openai</v>
      </c>
    </row>
  </sheetData>
  <conditionalFormatting sqref="D2:E2">
    <cfRule type="cellIs" dxfId="3" priority="1" operator="equal">
      <formula>"TRUE"</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0.25"/>
    <col customWidth="1" min="4" max="4" width="111.13"/>
  </cols>
  <sheetData>
    <row r="1">
      <c r="A1" s="335" t="str">
        <f>IFERROR(__xludf.DUMMYFUNCTION("QUERY('All Tasks'!A:E, ""SELECT B, C, D, E WHERE A MATCHES '"" &amp; TEXTJOIN(""|"", TRUE, Start!D35) &amp; ""' AND A IS NOT NULL"", 1)
"),"Task Name")</f>
        <v>Task Name</v>
      </c>
      <c r="B1" s="333" t="str">
        <f>IFERROR(__xludf.DUMMYFUNCTION("""COMPUTED_VALUE"""),"Agent")</f>
        <v>Agent</v>
      </c>
      <c r="C1" s="333" t="str">
        <f>IFERROR(__xludf.DUMMYFUNCTION("""COMPUTED_VALUE"""),"Instructions")</f>
        <v>Instructions</v>
      </c>
      <c r="D1" s="333" t="str">
        <f>IFERROR(__xludf.DUMMYFUNCTION("""COMPUTED_VALUE"""),"Expected Output")</f>
        <v>Expected Output</v>
      </c>
    </row>
    <row r="2">
      <c r="A2" s="333" t="str">
        <f>IFERROR(__xludf.DUMMYFUNCTION("""COMPUTED_VALUE"""),"Research and suggest destination option")</f>
        <v>Research and suggest destination option</v>
      </c>
      <c r="B2" s="333" t="str">
        <f>IFERROR(__xludf.DUMMYFUNCTION("""COMPUTED_VALUE"""),"DestinationFinder")</f>
        <v>DestinationFinder</v>
      </c>
      <c r="C2" s="333" t="str">
        <f>IFERROR(__xludf.DUMMYFUNCTION("""COMPUTED_VALUE"""),"Closer to the warm sea from London")</f>
        <v>Closer to the warm sea from London</v>
      </c>
      <c r="D2" s="333" t="str">
        <f>IFERROR(__xludf.DUMMYFUNCTION("""COMPUTED_VALUE"""),"{
  ""departure"": ""city_from_query"",
  ""destination"": ""single_location_name"",
  ""type"": ""location_type"",
  ""features"": [""3 main characteristics""],
  ""atmosphere"": ""overall_mood""
}")</f>
        <v>{
  "departure": "city_from_query",
  "destination": "single_location_name",
  "type": "location_type",
  "features": ["3 main characteristics"],
  "atmosphere": "overall_mood"
}</v>
      </c>
    </row>
    <row r="3">
      <c r="A3" s="333" t="str">
        <f>IFERROR(__xludf.DUMMYFUNCTION("""COMPUTED_VALUE"""),"Create Trip Plan")</f>
        <v>Create Trip Plan</v>
      </c>
      <c r="B3" s="333" t="str">
        <f>IFERROR(__xludf.DUMMYFUNCTION("""COMPUTED_VALUE"""),"TripPlanner")</f>
        <v>TripPlanner</v>
      </c>
      <c r="C3" s="333" t="str">
        <f>IFERROR(__xludf.DUMMYFUNCTION("""COMPUTED_VALUE"""),"Create a detailed 7-day trip plan for {previous_destination}. Include daily activities, accommodations, and local experiences that maximize the destination's unique atmosphere.")</f>
        <v>Create a detailed 7-day trip plan for {previous_destination}. Include daily activities, accommodations, and local experiences that maximize the destination's unique atmosphere.</v>
      </c>
      <c r="D3" s="333" t="str">
        <f>IFERROR(__xludf.DUMMYFUNCTION("""COMPUTED_VALUE"""),"{
  ""trip_plan"": {
    ""location"": ""same_as_destination"", ""departure"": ""city_from_first_task"",    ""duration"": ""number_of_days"",
    ""accommodation"": {
      ""type"": ""single_accommodation_type"",
      ""area"": ""location_description""
"&amp;"    },
   ""daily_activities"": [
  {
    ""day"": ""number"",
    ""main_activity"": ""general_activity_type"",
    ""additional"": ""complementary_activity"",
    ""evening"": ""evening_activity_type""
  }
],
    ""practical_tips"": {
  ""best_time"": "&amp;"""season_or_period"",
  ""transport"": ""transport_options"",
  ""essentials"": [""general_items""]
}
  }
}")</f>
        <v>{
  "trip_plan": {
    "location": "same_as_destination", "departure": "city_from_first_task",    "duration": "number_of_days",
    "accommodation": {
      "type": "single_accommodation_type",
      "area": "location_description"
    },
   "daily_activities": [
  {
    "day": "number",
    "main_activity": "general_activity_type",
    "additional": "complementary_activity",
    "evening": "evening_activity_type"
  }
],
    "practical_tips": {
  "best_time": "season_or_period",
  "transport": "transport_options",
  "essentials": ["general_items"]
}
  }
}</v>
      </c>
    </row>
    <row r="4">
      <c r="A4" s="333" t="str">
        <f>IFERROR(__xludf.DUMMYFUNCTION("""COMPUTED_VALUE"""),"Find flight options between departure city and destination")</f>
        <v>Find flight options between departure city and destination</v>
      </c>
      <c r="B4" s="333" t="str">
        <f>IFERROR(__xludf.DUMMYFUNCTION("""COMPUTED_VALUE"""),"FlightAdvisor")</f>
        <v>FlightAdvisor</v>
      </c>
      <c r="C4" s="333" t="str">
        <f>IFERROR(__xludf.DUMMYFUNCTION("""COMPUTED_VALUE"""),"Follow these exact steps:
1. Extract data from trip_plan:
   departure = trip_plan.departure
   destination = trip_plan.location
2. Create dictionary: {""departure"": departure, ""destination"": destination}
3. Use flight_price_analyzer(data=dictionary)
4"&amp;". Return the result
Do not ask questions - just use the tool directly with the data from trip_plan.")</f>
        <v>Follow these exact steps:
1. Extract data from trip_plan:
   departure = trip_plan.departure
   destination = trip_plan.location
2. Create dictionary: {"departure": departure, "destination": destination}
3. Use flight_price_analyzer(data=dictionary)
4. Return the result
Do not ask questions - just use the tool directly with the data from trip_plan.</v>
      </c>
      <c r="D4" s="333" t="str">
        <f>IFERROR(__xludf.DUMMYFUNCTION("""COMPUTED_VALUE"""),"{
  ""flight_details"": {
    ""route"": {
      ""from"": ""departure_city"",
      ""to"": ""destination_city"",
      ""airports"": {
        ""departure"": ""airport_name"",
        ""arrival"": ""airport_name""
      }
    },
    ""options"": {
     "&amp;" ""price_range"": {
        ""min"": ""number"",
        ""max"": ""number"",
        ""currency"": ""EUR""
      },
      ""best_dates"": [""dates""],
      ""duration"": ""flight_time""
    }
  }
}")</f>
        <v>{
  "flight_details": {
    "route": {
      "from": "departure_city",
      "to": "destination_city",
      "airports": {
        "departure": "airport_name",
        "arrival": "airport_name"
      }
    },
    "options": {
      "price_range": {
        "min": "number",
        "max": "number",
        "currency": "EUR"
      },
      "best_dates": ["dates"],
      "duration": "flight_time"
    }
  }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63"/>
    <col customWidth="1" min="2" max="2" width="18.25"/>
    <col customWidth="1" min="3" max="3" width="73.5"/>
    <col customWidth="1" min="4" max="4" width="28.75"/>
    <col customWidth="1" min="5" max="7" width="3.63"/>
    <col customWidth="1" min="8" max="8" width="3.5"/>
    <col customWidth="1" min="9" max="9" width="18.75"/>
    <col customWidth="1" min="10" max="10" width="5.25"/>
    <col customWidth="1" min="11" max="11" width="23.38"/>
    <col customWidth="1" min="12" max="24" width="8.38"/>
  </cols>
  <sheetData>
    <row r="1" ht="75.75" customHeight="1">
      <c r="A1" s="339" t="str">
        <f>IFERROR(__xludf.DUMMYFUNCTION("QUERY('Agents View'!A:M, ""SELECT A, B, C, D, E, F, G, H, I, J, K, L, M WHERE A is not NULL"", 1)"),"Agent Role")</f>
        <v>Agent Role</v>
      </c>
      <c r="B1" s="339" t="str">
        <f>IFERROR(__xludf.DUMMYFUNCTION("""COMPUTED_VALUE"""),"Goal")</f>
        <v>Goal</v>
      </c>
      <c r="C1" s="339" t="str">
        <f>IFERROR(__xludf.DUMMYFUNCTION("""COMPUTED_VALUE"""),"Backstory")</f>
        <v>Backstory</v>
      </c>
      <c r="D1" s="339" t="str">
        <f>IFERROR(__xludf.DUMMYFUNCTION("""COMPUTED_VALUE"""),"Tools")</f>
        <v>Tools</v>
      </c>
      <c r="E1" s="340" t="str">
        <f>IFERROR(__xludf.DUMMYFUNCTION("""COMPUTED_VALUE"""),"Allow delegation")</f>
        <v>Allow delegation</v>
      </c>
      <c r="F1" s="340" t="str">
        <f>IFERROR(__xludf.DUMMYFUNCTION("""COMPUTED_VALUE"""),"Verbose")</f>
        <v>Verbose</v>
      </c>
      <c r="G1" s="340" t="str">
        <f>IFERROR(__xludf.DUMMYFUNCTION("""COMPUTED_VALUE"""),"Memory")</f>
        <v>Memory</v>
      </c>
      <c r="H1" s="341" t="str">
        <f>IFERROR(__xludf.DUMMYFUNCTION("""COMPUTED_VALUE"""),"Max_iter")</f>
        <v>Max_iter</v>
      </c>
      <c r="I1" s="342" t="str">
        <f>IFERROR(__xludf.DUMMYFUNCTION("""COMPUTED_VALUE"""),"Model Name")</f>
        <v>Model Name</v>
      </c>
      <c r="J1" s="343" t="str">
        <f>IFERROR(__xludf.DUMMYFUNCTION("""COMPUTED_VALUE"""),"Temperature")</f>
        <v>Temperature</v>
      </c>
      <c r="K1" s="344" t="str">
        <f>IFERROR(__xludf.DUMMYFUNCTION("""COMPUTED_VALUE"""),"Function Calling Model")</f>
        <v>Function Calling Model</v>
      </c>
      <c r="L1" s="344" t="str">
        <f>IFERROR(__xludf.DUMMYFUNCTION("""COMPUTED_VALUE"""),"Model provider")</f>
        <v>Model provider</v>
      </c>
      <c r="M1" s="344" t="str">
        <f>IFERROR(__xludf.DUMMYFUNCTION("""COMPUTED_VALUE"""),"FC Model provider")</f>
        <v>FC Model provider</v>
      </c>
      <c r="N1" s="344"/>
      <c r="O1" s="344"/>
      <c r="P1" s="344"/>
      <c r="Q1" s="344"/>
      <c r="R1" s="344"/>
      <c r="S1" s="344"/>
      <c r="T1" s="344"/>
      <c r="U1" s="344"/>
      <c r="V1" s="344"/>
      <c r="W1" s="344"/>
      <c r="X1" s="344"/>
    </row>
    <row r="2" ht="75.75" customHeight="1">
      <c r="A2" s="345" t="str">
        <f>IFERROR(__xludf.DUMMYFUNCTION("""COMPUTED_VALUE"""),"DestinationFinder")</f>
        <v>DestinationFinder</v>
      </c>
      <c r="B2" s="346" t="str">
        <f>IFERROR(__xludf.DUMMYFUNCTION("""COMPUTED_VALUE"""),"Find and select one perfect travel destination based on user's request")</f>
        <v>Find and select one perfect travel destination based on user's request</v>
      </c>
      <c r="C2" s="346" t="str">
        <f>IFERROR(__xludf.DUMMYFUNCTION("""COMPUTED_VALUE"""),"As a travel destination expert, you analyze user requests to extract departure city (after ""from"") and use web search to find the most suitable location that matches their desires. You consider unique aspects of the request and ensure the destination tr"&amp;"uly fits the user's vision.
")</f>
        <v>As a travel destination expert, you analyze user requests to extract departure city (after "from") and use web search to find the most suitable location that matches their desires. You consider unique aspects of the request and ensure the destination truly fits the user's vision.
</v>
      </c>
      <c r="D2" s="346" t="str">
        <f>IFERROR(__xludf.DUMMYFUNCTION("""COMPUTED_VALUE"""),"website_search_tool")</f>
        <v>website_search_tool</v>
      </c>
      <c r="E2" s="347" t="b">
        <f>IFERROR(__xludf.DUMMYFUNCTION("""COMPUTED_VALUE"""),FALSE)</f>
        <v>0</v>
      </c>
      <c r="F2" s="347" t="b">
        <f>IFERROR(__xludf.DUMMYFUNCTION("""COMPUTED_VALUE"""),FALSE)</f>
        <v>0</v>
      </c>
      <c r="G2" s="347" t="b">
        <f>IFERROR(__xludf.DUMMYFUNCTION("""COMPUTED_VALUE"""),TRUE)</f>
        <v>1</v>
      </c>
      <c r="H2" s="348">
        <f>IFERROR(__xludf.DUMMYFUNCTION("""COMPUTED_VALUE"""),3.0)</f>
        <v>3</v>
      </c>
      <c r="I2" s="349" t="str">
        <f>IFERROR(__xludf.DUMMYFUNCTION("""COMPUTED_VALUE"""),"gpt-4-turbo-preview")</f>
        <v>gpt-4-turbo-preview</v>
      </c>
      <c r="J2" s="350">
        <f>IFERROR(__xludf.DUMMYFUNCTION("""COMPUTED_VALUE"""),0.7)</f>
        <v>0.7</v>
      </c>
      <c r="K2" s="350" t="str">
        <f>IFERROR(__xludf.DUMMYFUNCTION("""COMPUTED_VALUE"""),"gpt-4-turbo-preview")</f>
        <v>gpt-4-turbo-preview</v>
      </c>
      <c r="L2" s="351" t="str">
        <f>IFERROR(__xludf.DUMMYFUNCTION("""COMPUTED_VALUE"""),"openai")</f>
        <v>openai</v>
      </c>
      <c r="M2" s="182" t="str">
        <f>IFERROR(__xludf.DUMMYFUNCTION("""COMPUTED_VALUE"""),"openai")</f>
        <v>openai</v>
      </c>
      <c r="N2" s="182"/>
      <c r="O2" s="182"/>
      <c r="P2" s="182"/>
      <c r="Q2" s="182"/>
      <c r="R2" s="182"/>
      <c r="S2" s="182"/>
      <c r="T2" s="182"/>
      <c r="U2" s="182"/>
      <c r="V2" s="182"/>
      <c r="W2" s="182"/>
      <c r="X2" s="182"/>
    </row>
    <row r="3" ht="75.75" customHeight="1">
      <c r="A3" s="345" t="str">
        <f>IFERROR(__xludf.DUMMYFUNCTION("""COMPUTED_VALUE"""),"TripPlanner")</f>
        <v>TripPlanner</v>
      </c>
      <c r="B3" s="346" t="str">
        <f>IFERROR(__xludf.DUMMYFUNCTION("""COMPUTED_VALUE"""),"Create a detailed day-by-day itinerary for the selected destination")</f>
        <v>Create a detailed day-by-day itinerary for the selected destination</v>
      </c>
      <c r="C3" s="346" t="str">
        <f>IFERROR(__xludf.DUMMYFUNCTION("""COMPUTED_VALUE"""),"As an experienced travel planner, you craft engaging and balanced itineraries that maximize the destination's potential. You understand how to combine activities, rest, and local experiences to create memorable journeys.")</f>
        <v>As an experienced travel planner, you craft engaging and balanced itineraries that maximize the destination's potential. You understand how to combine activities, rest, and local experiences to create memorable journeys.</v>
      </c>
      <c r="D3" s="346" t="str">
        <f>IFERROR(__xludf.DUMMYFUNCTION("""COMPUTED_VALUE"""),"scrape_website_tool")</f>
        <v>scrape_website_tool</v>
      </c>
      <c r="E3" s="347" t="b">
        <f>IFERROR(__xludf.DUMMYFUNCTION("""COMPUTED_VALUE"""),FALSE)</f>
        <v>0</v>
      </c>
      <c r="F3" s="347" t="b">
        <f>IFERROR(__xludf.DUMMYFUNCTION("""COMPUTED_VALUE"""),FALSE)</f>
        <v>0</v>
      </c>
      <c r="G3" s="347" t="b">
        <f>IFERROR(__xludf.DUMMYFUNCTION("""COMPUTED_VALUE"""),TRUE)</f>
        <v>1</v>
      </c>
      <c r="H3" s="348">
        <f>IFERROR(__xludf.DUMMYFUNCTION("""COMPUTED_VALUE"""),3.0)</f>
        <v>3</v>
      </c>
      <c r="I3" s="349" t="str">
        <f>IFERROR(__xludf.DUMMYFUNCTION("""COMPUTED_VALUE"""),"gpt-4-turbo-preview")</f>
        <v>gpt-4-turbo-preview</v>
      </c>
      <c r="J3" s="350">
        <f>IFERROR(__xludf.DUMMYFUNCTION("""COMPUTED_VALUE"""),0.7)</f>
        <v>0.7</v>
      </c>
      <c r="K3" s="350" t="str">
        <f>IFERROR(__xludf.DUMMYFUNCTION("""COMPUTED_VALUE"""),"gpt-4-turbo-preview")</f>
        <v>gpt-4-turbo-preview</v>
      </c>
      <c r="L3" s="351" t="str">
        <f>IFERROR(__xludf.DUMMYFUNCTION("""COMPUTED_VALUE"""),"openai")</f>
        <v>openai</v>
      </c>
      <c r="M3" s="351" t="str">
        <f>IFERROR(__xludf.DUMMYFUNCTION("""COMPUTED_VALUE"""),"openai")</f>
        <v>openai</v>
      </c>
      <c r="N3" s="351"/>
      <c r="O3" s="351"/>
      <c r="P3" s="351"/>
      <c r="Q3" s="351"/>
      <c r="R3" s="351"/>
      <c r="S3" s="351"/>
      <c r="T3" s="351"/>
      <c r="U3" s="351"/>
      <c r="V3" s="351"/>
      <c r="W3" s="351"/>
      <c r="X3" s="351"/>
    </row>
    <row r="4" ht="75.75" customHeight="1">
      <c r="A4" s="345" t="str">
        <f>IFERROR(__xludf.DUMMYFUNCTION("""COMPUTED_VALUE"""),"FlightAdvisor")</f>
        <v>FlightAdvisor</v>
      </c>
      <c r="B4" s="346" t="str">
        <f>IFERROR(__xludf.DUMMYFUNCTION("""COMPUTED_VALUE"""),"Find flight options between departure city and destination")</f>
        <v>Find flight options between departure city and destination</v>
      </c>
      <c r="C4" s="346" t="str">
        <f>IFERROR(__xludf.DUMMYFUNCTION("""COMPUTED_VALUE"""),"Expert in analyzing flight routes and finding optimal connections between cities")</f>
        <v>Expert in analyzing flight routes and finding optimal connections between cities</v>
      </c>
      <c r="D4" s="346" t="str">
        <f>IFERROR(__xludf.DUMMYFUNCTION("""COMPUTED_VALUE"""),"flight_price_analyzer")</f>
        <v>flight_price_analyzer</v>
      </c>
      <c r="E4" s="347" t="b">
        <f>IFERROR(__xludf.DUMMYFUNCTION("""COMPUTED_VALUE"""),FALSE)</f>
        <v>0</v>
      </c>
      <c r="F4" s="347" t="b">
        <f>IFERROR(__xludf.DUMMYFUNCTION("""COMPUTED_VALUE"""),FALSE)</f>
        <v>0</v>
      </c>
      <c r="G4" s="347" t="b">
        <f>IFERROR(__xludf.DUMMYFUNCTION("""COMPUTED_VALUE"""),TRUE)</f>
        <v>1</v>
      </c>
      <c r="H4" s="348">
        <f>IFERROR(__xludf.DUMMYFUNCTION("""COMPUTED_VALUE"""),3.0)</f>
        <v>3</v>
      </c>
      <c r="I4" s="349" t="str">
        <f>IFERROR(__xludf.DUMMYFUNCTION("""COMPUTED_VALUE"""),"gpt-4-turbo-preview")</f>
        <v>gpt-4-turbo-preview</v>
      </c>
      <c r="J4" s="350">
        <f>IFERROR(__xludf.DUMMYFUNCTION("""COMPUTED_VALUE"""),0.1)</f>
        <v>0.1</v>
      </c>
      <c r="K4" s="352" t="str">
        <f>IFERROR(__xludf.DUMMYFUNCTION("""COMPUTED_VALUE"""),"gpt-4-turbo-preview")</f>
        <v>gpt-4-turbo-preview</v>
      </c>
      <c r="L4" s="351" t="str">
        <f>IFERROR(__xludf.DUMMYFUNCTION("""COMPUTED_VALUE"""),"openai")</f>
        <v>openai</v>
      </c>
      <c r="M4" s="351" t="str">
        <f>IFERROR(__xludf.DUMMYFUNCTION("""COMPUTED_VALUE"""),"openai")</f>
        <v>openai</v>
      </c>
      <c r="N4" s="351"/>
      <c r="O4" s="351"/>
      <c r="P4" s="351"/>
      <c r="Q4" s="351"/>
      <c r="R4" s="351"/>
      <c r="S4" s="351"/>
      <c r="T4" s="351"/>
      <c r="U4" s="351"/>
      <c r="V4" s="351"/>
      <c r="W4" s="351"/>
      <c r="X4" s="351"/>
    </row>
    <row r="5" ht="75.75" customHeight="1">
      <c r="A5" s="353"/>
      <c r="B5" s="354"/>
      <c r="C5" s="354"/>
      <c r="D5" s="354"/>
      <c r="E5" s="355"/>
      <c r="F5" s="355"/>
      <c r="G5" s="355"/>
      <c r="H5" s="348"/>
      <c r="I5" s="356"/>
      <c r="J5" s="357"/>
      <c r="K5" s="352"/>
      <c r="L5" s="351"/>
      <c r="M5" s="351"/>
      <c r="N5" s="351"/>
      <c r="O5" s="351"/>
      <c r="P5" s="351"/>
      <c r="Q5" s="351"/>
      <c r="R5" s="351"/>
      <c r="S5" s="351"/>
      <c r="T5" s="351"/>
      <c r="U5" s="351"/>
      <c r="V5" s="351"/>
      <c r="W5" s="351"/>
      <c r="X5" s="351"/>
    </row>
    <row r="6" ht="75.75" customHeight="1">
      <c r="A6" s="353"/>
      <c r="B6" s="354"/>
      <c r="C6" s="354"/>
      <c r="D6" s="354"/>
      <c r="E6" s="355"/>
      <c r="F6" s="355"/>
      <c r="G6" s="355"/>
      <c r="H6" s="348"/>
      <c r="I6" s="356"/>
      <c r="J6" s="357"/>
      <c r="K6" s="352"/>
      <c r="L6" s="351"/>
      <c r="M6" s="351"/>
      <c r="N6" s="351"/>
      <c r="O6" s="351"/>
      <c r="P6" s="351"/>
      <c r="Q6" s="351"/>
      <c r="R6" s="351"/>
      <c r="S6" s="351"/>
      <c r="T6" s="351"/>
      <c r="U6" s="351"/>
      <c r="V6" s="351"/>
      <c r="W6" s="351"/>
      <c r="X6" s="351"/>
    </row>
    <row r="7" ht="75.75" customHeight="1">
      <c r="A7" s="353"/>
      <c r="B7" s="354"/>
      <c r="C7" s="354"/>
      <c r="D7" s="354"/>
      <c r="E7" s="355"/>
      <c r="F7" s="355"/>
      <c r="G7" s="355"/>
      <c r="H7" s="348"/>
      <c r="I7" s="356"/>
      <c r="J7" s="357"/>
      <c r="K7" s="352"/>
      <c r="L7" s="351"/>
      <c r="M7" s="351"/>
      <c r="N7" s="351"/>
      <c r="O7" s="351"/>
      <c r="P7" s="351"/>
      <c r="Q7" s="351"/>
      <c r="R7" s="351"/>
      <c r="S7" s="351"/>
      <c r="T7" s="351"/>
      <c r="U7" s="351"/>
      <c r="V7" s="351"/>
      <c r="W7" s="351"/>
      <c r="X7" s="351"/>
    </row>
    <row r="8" ht="75.75" customHeight="1">
      <c r="A8" s="353"/>
      <c r="B8" s="354"/>
      <c r="C8" s="354"/>
      <c r="D8" s="354"/>
      <c r="E8" s="355"/>
      <c r="F8" s="355"/>
      <c r="G8" s="355"/>
      <c r="H8" s="358"/>
      <c r="I8" s="356"/>
      <c r="J8" s="357"/>
      <c r="K8" s="352"/>
      <c r="L8" s="351"/>
      <c r="M8" s="351"/>
      <c r="N8" s="351"/>
      <c r="O8" s="351"/>
      <c r="P8" s="351"/>
      <c r="Q8" s="351"/>
      <c r="R8" s="351"/>
      <c r="S8" s="351"/>
      <c r="T8" s="351"/>
      <c r="U8" s="351"/>
      <c r="V8" s="351"/>
      <c r="W8" s="351"/>
      <c r="X8" s="351"/>
    </row>
    <row r="9" ht="75.75" customHeight="1">
      <c r="A9" s="353"/>
      <c r="B9" s="354"/>
      <c r="C9" s="354"/>
      <c r="D9" s="354"/>
      <c r="E9" s="355"/>
      <c r="F9" s="355"/>
      <c r="G9" s="355"/>
      <c r="H9" s="358"/>
      <c r="I9" s="356"/>
      <c r="J9" s="357"/>
      <c r="K9" s="352"/>
      <c r="L9" s="351"/>
      <c r="M9" s="351"/>
      <c r="N9" s="351"/>
      <c r="O9" s="351"/>
      <c r="P9" s="351"/>
      <c r="Q9" s="351"/>
      <c r="R9" s="351"/>
      <c r="S9" s="351"/>
      <c r="T9" s="351"/>
      <c r="U9" s="351"/>
      <c r="V9" s="351"/>
      <c r="W9" s="351"/>
      <c r="X9" s="351"/>
    </row>
    <row r="10" ht="75.75" customHeight="1">
      <c r="A10" s="353"/>
      <c r="B10" s="354"/>
      <c r="C10" s="354"/>
      <c r="D10" s="354"/>
      <c r="E10" s="355"/>
      <c r="F10" s="355"/>
      <c r="G10" s="355"/>
      <c r="H10" s="358"/>
      <c r="I10" s="356"/>
      <c r="J10" s="357"/>
      <c r="K10" s="352"/>
      <c r="L10" s="351"/>
      <c r="M10" s="351"/>
      <c r="N10" s="351"/>
      <c r="O10" s="351"/>
      <c r="P10" s="351"/>
      <c r="Q10" s="351"/>
      <c r="R10" s="351"/>
      <c r="S10" s="351"/>
      <c r="T10" s="351"/>
      <c r="U10" s="351"/>
      <c r="V10" s="351"/>
      <c r="W10" s="351"/>
      <c r="X10" s="351"/>
    </row>
    <row r="11" ht="75.75" customHeight="1">
      <c r="A11" s="353"/>
      <c r="B11" s="354"/>
      <c r="C11" s="354"/>
      <c r="D11" s="354"/>
      <c r="E11" s="355"/>
      <c r="F11" s="355"/>
      <c r="G11" s="355"/>
      <c r="H11" s="358"/>
      <c r="I11" s="356"/>
      <c r="J11" s="357"/>
      <c r="K11" s="352"/>
      <c r="L11" s="351"/>
      <c r="M11" s="351"/>
      <c r="N11" s="351"/>
      <c r="O11" s="351"/>
      <c r="P11" s="351"/>
      <c r="Q11" s="351"/>
      <c r="R11" s="351"/>
      <c r="S11" s="351"/>
      <c r="T11" s="351"/>
      <c r="U11" s="351"/>
      <c r="V11" s="351"/>
      <c r="W11" s="351"/>
      <c r="X11" s="351"/>
    </row>
    <row r="12" ht="75.75" customHeight="1">
      <c r="A12" s="353"/>
      <c r="B12" s="354"/>
      <c r="C12" s="354"/>
      <c r="D12" s="354"/>
      <c r="E12" s="355"/>
      <c r="F12" s="355"/>
      <c r="G12" s="355"/>
      <c r="H12" s="358"/>
      <c r="I12" s="356"/>
      <c r="J12" s="357"/>
      <c r="K12" s="352"/>
      <c r="L12" s="351"/>
      <c r="M12" s="351"/>
      <c r="N12" s="351"/>
      <c r="O12" s="351"/>
      <c r="P12" s="351"/>
      <c r="Q12" s="351"/>
      <c r="R12" s="351"/>
      <c r="S12" s="351"/>
      <c r="T12" s="351"/>
      <c r="U12" s="351"/>
      <c r="V12" s="351"/>
      <c r="W12" s="351"/>
      <c r="X12" s="351"/>
    </row>
    <row r="13" ht="75.75" customHeight="1">
      <c r="A13" s="353"/>
      <c r="B13" s="354"/>
      <c r="C13" s="354"/>
      <c r="D13" s="354"/>
      <c r="E13" s="355"/>
      <c r="F13" s="355"/>
      <c r="G13" s="355"/>
      <c r="H13" s="358"/>
      <c r="I13" s="356"/>
      <c r="J13" s="357"/>
      <c r="K13" s="352"/>
      <c r="L13" s="351"/>
      <c r="M13" s="351"/>
      <c r="N13" s="351"/>
      <c r="O13" s="351"/>
      <c r="P13" s="351"/>
      <c r="Q13" s="351"/>
      <c r="R13" s="351"/>
      <c r="S13" s="351"/>
      <c r="T13" s="351"/>
      <c r="U13" s="351"/>
      <c r="V13" s="351"/>
      <c r="W13" s="351"/>
      <c r="X13" s="351"/>
    </row>
    <row r="14" ht="75.75" customHeight="1">
      <c r="A14" s="353"/>
      <c r="B14" s="354"/>
      <c r="C14" s="354"/>
      <c r="D14" s="354"/>
      <c r="E14" s="355"/>
      <c r="F14" s="355"/>
      <c r="G14" s="355"/>
      <c r="H14" s="358"/>
      <c r="I14" s="356"/>
      <c r="J14" s="357"/>
      <c r="K14" s="352"/>
      <c r="L14" s="351"/>
      <c r="M14" s="351"/>
      <c r="N14" s="351"/>
      <c r="O14" s="351"/>
      <c r="P14" s="351"/>
      <c r="Q14" s="351"/>
      <c r="R14" s="351"/>
      <c r="S14" s="351"/>
      <c r="T14" s="351"/>
      <c r="U14" s="351"/>
      <c r="V14" s="351"/>
      <c r="W14" s="351"/>
      <c r="X14" s="351"/>
    </row>
    <row r="15" ht="75.75" customHeight="1">
      <c r="A15" s="353"/>
      <c r="B15" s="354"/>
      <c r="C15" s="354"/>
      <c r="D15" s="354"/>
      <c r="E15" s="355"/>
      <c r="F15" s="355"/>
      <c r="G15" s="355"/>
      <c r="H15" s="358"/>
      <c r="I15" s="356"/>
      <c r="J15" s="357"/>
      <c r="K15" s="352"/>
      <c r="L15" s="351"/>
      <c r="M15" s="351"/>
      <c r="N15" s="351"/>
      <c r="O15" s="351"/>
      <c r="P15" s="351"/>
      <c r="Q15" s="351"/>
      <c r="R15" s="351"/>
      <c r="S15" s="351"/>
      <c r="T15" s="351"/>
      <c r="U15" s="351"/>
      <c r="V15" s="351"/>
      <c r="W15" s="351"/>
      <c r="X15" s="351"/>
    </row>
    <row r="16" ht="75.75" customHeight="1">
      <c r="A16" s="353"/>
      <c r="B16" s="354"/>
      <c r="C16" s="354"/>
      <c r="D16" s="354"/>
      <c r="E16" s="355"/>
      <c r="F16" s="355"/>
      <c r="G16" s="355"/>
      <c r="H16" s="358"/>
      <c r="I16" s="356"/>
      <c r="J16" s="357"/>
      <c r="K16" s="352"/>
      <c r="L16" s="351"/>
      <c r="M16" s="351"/>
      <c r="N16" s="351"/>
      <c r="O16" s="351"/>
      <c r="P16" s="351"/>
      <c r="Q16" s="351"/>
      <c r="R16" s="351"/>
      <c r="S16" s="351"/>
      <c r="T16" s="351"/>
      <c r="U16" s="351"/>
      <c r="V16" s="351"/>
      <c r="W16" s="351"/>
      <c r="X16" s="351"/>
    </row>
    <row r="17" ht="75.75" customHeight="1">
      <c r="A17" s="353"/>
      <c r="B17" s="354"/>
      <c r="C17" s="354"/>
      <c r="D17" s="354"/>
      <c r="E17" s="355"/>
      <c r="F17" s="355"/>
      <c r="G17" s="355"/>
      <c r="H17" s="358"/>
      <c r="I17" s="356"/>
      <c r="J17" s="357"/>
      <c r="K17" s="352"/>
      <c r="L17" s="351"/>
      <c r="M17" s="351"/>
      <c r="N17" s="351"/>
      <c r="O17" s="351"/>
      <c r="P17" s="351"/>
      <c r="Q17" s="351"/>
      <c r="R17" s="351"/>
      <c r="S17" s="351"/>
      <c r="T17" s="351"/>
      <c r="U17" s="351"/>
      <c r="V17" s="351"/>
      <c r="W17" s="351"/>
      <c r="X17" s="351"/>
    </row>
    <row r="18" ht="75.75" customHeight="1">
      <c r="A18" s="353"/>
      <c r="B18" s="354"/>
      <c r="C18" s="354"/>
      <c r="D18" s="354"/>
      <c r="E18" s="355"/>
      <c r="F18" s="355"/>
      <c r="G18" s="355"/>
      <c r="H18" s="358"/>
      <c r="I18" s="356"/>
      <c r="J18" s="357"/>
      <c r="K18" s="352"/>
      <c r="L18" s="351"/>
      <c r="M18" s="351"/>
      <c r="N18" s="351"/>
      <c r="O18" s="351"/>
      <c r="P18" s="351"/>
      <c r="Q18" s="351"/>
      <c r="R18" s="351"/>
      <c r="S18" s="351"/>
      <c r="T18" s="351"/>
      <c r="U18" s="351"/>
      <c r="V18" s="351"/>
      <c r="W18" s="351"/>
      <c r="X18" s="351"/>
    </row>
    <row r="19" ht="75.75" customHeight="1">
      <c r="A19" s="353"/>
      <c r="B19" s="354"/>
      <c r="C19" s="354"/>
      <c r="D19" s="354"/>
      <c r="E19" s="355"/>
      <c r="F19" s="355"/>
      <c r="G19" s="355"/>
      <c r="H19" s="358"/>
      <c r="I19" s="356"/>
      <c r="J19" s="357"/>
      <c r="K19" s="352"/>
      <c r="L19" s="351"/>
      <c r="M19" s="351"/>
      <c r="N19" s="351"/>
      <c r="O19" s="351"/>
      <c r="P19" s="351"/>
      <c r="Q19" s="351"/>
      <c r="R19" s="351"/>
      <c r="S19" s="351"/>
      <c r="T19" s="351"/>
      <c r="U19" s="351"/>
      <c r="V19" s="351"/>
      <c r="W19" s="351"/>
      <c r="X19" s="351"/>
    </row>
    <row r="20" ht="75.75" customHeight="1">
      <c r="A20" s="353"/>
      <c r="B20" s="354"/>
      <c r="C20" s="354"/>
      <c r="D20" s="354"/>
      <c r="E20" s="359"/>
      <c r="F20" s="359"/>
      <c r="G20" s="359"/>
      <c r="H20" s="358"/>
      <c r="I20" s="356"/>
      <c r="J20" s="357"/>
      <c r="K20" s="352"/>
      <c r="L20" s="351"/>
      <c r="M20" s="351"/>
      <c r="N20" s="351"/>
      <c r="O20" s="351"/>
      <c r="P20" s="351"/>
      <c r="Q20" s="351"/>
      <c r="R20" s="351"/>
      <c r="S20" s="351"/>
      <c r="T20" s="351"/>
      <c r="U20" s="351"/>
      <c r="V20" s="351"/>
      <c r="W20" s="351"/>
      <c r="X20" s="351"/>
    </row>
    <row r="21" ht="75.75" customHeight="1">
      <c r="A21" s="353"/>
      <c r="B21" s="354"/>
      <c r="C21" s="354"/>
      <c r="D21" s="354"/>
      <c r="E21" s="359"/>
      <c r="F21" s="359"/>
      <c r="G21" s="359"/>
      <c r="H21" s="358"/>
      <c r="I21" s="356"/>
      <c r="J21" s="357"/>
      <c r="K21" s="352"/>
      <c r="L21" s="351"/>
      <c r="M21" s="351"/>
      <c r="N21" s="351"/>
      <c r="O21" s="351"/>
      <c r="P21" s="351"/>
      <c r="Q21" s="351"/>
      <c r="R21" s="351"/>
      <c r="S21" s="351"/>
      <c r="T21" s="351"/>
      <c r="U21" s="351"/>
      <c r="V21" s="351"/>
      <c r="W21" s="351"/>
      <c r="X21" s="351"/>
    </row>
    <row r="22" ht="75.75" customHeight="1">
      <c r="A22" s="353"/>
      <c r="B22" s="354"/>
      <c r="C22" s="354"/>
      <c r="D22" s="354"/>
      <c r="E22" s="359"/>
      <c r="F22" s="359"/>
      <c r="G22" s="359"/>
      <c r="H22" s="358"/>
      <c r="I22" s="356"/>
      <c r="J22" s="357"/>
      <c r="K22" s="352"/>
      <c r="L22" s="351"/>
      <c r="M22" s="351"/>
      <c r="N22" s="351"/>
      <c r="O22" s="351"/>
      <c r="P22" s="351"/>
      <c r="Q22" s="351"/>
      <c r="R22" s="351"/>
      <c r="S22" s="351"/>
      <c r="T22" s="351"/>
      <c r="U22" s="351"/>
      <c r="V22" s="351"/>
      <c r="W22" s="351"/>
      <c r="X22" s="351"/>
    </row>
    <row r="23" ht="75.75" customHeight="1">
      <c r="A23" s="353"/>
      <c r="B23" s="354"/>
      <c r="C23" s="354"/>
      <c r="D23" s="354"/>
      <c r="E23" s="355"/>
      <c r="F23" s="355"/>
      <c r="G23" s="355"/>
      <c r="H23" s="360"/>
      <c r="I23" s="356"/>
      <c r="J23" s="357"/>
      <c r="K23" s="352"/>
      <c r="L23" s="351"/>
      <c r="M23" s="351"/>
      <c r="N23" s="351"/>
      <c r="O23" s="351"/>
      <c r="P23" s="351"/>
      <c r="Q23" s="351"/>
      <c r="R23" s="351"/>
      <c r="S23" s="351"/>
      <c r="T23" s="351"/>
      <c r="U23" s="351"/>
      <c r="V23" s="351"/>
      <c r="W23" s="351"/>
      <c r="X23" s="351"/>
    </row>
    <row r="24" ht="75.75" customHeight="1">
      <c r="A24" s="353"/>
      <c r="B24" s="354"/>
      <c r="C24" s="354"/>
      <c r="D24" s="354"/>
      <c r="E24" s="355"/>
      <c r="F24" s="355"/>
      <c r="G24" s="355"/>
      <c r="H24" s="360"/>
      <c r="I24" s="356"/>
      <c r="J24" s="357"/>
      <c r="K24" s="352"/>
      <c r="L24" s="351"/>
      <c r="M24" s="351"/>
      <c r="N24" s="351"/>
      <c r="O24" s="351"/>
      <c r="P24" s="351"/>
      <c r="Q24" s="351"/>
      <c r="R24" s="351"/>
      <c r="S24" s="351"/>
      <c r="T24" s="351"/>
      <c r="U24" s="351"/>
      <c r="V24" s="351"/>
      <c r="W24" s="351"/>
      <c r="X24" s="351"/>
    </row>
    <row r="25" ht="75.75" customHeight="1">
      <c r="A25" s="353"/>
      <c r="B25" s="354"/>
      <c r="C25" s="354"/>
      <c r="D25" s="354"/>
      <c r="E25" s="355"/>
      <c r="F25" s="355"/>
      <c r="G25" s="355"/>
      <c r="H25" s="360"/>
      <c r="I25" s="356"/>
      <c r="J25" s="357"/>
      <c r="K25" s="352"/>
      <c r="L25" s="351"/>
      <c r="M25" s="351"/>
      <c r="N25" s="351"/>
      <c r="O25" s="351"/>
      <c r="P25" s="351"/>
      <c r="Q25" s="351"/>
      <c r="R25" s="351"/>
      <c r="S25" s="351"/>
      <c r="T25" s="351"/>
      <c r="U25" s="351"/>
      <c r="V25" s="351"/>
      <c r="W25" s="351"/>
      <c r="X25" s="351"/>
    </row>
    <row r="26" ht="75.75" customHeight="1">
      <c r="A26" s="353"/>
      <c r="B26" s="354"/>
      <c r="C26" s="354"/>
      <c r="D26" s="354"/>
      <c r="E26" s="355"/>
      <c r="F26" s="355"/>
      <c r="G26" s="355"/>
      <c r="H26" s="358"/>
      <c r="I26" s="356"/>
      <c r="J26" s="357"/>
      <c r="K26" s="352"/>
      <c r="L26" s="351"/>
      <c r="M26" s="351"/>
      <c r="N26" s="351"/>
      <c r="O26" s="351"/>
      <c r="P26" s="351"/>
      <c r="Q26" s="351"/>
      <c r="R26" s="351"/>
      <c r="S26" s="351"/>
      <c r="T26" s="351"/>
      <c r="U26" s="351"/>
      <c r="V26" s="351"/>
      <c r="W26" s="351"/>
      <c r="X26" s="351"/>
    </row>
    <row r="27" ht="75.75" customHeight="1">
      <c r="A27" s="353"/>
      <c r="B27" s="354"/>
      <c r="C27" s="354"/>
      <c r="D27" s="354"/>
      <c r="E27" s="355"/>
      <c r="F27" s="355"/>
      <c r="G27" s="355"/>
      <c r="H27" s="358"/>
      <c r="I27" s="356"/>
      <c r="J27" s="357"/>
      <c r="K27" s="352"/>
      <c r="L27" s="351"/>
      <c r="M27" s="351"/>
      <c r="N27" s="351"/>
      <c r="O27" s="351"/>
      <c r="P27" s="351"/>
      <c r="Q27" s="351"/>
      <c r="R27" s="351"/>
      <c r="S27" s="351"/>
      <c r="T27" s="351"/>
      <c r="U27" s="351"/>
      <c r="V27" s="351"/>
      <c r="W27" s="351"/>
      <c r="X27" s="351"/>
    </row>
    <row r="28" ht="75.75" customHeight="1">
      <c r="A28" s="353"/>
      <c r="B28" s="354"/>
      <c r="C28" s="354"/>
      <c r="D28" s="354"/>
      <c r="E28" s="355"/>
      <c r="F28" s="355"/>
      <c r="G28" s="355"/>
      <c r="H28" s="358"/>
      <c r="I28" s="356"/>
      <c r="J28" s="357"/>
      <c r="K28" s="352"/>
      <c r="L28" s="351"/>
      <c r="M28" s="351"/>
      <c r="N28" s="351"/>
      <c r="O28" s="351"/>
      <c r="P28" s="351"/>
      <c r="Q28" s="351"/>
      <c r="R28" s="351"/>
      <c r="S28" s="351"/>
      <c r="T28" s="351"/>
      <c r="U28" s="351"/>
      <c r="V28" s="351"/>
      <c r="W28" s="351"/>
      <c r="X28" s="351"/>
    </row>
    <row r="29" ht="75.75" customHeight="1">
      <c r="A29" s="353"/>
      <c r="B29" s="354"/>
      <c r="C29" s="354"/>
      <c r="D29" s="354"/>
      <c r="E29" s="355"/>
      <c r="F29" s="355"/>
      <c r="G29" s="355"/>
      <c r="H29" s="358"/>
      <c r="I29" s="356"/>
      <c r="J29" s="357"/>
      <c r="K29" s="352"/>
      <c r="L29" s="351"/>
      <c r="M29" s="351"/>
      <c r="N29" s="351"/>
      <c r="O29" s="351"/>
      <c r="P29" s="351"/>
      <c r="Q29" s="351"/>
      <c r="R29" s="351"/>
      <c r="S29" s="351"/>
      <c r="T29" s="351"/>
      <c r="U29" s="351"/>
      <c r="V29" s="351"/>
      <c r="W29" s="351"/>
      <c r="X29" s="351"/>
    </row>
    <row r="30" ht="75.75" customHeight="1">
      <c r="A30" s="353"/>
      <c r="B30" s="354"/>
      <c r="C30" s="354"/>
      <c r="D30" s="354"/>
      <c r="E30" s="355"/>
      <c r="F30" s="355"/>
      <c r="G30" s="355"/>
      <c r="H30" s="358"/>
      <c r="I30" s="356"/>
      <c r="J30" s="357"/>
      <c r="K30" s="352"/>
      <c r="L30" s="351"/>
      <c r="M30" s="351"/>
      <c r="N30" s="351"/>
      <c r="O30" s="351"/>
      <c r="P30" s="351"/>
      <c r="Q30" s="351"/>
      <c r="R30" s="351"/>
      <c r="S30" s="351"/>
      <c r="T30" s="351"/>
      <c r="U30" s="351"/>
      <c r="V30" s="351"/>
      <c r="W30" s="351"/>
      <c r="X30" s="351"/>
    </row>
    <row r="31" ht="75.75" customHeight="1">
      <c r="A31" s="353"/>
      <c r="B31" s="354"/>
      <c r="C31" s="354"/>
      <c r="D31" s="354"/>
      <c r="E31" s="355"/>
      <c r="F31" s="355"/>
      <c r="G31" s="355"/>
      <c r="H31" s="358"/>
      <c r="I31" s="356"/>
      <c r="J31" s="357"/>
      <c r="K31" s="352"/>
      <c r="L31" s="351"/>
      <c r="M31" s="351"/>
      <c r="N31" s="351"/>
      <c r="O31" s="351"/>
      <c r="P31" s="351"/>
      <c r="Q31" s="351"/>
      <c r="R31" s="351"/>
      <c r="S31" s="351"/>
      <c r="T31" s="351"/>
      <c r="U31" s="351"/>
      <c r="V31" s="351"/>
      <c r="W31" s="351"/>
      <c r="X31" s="351"/>
    </row>
    <row r="32" ht="75.75" customHeight="1">
      <c r="A32" s="353"/>
      <c r="B32" s="354"/>
      <c r="C32" s="354"/>
      <c r="D32" s="354"/>
      <c r="E32" s="355"/>
      <c r="F32" s="355"/>
      <c r="G32" s="355"/>
      <c r="H32" s="358"/>
      <c r="I32" s="356"/>
      <c r="J32" s="357"/>
      <c r="K32" s="352"/>
      <c r="L32" s="351"/>
      <c r="M32" s="351"/>
      <c r="N32" s="351"/>
      <c r="O32" s="351"/>
      <c r="P32" s="351"/>
      <c r="Q32" s="351"/>
      <c r="R32" s="351"/>
      <c r="S32" s="351"/>
      <c r="T32" s="351"/>
      <c r="U32" s="351"/>
      <c r="V32" s="351"/>
      <c r="W32" s="351"/>
      <c r="X32" s="351"/>
    </row>
    <row r="33" ht="75.75" customHeight="1">
      <c r="A33" s="353"/>
      <c r="B33" s="354"/>
      <c r="C33" s="354"/>
      <c r="D33" s="354"/>
      <c r="E33" s="355"/>
      <c r="F33" s="355"/>
      <c r="G33" s="355"/>
      <c r="H33" s="358"/>
      <c r="I33" s="356"/>
      <c r="J33" s="357"/>
      <c r="K33" s="352"/>
      <c r="L33" s="351"/>
      <c r="M33" s="351"/>
      <c r="N33" s="351"/>
      <c r="O33" s="351"/>
      <c r="P33" s="351"/>
      <c r="Q33" s="351"/>
      <c r="R33" s="351"/>
      <c r="S33" s="351"/>
      <c r="T33" s="351"/>
      <c r="U33" s="351"/>
      <c r="V33" s="351"/>
      <c r="W33" s="351"/>
      <c r="X33" s="351"/>
    </row>
    <row r="34" ht="75.75" customHeight="1">
      <c r="A34" s="353"/>
      <c r="B34" s="354"/>
      <c r="C34" s="354"/>
      <c r="D34" s="354"/>
      <c r="E34" s="355"/>
      <c r="F34" s="355"/>
      <c r="G34" s="355"/>
      <c r="H34" s="358"/>
      <c r="I34" s="356"/>
      <c r="J34" s="357"/>
      <c r="K34" s="352"/>
      <c r="L34" s="351"/>
      <c r="M34" s="351"/>
      <c r="N34" s="351"/>
      <c r="O34" s="351"/>
      <c r="P34" s="351"/>
      <c r="Q34" s="351"/>
      <c r="R34" s="351"/>
      <c r="S34" s="351"/>
      <c r="T34" s="351"/>
      <c r="U34" s="351"/>
      <c r="V34" s="351"/>
      <c r="W34" s="351"/>
      <c r="X34" s="351"/>
    </row>
    <row r="35" ht="75.75" customHeight="1">
      <c r="A35" s="353"/>
      <c r="B35" s="354"/>
      <c r="C35" s="354"/>
      <c r="D35" s="354"/>
      <c r="E35" s="355"/>
      <c r="F35" s="355"/>
      <c r="G35" s="355"/>
      <c r="H35" s="358"/>
      <c r="I35" s="356"/>
      <c r="J35" s="357"/>
      <c r="K35" s="352"/>
      <c r="L35" s="351"/>
      <c r="M35" s="351"/>
      <c r="N35" s="351"/>
      <c r="O35" s="351"/>
      <c r="P35" s="351"/>
      <c r="Q35" s="351"/>
      <c r="R35" s="351"/>
      <c r="S35" s="351"/>
      <c r="T35" s="351"/>
      <c r="U35" s="351"/>
      <c r="V35" s="351"/>
      <c r="W35" s="351"/>
      <c r="X35" s="351"/>
    </row>
    <row r="36" ht="75.75" customHeight="1">
      <c r="A36" s="353"/>
      <c r="B36" s="354"/>
      <c r="C36" s="354"/>
      <c r="D36" s="354"/>
      <c r="E36" s="355"/>
      <c r="F36" s="355"/>
      <c r="G36" s="355"/>
      <c r="H36" s="358"/>
      <c r="I36" s="356"/>
      <c r="J36" s="357"/>
      <c r="K36" s="352"/>
      <c r="L36" s="351"/>
      <c r="M36" s="351"/>
      <c r="N36" s="351"/>
      <c r="O36" s="351"/>
      <c r="P36" s="351"/>
      <c r="Q36" s="351"/>
      <c r="R36" s="351"/>
      <c r="S36" s="351"/>
      <c r="T36" s="351"/>
      <c r="U36" s="351"/>
      <c r="V36" s="351"/>
      <c r="W36" s="351"/>
      <c r="X36" s="351"/>
    </row>
    <row r="37" ht="75.75" customHeight="1">
      <c r="A37" s="353"/>
      <c r="B37" s="354"/>
      <c r="C37" s="354"/>
      <c r="D37" s="354"/>
      <c r="E37" s="355"/>
      <c r="F37" s="355"/>
      <c r="G37" s="355"/>
      <c r="H37" s="358"/>
      <c r="I37" s="356"/>
      <c r="J37" s="357"/>
      <c r="K37" s="352"/>
      <c r="L37" s="351"/>
      <c r="M37" s="351"/>
      <c r="N37" s="351"/>
      <c r="O37" s="351"/>
      <c r="P37" s="351"/>
      <c r="Q37" s="351"/>
      <c r="R37" s="351"/>
      <c r="S37" s="351"/>
      <c r="T37" s="351"/>
      <c r="U37" s="351"/>
      <c r="V37" s="351"/>
      <c r="W37" s="351"/>
      <c r="X37" s="351"/>
    </row>
    <row r="38" ht="75.75" customHeight="1">
      <c r="A38" s="353"/>
      <c r="B38" s="354"/>
      <c r="C38" s="354"/>
      <c r="D38" s="354"/>
      <c r="E38" s="355"/>
      <c r="F38" s="355"/>
      <c r="G38" s="355"/>
      <c r="H38" s="358"/>
      <c r="I38" s="356"/>
      <c r="J38" s="357"/>
      <c r="K38" s="352"/>
      <c r="L38" s="351"/>
      <c r="M38" s="351"/>
      <c r="N38" s="351"/>
      <c r="O38" s="351"/>
      <c r="P38" s="351"/>
      <c r="Q38" s="351"/>
      <c r="R38" s="351"/>
      <c r="S38" s="351"/>
      <c r="T38" s="351"/>
      <c r="U38" s="351"/>
      <c r="V38" s="351"/>
      <c r="W38" s="351"/>
      <c r="X38" s="351"/>
    </row>
    <row r="39" ht="75.75" customHeight="1">
      <c r="A39" s="353"/>
      <c r="B39" s="354"/>
      <c r="C39" s="354"/>
      <c r="D39" s="354"/>
      <c r="E39" s="355"/>
      <c r="F39" s="355"/>
      <c r="G39" s="355"/>
      <c r="H39" s="358"/>
      <c r="I39" s="356"/>
      <c r="J39" s="357"/>
      <c r="K39" s="352"/>
      <c r="L39" s="351"/>
      <c r="M39" s="351"/>
      <c r="N39" s="351"/>
      <c r="O39" s="351"/>
      <c r="P39" s="351"/>
      <c r="Q39" s="351"/>
      <c r="R39" s="351"/>
      <c r="S39" s="351"/>
      <c r="T39" s="351"/>
      <c r="U39" s="351"/>
      <c r="V39" s="351"/>
      <c r="W39" s="351"/>
      <c r="X39" s="351"/>
    </row>
    <row r="40" ht="75.75" customHeight="1">
      <c r="A40" s="353"/>
      <c r="B40" s="354"/>
      <c r="C40" s="354"/>
      <c r="D40" s="354"/>
      <c r="E40" s="355"/>
      <c r="F40" s="355"/>
      <c r="G40" s="355"/>
      <c r="H40" s="358"/>
      <c r="I40" s="356"/>
      <c r="J40" s="357"/>
      <c r="K40" s="352"/>
      <c r="L40" s="351"/>
      <c r="M40" s="351"/>
      <c r="N40" s="351"/>
      <c r="O40" s="351"/>
      <c r="P40" s="351"/>
      <c r="Q40" s="351"/>
      <c r="R40" s="351"/>
      <c r="S40" s="351"/>
      <c r="T40" s="351"/>
      <c r="U40" s="351"/>
      <c r="V40" s="351"/>
      <c r="W40" s="351"/>
      <c r="X40" s="351"/>
    </row>
    <row r="41" ht="75.75" customHeight="1">
      <c r="A41" s="353"/>
      <c r="B41" s="354"/>
      <c r="C41" s="354"/>
      <c r="D41" s="354"/>
      <c r="E41" s="355"/>
      <c r="F41" s="355"/>
      <c r="G41" s="355"/>
      <c r="H41" s="358"/>
      <c r="I41" s="356"/>
      <c r="J41" s="357"/>
      <c r="K41" s="352"/>
      <c r="L41" s="351"/>
      <c r="M41" s="351"/>
      <c r="N41" s="351"/>
      <c r="O41" s="351"/>
      <c r="P41" s="351"/>
      <c r="Q41" s="351"/>
      <c r="R41" s="351"/>
      <c r="S41" s="351"/>
      <c r="T41" s="351"/>
      <c r="U41" s="351"/>
      <c r="V41" s="351"/>
      <c r="W41" s="351"/>
      <c r="X41" s="351"/>
    </row>
    <row r="42" ht="75.75" customHeight="1">
      <c r="A42" s="353"/>
      <c r="B42" s="354"/>
      <c r="C42" s="354"/>
      <c r="D42" s="354"/>
      <c r="E42" s="355"/>
      <c r="F42" s="355"/>
      <c r="G42" s="355"/>
      <c r="H42" s="358"/>
      <c r="I42" s="356"/>
      <c r="J42" s="357"/>
      <c r="K42" s="352"/>
      <c r="L42" s="351"/>
      <c r="M42" s="351"/>
      <c r="N42" s="351"/>
      <c r="O42" s="351"/>
      <c r="P42" s="351"/>
      <c r="Q42" s="351"/>
      <c r="R42" s="351"/>
      <c r="S42" s="351"/>
      <c r="T42" s="351"/>
      <c r="U42" s="351"/>
      <c r="V42" s="351"/>
      <c r="W42" s="351"/>
      <c r="X42" s="351"/>
    </row>
    <row r="43" ht="75.75" customHeight="1">
      <c r="A43" s="353"/>
      <c r="B43" s="354"/>
      <c r="C43" s="354"/>
      <c r="D43" s="354"/>
      <c r="E43" s="355"/>
      <c r="F43" s="355"/>
      <c r="G43" s="355"/>
      <c r="H43" s="358"/>
      <c r="I43" s="356"/>
      <c r="J43" s="357"/>
      <c r="K43" s="352"/>
      <c r="L43" s="351"/>
      <c r="M43" s="351"/>
      <c r="N43" s="351"/>
      <c r="O43" s="351"/>
      <c r="P43" s="351"/>
      <c r="Q43" s="351"/>
      <c r="R43" s="351"/>
      <c r="S43" s="351"/>
      <c r="T43" s="351"/>
      <c r="U43" s="351"/>
      <c r="V43" s="351"/>
      <c r="W43" s="351"/>
      <c r="X43" s="351"/>
    </row>
    <row r="44" ht="75.75" customHeight="1">
      <c r="A44" s="353"/>
      <c r="B44" s="354"/>
      <c r="C44" s="354"/>
      <c r="D44" s="354"/>
      <c r="E44" s="355"/>
      <c r="F44" s="355"/>
      <c r="G44" s="355"/>
      <c r="H44" s="358"/>
      <c r="I44" s="356"/>
      <c r="J44" s="357"/>
      <c r="K44" s="352"/>
      <c r="L44" s="351"/>
      <c r="M44" s="351"/>
      <c r="N44" s="351"/>
      <c r="O44" s="351"/>
      <c r="P44" s="351"/>
      <c r="Q44" s="351"/>
      <c r="R44" s="351"/>
      <c r="S44" s="351"/>
      <c r="T44" s="351"/>
      <c r="U44" s="351"/>
      <c r="V44" s="351"/>
      <c r="W44" s="351"/>
      <c r="X44" s="351"/>
    </row>
    <row r="45" ht="75.75" customHeight="1">
      <c r="A45" s="353"/>
      <c r="B45" s="354"/>
      <c r="C45" s="354"/>
      <c r="D45" s="354"/>
      <c r="E45" s="355"/>
      <c r="F45" s="355"/>
      <c r="G45" s="355"/>
      <c r="H45" s="358"/>
      <c r="I45" s="356"/>
      <c r="J45" s="357"/>
      <c r="K45" s="352"/>
      <c r="L45" s="351"/>
      <c r="M45" s="351"/>
      <c r="N45" s="351"/>
      <c r="O45" s="351"/>
      <c r="P45" s="351"/>
      <c r="Q45" s="351"/>
      <c r="R45" s="351"/>
      <c r="S45" s="351"/>
      <c r="T45" s="351"/>
      <c r="U45" s="351"/>
      <c r="V45" s="351"/>
      <c r="W45" s="351"/>
      <c r="X45" s="351"/>
    </row>
    <row r="46" ht="75.75" customHeight="1">
      <c r="A46" s="353"/>
      <c r="B46" s="354"/>
      <c r="C46" s="354"/>
      <c r="D46" s="354"/>
      <c r="E46" s="355"/>
      <c r="F46" s="355"/>
      <c r="G46" s="355"/>
      <c r="H46" s="358"/>
      <c r="I46" s="356"/>
      <c r="J46" s="357"/>
      <c r="K46" s="352"/>
      <c r="L46" s="351"/>
      <c r="M46" s="351"/>
      <c r="N46" s="351"/>
      <c r="O46" s="351"/>
      <c r="P46" s="351"/>
      <c r="Q46" s="351"/>
      <c r="R46" s="351"/>
      <c r="S46" s="351"/>
      <c r="T46" s="351"/>
      <c r="U46" s="351"/>
      <c r="V46" s="351"/>
      <c r="W46" s="351"/>
      <c r="X46" s="351"/>
    </row>
    <row r="47" ht="75.75" customHeight="1">
      <c r="A47" s="353"/>
      <c r="B47" s="354"/>
      <c r="C47" s="354"/>
      <c r="D47" s="354"/>
      <c r="E47" s="355"/>
      <c r="F47" s="355"/>
      <c r="G47" s="355"/>
      <c r="H47" s="358"/>
      <c r="I47" s="356"/>
      <c r="J47" s="357"/>
      <c r="K47" s="352"/>
      <c r="L47" s="351"/>
      <c r="M47" s="351"/>
      <c r="N47" s="351"/>
      <c r="O47" s="351"/>
      <c r="P47" s="351"/>
      <c r="Q47" s="351"/>
      <c r="R47" s="351"/>
      <c r="S47" s="351"/>
      <c r="T47" s="351"/>
      <c r="U47" s="351"/>
      <c r="V47" s="351"/>
      <c r="W47" s="351"/>
      <c r="X47" s="351"/>
    </row>
    <row r="48" ht="75.75" customHeight="1">
      <c r="A48" s="353"/>
      <c r="B48" s="354"/>
      <c r="C48" s="354"/>
      <c r="D48" s="354"/>
      <c r="E48" s="355"/>
      <c r="F48" s="355"/>
      <c r="G48" s="355"/>
      <c r="H48" s="358"/>
      <c r="I48" s="356"/>
      <c r="J48" s="357"/>
      <c r="K48" s="352"/>
      <c r="L48" s="351"/>
      <c r="M48" s="351"/>
      <c r="N48" s="351"/>
      <c r="O48" s="351"/>
      <c r="P48" s="351"/>
      <c r="Q48" s="351"/>
      <c r="R48" s="351"/>
      <c r="S48" s="351"/>
      <c r="T48" s="351"/>
      <c r="U48" s="351"/>
      <c r="V48" s="351"/>
      <c r="W48" s="351"/>
      <c r="X48" s="351"/>
    </row>
    <row r="49" ht="75.75" customHeight="1">
      <c r="A49" s="353"/>
      <c r="B49" s="354"/>
      <c r="C49" s="354"/>
      <c r="D49" s="354"/>
      <c r="E49" s="355"/>
      <c r="F49" s="355"/>
      <c r="G49" s="355"/>
      <c r="H49" s="358"/>
      <c r="I49" s="356"/>
      <c r="J49" s="357"/>
      <c r="K49" s="352"/>
      <c r="L49" s="351"/>
      <c r="M49" s="351"/>
      <c r="N49" s="351"/>
      <c r="O49" s="351"/>
      <c r="P49" s="351"/>
      <c r="Q49" s="351"/>
      <c r="R49" s="351"/>
      <c r="S49" s="351"/>
      <c r="T49" s="351"/>
      <c r="U49" s="351"/>
      <c r="V49" s="351"/>
      <c r="W49" s="351"/>
      <c r="X49" s="351"/>
    </row>
    <row r="50" ht="75.75" customHeight="1">
      <c r="A50" s="353"/>
      <c r="B50" s="354"/>
      <c r="C50" s="354"/>
      <c r="D50" s="354"/>
      <c r="E50" s="355"/>
      <c r="F50" s="355"/>
      <c r="G50" s="355"/>
      <c r="H50" s="358"/>
      <c r="I50" s="356"/>
      <c r="J50" s="357"/>
      <c r="K50" s="352"/>
      <c r="L50" s="351"/>
      <c r="M50" s="351"/>
      <c r="N50" s="351"/>
      <c r="O50" s="351"/>
      <c r="P50" s="351"/>
      <c r="Q50" s="351"/>
      <c r="R50" s="351"/>
      <c r="S50" s="351"/>
      <c r="T50" s="351"/>
      <c r="U50" s="351"/>
      <c r="V50" s="351"/>
      <c r="W50" s="351"/>
      <c r="X50" s="351"/>
    </row>
    <row r="51" ht="75.75" customHeight="1">
      <c r="A51" s="353"/>
      <c r="B51" s="354"/>
      <c r="C51" s="354"/>
      <c r="D51" s="354"/>
      <c r="E51" s="355"/>
      <c r="F51" s="355"/>
      <c r="G51" s="355"/>
      <c r="H51" s="358"/>
      <c r="I51" s="356"/>
      <c r="J51" s="357"/>
      <c r="K51" s="352"/>
      <c r="L51" s="351"/>
      <c r="M51" s="351"/>
      <c r="N51" s="351"/>
      <c r="O51" s="351"/>
      <c r="P51" s="351"/>
      <c r="Q51" s="351"/>
      <c r="R51" s="351"/>
      <c r="S51" s="351"/>
      <c r="T51" s="351"/>
      <c r="U51" s="351"/>
      <c r="V51" s="351"/>
      <c r="W51" s="351"/>
      <c r="X51" s="351"/>
    </row>
    <row r="52" ht="75.75" customHeight="1">
      <c r="A52" s="353"/>
      <c r="B52" s="354"/>
      <c r="C52" s="354"/>
      <c r="D52" s="354"/>
      <c r="E52" s="355"/>
      <c r="F52" s="355"/>
      <c r="G52" s="355"/>
      <c r="H52" s="358"/>
      <c r="I52" s="356"/>
      <c r="J52" s="357"/>
      <c r="K52" s="352"/>
      <c r="L52" s="351"/>
      <c r="M52" s="351"/>
      <c r="N52" s="351"/>
      <c r="O52" s="351"/>
      <c r="P52" s="351"/>
      <c r="Q52" s="351"/>
      <c r="R52" s="351"/>
      <c r="S52" s="351"/>
      <c r="T52" s="351"/>
      <c r="U52" s="351"/>
      <c r="V52" s="351"/>
      <c r="W52" s="351"/>
      <c r="X52" s="351"/>
    </row>
    <row r="53" ht="75.75" customHeight="1">
      <c r="A53" s="353"/>
      <c r="B53" s="354"/>
      <c r="C53" s="354"/>
      <c r="D53" s="354"/>
      <c r="E53" s="355"/>
      <c r="F53" s="355"/>
      <c r="G53" s="355"/>
      <c r="H53" s="358"/>
      <c r="I53" s="356"/>
      <c r="J53" s="357"/>
      <c r="K53" s="352"/>
      <c r="L53" s="351"/>
      <c r="M53" s="351"/>
      <c r="N53" s="351"/>
      <c r="O53" s="351"/>
      <c r="P53" s="351"/>
      <c r="Q53" s="351"/>
      <c r="R53" s="351"/>
      <c r="S53" s="351"/>
      <c r="T53" s="351"/>
      <c r="U53" s="351"/>
      <c r="V53" s="351"/>
      <c r="W53" s="351"/>
      <c r="X53" s="351"/>
    </row>
    <row r="54" ht="75.75" customHeight="1">
      <c r="A54" s="353"/>
      <c r="B54" s="354"/>
      <c r="C54" s="354"/>
      <c r="D54" s="354"/>
      <c r="E54" s="355"/>
      <c r="F54" s="355"/>
      <c r="G54" s="355"/>
      <c r="H54" s="358"/>
      <c r="I54" s="356"/>
      <c r="J54" s="357"/>
      <c r="K54" s="352"/>
      <c r="L54" s="351"/>
      <c r="M54" s="351"/>
      <c r="N54" s="351"/>
      <c r="O54" s="351"/>
      <c r="P54" s="351"/>
      <c r="Q54" s="351"/>
      <c r="R54" s="351"/>
      <c r="S54" s="351"/>
      <c r="T54" s="351"/>
      <c r="U54" s="351"/>
      <c r="V54" s="351"/>
      <c r="W54" s="351"/>
      <c r="X54" s="351"/>
    </row>
    <row r="55" ht="75.75" customHeight="1">
      <c r="A55" s="353"/>
      <c r="B55" s="354"/>
      <c r="C55" s="354"/>
      <c r="D55" s="354"/>
      <c r="E55" s="355"/>
      <c r="F55" s="355"/>
      <c r="G55" s="355"/>
      <c r="H55" s="358"/>
      <c r="I55" s="356"/>
      <c r="J55" s="357"/>
      <c r="K55" s="352"/>
      <c r="L55" s="351"/>
      <c r="M55" s="351"/>
      <c r="N55" s="351"/>
      <c r="O55" s="351"/>
      <c r="P55" s="351"/>
      <c r="Q55" s="351"/>
      <c r="R55" s="351"/>
      <c r="S55" s="351"/>
      <c r="T55" s="351"/>
      <c r="U55" s="351"/>
      <c r="V55" s="351"/>
      <c r="W55" s="351"/>
      <c r="X55" s="351"/>
    </row>
    <row r="56" ht="75.75" customHeight="1">
      <c r="A56" s="353"/>
      <c r="B56" s="354"/>
      <c r="C56" s="354"/>
      <c r="D56" s="354"/>
      <c r="E56" s="355"/>
      <c r="F56" s="355"/>
      <c r="G56" s="355"/>
      <c r="H56" s="358"/>
      <c r="I56" s="356"/>
      <c r="J56" s="357"/>
      <c r="K56" s="352"/>
      <c r="L56" s="351"/>
      <c r="M56" s="351"/>
      <c r="N56" s="351"/>
      <c r="O56" s="351"/>
      <c r="P56" s="351"/>
      <c r="Q56" s="351"/>
      <c r="R56" s="351"/>
      <c r="S56" s="351"/>
      <c r="T56" s="351"/>
      <c r="U56" s="351"/>
      <c r="V56" s="351"/>
      <c r="W56" s="351"/>
      <c r="X56" s="351"/>
    </row>
    <row r="57" ht="75.75" customHeight="1">
      <c r="A57" s="353"/>
      <c r="B57" s="354"/>
      <c r="C57" s="354"/>
      <c r="D57" s="354"/>
      <c r="E57" s="355"/>
      <c r="F57" s="355"/>
      <c r="G57" s="355"/>
      <c r="H57" s="358"/>
      <c r="I57" s="356"/>
      <c r="J57" s="357"/>
      <c r="K57" s="352"/>
      <c r="L57" s="351"/>
      <c r="M57" s="351"/>
      <c r="N57" s="351"/>
      <c r="O57" s="351"/>
      <c r="P57" s="351"/>
      <c r="Q57" s="351"/>
      <c r="R57" s="351"/>
      <c r="S57" s="351"/>
      <c r="T57" s="351"/>
      <c r="U57" s="351"/>
      <c r="V57" s="351"/>
      <c r="W57" s="351"/>
      <c r="X57" s="351"/>
    </row>
    <row r="58" ht="75.75" customHeight="1">
      <c r="A58" s="353"/>
      <c r="B58" s="354"/>
      <c r="C58" s="354"/>
      <c r="D58" s="354"/>
      <c r="E58" s="355"/>
      <c r="F58" s="355"/>
      <c r="G58" s="355"/>
      <c r="H58" s="358"/>
      <c r="I58" s="356"/>
      <c r="J58" s="357"/>
      <c r="K58" s="352"/>
      <c r="L58" s="351"/>
      <c r="M58" s="351"/>
      <c r="N58" s="351"/>
      <c r="O58" s="351"/>
      <c r="P58" s="351"/>
      <c r="Q58" s="351"/>
      <c r="R58" s="351"/>
      <c r="S58" s="351"/>
      <c r="T58" s="351"/>
      <c r="U58" s="351"/>
      <c r="V58" s="351"/>
      <c r="W58" s="351"/>
      <c r="X58" s="351"/>
    </row>
    <row r="59" ht="75.75" customHeight="1">
      <c r="A59" s="353"/>
      <c r="B59" s="354"/>
      <c r="C59" s="354"/>
      <c r="D59" s="354"/>
      <c r="E59" s="355"/>
      <c r="F59" s="355"/>
      <c r="G59" s="355"/>
      <c r="H59" s="358"/>
      <c r="I59" s="356"/>
      <c r="J59" s="357"/>
      <c r="K59" s="352"/>
      <c r="L59" s="351"/>
      <c r="M59" s="351"/>
      <c r="N59" s="351"/>
      <c r="O59" s="351"/>
      <c r="P59" s="351"/>
      <c r="Q59" s="351"/>
      <c r="R59" s="351"/>
      <c r="S59" s="351"/>
      <c r="T59" s="351"/>
      <c r="U59" s="351"/>
      <c r="V59" s="351"/>
      <c r="W59" s="351"/>
      <c r="X59" s="351"/>
    </row>
    <row r="60" ht="75.75" customHeight="1">
      <c r="A60" s="353"/>
      <c r="B60" s="354"/>
      <c r="C60" s="354"/>
      <c r="D60" s="354"/>
      <c r="E60" s="355"/>
      <c r="F60" s="355"/>
      <c r="G60" s="355"/>
      <c r="H60" s="358"/>
      <c r="I60" s="356"/>
      <c r="J60" s="357"/>
      <c r="K60" s="352"/>
      <c r="L60" s="351"/>
      <c r="M60" s="351"/>
      <c r="N60" s="351"/>
      <c r="O60" s="351"/>
      <c r="P60" s="351"/>
      <c r="Q60" s="351"/>
      <c r="R60" s="351"/>
      <c r="S60" s="351"/>
      <c r="T60" s="351"/>
      <c r="U60" s="351"/>
      <c r="V60" s="351"/>
      <c r="W60" s="351"/>
      <c r="X60" s="351"/>
    </row>
    <row r="61" ht="75.75" customHeight="1">
      <c r="A61" s="353"/>
      <c r="B61" s="354"/>
      <c r="C61" s="354"/>
      <c r="D61" s="354"/>
      <c r="E61" s="355"/>
      <c r="F61" s="355"/>
      <c r="G61" s="355"/>
      <c r="H61" s="358"/>
      <c r="I61" s="356"/>
      <c r="J61" s="357"/>
      <c r="K61" s="352"/>
      <c r="L61" s="351"/>
      <c r="M61" s="351"/>
      <c r="N61" s="351"/>
      <c r="O61" s="351"/>
      <c r="P61" s="351"/>
      <c r="Q61" s="351"/>
      <c r="R61" s="351"/>
      <c r="S61" s="351"/>
      <c r="T61" s="351"/>
      <c r="U61" s="351"/>
      <c r="V61" s="351"/>
      <c r="W61" s="351"/>
      <c r="X61" s="351"/>
    </row>
    <row r="62" ht="75.75" customHeight="1">
      <c r="A62" s="353"/>
      <c r="B62" s="354"/>
      <c r="C62" s="354"/>
      <c r="D62" s="354"/>
      <c r="E62" s="355"/>
      <c r="F62" s="355"/>
      <c r="G62" s="355"/>
      <c r="H62" s="358"/>
      <c r="I62" s="356"/>
      <c r="J62" s="357"/>
      <c r="K62" s="352"/>
      <c r="L62" s="351"/>
      <c r="M62" s="351"/>
      <c r="N62" s="351"/>
      <c r="O62" s="351"/>
      <c r="P62" s="351"/>
      <c r="Q62" s="351"/>
      <c r="R62" s="351"/>
      <c r="S62" s="351"/>
      <c r="T62" s="351"/>
      <c r="U62" s="351"/>
      <c r="V62" s="351"/>
      <c r="W62" s="351"/>
      <c r="X62" s="351"/>
    </row>
    <row r="63" ht="75.75" customHeight="1">
      <c r="A63" s="353"/>
      <c r="B63" s="354"/>
      <c r="C63" s="354"/>
      <c r="D63" s="354"/>
      <c r="E63" s="355"/>
      <c r="F63" s="355"/>
      <c r="G63" s="355"/>
      <c r="H63" s="358"/>
      <c r="I63" s="356"/>
      <c r="J63" s="357"/>
      <c r="K63" s="352"/>
      <c r="L63" s="351"/>
      <c r="M63" s="351"/>
      <c r="N63" s="351"/>
      <c r="O63" s="351"/>
      <c r="P63" s="351"/>
      <c r="Q63" s="351"/>
      <c r="R63" s="351"/>
      <c r="S63" s="351"/>
      <c r="T63" s="351"/>
      <c r="U63" s="351"/>
      <c r="V63" s="351"/>
      <c r="W63" s="351"/>
      <c r="X63" s="351"/>
    </row>
    <row r="64" ht="75.75" customHeight="1">
      <c r="A64" s="353"/>
      <c r="B64" s="354"/>
      <c r="C64" s="354"/>
      <c r="D64" s="354"/>
      <c r="E64" s="355"/>
      <c r="F64" s="355"/>
      <c r="G64" s="355"/>
      <c r="H64" s="358"/>
      <c r="I64" s="356"/>
      <c r="J64" s="357"/>
      <c r="K64" s="352"/>
      <c r="L64" s="351"/>
      <c r="M64" s="351"/>
      <c r="N64" s="351"/>
      <c r="O64" s="351"/>
      <c r="P64" s="351"/>
      <c r="Q64" s="351"/>
      <c r="R64" s="351"/>
      <c r="S64" s="351"/>
      <c r="T64" s="351"/>
      <c r="U64" s="351"/>
      <c r="V64" s="351"/>
      <c r="W64" s="351"/>
      <c r="X64" s="351"/>
    </row>
    <row r="65" ht="75.75" customHeight="1">
      <c r="A65" s="353"/>
      <c r="B65" s="354"/>
      <c r="C65" s="354"/>
      <c r="D65" s="354"/>
      <c r="E65" s="355"/>
      <c r="F65" s="355"/>
      <c r="G65" s="355"/>
      <c r="H65" s="358"/>
      <c r="I65" s="356"/>
      <c r="J65" s="357"/>
      <c r="K65" s="352"/>
      <c r="L65" s="351"/>
      <c r="M65" s="351"/>
      <c r="N65" s="351"/>
      <c r="O65" s="351"/>
      <c r="P65" s="351"/>
      <c r="Q65" s="351"/>
      <c r="R65" s="351"/>
      <c r="S65" s="351"/>
      <c r="T65" s="351"/>
      <c r="U65" s="351"/>
      <c r="V65" s="351"/>
      <c r="W65" s="351"/>
      <c r="X65" s="351"/>
    </row>
    <row r="66" ht="75.75" customHeight="1">
      <c r="A66" s="353"/>
      <c r="B66" s="354"/>
      <c r="C66" s="354"/>
      <c r="D66" s="354"/>
      <c r="E66" s="355"/>
      <c r="F66" s="355"/>
      <c r="G66" s="355"/>
      <c r="H66" s="358"/>
      <c r="I66" s="356"/>
      <c r="J66" s="357"/>
      <c r="K66" s="352"/>
      <c r="L66" s="351"/>
      <c r="M66" s="351"/>
      <c r="N66" s="351"/>
      <c r="O66" s="351"/>
      <c r="P66" s="351"/>
      <c r="Q66" s="351"/>
      <c r="R66" s="351"/>
      <c r="S66" s="351"/>
      <c r="T66" s="351"/>
      <c r="U66" s="351"/>
      <c r="V66" s="351"/>
      <c r="W66" s="351"/>
      <c r="X66" s="351"/>
    </row>
    <row r="67" ht="75.75" customHeight="1">
      <c r="A67" s="353"/>
      <c r="B67" s="354"/>
      <c r="C67" s="354"/>
      <c r="D67" s="354"/>
      <c r="E67" s="355"/>
      <c r="F67" s="355"/>
      <c r="G67" s="355"/>
      <c r="H67" s="358"/>
      <c r="I67" s="356"/>
      <c r="J67" s="357"/>
      <c r="K67" s="352"/>
      <c r="L67" s="351"/>
      <c r="M67" s="351"/>
      <c r="N67" s="351"/>
      <c r="O67" s="351"/>
      <c r="P67" s="351"/>
      <c r="Q67" s="351"/>
      <c r="R67" s="351"/>
      <c r="S67" s="351"/>
      <c r="T67" s="351"/>
      <c r="U67" s="351"/>
      <c r="V67" s="351"/>
      <c r="W67" s="351"/>
      <c r="X67" s="351"/>
    </row>
    <row r="68" ht="75.75" customHeight="1">
      <c r="A68" s="353"/>
      <c r="B68" s="354"/>
      <c r="C68" s="354"/>
      <c r="D68" s="354"/>
      <c r="E68" s="355"/>
      <c r="F68" s="355"/>
      <c r="G68" s="355"/>
      <c r="H68" s="358"/>
      <c r="I68" s="356"/>
      <c r="J68" s="357"/>
      <c r="K68" s="352"/>
      <c r="L68" s="351"/>
      <c r="M68" s="351"/>
      <c r="N68" s="351"/>
      <c r="O68" s="351"/>
      <c r="P68" s="351"/>
      <c r="Q68" s="351"/>
      <c r="R68" s="351"/>
      <c r="S68" s="351"/>
      <c r="T68" s="351"/>
      <c r="U68" s="351"/>
      <c r="V68" s="351"/>
      <c r="W68" s="351"/>
      <c r="X68" s="351"/>
    </row>
    <row r="69" ht="75.75" customHeight="1">
      <c r="A69" s="353"/>
      <c r="B69" s="354"/>
      <c r="C69" s="354"/>
      <c r="D69" s="354"/>
      <c r="E69" s="355"/>
      <c r="F69" s="355"/>
      <c r="G69" s="355"/>
      <c r="H69" s="358"/>
      <c r="I69" s="356"/>
      <c r="J69" s="357"/>
      <c r="K69" s="352"/>
      <c r="L69" s="351"/>
      <c r="M69" s="351"/>
      <c r="N69" s="351"/>
      <c r="O69" s="351"/>
      <c r="P69" s="351"/>
      <c r="Q69" s="351"/>
      <c r="R69" s="351"/>
      <c r="S69" s="351"/>
      <c r="T69" s="351"/>
      <c r="U69" s="351"/>
      <c r="V69" s="351"/>
      <c r="W69" s="351"/>
      <c r="X69" s="351"/>
    </row>
    <row r="70" ht="75.75" customHeight="1">
      <c r="A70" s="353"/>
      <c r="B70" s="354"/>
      <c r="C70" s="354"/>
      <c r="D70" s="354"/>
      <c r="E70" s="355"/>
      <c r="F70" s="355"/>
      <c r="G70" s="355"/>
      <c r="H70" s="358"/>
      <c r="I70" s="356"/>
      <c r="J70" s="357"/>
      <c r="K70" s="352"/>
      <c r="L70" s="351"/>
      <c r="M70" s="351"/>
      <c r="N70" s="351"/>
      <c r="O70" s="351"/>
      <c r="P70" s="351"/>
      <c r="Q70" s="351"/>
      <c r="R70" s="351"/>
      <c r="S70" s="351"/>
      <c r="T70" s="351"/>
      <c r="U70" s="351"/>
      <c r="V70" s="351"/>
      <c r="W70" s="351"/>
      <c r="X70" s="351"/>
    </row>
    <row r="71" ht="75.75" customHeight="1">
      <c r="A71" s="353"/>
      <c r="B71" s="354"/>
      <c r="C71" s="354"/>
      <c r="D71" s="354"/>
      <c r="E71" s="355"/>
      <c r="F71" s="355"/>
      <c r="G71" s="355"/>
      <c r="H71" s="358"/>
      <c r="I71" s="356"/>
      <c r="J71" s="357"/>
      <c r="K71" s="352"/>
      <c r="L71" s="351"/>
      <c r="M71" s="351"/>
      <c r="N71" s="351"/>
      <c r="O71" s="351"/>
      <c r="P71" s="351"/>
      <c r="Q71" s="351"/>
      <c r="R71" s="351"/>
      <c r="S71" s="351"/>
      <c r="T71" s="351"/>
      <c r="U71" s="351"/>
      <c r="V71" s="351"/>
      <c r="W71" s="351"/>
      <c r="X71" s="351"/>
    </row>
    <row r="72" ht="75.75" customHeight="1">
      <c r="A72" s="353"/>
      <c r="B72" s="354"/>
      <c r="C72" s="354"/>
      <c r="D72" s="354"/>
      <c r="E72" s="355"/>
      <c r="F72" s="355"/>
      <c r="G72" s="355"/>
      <c r="H72" s="358"/>
      <c r="I72" s="356"/>
      <c r="J72" s="357"/>
      <c r="K72" s="352"/>
      <c r="L72" s="351"/>
      <c r="M72" s="351"/>
      <c r="N72" s="351"/>
      <c r="O72" s="351"/>
      <c r="P72" s="351"/>
      <c r="Q72" s="351"/>
      <c r="R72" s="351"/>
      <c r="S72" s="351"/>
      <c r="T72" s="351"/>
      <c r="U72" s="351"/>
      <c r="V72" s="351"/>
      <c r="W72" s="351"/>
      <c r="X72" s="351"/>
    </row>
    <row r="73" ht="75.75" customHeight="1">
      <c r="A73" s="353"/>
      <c r="B73" s="354"/>
      <c r="C73" s="354"/>
      <c r="D73" s="354"/>
      <c r="E73" s="355"/>
      <c r="F73" s="355"/>
      <c r="G73" s="355"/>
      <c r="H73" s="358"/>
      <c r="I73" s="356"/>
      <c r="J73" s="357"/>
      <c r="K73" s="352"/>
      <c r="L73" s="351"/>
      <c r="M73" s="351"/>
      <c r="N73" s="351"/>
      <c r="O73" s="351"/>
      <c r="P73" s="351"/>
      <c r="Q73" s="351"/>
      <c r="R73" s="351"/>
      <c r="S73" s="351"/>
      <c r="T73" s="351"/>
      <c r="U73" s="351"/>
      <c r="V73" s="351"/>
      <c r="W73" s="351"/>
      <c r="X73" s="351"/>
    </row>
    <row r="74" ht="75.75" customHeight="1">
      <c r="A74" s="353"/>
      <c r="B74" s="354"/>
      <c r="C74" s="354"/>
      <c r="D74" s="354"/>
      <c r="E74" s="355"/>
      <c r="F74" s="355"/>
      <c r="G74" s="355"/>
      <c r="H74" s="358"/>
      <c r="I74" s="356"/>
      <c r="J74" s="357"/>
      <c r="K74" s="352"/>
      <c r="L74" s="351"/>
      <c r="M74" s="351"/>
      <c r="N74" s="351"/>
      <c r="O74" s="351"/>
      <c r="P74" s="351"/>
      <c r="Q74" s="351"/>
      <c r="R74" s="351"/>
      <c r="S74" s="351"/>
      <c r="T74" s="351"/>
      <c r="U74" s="351"/>
      <c r="V74" s="351"/>
      <c r="W74" s="351"/>
      <c r="X74" s="351"/>
    </row>
    <row r="75" ht="75.75" customHeight="1">
      <c r="A75" s="353"/>
      <c r="B75" s="354"/>
      <c r="C75" s="354"/>
      <c r="D75" s="354"/>
      <c r="E75" s="355"/>
      <c r="F75" s="355"/>
      <c r="G75" s="355"/>
      <c r="H75" s="358"/>
      <c r="I75" s="356"/>
      <c r="J75" s="357"/>
      <c r="K75" s="352"/>
      <c r="L75" s="351"/>
      <c r="M75" s="351"/>
      <c r="N75" s="351"/>
      <c r="O75" s="351"/>
      <c r="P75" s="351"/>
      <c r="Q75" s="351"/>
      <c r="R75" s="351"/>
      <c r="S75" s="351"/>
      <c r="T75" s="351"/>
      <c r="U75" s="351"/>
      <c r="V75" s="351"/>
      <c r="W75" s="351"/>
      <c r="X75" s="351"/>
    </row>
    <row r="76" ht="75.75" customHeight="1">
      <c r="A76" s="353"/>
      <c r="B76" s="354"/>
      <c r="C76" s="354"/>
      <c r="D76" s="354"/>
      <c r="E76" s="355"/>
      <c r="F76" s="355"/>
      <c r="G76" s="355"/>
      <c r="H76" s="358"/>
      <c r="I76" s="356"/>
      <c r="J76" s="357"/>
      <c r="K76" s="352"/>
      <c r="L76" s="351"/>
      <c r="M76" s="351"/>
      <c r="N76" s="351"/>
      <c r="O76" s="351"/>
      <c r="P76" s="351"/>
      <c r="Q76" s="351"/>
      <c r="R76" s="351"/>
      <c r="S76" s="351"/>
      <c r="T76" s="351"/>
      <c r="U76" s="351"/>
      <c r="V76" s="351"/>
      <c r="W76" s="351"/>
      <c r="X76" s="351"/>
    </row>
    <row r="77" ht="75.75" customHeight="1">
      <c r="A77" s="353"/>
      <c r="B77" s="354"/>
      <c r="C77" s="354"/>
      <c r="D77" s="354"/>
      <c r="E77" s="355"/>
      <c r="F77" s="355"/>
      <c r="G77" s="355"/>
      <c r="H77" s="358"/>
      <c r="I77" s="356"/>
      <c r="J77" s="357"/>
      <c r="K77" s="352"/>
      <c r="L77" s="351"/>
      <c r="M77" s="351"/>
      <c r="N77" s="351"/>
      <c r="O77" s="351"/>
      <c r="P77" s="351"/>
      <c r="Q77" s="351"/>
      <c r="R77" s="351"/>
      <c r="S77" s="351"/>
      <c r="T77" s="351"/>
      <c r="U77" s="351"/>
      <c r="V77" s="351"/>
      <c r="W77" s="351"/>
      <c r="X77" s="351"/>
    </row>
    <row r="78" ht="75.75" customHeight="1">
      <c r="A78" s="353"/>
      <c r="B78" s="354"/>
      <c r="C78" s="354"/>
      <c r="D78" s="354"/>
      <c r="E78" s="355"/>
      <c r="F78" s="355"/>
      <c r="G78" s="355"/>
      <c r="H78" s="358"/>
      <c r="I78" s="356"/>
      <c r="J78" s="357"/>
      <c r="K78" s="352"/>
      <c r="L78" s="351"/>
      <c r="M78" s="351"/>
      <c r="N78" s="351"/>
      <c r="O78" s="351"/>
      <c r="P78" s="351"/>
      <c r="Q78" s="351"/>
      <c r="R78" s="351"/>
      <c r="S78" s="351"/>
      <c r="T78" s="351"/>
      <c r="U78" s="351"/>
      <c r="V78" s="351"/>
      <c r="W78" s="351"/>
      <c r="X78" s="351"/>
    </row>
    <row r="79" ht="75.75" customHeight="1">
      <c r="A79" s="353"/>
      <c r="B79" s="354"/>
      <c r="C79" s="354"/>
      <c r="D79" s="354"/>
      <c r="E79" s="355"/>
      <c r="F79" s="355"/>
      <c r="G79" s="355"/>
      <c r="H79" s="358"/>
      <c r="I79" s="356"/>
      <c r="J79" s="357"/>
      <c r="K79" s="352"/>
      <c r="L79" s="351"/>
      <c r="M79" s="351"/>
      <c r="N79" s="351"/>
      <c r="O79" s="351"/>
      <c r="P79" s="351"/>
      <c r="Q79" s="351"/>
      <c r="R79" s="351"/>
      <c r="S79" s="351"/>
      <c r="T79" s="351"/>
      <c r="U79" s="351"/>
      <c r="V79" s="351"/>
      <c r="W79" s="351"/>
      <c r="X79" s="351"/>
    </row>
    <row r="80" ht="75.75" customHeight="1">
      <c r="A80" s="353"/>
      <c r="B80" s="354"/>
      <c r="C80" s="354"/>
      <c r="D80" s="354"/>
      <c r="E80" s="355"/>
      <c r="F80" s="355"/>
      <c r="G80" s="355"/>
      <c r="H80" s="358"/>
      <c r="I80" s="356"/>
      <c r="J80" s="357"/>
      <c r="K80" s="352"/>
      <c r="L80" s="351"/>
      <c r="M80" s="351"/>
      <c r="N80" s="351"/>
      <c r="O80" s="351"/>
      <c r="P80" s="351"/>
      <c r="Q80" s="351"/>
      <c r="R80" s="351"/>
      <c r="S80" s="351"/>
      <c r="T80" s="351"/>
      <c r="U80" s="351"/>
      <c r="V80" s="351"/>
      <c r="W80" s="351"/>
      <c r="X80" s="351"/>
    </row>
    <row r="81" ht="75.75" customHeight="1">
      <c r="A81" s="353"/>
      <c r="B81" s="354"/>
      <c r="C81" s="354"/>
      <c r="D81" s="354"/>
      <c r="E81" s="355"/>
      <c r="F81" s="355"/>
      <c r="G81" s="355"/>
      <c r="H81" s="358"/>
      <c r="I81" s="356"/>
      <c r="J81" s="357"/>
      <c r="K81" s="352"/>
      <c r="L81" s="351"/>
      <c r="M81" s="351"/>
      <c r="N81" s="351"/>
      <c r="O81" s="351"/>
      <c r="P81" s="351"/>
      <c r="Q81" s="351"/>
      <c r="R81" s="351"/>
      <c r="S81" s="351"/>
      <c r="T81" s="351"/>
      <c r="U81" s="351"/>
      <c r="V81" s="351"/>
      <c r="W81" s="351"/>
      <c r="X81" s="351"/>
    </row>
    <row r="82" ht="75.75" customHeight="1">
      <c r="A82" s="353"/>
      <c r="B82" s="354"/>
      <c r="C82" s="354"/>
      <c r="D82" s="354"/>
      <c r="E82" s="355"/>
      <c r="F82" s="355"/>
      <c r="G82" s="355"/>
      <c r="H82" s="358"/>
      <c r="I82" s="356"/>
      <c r="J82" s="357"/>
      <c r="K82" s="352"/>
      <c r="L82" s="351"/>
      <c r="M82" s="351"/>
      <c r="N82" s="351"/>
      <c r="O82" s="351"/>
      <c r="P82" s="351"/>
      <c r="Q82" s="351"/>
      <c r="R82" s="351"/>
      <c r="S82" s="351"/>
      <c r="T82" s="351"/>
      <c r="U82" s="351"/>
      <c r="V82" s="351"/>
      <c r="W82" s="351"/>
      <c r="X82" s="351"/>
    </row>
    <row r="83" ht="75.75" customHeight="1">
      <c r="A83" s="353"/>
      <c r="B83" s="354"/>
      <c r="C83" s="354"/>
      <c r="D83" s="354"/>
      <c r="E83" s="355"/>
      <c r="F83" s="355"/>
      <c r="G83" s="355"/>
      <c r="H83" s="358"/>
      <c r="I83" s="356"/>
      <c r="J83" s="357"/>
      <c r="K83" s="352"/>
      <c r="L83" s="351"/>
      <c r="M83" s="351"/>
      <c r="N83" s="351"/>
      <c r="O83" s="351"/>
      <c r="P83" s="351"/>
      <c r="Q83" s="351"/>
      <c r="R83" s="351"/>
      <c r="S83" s="351"/>
      <c r="T83" s="351"/>
      <c r="U83" s="351"/>
      <c r="V83" s="351"/>
      <c r="W83" s="351"/>
      <c r="X83" s="351"/>
    </row>
    <row r="84" ht="75.75" customHeight="1">
      <c r="A84" s="353"/>
      <c r="B84" s="354"/>
      <c r="C84" s="354"/>
      <c r="D84" s="354"/>
      <c r="E84" s="355"/>
      <c r="F84" s="355"/>
      <c r="G84" s="355"/>
      <c r="H84" s="358"/>
      <c r="I84" s="356"/>
      <c r="J84" s="357"/>
      <c r="K84" s="352"/>
      <c r="L84" s="351"/>
      <c r="M84" s="351"/>
      <c r="N84" s="351"/>
      <c r="O84" s="351"/>
      <c r="P84" s="351"/>
      <c r="Q84" s="351"/>
      <c r="R84" s="351"/>
      <c r="S84" s="351"/>
      <c r="T84" s="351"/>
      <c r="U84" s="351"/>
      <c r="V84" s="351"/>
      <c r="W84" s="351"/>
      <c r="X84" s="351"/>
    </row>
    <row r="85" ht="75.75" customHeight="1">
      <c r="A85" s="353"/>
      <c r="B85" s="354"/>
      <c r="C85" s="354"/>
      <c r="D85" s="354"/>
      <c r="E85" s="355"/>
      <c r="F85" s="355"/>
      <c r="G85" s="355"/>
      <c r="H85" s="358"/>
      <c r="I85" s="356"/>
      <c r="J85" s="357"/>
      <c r="K85" s="352"/>
      <c r="L85" s="351"/>
      <c r="M85" s="351"/>
      <c r="N85" s="351"/>
      <c r="O85" s="351"/>
      <c r="P85" s="351"/>
      <c r="Q85" s="351"/>
      <c r="R85" s="351"/>
      <c r="S85" s="351"/>
      <c r="T85" s="351"/>
      <c r="U85" s="351"/>
      <c r="V85" s="351"/>
      <c r="W85" s="351"/>
      <c r="X85" s="351"/>
    </row>
    <row r="86" ht="75.75" customHeight="1">
      <c r="A86" s="353"/>
      <c r="B86" s="354"/>
      <c r="C86" s="354"/>
      <c r="D86" s="354"/>
      <c r="E86" s="355"/>
      <c r="F86" s="355"/>
      <c r="G86" s="355"/>
      <c r="H86" s="358"/>
      <c r="I86" s="356"/>
      <c r="J86" s="357"/>
      <c r="K86" s="352"/>
      <c r="L86" s="351"/>
      <c r="M86" s="351"/>
      <c r="N86" s="351"/>
      <c r="O86" s="351"/>
      <c r="P86" s="351"/>
      <c r="Q86" s="351"/>
      <c r="R86" s="351"/>
      <c r="S86" s="351"/>
      <c r="T86" s="351"/>
      <c r="U86" s="351"/>
      <c r="V86" s="351"/>
      <c r="W86" s="351"/>
      <c r="X86" s="351"/>
    </row>
    <row r="87" ht="75.75" customHeight="1">
      <c r="A87" s="353"/>
      <c r="B87" s="354"/>
      <c r="C87" s="354"/>
      <c r="D87" s="354"/>
      <c r="E87" s="355"/>
      <c r="F87" s="355"/>
      <c r="G87" s="355"/>
      <c r="H87" s="358"/>
      <c r="I87" s="356"/>
      <c r="J87" s="357"/>
      <c r="K87" s="352"/>
      <c r="L87" s="351"/>
      <c r="M87" s="351"/>
      <c r="N87" s="351"/>
      <c r="O87" s="351"/>
      <c r="P87" s="351"/>
      <c r="Q87" s="351"/>
      <c r="R87" s="351"/>
      <c r="S87" s="351"/>
      <c r="T87" s="351"/>
      <c r="U87" s="351"/>
      <c r="V87" s="351"/>
      <c r="W87" s="351"/>
      <c r="X87" s="351"/>
    </row>
    <row r="88" ht="75.75" customHeight="1">
      <c r="A88" s="353"/>
      <c r="B88" s="354"/>
      <c r="C88" s="354"/>
      <c r="D88" s="354"/>
      <c r="E88" s="355"/>
      <c r="F88" s="355"/>
      <c r="G88" s="355"/>
      <c r="H88" s="358"/>
      <c r="I88" s="356"/>
      <c r="J88" s="357"/>
      <c r="K88" s="352"/>
      <c r="L88" s="351"/>
      <c r="M88" s="351"/>
      <c r="N88" s="351"/>
      <c r="O88" s="351"/>
      <c r="P88" s="351"/>
      <c r="Q88" s="351"/>
      <c r="R88" s="351"/>
      <c r="S88" s="351"/>
      <c r="T88" s="351"/>
      <c r="U88" s="351"/>
      <c r="V88" s="351"/>
      <c r="W88" s="351"/>
      <c r="X88" s="351"/>
    </row>
    <row r="89" ht="75.75" customHeight="1">
      <c r="A89" s="353"/>
      <c r="B89" s="354"/>
      <c r="C89" s="354"/>
      <c r="D89" s="354"/>
      <c r="E89" s="355"/>
      <c r="F89" s="355"/>
      <c r="G89" s="355"/>
      <c r="H89" s="358"/>
      <c r="I89" s="356"/>
      <c r="J89" s="357"/>
      <c r="K89" s="352"/>
      <c r="L89" s="351"/>
      <c r="M89" s="351"/>
      <c r="N89" s="351"/>
      <c r="O89" s="351"/>
      <c r="P89" s="351"/>
      <c r="Q89" s="351"/>
      <c r="R89" s="351"/>
      <c r="S89" s="351"/>
      <c r="T89" s="351"/>
      <c r="U89" s="351"/>
      <c r="V89" s="351"/>
      <c r="W89" s="351"/>
      <c r="X89" s="351"/>
    </row>
    <row r="90" ht="75.75" customHeight="1">
      <c r="A90" s="353"/>
      <c r="B90" s="354"/>
      <c r="C90" s="354"/>
      <c r="D90" s="354"/>
      <c r="E90" s="355"/>
      <c r="F90" s="355"/>
      <c r="G90" s="355"/>
      <c r="H90" s="358"/>
      <c r="I90" s="356"/>
      <c r="J90" s="357"/>
      <c r="K90" s="352"/>
      <c r="L90" s="351"/>
      <c r="M90" s="351"/>
      <c r="N90" s="351"/>
      <c r="O90" s="351"/>
      <c r="P90" s="351"/>
      <c r="Q90" s="351"/>
      <c r="R90" s="351"/>
      <c r="S90" s="351"/>
      <c r="T90" s="351"/>
      <c r="U90" s="351"/>
      <c r="V90" s="351"/>
      <c r="W90" s="351"/>
      <c r="X90" s="351"/>
    </row>
    <row r="91" ht="75.75" customHeight="1">
      <c r="A91" s="353"/>
      <c r="B91" s="354"/>
      <c r="C91" s="354"/>
      <c r="D91" s="354"/>
      <c r="E91" s="355"/>
      <c r="F91" s="355"/>
      <c r="G91" s="355"/>
      <c r="H91" s="358"/>
      <c r="I91" s="356"/>
      <c r="J91" s="357"/>
      <c r="K91" s="352"/>
      <c r="L91" s="351"/>
      <c r="M91" s="351"/>
      <c r="N91" s="351"/>
      <c r="O91" s="351"/>
      <c r="P91" s="351"/>
      <c r="Q91" s="351"/>
      <c r="R91" s="351"/>
      <c r="S91" s="351"/>
      <c r="T91" s="351"/>
      <c r="U91" s="351"/>
      <c r="V91" s="351"/>
      <c r="W91" s="351"/>
      <c r="X91" s="351"/>
    </row>
    <row r="92" ht="75.75" customHeight="1">
      <c r="A92" s="353"/>
      <c r="B92" s="354"/>
      <c r="C92" s="354"/>
      <c r="D92" s="354"/>
      <c r="E92" s="355"/>
      <c r="F92" s="355"/>
      <c r="G92" s="355"/>
      <c r="H92" s="358"/>
      <c r="I92" s="356"/>
      <c r="J92" s="357"/>
      <c r="K92" s="352"/>
      <c r="L92" s="351"/>
      <c r="M92" s="351"/>
      <c r="N92" s="351"/>
      <c r="O92" s="351"/>
      <c r="P92" s="351"/>
      <c r="Q92" s="351"/>
      <c r="R92" s="351"/>
      <c r="S92" s="351"/>
      <c r="T92" s="351"/>
      <c r="U92" s="351"/>
      <c r="V92" s="351"/>
      <c r="W92" s="351"/>
      <c r="X92" s="351"/>
    </row>
    <row r="93" ht="75.75" customHeight="1">
      <c r="A93" s="353"/>
      <c r="B93" s="354"/>
      <c r="C93" s="354"/>
      <c r="D93" s="354"/>
      <c r="E93" s="355"/>
      <c r="F93" s="355"/>
      <c r="G93" s="355"/>
      <c r="H93" s="358"/>
      <c r="I93" s="356"/>
      <c r="J93" s="357"/>
      <c r="K93" s="352"/>
      <c r="L93" s="351"/>
      <c r="M93" s="351"/>
      <c r="N93" s="351"/>
      <c r="O93" s="351"/>
      <c r="P93" s="351"/>
      <c r="Q93" s="351"/>
      <c r="R93" s="351"/>
      <c r="S93" s="351"/>
      <c r="T93" s="351"/>
      <c r="U93" s="351"/>
      <c r="V93" s="351"/>
      <c r="W93" s="351"/>
      <c r="X93" s="351"/>
    </row>
    <row r="94" ht="75.75" customHeight="1">
      <c r="A94" s="353"/>
      <c r="B94" s="354"/>
      <c r="C94" s="354"/>
      <c r="D94" s="354"/>
      <c r="E94" s="355"/>
      <c r="F94" s="355"/>
      <c r="G94" s="355"/>
      <c r="H94" s="358"/>
      <c r="I94" s="356"/>
      <c r="J94" s="357"/>
      <c r="K94" s="352"/>
      <c r="L94" s="351"/>
      <c r="M94" s="351"/>
      <c r="N94" s="351"/>
      <c r="O94" s="351"/>
      <c r="P94" s="351"/>
      <c r="Q94" s="351"/>
      <c r="R94" s="351"/>
      <c r="S94" s="351"/>
      <c r="T94" s="351"/>
      <c r="U94" s="351"/>
      <c r="V94" s="351"/>
      <c r="W94" s="351"/>
      <c r="X94" s="351"/>
    </row>
    <row r="95" ht="75.75" customHeight="1">
      <c r="A95" s="353"/>
      <c r="B95" s="354"/>
      <c r="C95" s="354"/>
      <c r="D95" s="354"/>
      <c r="E95" s="355"/>
      <c r="F95" s="355"/>
      <c r="G95" s="355"/>
      <c r="H95" s="358"/>
      <c r="I95" s="356"/>
      <c r="J95" s="357"/>
      <c r="K95" s="352"/>
      <c r="L95" s="351"/>
      <c r="M95" s="351"/>
      <c r="N95" s="351"/>
      <c r="O95" s="351"/>
      <c r="P95" s="351"/>
      <c r="Q95" s="351"/>
      <c r="R95" s="351"/>
      <c r="S95" s="351"/>
      <c r="T95" s="351"/>
      <c r="U95" s="351"/>
      <c r="V95" s="351"/>
      <c r="W95" s="351"/>
      <c r="X95" s="351"/>
    </row>
    <row r="96" ht="75.75" customHeight="1">
      <c r="A96" s="353"/>
      <c r="B96" s="354"/>
      <c r="C96" s="354"/>
      <c r="D96" s="354"/>
      <c r="E96" s="355"/>
      <c r="F96" s="355"/>
      <c r="G96" s="355"/>
      <c r="H96" s="358"/>
      <c r="I96" s="356"/>
      <c r="J96" s="357"/>
      <c r="K96" s="352"/>
      <c r="L96" s="351"/>
      <c r="M96" s="351"/>
      <c r="N96" s="351"/>
      <c r="O96" s="351"/>
      <c r="P96" s="351"/>
      <c r="Q96" s="351"/>
      <c r="R96" s="351"/>
      <c r="S96" s="351"/>
      <c r="T96" s="351"/>
      <c r="U96" s="351"/>
      <c r="V96" s="351"/>
      <c r="W96" s="351"/>
      <c r="X96" s="351"/>
    </row>
    <row r="97" ht="75.75" customHeight="1">
      <c r="A97" s="353"/>
      <c r="B97" s="354"/>
      <c r="C97" s="354"/>
      <c r="D97" s="354"/>
      <c r="E97" s="355"/>
      <c r="F97" s="355"/>
      <c r="G97" s="355"/>
      <c r="H97" s="358"/>
      <c r="I97" s="356"/>
      <c r="J97" s="357"/>
      <c r="K97" s="352"/>
      <c r="L97" s="351"/>
      <c r="M97" s="351"/>
      <c r="N97" s="351"/>
      <c r="O97" s="351"/>
      <c r="P97" s="351"/>
      <c r="Q97" s="351"/>
      <c r="R97" s="351"/>
      <c r="S97" s="351"/>
      <c r="T97" s="351"/>
      <c r="U97" s="351"/>
      <c r="V97" s="351"/>
      <c r="W97" s="351"/>
      <c r="X97" s="351"/>
    </row>
    <row r="98" ht="75.75" customHeight="1">
      <c r="A98" s="353"/>
      <c r="B98" s="354"/>
      <c r="C98" s="354"/>
      <c r="D98" s="354"/>
      <c r="E98" s="355"/>
      <c r="F98" s="355"/>
      <c r="G98" s="355"/>
      <c r="H98" s="358"/>
      <c r="I98" s="356"/>
      <c r="J98" s="357"/>
      <c r="K98" s="352"/>
      <c r="L98" s="351"/>
      <c r="M98" s="351"/>
      <c r="N98" s="351"/>
      <c r="O98" s="351"/>
      <c r="P98" s="351"/>
      <c r="Q98" s="351"/>
      <c r="R98" s="351"/>
      <c r="S98" s="351"/>
      <c r="T98" s="351"/>
      <c r="U98" s="351"/>
      <c r="V98" s="351"/>
      <c r="W98" s="351"/>
      <c r="X98" s="351"/>
    </row>
    <row r="99" ht="75.75" customHeight="1">
      <c r="A99" s="353"/>
      <c r="B99" s="354"/>
      <c r="C99" s="354"/>
      <c r="D99" s="354"/>
      <c r="E99" s="355"/>
      <c r="F99" s="355"/>
      <c r="G99" s="355"/>
      <c r="H99" s="358"/>
      <c r="I99" s="356"/>
      <c r="J99" s="357"/>
      <c r="K99" s="352"/>
      <c r="L99" s="351"/>
      <c r="M99" s="351"/>
      <c r="N99" s="351"/>
      <c r="O99" s="351"/>
      <c r="P99" s="351"/>
      <c r="Q99" s="351"/>
      <c r="R99" s="351"/>
      <c r="S99" s="351"/>
      <c r="T99" s="351"/>
      <c r="U99" s="351"/>
      <c r="V99" s="351"/>
      <c r="W99" s="351"/>
      <c r="X99" s="351"/>
    </row>
    <row r="100" ht="75.75" customHeight="1">
      <c r="A100" s="353"/>
      <c r="B100" s="354"/>
      <c r="C100" s="354"/>
      <c r="D100" s="354"/>
      <c r="E100" s="355"/>
      <c r="F100" s="355"/>
      <c r="G100" s="355"/>
      <c r="H100" s="358"/>
      <c r="I100" s="356"/>
      <c r="J100" s="357"/>
      <c r="K100" s="352"/>
      <c r="L100" s="351"/>
      <c r="M100" s="351"/>
      <c r="N100" s="351"/>
      <c r="O100" s="351"/>
      <c r="P100" s="351"/>
      <c r="Q100" s="351"/>
      <c r="R100" s="351"/>
      <c r="S100" s="351"/>
      <c r="T100" s="351"/>
      <c r="U100" s="351"/>
      <c r="V100" s="351"/>
      <c r="W100" s="351"/>
      <c r="X100" s="351"/>
    </row>
    <row r="101" ht="75.75" customHeight="1">
      <c r="A101" s="353"/>
      <c r="B101" s="354"/>
      <c r="C101" s="354"/>
      <c r="D101" s="354"/>
      <c r="E101" s="355"/>
      <c r="F101" s="355"/>
      <c r="G101" s="355"/>
      <c r="H101" s="358"/>
      <c r="I101" s="356"/>
      <c r="J101" s="357"/>
      <c r="K101" s="352"/>
      <c r="L101" s="351"/>
      <c r="M101" s="351"/>
      <c r="N101" s="351"/>
      <c r="O101" s="351"/>
      <c r="P101" s="351"/>
      <c r="Q101" s="351"/>
      <c r="R101" s="351"/>
      <c r="S101" s="351"/>
      <c r="T101" s="351"/>
      <c r="U101" s="351"/>
      <c r="V101" s="351"/>
      <c r="W101" s="351"/>
      <c r="X101" s="351"/>
    </row>
    <row r="102" ht="75.75" customHeight="1">
      <c r="A102" s="353"/>
      <c r="B102" s="354"/>
      <c r="C102" s="354"/>
      <c r="D102" s="354"/>
      <c r="E102" s="355"/>
      <c r="F102" s="355"/>
      <c r="G102" s="355"/>
      <c r="H102" s="358"/>
      <c r="I102" s="356"/>
      <c r="J102" s="357"/>
      <c r="K102" s="352"/>
      <c r="L102" s="351"/>
      <c r="M102" s="351"/>
      <c r="N102" s="351"/>
      <c r="O102" s="351"/>
      <c r="P102" s="351"/>
      <c r="Q102" s="351"/>
      <c r="R102" s="351"/>
      <c r="S102" s="351"/>
      <c r="T102" s="351"/>
      <c r="U102" s="351"/>
      <c r="V102" s="351"/>
      <c r="W102" s="351"/>
      <c r="X102" s="351"/>
    </row>
    <row r="103" ht="75.75" customHeight="1">
      <c r="A103" s="353"/>
      <c r="B103" s="354"/>
      <c r="C103" s="354"/>
      <c r="D103" s="354"/>
      <c r="E103" s="355"/>
      <c r="F103" s="355"/>
      <c r="G103" s="355"/>
      <c r="H103" s="358"/>
      <c r="I103" s="356"/>
      <c r="J103" s="357"/>
      <c r="K103" s="352"/>
      <c r="L103" s="351"/>
      <c r="M103" s="351"/>
      <c r="N103" s="351"/>
      <c r="O103" s="351"/>
      <c r="P103" s="351"/>
      <c r="Q103" s="351"/>
      <c r="R103" s="351"/>
      <c r="S103" s="351"/>
      <c r="T103" s="351"/>
      <c r="U103" s="351"/>
      <c r="V103" s="351"/>
      <c r="W103" s="351"/>
      <c r="X103" s="351"/>
    </row>
    <row r="104" ht="75.75" customHeight="1">
      <c r="A104" s="353"/>
      <c r="B104" s="354"/>
      <c r="C104" s="354"/>
      <c r="D104" s="354"/>
      <c r="E104" s="355"/>
      <c r="F104" s="355"/>
      <c r="G104" s="355"/>
      <c r="H104" s="358"/>
      <c r="I104" s="356"/>
      <c r="J104" s="357"/>
      <c r="K104" s="352"/>
      <c r="L104" s="351"/>
      <c r="M104" s="351"/>
      <c r="N104" s="351"/>
      <c r="O104" s="351"/>
      <c r="P104" s="351"/>
      <c r="Q104" s="351"/>
      <c r="R104" s="351"/>
      <c r="S104" s="351"/>
      <c r="T104" s="351"/>
      <c r="U104" s="351"/>
      <c r="V104" s="351"/>
      <c r="W104" s="351"/>
      <c r="X104" s="351"/>
    </row>
    <row r="105" ht="75.75" customHeight="1">
      <c r="A105" s="353"/>
      <c r="B105" s="354"/>
      <c r="C105" s="354"/>
      <c r="D105" s="354"/>
      <c r="E105" s="355"/>
      <c r="F105" s="355"/>
      <c r="G105" s="355"/>
      <c r="H105" s="358"/>
      <c r="I105" s="356"/>
      <c r="J105" s="357"/>
      <c r="K105" s="352"/>
      <c r="L105" s="351"/>
      <c r="M105" s="351"/>
      <c r="N105" s="351"/>
      <c r="O105" s="351"/>
      <c r="P105" s="351"/>
      <c r="Q105" s="351"/>
      <c r="R105" s="351"/>
      <c r="S105" s="351"/>
      <c r="T105" s="351"/>
      <c r="U105" s="351"/>
      <c r="V105" s="351"/>
      <c r="W105" s="351"/>
      <c r="X105" s="351"/>
    </row>
    <row r="106" ht="75.75" customHeight="1">
      <c r="A106" s="353"/>
      <c r="B106" s="354"/>
      <c r="C106" s="354"/>
      <c r="D106" s="354"/>
      <c r="E106" s="355"/>
      <c r="F106" s="355"/>
      <c r="G106" s="355"/>
      <c r="H106" s="358"/>
      <c r="I106" s="356"/>
      <c r="J106" s="357"/>
      <c r="K106" s="352"/>
      <c r="L106" s="351"/>
      <c r="M106" s="351"/>
      <c r="N106" s="351"/>
      <c r="O106" s="351"/>
      <c r="P106" s="351"/>
      <c r="Q106" s="351"/>
      <c r="R106" s="351"/>
      <c r="S106" s="351"/>
      <c r="T106" s="351"/>
      <c r="U106" s="351"/>
      <c r="V106" s="351"/>
      <c r="W106" s="351"/>
      <c r="X106" s="351"/>
    </row>
    <row r="107" ht="75.75" customHeight="1">
      <c r="A107" s="353"/>
      <c r="B107" s="354"/>
      <c r="C107" s="354"/>
      <c r="D107" s="354"/>
      <c r="E107" s="355"/>
      <c r="F107" s="355"/>
      <c r="G107" s="355"/>
      <c r="H107" s="358"/>
      <c r="I107" s="356"/>
      <c r="J107" s="357"/>
      <c r="K107" s="352"/>
      <c r="L107" s="351"/>
      <c r="M107" s="351"/>
      <c r="N107" s="351"/>
      <c r="O107" s="351"/>
      <c r="P107" s="351"/>
      <c r="Q107" s="351"/>
      <c r="R107" s="351"/>
      <c r="S107" s="351"/>
      <c r="T107" s="351"/>
      <c r="U107" s="351"/>
      <c r="V107" s="351"/>
      <c r="W107" s="351"/>
      <c r="X107" s="351"/>
    </row>
    <row r="108" ht="75.75" customHeight="1">
      <c r="A108" s="353"/>
      <c r="B108" s="354"/>
      <c r="C108" s="354"/>
      <c r="D108" s="354"/>
      <c r="E108" s="355"/>
      <c r="F108" s="355"/>
      <c r="G108" s="355"/>
      <c r="H108" s="358"/>
      <c r="I108" s="356"/>
      <c r="J108" s="357"/>
      <c r="K108" s="352"/>
      <c r="L108" s="351"/>
      <c r="M108" s="351"/>
      <c r="N108" s="351"/>
      <c r="O108" s="351"/>
      <c r="P108" s="351"/>
      <c r="Q108" s="351"/>
      <c r="R108" s="351"/>
      <c r="S108" s="351"/>
      <c r="T108" s="351"/>
      <c r="U108" s="351"/>
      <c r="V108" s="351"/>
      <c r="W108" s="351"/>
      <c r="X108" s="351"/>
    </row>
    <row r="109" ht="75.75" customHeight="1">
      <c r="A109" s="353"/>
      <c r="B109" s="354"/>
      <c r="C109" s="354"/>
      <c r="D109" s="354"/>
      <c r="E109" s="355"/>
      <c r="F109" s="355"/>
      <c r="G109" s="355"/>
      <c r="H109" s="358"/>
      <c r="I109" s="356"/>
      <c r="J109" s="357"/>
      <c r="K109" s="352"/>
      <c r="L109" s="351"/>
      <c r="M109" s="351"/>
      <c r="N109" s="351"/>
      <c r="O109" s="351"/>
      <c r="P109" s="351"/>
      <c r="Q109" s="351"/>
      <c r="R109" s="351"/>
      <c r="S109" s="351"/>
      <c r="T109" s="351"/>
      <c r="U109" s="351"/>
      <c r="V109" s="351"/>
      <c r="W109" s="351"/>
      <c r="X109" s="351"/>
    </row>
    <row r="110" ht="75.75" customHeight="1">
      <c r="A110" s="353"/>
      <c r="B110" s="354"/>
      <c r="C110" s="354"/>
      <c r="D110" s="354"/>
      <c r="E110" s="355"/>
      <c r="F110" s="355"/>
      <c r="G110" s="355"/>
      <c r="H110" s="358"/>
      <c r="I110" s="356"/>
      <c r="J110" s="357"/>
      <c r="K110" s="352"/>
      <c r="L110" s="351"/>
      <c r="M110" s="351"/>
      <c r="N110" s="351"/>
      <c r="O110" s="351"/>
      <c r="P110" s="351"/>
      <c r="Q110" s="351"/>
      <c r="R110" s="351"/>
      <c r="S110" s="351"/>
      <c r="T110" s="351"/>
      <c r="U110" s="351"/>
      <c r="V110" s="351"/>
      <c r="W110" s="351"/>
      <c r="X110" s="351"/>
    </row>
    <row r="111" ht="75.75" customHeight="1">
      <c r="A111" s="353"/>
      <c r="B111" s="354"/>
      <c r="C111" s="354"/>
      <c r="D111" s="354"/>
      <c r="E111" s="355"/>
      <c r="F111" s="355"/>
      <c r="G111" s="355"/>
      <c r="H111" s="358"/>
      <c r="I111" s="356"/>
      <c r="J111" s="357"/>
      <c r="K111" s="352"/>
      <c r="L111" s="351"/>
      <c r="M111" s="351"/>
      <c r="N111" s="351"/>
      <c r="O111" s="351"/>
      <c r="P111" s="351"/>
      <c r="Q111" s="351"/>
      <c r="R111" s="351"/>
      <c r="S111" s="351"/>
      <c r="T111" s="351"/>
      <c r="U111" s="351"/>
      <c r="V111" s="351"/>
      <c r="W111" s="351"/>
      <c r="X111" s="351"/>
    </row>
    <row r="112" ht="75.75" customHeight="1">
      <c r="A112" s="353"/>
      <c r="B112" s="354"/>
      <c r="C112" s="354"/>
      <c r="D112" s="354"/>
      <c r="E112" s="355"/>
      <c r="F112" s="355"/>
      <c r="G112" s="355"/>
      <c r="H112" s="358"/>
      <c r="I112" s="356"/>
      <c r="J112" s="357"/>
      <c r="K112" s="352"/>
      <c r="L112" s="351"/>
      <c r="M112" s="351"/>
      <c r="N112" s="351"/>
      <c r="O112" s="351"/>
      <c r="P112" s="351"/>
      <c r="Q112" s="351"/>
      <c r="R112" s="351"/>
      <c r="S112" s="351"/>
      <c r="T112" s="351"/>
      <c r="U112" s="351"/>
      <c r="V112" s="351"/>
      <c r="W112" s="351"/>
      <c r="X112" s="351"/>
    </row>
    <row r="113" ht="75.75" customHeight="1">
      <c r="A113" s="353"/>
      <c r="B113" s="354"/>
      <c r="C113" s="354"/>
      <c r="D113" s="354"/>
      <c r="E113" s="355"/>
      <c r="F113" s="355"/>
      <c r="G113" s="355"/>
      <c r="H113" s="358"/>
      <c r="I113" s="356"/>
      <c r="J113" s="357"/>
      <c r="K113" s="352"/>
      <c r="L113" s="351"/>
      <c r="M113" s="351"/>
      <c r="N113" s="351"/>
      <c r="O113" s="351"/>
      <c r="P113" s="351"/>
      <c r="Q113" s="351"/>
      <c r="R113" s="351"/>
      <c r="S113" s="351"/>
      <c r="T113" s="351"/>
      <c r="U113" s="351"/>
      <c r="V113" s="351"/>
      <c r="W113" s="351"/>
      <c r="X113" s="351"/>
    </row>
    <row r="114" ht="75.75" customHeight="1">
      <c r="A114" s="353"/>
      <c r="B114" s="354"/>
      <c r="C114" s="354"/>
      <c r="D114" s="354"/>
      <c r="E114" s="355"/>
      <c r="F114" s="355"/>
      <c r="G114" s="355"/>
      <c r="H114" s="358"/>
      <c r="I114" s="356"/>
      <c r="J114" s="357"/>
      <c r="K114" s="352"/>
      <c r="L114" s="351"/>
      <c r="M114" s="351"/>
      <c r="N114" s="351"/>
      <c r="O114" s="351"/>
      <c r="P114" s="351"/>
      <c r="Q114" s="351"/>
      <c r="R114" s="351"/>
      <c r="S114" s="351"/>
      <c r="T114" s="351"/>
      <c r="U114" s="351"/>
      <c r="V114" s="351"/>
      <c r="W114" s="351"/>
      <c r="X114" s="351"/>
    </row>
    <row r="115" ht="75.75" customHeight="1">
      <c r="A115" s="353"/>
      <c r="B115" s="354"/>
      <c r="C115" s="354"/>
      <c r="D115" s="354"/>
      <c r="E115" s="355"/>
      <c r="F115" s="355"/>
      <c r="G115" s="355"/>
      <c r="H115" s="358"/>
      <c r="I115" s="356"/>
      <c r="J115" s="357"/>
      <c r="K115" s="352"/>
      <c r="L115" s="351"/>
      <c r="M115" s="351"/>
      <c r="N115" s="351"/>
      <c r="O115" s="351"/>
      <c r="P115" s="351"/>
      <c r="Q115" s="351"/>
      <c r="R115" s="351"/>
      <c r="S115" s="351"/>
      <c r="T115" s="351"/>
      <c r="U115" s="351"/>
      <c r="V115" s="351"/>
      <c r="W115" s="351"/>
      <c r="X115" s="351"/>
    </row>
    <row r="116" ht="75.75" customHeight="1">
      <c r="A116" s="353"/>
      <c r="B116" s="354"/>
      <c r="C116" s="354"/>
      <c r="D116" s="354"/>
      <c r="E116" s="355"/>
      <c r="F116" s="355"/>
      <c r="G116" s="355"/>
      <c r="H116" s="358"/>
      <c r="I116" s="356"/>
      <c r="J116" s="357"/>
      <c r="K116" s="352"/>
      <c r="L116" s="351"/>
      <c r="M116" s="351"/>
      <c r="N116" s="351"/>
      <c r="O116" s="351"/>
      <c r="P116" s="351"/>
      <c r="Q116" s="351"/>
      <c r="R116" s="351"/>
      <c r="S116" s="351"/>
      <c r="T116" s="351"/>
      <c r="U116" s="351"/>
      <c r="V116" s="351"/>
      <c r="W116" s="351"/>
      <c r="X116" s="351"/>
    </row>
    <row r="117" ht="75.75" customHeight="1">
      <c r="A117" s="353"/>
      <c r="B117" s="354"/>
      <c r="C117" s="354"/>
      <c r="D117" s="354"/>
      <c r="E117" s="355"/>
      <c r="F117" s="355"/>
      <c r="G117" s="355"/>
      <c r="H117" s="358"/>
      <c r="I117" s="356"/>
      <c r="J117" s="357"/>
      <c r="K117" s="352"/>
      <c r="L117" s="351"/>
      <c r="M117" s="351"/>
      <c r="N117" s="351"/>
      <c r="O117" s="351"/>
      <c r="P117" s="351"/>
      <c r="Q117" s="351"/>
      <c r="R117" s="351"/>
      <c r="S117" s="351"/>
      <c r="T117" s="351"/>
      <c r="U117" s="351"/>
      <c r="V117" s="351"/>
      <c r="W117" s="351"/>
      <c r="X117" s="351"/>
    </row>
    <row r="118" ht="75.75" customHeight="1">
      <c r="A118" s="353"/>
      <c r="B118" s="354"/>
      <c r="C118" s="354"/>
      <c r="D118" s="354"/>
      <c r="E118" s="355"/>
      <c r="F118" s="355"/>
      <c r="G118" s="355"/>
      <c r="H118" s="358"/>
      <c r="I118" s="356"/>
      <c r="J118" s="357"/>
      <c r="K118" s="352"/>
      <c r="L118" s="351"/>
      <c r="M118" s="351"/>
      <c r="N118" s="351"/>
      <c r="O118" s="351"/>
      <c r="P118" s="351"/>
      <c r="Q118" s="351"/>
      <c r="R118" s="351"/>
      <c r="S118" s="351"/>
      <c r="T118" s="351"/>
      <c r="U118" s="351"/>
      <c r="V118" s="351"/>
      <c r="W118" s="351"/>
      <c r="X118" s="351"/>
    </row>
    <row r="119" ht="75.75" customHeight="1">
      <c r="A119" s="353"/>
      <c r="B119" s="354"/>
      <c r="C119" s="354"/>
      <c r="D119" s="354"/>
      <c r="E119" s="355"/>
      <c r="F119" s="355"/>
      <c r="G119" s="355"/>
      <c r="H119" s="358"/>
      <c r="I119" s="356"/>
      <c r="J119" s="357"/>
      <c r="K119" s="352"/>
      <c r="L119" s="351"/>
      <c r="M119" s="351"/>
      <c r="N119" s="351"/>
      <c r="O119" s="351"/>
      <c r="P119" s="351"/>
      <c r="Q119" s="351"/>
      <c r="R119" s="351"/>
      <c r="S119" s="351"/>
      <c r="T119" s="351"/>
      <c r="U119" s="351"/>
      <c r="V119" s="351"/>
      <c r="W119" s="351"/>
      <c r="X119" s="351"/>
    </row>
    <row r="120" ht="75.75" customHeight="1">
      <c r="A120" s="353"/>
      <c r="B120" s="354"/>
      <c r="C120" s="354"/>
      <c r="D120" s="354"/>
      <c r="E120" s="355"/>
      <c r="F120" s="355"/>
      <c r="G120" s="355"/>
      <c r="H120" s="358"/>
      <c r="I120" s="356"/>
      <c r="J120" s="357"/>
      <c r="K120" s="352"/>
      <c r="L120" s="351"/>
      <c r="M120" s="351"/>
      <c r="N120" s="351"/>
      <c r="O120" s="351"/>
      <c r="P120" s="351"/>
      <c r="Q120" s="351"/>
      <c r="R120" s="351"/>
      <c r="S120" s="351"/>
      <c r="T120" s="351"/>
      <c r="U120" s="351"/>
      <c r="V120" s="351"/>
      <c r="W120" s="351"/>
      <c r="X120" s="351"/>
    </row>
    <row r="121" ht="75.75" customHeight="1">
      <c r="A121" s="353"/>
      <c r="B121" s="354"/>
      <c r="C121" s="354"/>
      <c r="D121" s="354"/>
      <c r="E121" s="355"/>
      <c r="F121" s="355"/>
      <c r="G121" s="355"/>
      <c r="H121" s="358"/>
      <c r="I121" s="356"/>
      <c r="J121" s="357"/>
      <c r="K121" s="352"/>
      <c r="L121" s="351"/>
      <c r="M121" s="351"/>
      <c r="N121" s="351"/>
      <c r="O121" s="351"/>
      <c r="P121" s="351"/>
      <c r="Q121" s="351"/>
      <c r="R121" s="351"/>
      <c r="S121" s="351"/>
      <c r="T121" s="351"/>
      <c r="U121" s="351"/>
      <c r="V121" s="351"/>
      <c r="W121" s="351"/>
      <c r="X121" s="351"/>
    </row>
    <row r="122" ht="75.75" customHeight="1">
      <c r="A122" s="353"/>
      <c r="B122" s="354"/>
      <c r="C122" s="354"/>
      <c r="D122" s="354"/>
      <c r="E122" s="355"/>
      <c r="F122" s="355"/>
      <c r="G122" s="355"/>
      <c r="H122" s="358"/>
      <c r="I122" s="356"/>
      <c r="J122" s="357"/>
      <c r="K122" s="352"/>
      <c r="L122" s="351"/>
      <c r="M122" s="351"/>
      <c r="N122" s="351"/>
      <c r="O122" s="351"/>
      <c r="P122" s="351"/>
      <c r="Q122" s="351"/>
      <c r="R122" s="351"/>
      <c r="S122" s="351"/>
      <c r="T122" s="351"/>
      <c r="U122" s="351"/>
      <c r="V122" s="351"/>
      <c r="W122" s="351"/>
      <c r="X122" s="351"/>
    </row>
    <row r="123" ht="75.75" customHeight="1">
      <c r="A123" s="353"/>
      <c r="B123" s="354"/>
      <c r="C123" s="354"/>
      <c r="D123" s="354"/>
      <c r="E123" s="355"/>
      <c r="F123" s="355"/>
      <c r="G123" s="355"/>
      <c r="H123" s="358"/>
      <c r="I123" s="356"/>
      <c r="J123" s="357"/>
      <c r="K123" s="352"/>
      <c r="L123" s="351"/>
      <c r="M123" s="351"/>
      <c r="N123" s="351"/>
      <c r="O123" s="351"/>
      <c r="P123" s="351"/>
      <c r="Q123" s="351"/>
      <c r="R123" s="351"/>
      <c r="S123" s="351"/>
      <c r="T123" s="351"/>
      <c r="U123" s="351"/>
      <c r="V123" s="351"/>
      <c r="W123" s="351"/>
      <c r="X123" s="351"/>
    </row>
    <row r="124" ht="75.75" customHeight="1">
      <c r="A124" s="353"/>
      <c r="B124" s="354"/>
      <c r="C124" s="354"/>
      <c r="D124" s="354"/>
      <c r="E124" s="355"/>
      <c r="F124" s="355"/>
      <c r="G124" s="355"/>
      <c r="H124" s="358"/>
      <c r="I124" s="356"/>
      <c r="J124" s="357"/>
      <c r="K124" s="352"/>
      <c r="L124" s="351"/>
      <c r="M124" s="351"/>
      <c r="N124" s="351"/>
      <c r="O124" s="351"/>
      <c r="P124" s="351"/>
      <c r="Q124" s="351"/>
      <c r="R124" s="351"/>
      <c r="S124" s="351"/>
      <c r="T124" s="351"/>
      <c r="U124" s="351"/>
      <c r="V124" s="351"/>
      <c r="W124" s="351"/>
      <c r="X124" s="351"/>
    </row>
    <row r="125" ht="75.75" customHeight="1">
      <c r="A125" s="353"/>
      <c r="B125" s="354"/>
      <c r="C125" s="354"/>
      <c r="D125" s="354"/>
      <c r="E125" s="355"/>
      <c r="F125" s="355"/>
      <c r="G125" s="355"/>
      <c r="H125" s="358"/>
      <c r="I125" s="356"/>
      <c r="J125" s="357"/>
      <c r="K125" s="352"/>
      <c r="L125" s="351"/>
      <c r="M125" s="351"/>
      <c r="N125" s="351"/>
      <c r="O125" s="351"/>
      <c r="P125" s="351"/>
      <c r="Q125" s="351"/>
      <c r="R125" s="351"/>
      <c r="S125" s="351"/>
      <c r="T125" s="351"/>
      <c r="U125" s="351"/>
      <c r="V125" s="351"/>
      <c r="W125" s="351"/>
      <c r="X125" s="351"/>
    </row>
    <row r="126" ht="75.75" customHeight="1">
      <c r="A126" s="353"/>
      <c r="B126" s="354"/>
      <c r="C126" s="354"/>
      <c r="D126" s="354"/>
      <c r="E126" s="355"/>
      <c r="F126" s="355"/>
      <c r="G126" s="355"/>
      <c r="H126" s="358"/>
      <c r="I126" s="356"/>
      <c r="J126" s="357"/>
      <c r="K126" s="352"/>
      <c r="L126" s="351"/>
      <c r="M126" s="351"/>
      <c r="N126" s="351"/>
      <c r="O126" s="351"/>
      <c r="P126" s="351"/>
      <c r="Q126" s="351"/>
      <c r="R126" s="351"/>
      <c r="S126" s="351"/>
      <c r="T126" s="351"/>
      <c r="U126" s="351"/>
      <c r="V126" s="351"/>
      <c r="W126" s="351"/>
      <c r="X126" s="351"/>
    </row>
    <row r="127" ht="75.75" customHeight="1">
      <c r="A127" s="353"/>
      <c r="B127" s="354"/>
      <c r="C127" s="354"/>
      <c r="D127" s="354"/>
      <c r="E127" s="355"/>
      <c r="F127" s="355"/>
      <c r="G127" s="355"/>
      <c r="H127" s="358"/>
      <c r="I127" s="356"/>
      <c r="J127" s="357"/>
      <c r="K127" s="352"/>
      <c r="L127" s="351"/>
      <c r="M127" s="351"/>
      <c r="N127" s="351"/>
      <c r="O127" s="351"/>
      <c r="P127" s="351"/>
      <c r="Q127" s="351"/>
      <c r="R127" s="351"/>
      <c r="S127" s="351"/>
      <c r="T127" s="351"/>
      <c r="U127" s="351"/>
      <c r="V127" s="351"/>
      <c r="W127" s="351"/>
      <c r="X127" s="351"/>
    </row>
    <row r="128" ht="75.75" customHeight="1">
      <c r="A128" s="353"/>
      <c r="B128" s="354"/>
      <c r="C128" s="354"/>
      <c r="D128" s="354"/>
      <c r="E128" s="355"/>
      <c r="F128" s="355"/>
      <c r="G128" s="355"/>
      <c r="H128" s="358"/>
      <c r="I128" s="356"/>
      <c r="J128" s="357"/>
      <c r="K128" s="352"/>
      <c r="L128" s="351"/>
      <c r="M128" s="351"/>
      <c r="N128" s="351"/>
      <c r="O128" s="351"/>
      <c r="P128" s="351"/>
      <c r="Q128" s="351"/>
      <c r="R128" s="351"/>
      <c r="S128" s="351"/>
      <c r="T128" s="351"/>
      <c r="U128" s="351"/>
      <c r="V128" s="351"/>
      <c r="W128" s="351"/>
      <c r="X128" s="351"/>
    </row>
    <row r="129" ht="75.75" customHeight="1">
      <c r="A129" s="353"/>
      <c r="B129" s="354"/>
      <c r="C129" s="354"/>
      <c r="D129" s="354"/>
      <c r="E129" s="355"/>
      <c r="F129" s="355"/>
      <c r="G129" s="355"/>
      <c r="H129" s="358"/>
      <c r="I129" s="356"/>
      <c r="J129" s="357"/>
      <c r="K129" s="352"/>
      <c r="L129" s="351"/>
      <c r="M129" s="351"/>
      <c r="N129" s="351"/>
      <c r="O129" s="351"/>
      <c r="P129" s="351"/>
      <c r="Q129" s="351"/>
      <c r="R129" s="351"/>
      <c r="S129" s="351"/>
      <c r="T129" s="351"/>
      <c r="U129" s="351"/>
      <c r="V129" s="351"/>
      <c r="W129" s="351"/>
      <c r="X129" s="351"/>
    </row>
    <row r="130" ht="75.75" customHeight="1">
      <c r="A130" s="353"/>
      <c r="B130" s="354"/>
      <c r="C130" s="354"/>
      <c r="D130" s="354"/>
      <c r="E130" s="355"/>
      <c r="F130" s="355"/>
      <c r="G130" s="355"/>
      <c r="H130" s="358"/>
      <c r="I130" s="356"/>
      <c r="J130" s="357"/>
      <c r="K130" s="352"/>
      <c r="L130" s="351"/>
      <c r="M130" s="351"/>
      <c r="N130" s="351"/>
      <c r="O130" s="351"/>
      <c r="P130" s="351"/>
      <c r="Q130" s="351"/>
      <c r="R130" s="351"/>
      <c r="S130" s="351"/>
      <c r="T130" s="351"/>
      <c r="U130" s="351"/>
      <c r="V130" s="351"/>
      <c r="W130" s="351"/>
      <c r="X130" s="351"/>
    </row>
    <row r="131" ht="75.75" customHeight="1">
      <c r="A131" s="353"/>
      <c r="B131" s="354"/>
      <c r="C131" s="354"/>
      <c r="D131" s="354"/>
      <c r="E131" s="355"/>
      <c r="F131" s="355"/>
      <c r="G131" s="355"/>
      <c r="H131" s="358"/>
      <c r="I131" s="356"/>
      <c r="J131" s="357"/>
      <c r="K131" s="352"/>
      <c r="L131" s="351"/>
      <c r="M131" s="351"/>
      <c r="N131" s="351"/>
      <c r="O131" s="351"/>
      <c r="P131" s="351"/>
      <c r="Q131" s="351"/>
      <c r="R131" s="351"/>
      <c r="S131" s="351"/>
      <c r="T131" s="351"/>
      <c r="U131" s="351"/>
      <c r="V131" s="351"/>
      <c r="W131" s="351"/>
      <c r="X131" s="351"/>
    </row>
    <row r="132" ht="75.75" customHeight="1">
      <c r="A132" s="353"/>
      <c r="B132" s="354"/>
      <c r="C132" s="354"/>
      <c r="D132" s="354"/>
      <c r="E132" s="355"/>
      <c r="F132" s="355"/>
      <c r="G132" s="355"/>
      <c r="H132" s="358"/>
      <c r="I132" s="356"/>
      <c r="J132" s="357"/>
      <c r="K132" s="352"/>
      <c r="L132" s="351"/>
      <c r="M132" s="351"/>
      <c r="N132" s="351"/>
      <c r="O132" s="351"/>
      <c r="P132" s="351"/>
      <c r="Q132" s="351"/>
      <c r="R132" s="351"/>
      <c r="S132" s="351"/>
      <c r="T132" s="351"/>
      <c r="U132" s="351"/>
      <c r="V132" s="351"/>
      <c r="W132" s="351"/>
      <c r="X132" s="351"/>
    </row>
    <row r="133" ht="75.75" customHeight="1">
      <c r="A133" s="353"/>
      <c r="B133" s="354"/>
      <c r="C133" s="354"/>
      <c r="D133" s="354"/>
      <c r="E133" s="355"/>
      <c r="F133" s="355"/>
      <c r="G133" s="355"/>
      <c r="H133" s="358"/>
      <c r="I133" s="356"/>
      <c r="J133" s="357"/>
      <c r="K133" s="352"/>
      <c r="L133" s="351"/>
      <c r="M133" s="351"/>
      <c r="N133" s="351"/>
      <c r="O133" s="351"/>
      <c r="P133" s="351"/>
      <c r="Q133" s="351"/>
      <c r="R133" s="351"/>
      <c r="S133" s="351"/>
      <c r="T133" s="351"/>
      <c r="U133" s="351"/>
      <c r="V133" s="351"/>
      <c r="W133" s="351"/>
      <c r="X133" s="351"/>
    </row>
    <row r="134" ht="75.75" customHeight="1">
      <c r="A134" s="353"/>
      <c r="B134" s="354"/>
      <c r="C134" s="354"/>
      <c r="D134" s="354"/>
      <c r="E134" s="355"/>
      <c r="F134" s="355"/>
      <c r="G134" s="355"/>
      <c r="H134" s="358"/>
      <c r="I134" s="356"/>
      <c r="J134" s="357"/>
      <c r="K134" s="352"/>
      <c r="L134" s="351"/>
      <c r="M134" s="351"/>
      <c r="N134" s="351"/>
      <c r="O134" s="351"/>
      <c r="P134" s="351"/>
      <c r="Q134" s="351"/>
      <c r="R134" s="351"/>
      <c r="S134" s="351"/>
      <c r="T134" s="351"/>
      <c r="U134" s="351"/>
      <c r="V134" s="351"/>
      <c r="W134" s="351"/>
      <c r="X134" s="351"/>
    </row>
    <row r="135" ht="75.75" customHeight="1">
      <c r="A135" s="353"/>
      <c r="B135" s="354"/>
      <c r="C135" s="354"/>
      <c r="D135" s="354"/>
      <c r="E135" s="355"/>
      <c r="F135" s="355"/>
      <c r="G135" s="355"/>
      <c r="H135" s="358"/>
      <c r="I135" s="356"/>
      <c r="J135" s="357"/>
      <c r="K135" s="352"/>
      <c r="L135" s="351"/>
      <c r="M135" s="351"/>
      <c r="N135" s="351"/>
      <c r="O135" s="351"/>
      <c r="P135" s="351"/>
      <c r="Q135" s="351"/>
      <c r="R135" s="351"/>
      <c r="S135" s="351"/>
      <c r="T135" s="351"/>
      <c r="U135" s="351"/>
      <c r="V135" s="351"/>
      <c r="W135" s="351"/>
      <c r="X135" s="351"/>
    </row>
    <row r="136" ht="75.75" customHeight="1">
      <c r="A136" s="353"/>
      <c r="B136" s="354"/>
      <c r="C136" s="354"/>
      <c r="D136" s="354"/>
      <c r="E136" s="355"/>
      <c r="F136" s="355"/>
      <c r="G136" s="355"/>
      <c r="H136" s="358"/>
      <c r="I136" s="356"/>
      <c r="J136" s="357"/>
      <c r="K136" s="352"/>
      <c r="L136" s="351"/>
      <c r="M136" s="351"/>
      <c r="N136" s="351"/>
      <c r="O136" s="351"/>
      <c r="P136" s="351"/>
      <c r="Q136" s="351"/>
      <c r="R136" s="351"/>
      <c r="S136" s="351"/>
      <c r="T136" s="351"/>
      <c r="U136" s="351"/>
      <c r="V136" s="351"/>
      <c r="W136" s="351"/>
      <c r="X136" s="351"/>
    </row>
    <row r="137" ht="75.75" customHeight="1">
      <c r="A137" s="353"/>
      <c r="B137" s="354"/>
      <c r="C137" s="354"/>
      <c r="D137" s="354"/>
      <c r="E137" s="355"/>
      <c r="F137" s="355"/>
      <c r="G137" s="355"/>
      <c r="H137" s="358"/>
      <c r="I137" s="356"/>
      <c r="J137" s="357"/>
      <c r="K137" s="352"/>
      <c r="L137" s="351"/>
      <c r="M137" s="351"/>
      <c r="N137" s="351"/>
      <c r="O137" s="351"/>
      <c r="P137" s="351"/>
      <c r="Q137" s="351"/>
      <c r="R137" s="351"/>
      <c r="S137" s="351"/>
      <c r="T137" s="351"/>
      <c r="U137" s="351"/>
      <c r="V137" s="351"/>
      <c r="W137" s="351"/>
      <c r="X137" s="351"/>
    </row>
    <row r="138" ht="75.75" customHeight="1">
      <c r="A138" s="353"/>
      <c r="B138" s="354"/>
      <c r="C138" s="354"/>
      <c r="D138" s="354"/>
      <c r="E138" s="355"/>
      <c r="F138" s="355"/>
      <c r="G138" s="355"/>
      <c r="H138" s="358"/>
      <c r="I138" s="356"/>
      <c r="J138" s="357"/>
      <c r="K138" s="352"/>
      <c r="L138" s="351"/>
      <c r="M138" s="351"/>
      <c r="N138" s="351"/>
      <c r="O138" s="351"/>
      <c r="P138" s="351"/>
      <c r="Q138" s="351"/>
      <c r="R138" s="351"/>
      <c r="S138" s="351"/>
      <c r="T138" s="351"/>
      <c r="U138" s="351"/>
      <c r="V138" s="351"/>
      <c r="W138" s="351"/>
      <c r="X138" s="351"/>
    </row>
    <row r="139" ht="75.75" customHeight="1">
      <c r="A139" s="353"/>
      <c r="B139" s="354"/>
      <c r="C139" s="354"/>
      <c r="D139" s="354"/>
      <c r="E139" s="355"/>
      <c r="F139" s="355"/>
      <c r="G139" s="355"/>
      <c r="H139" s="358"/>
      <c r="I139" s="356"/>
      <c r="J139" s="357"/>
      <c r="K139" s="352"/>
      <c r="L139" s="351"/>
      <c r="M139" s="351"/>
      <c r="N139" s="351"/>
      <c r="O139" s="351"/>
      <c r="P139" s="351"/>
      <c r="Q139" s="351"/>
      <c r="R139" s="351"/>
      <c r="S139" s="351"/>
      <c r="T139" s="351"/>
      <c r="U139" s="351"/>
      <c r="V139" s="351"/>
      <c r="W139" s="351"/>
      <c r="X139" s="351"/>
    </row>
    <row r="140" ht="75.75" customHeight="1">
      <c r="A140" s="353"/>
      <c r="B140" s="354"/>
      <c r="C140" s="354"/>
      <c r="D140" s="354"/>
      <c r="E140" s="355"/>
      <c r="F140" s="355"/>
      <c r="G140" s="355"/>
      <c r="H140" s="358"/>
      <c r="I140" s="356"/>
      <c r="J140" s="357"/>
      <c r="K140" s="352"/>
      <c r="L140" s="351"/>
      <c r="M140" s="351"/>
      <c r="N140" s="351"/>
      <c r="O140" s="351"/>
      <c r="P140" s="351"/>
      <c r="Q140" s="351"/>
      <c r="R140" s="351"/>
      <c r="S140" s="351"/>
      <c r="T140" s="351"/>
      <c r="U140" s="351"/>
      <c r="V140" s="351"/>
      <c r="W140" s="351"/>
      <c r="X140" s="351"/>
    </row>
    <row r="141" ht="75.75" customHeight="1">
      <c r="A141" s="353"/>
      <c r="B141" s="354"/>
      <c r="C141" s="354"/>
      <c r="D141" s="354"/>
      <c r="E141" s="355"/>
      <c r="F141" s="355"/>
      <c r="G141" s="355"/>
      <c r="H141" s="358"/>
      <c r="I141" s="356"/>
      <c r="J141" s="357"/>
      <c r="K141" s="352"/>
      <c r="L141" s="351"/>
      <c r="M141" s="351"/>
      <c r="N141" s="351"/>
      <c r="O141" s="351"/>
      <c r="P141" s="351"/>
      <c r="Q141" s="351"/>
      <c r="R141" s="351"/>
      <c r="S141" s="351"/>
      <c r="T141" s="351"/>
      <c r="U141" s="351"/>
      <c r="V141" s="351"/>
      <c r="W141" s="351"/>
      <c r="X141" s="351"/>
    </row>
    <row r="142" ht="75.75" customHeight="1">
      <c r="A142" s="353"/>
      <c r="B142" s="354"/>
      <c r="C142" s="354"/>
      <c r="D142" s="354"/>
      <c r="E142" s="355"/>
      <c r="F142" s="355"/>
      <c r="G142" s="355"/>
      <c r="H142" s="358"/>
      <c r="I142" s="356"/>
      <c r="J142" s="357"/>
      <c r="K142" s="352"/>
      <c r="L142" s="351"/>
      <c r="M142" s="351"/>
      <c r="N142" s="351"/>
      <c r="O142" s="351"/>
      <c r="P142" s="351"/>
      <c r="Q142" s="351"/>
      <c r="R142" s="351"/>
      <c r="S142" s="351"/>
      <c r="T142" s="351"/>
      <c r="U142" s="351"/>
      <c r="V142" s="351"/>
      <c r="W142" s="351"/>
      <c r="X142" s="351"/>
    </row>
    <row r="143" ht="75.75" customHeight="1">
      <c r="A143" s="353"/>
      <c r="B143" s="354"/>
      <c r="C143" s="354"/>
      <c r="D143" s="354"/>
      <c r="E143" s="355"/>
      <c r="F143" s="355"/>
      <c r="G143" s="355"/>
      <c r="H143" s="358"/>
      <c r="I143" s="356"/>
      <c r="J143" s="357"/>
      <c r="K143" s="352"/>
      <c r="L143" s="351"/>
      <c r="M143" s="351"/>
      <c r="N143" s="351"/>
      <c r="O143" s="351"/>
      <c r="P143" s="351"/>
      <c r="Q143" s="351"/>
      <c r="R143" s="351"/>
      <c r="S143" s="351"/>
      <c r="T143" s="351"/>
      <c r="U143" s="351"/>
      <c r="V143" s="351"/>
      <c r="W143" s="351"/>
      <c r="X143" s="351"/>
    </row>
    <row r="144" ht="75.75" customHeight="1">
      <c r="A144" s="353"/>
      <c r="B144" s="354"/>
      <c r="C144" s="354"/>
      <c r="D144" s="354"/>
      <c r="E144" s="355"/>
      <c r="F144" s="355"/>
      <c r="G144" s="355"/>
      <c r="H144" s="358"/>
      <c r="I144" s="356"/>
      <c r="J144" s="357"/>
      <c r="K144" s="352"/>
      <c r="L144" s="351"/>
      <c r="M144" s="351"/>
      <c r="N144" s="351"/>
      <c r="O144" s="351"/>
      <c r="P144" s="351"/>
      <c r="Q144" s="351"/>
      <c r="R144" s="351"/>
      <c r="S144" s="351"/>
      <c r="T144" s="351"/>
      <c r="U144" s="351"/>
      <c r="V144" s="351"/>
      <c r="W144" s="351"/>
      <c r="X144" s="351"/>
    </row>
    <row r="145" ht="75.75" customHeight="1">
      <c r="A145" s="353"/>
      <c r="B145" s="354"/>
      <c r="C145" s="354"/>
      <c r="D145" s="354"/>
      <c r="E145" s="355"/>
      <c r="F145" s="355"/>
      <c r="G145" s="355"/>
      <c r="H145" s="358"/>
      <c r="I145" s="356"/>
      <c r="J145" s="357"/>
      <c r="K145" s="352"/>
      <c r="L145" s="351"/>
      <c r="M145" s="351"/>
      <c r="N145" s="351"/>
      <c r="O145" s="351"/>
      <c r="P145" s="351"/>
      <c r="Q145" s="351"/>
      <c r="R145" s="351"/>
      <c r="S145" s="351"/>
      <c r="T145" s="351"/>
      <c r="U145" s="351"/>
      <c r="V145" s="351"/>
      <c r="W145" s="351"/>
      <c r="X145" s="351"/>
    </row>
    <row r="146" ht="75.75" customHeight="1">
      <c r="A146" s="353"/>
      <c r="B146" s="354"/>
      <c r="C146" s="354"/>
      <c r="D146" s="354"/>
      <c r="E146" s="355"/>
      <c r="F146" s="355"/>
      <c r="G146" s="355"/>
      <c r="H146" s="358"/>
      <c r="I146" s="356"/>
      <c r="J146" s="357"/>
      <c r="K146" s="352"/>
      <c r="L146" s="351"/>
      <c r="M146" s="351"/>
      <c r="N146" s="351"/>
      <c r="O146" s="351"/>
      <c r="P146" s="351"/>
      <c r="Q146" s="351"/>
      <c r="R146" s="351"/>
      <c r="S146" s="351"/>
      <c r="T146" s="351"/>
      <c r="U146" s="351"/>
      <c r="V146" s="351"/>
      <c r="W146" s="351"/>
      <c r="X146" s="351"/>
    </row>
    <row r="147" ht="75.75" customHeight="1">
      <c r="A147" s="353"/>
      <c r="B147" s="354"/>
      <c r="C147" s="354"/>
      <c r="D147" s="354"/>
      <c r="E147" s="355"/>
      <c r="F147" s="355"/>
      <c r="G147" s="355"/>
      <c r="H147" s="358"/>
      <c r="I147" s="356"/>
      <c r="J147" s="357"/>
      <c r="K147" s="352"/>
      <c r="L147" s="351"/>
      <c r="M147" s="351"/>
      <c r="N147" s="351"/>
      <c r="O147" s="351"/>
      <c r="P147" s="351"/>
      <c r="Q147" s="351"/>
      <c r="R147" s="351"/>
      <c r="S147" s="351"/>
      <c r="T147" s="351"/>
      <c r="U147" s="351"/>
      <c r="V147" s="351"/>
      <c r="W147" s="351"/>
      <c r="X147" s="351"/>
    </row>
    <row r="148" ht="75.75" customHeight="1">
      <c r="A148" s="353"/>
      <c r="B148" s="354"/>
      <c r="C148" s="354"/>
      <c r="D148" s="354"/>
      <c r="E148" s="355"/>
      <c r="F148" s="355"/>
      <c r="G148" s="355"/>
      <c r="H148" s="358"/>
      <c r="I148" s="356"/>
      <c r="J148" s="357"/>
      <c r="K148" s="352"/>
      <c r="L148" s="351"/>
      <c r="M148" s="351"/>
      <c r="N148" s="351"/>
      <c r="O148" s="351"/>
      <c r="P148" s="351"/>
      <c r="Q148" s="351"/>
      <c r="R148" s="351"/>
      <c r="S148" s="351"/>
      <c r="T148" s="351"/>
      <c r="U148" s="351"/>
      <c r="V148" s="351"/>
      <c r="W148" s="351"/>
      <c r="X148" s="351"/>
    </row>
    <row r="149" ht="75.75" customHeight="1">
      <c r="A149" s="353"/>
      <c r="B149" s="354"/>
      <c r="C149" s="354"/>
      <c r="D149" s="354"/>
      <c r="E149" s="355"/>
      <c r="F149" s="355"/>
      <c r="G149" s="355"/>
      <c r="H149" s="358"/>
      <c r="I149" s="356"/>
      <c r="J149" s="357"/>
      <c r="K149" s="352"/>
      <c r="L149" s="351"/>
      <c r="M149" s="351"/>
      <c r="N149" s="351"/>
      <c r="O149" s="351"/>
      <c r="P149" s="351"/>
      <c r="Q149" s="351"/>
      <c r="R149" s="351"/>
      <c r="S149" s="351"/>
      <c r="T149" s="351"/>
      <c r="U149" s="351"/>
      <c r="V149" s="351"/>
      <c r="W149" s="351"/>
      <c r="X149" s="351"/>
    </row>
    <row r="150" ht="75.75" customHeight="1">
      <c r="A150" s="353"/>
      <c r="B150" s="354"/>
      <c r="C150" s="354"/>
      <c r="D150" s="354"/>
      <c r="E150" s="355"/>
      <c r="F150" s="355"/>
      <c r="G150" s="355"/>
      <c r="H150" s="358"/>
      <c r="I150" s="356"/>
      <c r="J150" s="357"/>
      <c r="K150" s="352"/>
      <c r="L150" s="351"/>
      <c r="M150" s="351"/>
      <c r="N150" s="351"/>
      <c r="O150" s="351"/>
      <c r="P150" s="351"/>
      <c r="Q150" s="351"/>
      <c r="R150" s="351"/>
      <c r="S150" s="351"/>
      <c r="T150" s="351"/>
      <c r="U150" s="351"/>
      <c r="V150" s="351"/>
      <c r="W150" s="351"/>
      <c r="X150" s="351"/>
    </row>
    <row r="151" ht="75.75" customHeight="1">
      <c r="A151" s="353"/>
      <c r="B151" s="354"/>
      <c r="C151" s="354"/>
      <c r="D151" s="354"/>
      <c r="E151" s="355"/>
      <c r="F151" s="355"/>
      <c r="G151" s="355"/>
      <c r="H151" s="358"/>
      <c r="I151" s="356"/>
      <c r="J151" s="357"/>
      <c r="K151" s="352"/>
      <c r="L151" s="351"/>
      <c r="M151" s="351"/>
      <c r="N151" s="351"/>
      <c r="O151" s="351"/>
      <c r="P151" s="351"/>
      <c r="Q151" s="351"/>
      <c r="R151" s="351"/>
      <c r="S151" s="351"/>
      <c r="T151" s="351"/>
      <c r="U151" s="351"/>
      <c r="V151" s="351"/>
      <c r="W151" s="351"/>
      <c r="X151" s="351"/>
    </row>
    <row r="152" ht="75.75" customHeight="1">
      <c r="A152" s="353"/>
      <c r="B152" s="354"/>
      <c r="C152" s="354"/>
      <c r="D152" s="354"/>
      <c r="E152" s="355"/>
      <c r="F152" s="355"/>
      <c r="G152" s="355"/>
      <c r="H152" s="358"/>
      <c r="I152" s="356"/>
      <c r="J152" s="357"/>
      <c r="K152" s="352"/>
      <c r="L152" s="351"/>
      <c r="M152" s="351"/>
      <c r="N152" s="351"/>
      <c r="O152" s="351"/>
      <c r="P152" s="351"/>
      <c r="Q152" s="351"/>
      <c r="R152" s="351"/>
      <c r="S152" s="351"/>
      <c r="T152" s="351"/>
      <c r="U152" s="351"/>
      <c r="V152" s="351"/>
      <c r="W152" s="351"/>
      <c r="X152" s="351"/>
    </row>
    <row r="153" ht="75.75" customHeight="1">
      <c r="A153" s="353"/>
      <c r="B153" s="354"/>
      <c r="C153" s="354"/>
      <c r="D153" s="354"/>
      <c r="E153" s="355"/>
      <c r="F153" s="355"/>
      <c r="G153" s="355"/>
      <c r="H153" s="358"/>
      <c r="I153" s="356"/>
      <c r="J153" s="357"/>
      <c r="K153" s="352"/>
      <c r="L153" s="351"/>
      <c r="M153" s="351"/>
      <c r="N153" s="351"/>
      <c r="O153" s="351"/>
      <c r="P153" s="351"/>
      <c r="Q153" s="351"/>
      <c r="R153" s="351"/>
      <c r="S153" s="351"/>
      <c r="T153" s="351"/>
      <c r="U153" s="351"/>
      <c r="V153" s="351"/>
      <c r="W153" s="351"/>
      <c r="X153" s="351"/>
    </row>
    <row r="154" ht="75.75" customHeight="1">
      <c r="A154" s="353"/>
      <c r="B154" s="354"/>
      <c r="C154" s="354"/>
      <c r="D154" s="354"/>
      <c r="E154" s="355"/>
      <c r="F154" s="355"/>
      <c r="G154" s="355"/>
      <c r="H154" s="358"/>
      <c r="I154" s="356"/>
      <c r="J154" s="357"/>
      <c r="K154" s="352"/>
      <c r="L154" s="351"/>
      <c r="M154" s="351"/>
      <c r="N154" s="351"/>
      <c r="O154" s="351"/>
      <c r="P154" s="351"/>
      <c r="Q154" s="351"/>
      <c r="R154" s="351"/>
      <c r="S154" s="351"/>
      <c r="T154" s="351"/>
      <c r="U154" s="351"/>
      <c r="V154" s="351"/>
      <c r="W154" s="351"/>
      <c r="X154" s="351"/>
    </row>
    <row r="155" ht="75.75" customHeight="1">
      <c r="A155" s="353"/>
      <c r="B155" s="354"/>
      <c r="C155" s="354"/>
      <c r="D155" s="354"/>
      <c r="E155" s="355"/>
      <c r="F155" s="355"/>
      <c r="G155" s="355"/>
      <c r="H155" s="358"/>
      <c r="I155" s="356"/>
      <c r="J155" s="357"/>
      <c r="K155" s="352"/>
      <c r="L155" s="351"/>
      <c r="M155" s="351"/>
      <c r="N155" s="351"/>
      <c r="O155" s="351"/>
      <c r="P155" s="351"/>
      <c r="Q155" s="351"/>
      <c r="R155" s="351"/>
      <c r="S155" s="351"/>
      <c r="T155" s="351"/>
      <c r="U155" s="351"/>
      <c r="V155" s="351"/>
      <c r="W155" s="351"/>
      <c r="X155" s="351"/>
    </row>
    <row r="156" ht="75.75" customHeight="1">
      <c r="A156" s="353"/>
      <c r="B156" s="354"/>
      <c r="C156" s="354"/>
      <c r="D156" s="354"/>
      <c r="E156" s="355"/>
      <c r="F156" s="355"/>
      <c r="G156" s="355"/>
      <c r="H156" s="358"/>
      <c r="I156" s="356"/>
      <c r="J156" s="357"/>
      <c r="K156" s="352"/>
      <c r="L156" s="351"/>
      <c r="M156" s="351"/>
      <c r="N156" s="351"/>
      <c r="O156" s="351"/>
      <c r="P156" s="351"/>
      <c r="Q156" s="351"/>
      <c r="R156" s="351"/>
      <c r="S156" s="351"/>
      <c r="T156" s="351"/>
      <c r="U156" s="351"/>
      <c r="V156" s="351"/>
      <c r="W156" s="351"/>
      <c r="X156" s="351"/>
    </row>
    <row r="157" ht="75.75" customHeight="1">
      <c r="A157" s="353"/>
      <c r="B157" s="354"/>
      <c r="C157" s="354"/>
      <c r="D157" s="354"/>
      <c r="E157" s="355"/>
      <c r="F157" s="355"/>
      <c r="G157" s="355"/>
      <c r="H157" s="358"/>
      <c r="I157" s="356"/>
      <c r="J157" s="357"/>
      <c r="K157" s="352"/>
      <c r="L157" s="351"/>
      <c r="M157" s="351"/>
      <c r="N157" s="351"/>
      <c r="O157" s="351"/>
      <c r="P157" s="351"/>
      <c r="Q157" s="351"/>
      <c r="R157" s="351"/>
      <c r="S157" s="351"/>
      <c r="T157" s="351"/>
      <c r="U157" s="351"/>
      <c r="V157" s="351"/>
      <c r="W157" s="351"/>
      <c r="X157" s="351"/>
    </row>
    <row r="158" ht="75.75" customHeight="1">
      <c r="A158" s="353"/>
      <c r="B158" s="354"/>
      <c r="C158" s="354"/>
      <c r="D158" s="354"/>
      <c r="E158" s="355"/>
      <c r="F158" s="355"/>
      <c r="G158" s="355"/>
      <c r="H158" s="358"/>
      <c r="I158" s="356"/>
      <c r="J158" s="357"/>
      <c r="K158" s="352"/>
      <c r="L158" s="351"/>
      <c r="M158" s="351"/>
      <c r="N158" s="351"/>
      <c r="O158" s="351"/>
      <c r="P158" s="351"/>
      <c r="Q158" s="351"/>
      <c r="R158" s="351"/>
      <c r="S158" s="351"/>
      <c r="T158" s="351"/>
      <c r="U158" s="351"/>
      <c r="V158" s="351"/>
      <c r="W158" s="351"/>
      <c r="X158" s="351"/>
    </row>
    <row r="159" ht="75.75" customHeight="1">
      <c r="A159" s="353"/>
      <c r="B159" s="354"/>
      <c r="C159" s="354"/>
      <c r="D159" s="354"/>
      <c r="E159" s="355"/>
      <c r="F159" s="355"/>
      <c r="G159" s="355"/>
      <c r="H159" s="358"/>
      <c r="I159" s="356"/>
      <c r="J159" s="357"/>
      <c r="K159" s="352"/>
      <c r="L159" s="351"/>
      <c r="M159" s="351"/>
      <c r="N159" s="351"/>
      <c r="O159" s="351"/>
      <c r="P159" s="351"/>
      <c r="Q159" s="351"/>
      <c r="R159" s="351"/>
      <c r="S159" s="351"/>
      <c r="T159" s="351"/>
      <c r="U159" s="351"/>
      <c r="V159" s="351"/>
      <c r="W159" s="351"/>
      <c r="X159" s="351"/>
    </row>
    <row r="160" ht="75.75" customHeight="1">
      <c r="A160" s="353"/>
      <c r="B160" s="354"/>
      <c r="C160" s="354"/>
      <c r="D160" s="354"/>
      <c r="E160" s="355"/>
      <c r="F160" s="355"/>
      <c r="G160" s="355"/>
      <c r="H160" s="358"/>
      <c r="I160" s="356"/>
      <c r="J160" s="357"/>
      <c r="K160" s="352"/>
      <c r="L160" s="351"/>
      <c r="M160" s="351"/>
      <c r="N160" s="351"/>
      <c r="O160" s="351"/>
      <c r="P160" s="351"/>
      <c r="Q160" s="351"/>
      <c r="R160" s="351"/>
      <c r="S160" s="351"/>
      <c r="T160" s="351"/>
      <c r="U160" s="351"/>
      <c r="V160" s="351"/>
      <c r="W160" s="351"/>
      <c r="X160" s="351"/>
    </row>
    <row r="161" ht="75.75" customHeight="1">
      <c r="A161" s="353"/>
      <c r="B161" s="354"/>
      <c r="C161" s="354"/>
      <c r="D161" s="354"/>
      <c r="E161" s="355"/>
      <c r="F161" s="355"/>
      <c r="G161" s="355"/>
      <c r="H161" s="358"/>
      <c r="I161" s="356"/>
      <c r="J161" s="357"/>
      <c r="K161" s="352"/>
      <c r="L161" s="351"/>
      <c r="M161" s="351"/>
      <c r="N161" s="351"/>
      <c r="O161" s="351"/>
      <c r="P161" s="351"/>
      <c r="Q161" s="351"/>
      <c r="R161" s="351"/>
      <c r="S161" s="351"/>
      <c r="T161" s="351"/>
      <c r="U161" s="351"/>
      <c r="V161" s="351"/>
      <c r="W161" s="351"/>
      <c r="X161" s="351"/>
    </row>
    <row r="162" ht="75.75" customHeight="1">
      <c r="A162" s="353"/>
      <c r="B162" s="354"/>
      <c r="C162" s="354"/>
      <c r="D162" s="354"/>
      <c r="E162" s="355"/>
      <c r="F162" s="355"/>
      <c r="G162" s="355"/>
      <c r="H162" s="358"/>
      <c r="I162" s="356"/>
      <c r="J162" s="357"/>
      <c r="K162" s="352"/>
      <c r="L162" s="351"/>
      <c r="M162" s="351"/>
      <c r="N162" s="351"/>
      <c r="O162" s="351"/>
      <c r="P162" s="351"/>
      <c r="Q162" s="351"/>
      <c r="R162" s="351"/>
      <c r="S162" s="351"/>
      <c r="T162" s="351"/>
      <c r="U162" s="351"/>
      <c r="V162" s="351"/>
      <c r="W162" s="351"/>
      <c r="X162" s="351"/>
    </row>
    <row r="163" ht="75.75" customHeight="1">
      <c r="A163" s="353"/>
      <c r="B163" s="354"/>
      <c r="C163" s="354"/>
      <c r="D163" s="354"/>
      <c r="E163" s="355"/>
      <c r="F163" s="355"/>
      <c r="G163" s="355"/>
      <c r="H163" s="358"/>
      <c r="I163" s="356"/>
      <c r="J163" s="357"/>
      <c r="K163" s="352"/>
      <c r="L163" s="351"/>
      <c r="M163" s="351"/>
      <c r="N163" s="351"/>
      <c r="O163" s="351"/>
      <c r="P163" s="351"/>
      <c r="Q163" s="351"/>
      <c r="R163" s="351"/>
      <c r="S163" s="351"/>
      <c r="T163" s="351"/>
      <c r="U163" s="351"/>
      <c r="V163" s="351"/>
      <c r="W163" s="351"/>
      <c r="X163" s="351"/>
    </row>
    <row r="164" ht="75.75" customHeight="1">
      <c r="A164" s="353"/>
      <c r="B164" s="354"/>
      <c r="C164" s="354"/>
      <c r="D164" s="354"/>
      <c r="E164" s="355"/>
      <c r="F164" s="355"/>
      <c r="G164" s="355"/>
      <c r="H164" s="358"/>
      <c r="I164" s="356"/>
      <c r="J164" s="357"/>
      <c r="K164" s="352"/>
      <c r="L164" s="351"/>
      <c r="M164" s="351"/>
      <c r="N164" s="351"/>
      <c r="O164" s="351"/>
      <c r="P164" s="351"/>
      <c r="Q164" s="351"/>
      <c r="R164" s="351"/>
      <c r="S164" s="351"/>
      <c r="T164" s="351"/>
      <c r="U164" s="351"/>
      <c r="V164" s="351"/>
      <c r="W164" s="351"/>
      <c r="X164" s="351"/>
    </row>
    <row r="165" ht="75.75" customHeight="1">
      <c r="A165" s="353"/>
      <c r="B165" s="354"/>
      <c r="C165" s="354"/>
      <c r="D165" s="354"/>
      <c r="E165" s="355"/>
      <c r="F165" s="355"/>
      <c r="G165" s="355"/>
      <c r="H165" s="358"/>
      <c r="I165" s="356"/>
      <c r="J165" s="357"/>
      <c r="K165" s="352"/>
      <c r="L165" s="351"/>
      <c r="M165" s="351"/>
      <c r="N165" s="351"/>
      <c r="O165" s="351"/>
      <c r="P165" s="351"/>
      <c r="Q165" s="351"/>
      <c r="R165" s="351"/>
      <c r="S165" s="351"/>
      <c r="T165" s="351"/>
      <c r="U165" s="351"/>
      <c r="V165" s="351"/>
      <c r="W165" s="351"/>
      <c r="X165" s="351"/>
    </row>
    <row r="166" ht="75.75" customHeight="1">
      <c r="A166" s="353"/>
      <c r="B166" s="354"/>
      <c r="C166" s="354"/>
      <c r="D166" s="354"/>
      <c r="E166" s="355"/>
      <c r="F166" s="355"/>
      <c r="G166" s="355"/>
      <c r="H166" s="358"/>
      <c r="I166" s="356"/>
      <c r="J166" s="357"/>
      <c r="K166" s="352"/>
      <c r="L166" s="351"/>
      <c r="M166" s="351"/>
      <c r="N166" s="351"/>
      <c r="O166" s="351"/>
      <c r="P166" s="351"/>
      <c r="Q166" s="351"/>
      <c r="R166" s="351"/>
      <c r="S166" s="351"/>
      <c r="T166" s="351"/>
      <c r="U166" s="351"/>
      <c r="V166" s="351"/>
      <c r="W166" s="351"/>
      <c r="X166" s="351"/>
    </row>
    <row r="167" ht="75.75" customHeight="1">
      <c r="A167" s="353"/>
      <c r="B167" s="354"/>
      <c r="C167" s="354"/>
      <c r="D167" s="354"/>
      <c r="E167" s="355"/>
      <c r="F167" s="355"/>
      <c r="G167" s="355"/>
      <c r="H167" s="358"/>
      <c r="I167" s="356"/>
      <c r="J167" s="357"/>
      <c r="K167" s="352"/>
      <c r="L167" s="351"/>
      <c r="M167" s="351"/>
      <c r="N167" s="351"/>
      <c r="O167" s="351"/>
      <c r="P167" s="351"/>
      <c r="Q167" s="351"/>
      <c r="R167" s="351"/>
      <c r="S167" s="351"/>
      <c r="T167" s="351"/>
      <c r="U167" s="351"/>
      <c r="V167" s="351"/>
      <c r="W167" s="351"/>
      <c r="X167" s="351"/>
    </row>
    <row r="168" ht="75.75" customHeight="1">
      <c r="A168" s="353"/>
      <c r="B168" s="354"/>
      <c r="C168" s="354"/>
      <c r="D168" s="354"/>
      <c r="E168" s="355"/>
      <c r="F168" s="355"/>
      <c r="G168" s="355"/>
      <c r="H168" s="358"/>
      <c r="I168" s="356"/>
      <c r="J168" s="357"/>
      <c r="K168" s="352"/>
      <c r="L168" s="351"/>
      <c r="M168" s="351"/>
      <c r="N168" s="351"/>
      <c r="O168" s="351"/>
      <c r="P168" s="351"/>
      <c r="Q168" s="351"/>
      <c r="R168" s="351"/>
      <c r="S168" s="351"/>
      <c r="T168" s="351"/>
      <c r="U168" s="351"/>
      <c r="V168" s="351"/>
      <c r="W168" s="351"/>
      <c r="X168" s="351"/>
    </row>
    <row r="169" ht="75.75" customHeight="1">
      <c r="A169" s="353"/>
      <c r="B169" s="354"/>
      <c r="C169" s="354"/>
      <c r="D169" s="354"/>
      <c r="E169" s="355"/>
      <c r="F169" s="355"/>
      <c r="G169" s="355"/>
      <c r="H169" s="358"/>
      <c r="I169" s="356"/>
      <c r="J169" s="357"/>
      <c r="K169" s="352"/>
      <c r="L169" s="351"/>
      <c r="M169" s="351"/>
      <c r="N169" s="351"/>
      <c r="O169" s="351"/>
      <c r="P169" s="351"/>
      <c r="Q169" s="351"/>
      <c r="R169" s="351"/>
      <c r="S169" s="351"/>
      <c r="T169" s="351"/>
      <c r="U169" s="351"/>
      <c r="V169" s="351"/>
      <c r="W169" s="351"/>
      <c r="X169" s="351"/>
    </row>
    <row r="170" ht="75.75" customHeight="1">
      <c r="A170" s="353"/>
      <c r="B170" s="354"/>
      <c r="C170" s="354"/>
      <c r="D170" s="354"/>
      <c r="E170" s="355"/>
      <c r="F170" s="355"/>
      <c r="G170" s="355"/>
      <c r="H170" s="358"/>
      <c r="I170" s="356"/>
      <c r="J170" s="357"/>
      <c r="K170" s="352"/>
      <c r="L170" s="351"/>
      <c r="M170" s="351"/>
      <c r="N170" s="351"/>
      <c r="O170" s="351"/>
      <c r="P170" s="351"/>
      <c r="Q170" s="351"/>
      <c r="R170" s="351"/>
      <c r="S170" s="351"/>
      <c r="T170" s="351"/>
      <c r="U170" s="351"/>
      <c r="V170" s="351"/>
      <c r="W170" s="351"/>
      <c r="X170" s="351"/>
    </row>
    <row r="171" ht="75.75" customHeight="1">
      <c r="A171" s="353"/>
      <c r="B171" s="354"/>
      <c r="C171" s="354"/>
      <c r="D171" s="354"/>
      <c r="E171" s="355"/>
      <c r="F171" s="355"/>
      <c r="G171" s="355"/>
      <c r="H171" s="358"/>
      <c r="I171" s="356"/>
      <c r="J171" s="357"/>
      <c r="K171" s="352"/>
      <c r="L171" s="351"/>
      <c r="M171" s="351"/>
      <c r="N171" s="351"/>
      <c r="O171" s="351"/>
      <c r="P171" s="351"/>
      <c r="Q171" s="351"/>
      <c r="R171" s="351"/>
      <c r="S171" s="351"/>
      <c r="T171" s="351"/>
      <c r="U171" s="351"/>
      <c r="V171" s="351"/>
      <c r="W171" s="351"/>
      <c r="X171" s="351"/>
    </row>
    <row r="172" ht="75.75" customHeight="1">
      <c r="A172" s="353"/>
      <c r="B172" s="354"/>
      <c r="C172" s="354"/>
      <c r="D172" s="354"/>
      <c r="E172" s="355"/>
      <c r="F172" s="355"/>
      <c r="G172" s="355"/>
      <c r="H172" s="358"/>
      <c r="I172" s="356"/>
      <c r="J172" s="357"/>
      <c r="K172" s="352"/>
      <c r="L172" s="351"/>
      <c r="M172" s="351"/>
      <c r="N172" s="351"/>
      <c r="O172" s="351"/>
      <c r="P172" s="351"/>
      <c r="Q172" s="351"/>
      <c r="R172" s="351"/>
      <c r="S172" s="351"/>
      <c r="T172" s="351"/>
      <c r="U172" s="351"/>
      <c r="V172" s="351"/>
      <c r="W172" s="351"/>
      <c r="X172" s="351"/>
    </row>
    <row r="173" ht="75.75" customHeight="1">
      <c r="A173" s="353"/>
      <c r="B173" s="354"/>
      <c r="C173" s="354"/>
      <c r="D173" s="354"/>
      <c r="E173" s="355"/>
      <c r="F173" s="355"/>
      <c r="G173" s="355"/>
      <c r="H173" s="358"/>
      <c r="I173" s="356"/>
      <c r="J173" s="357"/>
      <c r="K173" s="352"/>
      <c r="L173" s="351"/>
      <c r="M173" s="351"/>
      <c r="N173" s="351"/>
      <c r="O173" s="351"/>
      <c r="P173" s="351"/>
      <c r="Q173" s="351"/>
      <c r="R173" s="351"/>
      <c r="S173" s="351"/>
      <c r="T173" s="351"/>
      <c r="U173" s="351"/>
      <c r="V173" s="351"/>
      <c r="W173" s="351"/>
      <c r="X173" s="351"/>
    </row>
    <row r="174" ht="75.75" customHeight="1">
      <c r="A174" s="353"/>
      <c r="B174" s="354"/>
      <c r="C174" s="354"/>
      <c r="D174" s="354"/>
      <c r="E174" s="355"/>
      <c r="F174" s="355"/>
      <c r="G174" s="355"/>
      <c r="H174" s="358"/>
      <c r="I174" s="356"/>
      <c r="J174" s="357"/>
      <c r="K174" s="352"/>
      <c r="L174" s="351"/>
      <c r="M174" s="351"/>
      <c r="N174" s="351"/>
      <c r="O174" s="351"/>
      <c r="P174" s="351"/>
      <c r="Q174" s="351"/>
      <c r="R174" s="351"/>
      <c r="S174" s="351"/>
      <c r="T174" s="351"/>
      <c r="U174" s="351"/>
      <c r="V174" s="351"/>
      <c r="W174" s="351"/>
      <c r="X174" s="351"/>
    </row>
    <row r="175" ht="75.75" customHeight="1">
      <c r="A175" s="353"/>
      <c r="B175" s="354"/>
      <c r="C175" s="354"/>
      <c r="D175" s="354"/>
      <c r="E175" s="355"/>
      <c r="F175" s="355"/>
      <c r="G175" s="355"/>
      <c r="H175" s="358"/>
      <c r="I175" s="356"/>
      <c r="J175" s="357"/>
      <c r="K175" s="352"/>
      <c r="L175" s="351"/>
      <c r="M175" s="351"/>
      <c r="N175" s="351"/>
      <c r="O175" s="351"/>
      <c r="P175" s="351"/>
      <c r="Q175" s="351"/>
      <c r="R175" s="351"/>
      <c r="S175" s="351"/>
      <c r="T175" s="351"/>
      <c r="U175" s="351"/>
      <c r="V175" s="351"/>
      <c r="W175" s="351"/>
      <c r="X175" s="351"/>
    </row>
    <row r="176" ht="75.75" customHeight="1">
      <c r="A176" s="353"/>
      <c r="B176" s="354"/>
      <c r="C176" s="354"/>
      <c r="D176" s="354"/>
      <c r="E176" s="355"/>
      <c r="F176" s="355"/>
      <c r="G176" s="355"/>
      <c r="H176" s="358"/>
      <c r="I176" s="356"/>
      <c r="J176" s="357"/>
      <c r="K176" s="352"/>
      <c r="L176" s="351"/>
      <c r="M176" s="351"/>
      <c r="N176" s="351"/>
      <c r="O176" s="351"/>
      <c r="P176" s="351"/>
      <c r="Q176" s="351"/>
      <c r="R176" s="351"/>
      <c r="S176" s="351"/>
      <c r="T176" s="351"/>
      <c r="U176" s="351"/>
      <c r="V176" s="351"/>
      <c r="W176" s="351"/>
      <c r="X176" s="351"/>
    </row>
    <row r="177" ht="75.75" customHeight="1">
      <c r="A177" s="353"/>
      <c r="B177" s="354"/>
      <c r="C177" s="354"/>
      <c r="D177" s="354"/>
      <c r="E177" s="355"/>
      <c r="F177" s="355"/>
      <c r="G177" s="355"/>
      <c r="H177" s="358"/>
      <c r="I177" s="356"/>
      <c r="J177" s="357"/>
      <c r="K177" s="352"/>
      <c r="L177" s="351"/>
      <c r="M177" s="351"/>
      <c r="N177" s="351"/>
      <c r="O177" s="351"/>
      <c r="P177" s="351"/>
      <c r="Q177" s="351"/>
      <c r="R177" s="351"/>
      <c r="S177" s="351"/>
      <c r="T177" s="351"/>
      <c r="U177" s="351"/>
      <c r="V177" s="351"/>
      <c r="W177" s="351"/>
      <c r="X177" s="351"/>
    </row>
    <row r="178" ht="75.75" customHeight="1">
      <c r="A178" s="353"/>
      <c r="B178" s="354"/>
      <c r="C178" s="354"/>
      <c r="D178" s="354"/>
      <c r="E178" s="355"/>
      <c r="F178" s="355"/>
      <c r="G178" s="355"/>
      <c r="H178" s="358"/>
      <c r="I178" s="356"/>
      <c r="J178" s="357"/>
      <c r="K178" s="352"/>
      <c r="L178" s="351"/>
      <c r="M178" s="351"/>
      <c r="N178" s="351"/>
      <c r="O178" s="351"/>
      <c r="P178" s="351"/>
      <c r="Q178" s="351"/>
      <c r="R178" s="351"/>
      <c r="S178" s="351"/>
      <c r="T178" s="351"/>
      <c r="U178" s="351"/>
      <c r="V178" s="351"/>
      <c r="W178" s="351"/>
      <c r="X178" s="351"/>
    </row>
    <row r="179" ht="75.75" customHeight="1">
      <c r="A179" s="353"/>
      <c r="B179" s="354"/>
      <c r="C179" s="354"/>
      <c r="D179" s="354"/>
      <c r="E179" s="355"/>
      <c r="F179" s="355"/>
      <c r="G179" s="355"/>
      <c r="H179" s="358"/>
      <c r="I179" s="356"/>
      <c r="J179" s="357"/>
      <c r="K179" s="352"/>
      <c r="L179" s="351"/>
      <c r="M179" s="351"/>
      <c r="N179" s="351"/>
      <c r="O179" s="351"/>
      <c r="P179" s="351"/>
      <c r="Q179" s="351"/>
      <c r="R179" s="351"/>
      <c r="S179" s="351"/>
      <c r="T179" s="351"/>
      <c r="U179" s="351"/>
      <c r="V179" s="351"/>
      <c r="W179" s="351"/>
      <c r="X179" s="351"/>
    </row>
    <row r="180" ht="75.75" customHeight="1">
      <c r="A180" s="353"/>
      <c r="B180" s="354"/>
      <c r="C180" s="354"/>
      <c r="D180" s="354"/>
      <c r="E180" s="355"/>
      <c r="F180" s="355"/>
      <c r="G180" s="355"/>
      <c r="H180" s="358"/>
      <c r="I180" s="356"/>
      <c r="J180" s="357"/>
      <c r="K180" s="352"/>
      <c r="L180" s="351"/>
      <c r="M180" s="351"/>
      <c r="N180" s="351"/>
      <c r="O180" s="351"/>
      <c r="P180" s="351"/>
      <c r="Q180" s="351"/>
      <c r="R180" s="351"/>
      <c r="S180" s="351"/>
      <c r="T180" s="351"/>
      <c r="U180" s="351"/>
      <c r="V180" s="351"/>
      <c r="W180" s="351"/>
      <c r="X180" s="351"/>
    </row>
    <row r="181" ht="75.75" customHeight="1">
      <c r="A181" s="353"/>
      <c r="B181" s="354"/>
      <c r="C181" s="354"/>
      <c r="D181" s="354"/>
      <c r="E181" s="355"/>
      <c r="F181" s="355"/>
      <c r="G181" s="355"/>
      <c r="H181" s="358"/>
      <c r="I181" s="356"/>
      <c r="J181" s="357"/>
      <c r="K181" s="352"/>
      <c r="L181" s="351"/>
      <c r="M181" s="351"/>
      <c r="N181" s="351"/>
      <c r="O181" s="351"/>
      <c r="P181" s="351"/>
      <c r="Q181" s="351"/>
      <c r="R181" s="351"/>
      <c r="S181" s="351"/>
      <c r="T181" s="351"/>
      <c r="U181" s="351"/>
      <c r="V181" s="351"/>
      <c r="W181" s="351"/>
      <c r="X181" s="351"/>
    </row>
    <row r="182" ht="75.75" customHeight="1">
      <c r="A182" s="353"/>
      <c r="B182" s="354"/>
      <c r="C182" s="354"/>
      <c r="D182" s="354"/>
      <c r="E182" s="355"/>
      <c r="F182" s="355"/>
      <c r="G182" s="355"/>
      <c r="H182" s="358"/>
      <c r="I182" s="356"/>
      <c r="J182" s="357"/>
      <c r="K182" s="352"/>
      <c r="L182" s="351"/>
      <c r="M182" s="351"/>
      <c r="N182" s="351"/>
      <c r="O182" s="351"/>
      <c r="P182" s="351"/>
      <c r="Q182" s="351"/>
      <c r="R182" s="351"/>
      <c r="S182" s="351"/>
      <c r="T182" s="351"/>
      <c r="U182" s="351"/>
      <c r="V182" s="351"/>
      <c r="W182" s="351"/>
      <c r="X182" s="351"/>
    </row>
    <row r="183" ht="75.75" customHeight="1">
      <c r="A183" s="353"/>
      <c r="B183" s="354"/>
      <c r="C183" s="354"/>
      <c r="D183" s="354"/>
      <c r="E183" s="355"/>
      <c r="F183" s="355"/>
      <c r="G183" s="355"/>
      <c r="H183" s="358"/>
      <c r="I183" s="356"/>
      <c r="J183" s="357"/>
      <c r="K183" s="352"/>
      <c r="L183" s="351"/>
      <c r="M183" s="351"/>
      <c r="N183" s="351"/>
      <c r="O183" s="351"/>
      <c r="P183" s="351"/>
      <c r="Q183" s="351"/>
      <c r="R183" s="351"/>
      <c r="S183" s="351"/>
      <c r="T183" s="351"/>
      <c r="U183" s="351"/>
      <c r="V183" s="351"/>
      <c r="W183" s="351"/>
      <c r="X183" s="351"/>
    </row>
    <row r="184" ht="75.75" customHeight="1">
      <c r="A184" s="353"/>
      <c r="B184" s="354"/>
      <c r="C184" s="354"/>
      <c r="D184" s="354"/>
      <c r="E184" s="355"/>
      <c r="F184" s="355"/>
      <c r="G184" s="355"/>
      <c r="H184" s="358"/>
      <c r="I184" s="356"/>
      <c r="J184" s="357"/>
      <c r="K184" s="352"/>
      <c r="L184" s="351"/>
      <c r="M184" s="351"/>
      <c r="N184" s="351"/>
      <c r="O184" s="351"/>
      <c r="P184" s="351"/>
      <c r="Q184" s="351"/>
      <c r="R184" s="351"/>
      <c r="S184" s="351"/>
      <c r="T184" s="351"/>
      <c r="U184" s="351"/>
      <c r="V184" s="351"/>
      <c r="W184" s="351"/>
      <c r="X184" s="351"/>
    </row>
    <row r="185" ht="75.75" customHeight="1">
      <c r="A185" s="353"/>
      <c r="B185" s="354"/>
      <c r="C185" s="354"/>
      <c r="D185" s="354"/>
      <c r="E185" s="355"/>
      <c r="F185" s="355"/>
      <c r="G185" s="355"/>
      <c r="H185" s="358"/>
      <c r="I185" s="356"/>
      <c r="J185" s="357"/>
      <c r="K185" s="352"/>
      <c r="L185" s="351"/>
      <c r="M185" s="351"/>
      <c r="N185" s="351"/>
      <c r="O185" s="351"/>
      <c r="P185" s="351"/>
      <c r="Q185" s="351"/>
      <c r="R185" s="351"/>
      <c r="S185" s="351"/>
      <c r="T185" s="351"/>
      <c r="U185" s="351"/>
      <c r="V185" s="351"/>
      <c r="W185" s="351"/>
      <c r="X185" s="351"/>
    </row>
    <row r="186" ht="75.75" customHeight="1">
      <c r="A186" s="353"/>
      <c r="B186" s="354"/>
      <c r="C186" s="354"/>
      <c r="D186" s="354"/>
      <c r="E186" s="355"/>
      <c r="F186" s="355"/>
      <c r="G186" s="355"/>
      <c r="H186" s="358"/>
      <c r="I186" s="356"/>
      <c r="J186" s="357"/>
      <c r="K186" s="352"/>
      <c r="L186" s="351"/>
      <c r="M186" s="351"/>
      <c r="N186" s="351"/>
      <c r="O186" s="351"/>
      <c r="P186" s="351"/>
      <c r="Q186" s="351"/>
      <c r="R186" s="351"/>
      <c r="S186" s="351"/>
      <c r="T186" s="351"/>
      <c r="U186" s="351"/>
      <c r="V186" s="351"/>
      <c r="W186" s="351"/>
      <c r="X186" s="351"/>
    </row>
    <row r="187" ht="75.75" customHeight="1">
      <c r="A187" s="353"/>
      <c r="B187" s="354"/>
      <c r="C187" s="354"/>
      <c r="D187" s="354"/>
      <c r="E187" s="355"/>
      <c r="F187" s="355"/>
      <c r="G187" s="355"/>
      <c r="H187" s="358"/>
      <c r="I187" s="356"/>
      <c r="J187" s="357"/>
      <c r="K187" s="352"/>
      <c r="L187" s="351"/>
      <c r="M187" s="351"/>
      <c r="N187" s="351"/>
      <c r="O187" s="351"/>
      <c r="P187" s="351"/>
      <c r="Q187" s="351"/>
      <c r="R187" s="351"/>
      <c r="S187" s="351"/>
      <c r="T187" s="351"/>
      <c r="U187" s="351"/>
      <c r="V187" s="351"/>
      <c r="W187" s="351"/>
      <c r="X187" s="351"/>
    </row>
    <row r="188" ht="75.75" customHeight="1">
      <c r="A188" s="353"/>
      <c r="B188" s="354"/>
      <c r="C188" s="354"/>
      <c r="D188" s="354"/>
      <c r="E188" s="355"/>
      <c r="F188" s="355"/>
      <c r="G188" s="355"/>
      <c r="H188" s="358"/>
      <c r="I188" s="356"/>
      <c r="J188" s="357"/>
      <c r="K188" s="352"/>
      <c r="L188" s="351"/>
      <c r="M188" s="351"/>
      <c r="N188" s="351"/>
      <c r="O188" s="351"/>
      <c r="P188" s="351"/>
      <c r="Q188" s="351"/>
      <c r="R188" s="351"/>
      <c r="S188" s="351"/>
      <c r="T188" s="351"/>
      <c r="U188" s="351"/>
      <c r="V188" s="351"/>
      <c r="W188" s="351"/>
      <c r="X188" s="351"/>
    </row>
    <row r="189" ht="75.75" customHeight="1">
      <c r="A189" s="353"/>
      <c r="B189" s="354"/>
      <c r="C189" s="354"/>
      <c r="D189" s="354"/>
      <c r="E189" s="355"/>
      <c r="F189" s="355"/>
      <c r="G189" s="355"/>
      <c r="H189" s="358"/>
      <c r="I189" s="356"/>
      <c r="J189" s="357"/>
      <c r="K189" s="352"/>
      <c r="L189" s="351"/>
      <c r="M189" s="351"/>
      <c r="N189" s="351"/>
      <c r="O189" s="351"/>
      <c r="P189" s="351"/>
      <c r="Q189" s="351"/>
      <c r="R189" s="351"/>
      <c r="S189" s="351"/>
      <c r="T189" s="351"/>
      <c r="U189" s="351"/>
      <c r="V189" s="351"/>
      <c r="W189" s="351"/>
      <c r="X189" s="351"/>
    </row>
    <row r="190" ht="75.75" customHeight="1">
      <c r="A190" s="353"/>
      <c r="B190" s="354"/>
      <c r="C190" s="354"/>
      <c r="D190" s="354"/>
      <c r="E190" s="355"/>
      <c r="F190" s="355"/>
      <c r="G190" s="355"/>
      <c r="H190" s="358"/>
      <c r="I190" s="356"/>
      <c r="J190" s="357"/>
      <c r="K190" s="352"/>
      <c r="L190" s="351"/>
      <c r="M190" s="351"/>
      <c r="N190" s="351"/>
      <c r="O190" s="351"/>
      <c r="P190" s="351"/>
      <c r="Q190" s="351"/>
      <c r="R190" s="351"/>
      <c r="S190" s="351"/>
      <c r="T190" s="351"/>
      <c r="U190" s="351"/>
      <c r="V190" s="351"/>
      <c r="W190" s="351"/>
      <c r="X190" s="351"/>
    </row>
    <row r="191" ht="75.75" customHeight="1">
      <c r="A191" s="353"/>
      <c r="B191" s="354"/>
      <c r="C191" s="354"/>
      <c r="D191" s="354"/>
      <c r="E191" s="355"/>
      <c r="F191" s="355"/>
      <c r="G191" s="355"/>
      <c r="H191" s="358"/>
      <c r="I191" s="356"/>
      <c r="J191" s="357"/>
      <c r="K191" s="352"/>
      <c r="L191" s="351"/>
      <c r="M191" s="351"/>
      <c r="N191" s="351"/>
      <c r="O191" s="351"/>
      <c r="P191" s="351"/>
      <c r="Q191" s="351"/>
      <c r="R191" s="351"/>
      <c r="S191" s="351"/>
      <c r="T191" s="351"/>
      <c r="U191" s="351"/>
      <c r="V191" s="351"/>
      <c r="W191" s="351"/>
      <c r="X191" s="351"/>
    </row>
    <row r="192" ht="75.75" customHeight="1">
      <c r="A192" s="353"/>
      <c r="B192" s="354"/>
      <c r="C192" s="354"/>
      <c r="D192" s="354"/>
      <c r="E192" s="355"/>
      <c r="F192" s="355"/>
      <c r="G192" s="355"/>
      <c r="H192" s="358"/>
      <c r="I192" s="356"/>
      <c r="J192" s="357"/>
      <c r="K192" s="352"/>
      <c r="L192" s="351"/>
      <c r="M192" s="351"/>
      <c r="N192" s="351"/>
      <c r="O192" s="351"/>
      <c r="P192" s="351"/>
      <c r="Q192" s="351"/>
      <c r="R192" s="351"/>
      <c r="S192" s="351"/>
      <c r="T192" s="351"/>
      <c r="U192" s="351"/>
      <c r="V192" s="351"/>
      <c r="W192" s="351"/>
      <c r="X192" s="351"/>
    </row>
    <row r="193" ht="75.75" customHeight="1">
      <c r="A193" s="353"/>
      <c r="B193" s="354"/>
      <c r="C193" s="354"/>
      <c r="D193" s="354"/>
      <c r="E193" s="355"/>
      <c r="F193" s="355"/>
      <c r="G193" s="355"/>
      <c r="H193" s="358"/>
      <c r="I193" s="356"/>
      <c r="J193" s="357"/>
      <c r="K193" s="352"/>
      <c r="L193" s="351"/>
      <c r="M193" s="351"/>
      <c r="N193" s="351"/>
      <c r="O193" s="351"/>
      <c r="P193" s="351"/>
      <c r="Q193" s="351"/>
      <c r="R193" s="351"/>
      <c r="S193" s="351"/>
      <c r="T193" s="351"/>
      <c r="U193" s="351"/>
      <c r="V193" s="351"/>
      <c r="W193" s="351"/>
      <c r="X193" s="351"/>
    </row>
    <row r="194" ht="75.75" customHeight="1">
      <c r="A194" s="353"/>
      <c r="B194" s="354"/>
      <c r="C194" s="354"/>
      <c r="D194" s="354"/>
      <c r="E194" s="355"/>
      <c r="F194" s="355"/>
      <c r="G194" s="355"/>
      <c r="H194" s="358"/>
      <c r="I194" s="356"/>
      <c r="J194" s="357"/>
      <c r="K194" s="352"/>
      <c r="L194" s="351"/>
      <c r="M194" s="351"/>
      <c r="N194" s="351"/>
      <c r="O194" s="351"/>
      <c r="P194" s="351"/>
      <c r="Q194" s="351"/>
      <c r="R194" s="351"/>
      <c r="S194" s="351"/>
      <c r="T194" s="351"/>
      <c r="U194" s="351"/>
      <c r="V194" s="351"/>
      <c r="W194" s="351"/>
      <c r="X194" s="351"/>
    </row>
    <row r="195" ht="75.75" customHeight="1">
      <c r="A195" s="353"/>
      <c r="B195" s="354"/>
      <c r="C195" s="354"/>
      <c r="D195" s="354"/>
      <c r="E195" s="355"/>
      <c r="F195" s="355"/>
      <c r="G195" s="355"/>
      <c r="H195" s="358"/>
      <c r="I195" s="356"/>
      <c r="J195" s="357"/>
      <c r="K195" s="352"/>
      <c r="L195" s="351"/>
      <c r="M195" s="351"/>
      <c r="N195" s="351"/>
      <c r="O195" s="351"/>
      <c r="P195" s="351"/>
      <c r="Q195" s="351"/>
      <c r="R195" s="351"/>
      <c r="S195" s="351"/>
      <c r="T195" s="351"/>
      <c r="U195" s="351"/>
      <c r="V195" s="351"/>
      <c r="W195" s="351"/>
      <c r="X195" s="351"/>
    </row>
    <row r="196" ht="75.75" customHeight="1">
      <c r="A196" s="353"/>
      <c r="B196" s="354"/>
      <c r="C196" s="354"/>
      <c r="D196" s="354"/>
      <c r="E196" s="355"/>
      <c r="F196" s="355"/>
      <c r="G196" s="355"/>
      <c r="H196" s="358"/>
      <c r="I196" s="356"/>
      <c r="J196" s="357"/>
      <c r="K196" s="352"/>
      <c r="L196" s="351"/>
      <c r="M196" s="351"/>
      <c r="N196" s="351"/>
      <c r="O196" s="351"/>
      <c r="P196" s="351"/>
      <c r="Q196" s="351"/>
      <c r="R196" s="351"/>
      <c r="S196" s="351"/>
      <c r="T196" s="351"/>
      <c r="U196" s="351"/>
      <c r="V196" s="351"/>
      <c r="W196" s="351"/>
      <c r="X196" s="351"/>
    </row>
    <row r="197" ht="75.75" customHeight="1">
      <c r="A197" s="353"/>
      <c r="B197" s="354"/>
      <c r="C197" s="354"/>
      <c r="D197" s="354"/>
      <c r="E197" s="355"/>
      <c r="F197" s="355"/>
      <c r="G197" s="355"/>
      <c r="H197" s="358"/>
      <c r="I197" s="356"/>
      <c r="J197" s="357"/>
      <c r="K197" s="352"/>
      <c r="L197" s="351"/>
      <c r="M197" s="351"/>
      <c r="N197" s="351"/>
      <c r="O197" s="351"/>
      <c r="P197" s="351"/>
      <c r="Q197" s="351"/>
      <c r="R197" s="351"/>
      <c r="S197" s="351"/>
      <c r="T197" s="351"/>
      <c r="U197" s="351"/>
      <c r="V197" s="351"/>
      <c r="W197" s="351"/>
      <c r="X197" s="351"/>
    </row>
    <row r="198" ht="75.75" customHeight="1">
      <c r="A198" s="353"/>
      <c r="B198" s="354"/>
      <c r="C198" s="354"/>
      <c r="D198" s="354"/>
      <c r="E198" s="355"/>
      <c r="F198" s="355"/>
      <c r="G198" s="355"/>
      <c r="H198" s="358"/>
      <c r="I198" s="356"/>
      <c r="J198" s="357"/>
      <c r="K198" s="352"/>
      <c r="L198" s="351"/>
      <c r="M198" s="351"/>
      <c r="N198" s="351"/>
      <c r="O198" s="351"/>
      <c r="P198" s="351"/>
      <c r="Q198" s="351"/>
      <c r="R198" s="351"/>
      <c r="S198" s="351"/>
      <c r="T198" s="351"/>
      <c r="U198" s="351"/>
      <c r="V198" s="351"/>
      <c r="W198" s="351"/>
      <c r="X198" s="351"/>
    </row>
    <row r="199" ht="75.75" customHeight="1">
      <c r="A199" s="353"/>
      <c r="B199" s="354"/>
      <c r="C199" s="354"/>
      <c r="D199" s="354"/>
      <c r="E199" s="355"/>
      <c r="F199" s="355"/>
      <c r="G199" s="355"/>
      <c r="H199" s="358"/>
      <c r="I199" s="356"/>
      <c r="J199" s="357"/>
      <c r="K199" s="352"/>
      <c r="L199" s="351"/>
      <c r="M199" s="351"/>
      <c r="N199" s="351"/>
      <c r="O199" s="351"/>
      <c r="P199" s="351"/>
      <c r="Q199" s="351"/>
      <c r="R199" s="351"/>
      <c r="S199" s="351"/>
      <c r="T199" s="351"/>
      <c r="U199" s="351"/>
      <c r="V199" s="351"/>
      <c r="W199" s="351"/>
      <c r="X199" s="351"/>
    </row>
    <row r="200" ht="75.75" customHeight="1">
      <c r="A200" s="353"/>
      <c r="B200" s="354"/>
      <c r="C200" s="354"/>
      <c r="D200" s="354"/>
      <c r="E200" s="355"/>
      <c r="F200" s="355"/>
      <c r="G200" s="355"/>
      <c r="H200" s="358"/>
      <c r="I200" s="356"/>
      <c r="J200" s="357"/>
      <c r="K200" s="352"/>
      <c r="L200" s="351"/>
      <c r="M200" s="351"/>
      <c r="N200" s="351"/>
      <c r="O200" s="351"/>
      <c r="P200" s="351"/>
      <c r="Q200" s="351"/>
      <c r="R200" s="351"/>
      <c r="S200" s="351"/>
      <c r="T200" s="351"/>
      <c r="U200" s="351"/>
      <c r="V200" s="351"/>
      <c r="W200" s="351"/>
      <c r="X200" s="351"/>
    </row>
    <row r="201" ht="75.75" customHeight="1">
      <c r="A201" s="353"/>
      <c r="B201" s="354"/>
      <c r="C201" s="354"/>
      <c r="D201" s="354"/>
      <c r="E201" s="355"/>
      <c r="F201" s="355"/>
      <c r="G201" s="355"/>
      <c r="H201" s="358"/>
      <c r="I201" s="356"/>
      <c r="J201" s="357"/>
      <c r="K201" s="352"/>
      <c r="L201" s="351"/>
      <c r="M201" s="351"/>
      <c r="N201" s="351"/>
      <c r="O201" s="351"/>
      <c r="P201" s="351"/>
      <c r="Q201" s="351"/>
      <c r="R201" s="351"/>
      <c r="S201" s="351"/>
      <c r="T201" s="351"/>
      <c r="U201" s="351"/>
      <c r="V201" s="351"/>
      <c r="W201" s="351"/>
      <c r="X201" s="351"/>
    </row>
    <row r="202" ht="75.75" customHeight="1">
      <c r="A202" s="353"/>
      <c r="B202" s="354"/>
      <c r="C202" s="354"/>
      <c r="D202" s="354"/>
      <c r="E202" s="355"/>
      <c r="F202" s="355"/>
      <c r="G202" s="355"/>
      <c r="H202" s="358"/>
      <c r="I202" s="356"/>
      <c r="J202" s="357"/>
      <c r="K202" s="352"/>
      <c r="L202" s="351"/>
      <c r="M202" s="351"/>
      <c r="N202" s="351"/>
      <c r="O202" s="351"/>
      <c r="P202" s="351"/>
      <c r="Q202" s="351"/>
      <c r="R202" s="351"/>
      <c r="S202" s="351"/>
      <c r="T202" s="351"/>
      <c r="U202" s="351"/>
      <c r="V202" s="351"/>
      <c r="W202" s="351"/>
      <c r="X202" s="351"/>
    </row>
    <row r="203" ht="75.75" customHeight="1">
      <c r="A203" s="353"/>
      <c r="B203" s="354"/>
      <c r="C203" s="354"/>
      <c r="D203" s="354"/>
      <c r="E203" s="355"/>
      <c r="F203" s="355"/>
      <c r="G203" s="355"/>
      <c r="H203" s="358"/>
      <c r="I203" s="356"/>
      <c r="J203" s="357"/>
      <c r="K203" s="352"/>
      <c r="L203" s="351"/>
      <c r="M203" s="351"/>
      <c r="N203" s="351"/>
      <c r="O203" s="351"/>
      <c r="P203" s="351"/>
      <c r="Q203" s="351"/>
      <c r="R203" s="351"/>
      <c r="S203" s="351"/>
      <c r="T203" s="351"/>
      <c r="U203" s="351"/>
      <c r="V203" s="351"/>
      <c r="W203" s="351"/>
      <c r="X203" s="351"/>
    </row>
    <row r="204" ht="75.75" customHeight="1">
      <c r="A204" s="353"/>
      <c r="B204" s="354"/>
      <c r="C204" s="354"/>
      <c r="D204" s="354"/>
      <c r="E204" s="355"/>
      <c r="F204" s="355"/>
      <c r="G204" s="355"/>
      <c r="H204" s="358"/>
      <c r="I204" s="356"/>
      <c r="J204" s="357"/>
      <c r="K204" s="352"/>
      <c r="L204" s="351"/>
      <c r="M204" s="351"/>
      <c r="N204" s="351"/>
      <c r="O204" s="351"/>
      <c r="P204" s="351"/>
      <c r="Q204" s="351"/>
      <c r="R204" s="351"/>
      <c r="S204" s="351"/>
      <c r="T204" s="351"/>
      <c r="U204" s="351"/>
      <c r="V204" s="351"/>
      <c r="W204" s="351"/>
      <c r="X204" s="351"/>
    </row>
    <row r="205" ht="75.75" customHeight="1">
      <c r="A205" s="353"/>
      <c r="B205" s="354"/>
      <c r="C205" s="354"/>
      <c r="D205" s="354"/>
      <c r="E205" s="355"/>
      <c r="F205" s="355"/>
      <c r="G205" s="355"/>
      <c r="H205" s="358"/>
      <c r="I205" s="356"/>
      <c r="J205" s="357"/>
      <c r="K205" s="352"/>
      <c r="L205" s="351"/>
      <c r="M205" s="351"/>
      <c r="N205" s="351"/>
      <c r="O205" s="351"/>
      <c r="P205" s="351"/>
      <c r="Q205" s="351"/>
      <c r="R205" s="351"/>
      <c r="S205" s="351"/>
      <c r="T205" s="351"/>
      <c r="U205" s="351"/>
      <c r="V205" s="351"/>
      <c r="W205" s="351"/>
      <c r="X205" s="351"/>
    </row>
    <row r="206" ht="75.75" customHeight="1">
      <c r="A206" s="353"/>
      <c r="B206" s="354"/>
      <c r="C206" s="354"/>
      <c r="D206" s="354"/>
      <c r="E206" s="355"/>
      <c r="F206" s="355"/>
      <c r="G206" s="355"/>
      <c r="H206" s="358"/>
      <c r="I206" s="356"/>
      <c r="J206" s="357"/>
      <c r="K206" s="352"/>
      <c r="L206" s="351"/>
      <c r="M206" s="351"/>
      <c r="N206" s="351"/>
      <c r="O206" s="351"/>
      <c r="P206" s="351"/>
      <c r="Q206" s="351"/>
      <c r="R206" s="351"/>
      <c r="S206" s="351"/>
      <c r="T206" s="351"/>
      <c r="U206" s="351"/>
      <c r="V206" s="351"/>
      <c r="W206" s="351"/>
      <c r="X206" s="351"/>
    </row>
    <row r="207" ht="75.75" customHeight="1">
      <c r="A207" s="353"/>
      <c r="B207" s="354"/>
      <c r="C207" s="354"/>
      <c r="D207" s="354"/>
      <c r="E207" s="355"/>
      <c r="F207" s="355"/>
      <c r="G207" s="355"/>
      <c r="H207" s="358"/>
      <c r="I207" s="356"/>
      <c r="J207" s="357"/>
      <c r="K207" s="352"/>
      <c r="L207" s="351"/>
      <c r="M207" s="351"/>
      <c r="N207" s="351"/>
      <c r="O207" s="351"/>
      <c r="P207" s="351"/>
      <c r="Q207" s="351"/>
      <c r="R207" s="351"/>
      <c r="S207" s="351"/>
      <c r="T207" s="351"/>
      <c r="U207" s="351"/>
      <c r="V207" s="351"/>
      <c r="W207" s="351"/>
      <c r="X207" s="351"/>
    </row>
    <row r="208" ht="75.75" customHeight="1">
      <c r="A208" s="353"/>
      <c r="B208" s="354"/>
      <c r="C208" s="354"/>
      <c r="D208" s="354"/>
      <c r="E208" s="355"/>
      <c r="F208" s="355"/>
      <c r="G208" s="355"/>
      <c r="H208" s="358"/>
      <c r="I208" s="356"/>
      <c r="J208" s="357"/>
      <c r="K208" s="352"/>
      <c r="L208" s="351"/>
      <c r="M208" s="351"/>
      <c r="N208" s="351"/>
      <c r="O208" s="351"/>
      <c r="P208" s="351"/>
      <c r="Q208" s="351"/>
      <c r="R208" s="351"/>
      <c r="S208" s="351"/>
      <c r="T208" s="351"/>
      <c r="U208" s="351"/>
      <c r="V208" s="351"/>
      <c r="W208" s="351"/>
      <c r="X208" s="351"/>
    </row>
    <row r="209" ht="75.75" customHeight="1">
      <c r="A209" s="353"/>
      <c r="B209" s="354"/>
      <c r="C209" s="354"/>
      <c r="D209" s="354"/>
      <c r="E209" s="355"/>
      <c r="F209" s="355"/>
      <c r="G209" s="355"/>
      <c r="H209" s="358"/>
      <c r="I209" s="356"/>
      <c r="J209" s="357"/>
      <c r="K209" s="352"/>
      <c r="L209" s="351"/>
      <c r="M209" s="351"/>
      <c r="N209" s="351"/>
      <c r="O209" s="351"/>
      <c r="P209" s="351"/>
      <c r="Q209" s="351"/>
      <c r="R209" s="351"/>
      <c r="S209" s="351"/>
      <c r="T209" s="351"/>
      <c r="U209" s="351"/>
      <c r="V209" s="351"/>
      <c r="W209" s="351"/>
      <c r="X209" s="351"/>
    </row>
    <row r="210" ht="75.75" customHeight="1">
      <c r="A210" s="353"/>
      <c r="B210" s="354"/>
      <c r="C210" s="354"/>
      <c r="D210" s="354"/>
      <c r="E210" s="355"/>
      <c r="F210" s="355"/>
      <c r="G210" s="355"/>
      <c r="H210" s="358"/>
      <c r="I210" s="356"/>
      <c r="J210" s="357"/>
      <c r="K210" s="352"/>
      <c r="L210" s="351"/>
      <c r="M210" s="351"/>
      <c r="N210" s="351"/>
      <c r="O210" s="351"/>
      <c r="P210" s="351"/>
      <c r="Q210" s="351"/>
      <c r="R210" s="351"/>
      <c r="S210" s="351"/>
      <c r="T210" s="351"/>
      <c r="U210" s="351"/>
      <c r="V210" s="351"/>
      <c r="W210" s="351"/>
      <c r="X210" s="351"/>
    </row>
    <row r="211" ht="75.75" customHeight="1">
      <c r="A211" s="353"/>
      <c r="B211" s="354"/>
      <c r="C211" s="354"/>
      <c r="D211" s="354"/>
      <c r="E211" s="355"/>
      <c r="F211" s="355"/>
      <c r="G211" s="355"/>
      <c r="H211" s="358"/>
      <c r="I211" s="356"/>
      <c r="J211" s="357"/>
      <c r="K211" s="352"/>
      <c r="L211" s="351"/>
      <c r="M211" s="351"/>
      <c r="N211" s="351"/>
      <c r="O211" s="351"/>
      <c r="P211" s="351"/>
      <c r="Q211" s="351"/>
      <c r="R211" s="351"/>
      <c r="S211" s="351"/>
      <c r="T211" s="351"/>
      <c r="U211" s="351"/>
      <c r="V211" s="351"/>
      <c r="W211" s="351"/>
      <c r="X211" s="351"/>
    </row>
    <row r="212" ht="75.75" customHeight="1">
      <c r="A212" s="353"/>
      <c r="B212" s="354"/>
      <c r="C212" s="354"/>
      <c r="D212" s="354"/>
      <c r="E212" s="355"/>
      <c r="F212" s="355"/>
      <c r="G212" s="355"/>
      <c r="H212" s="358"/>
      <c r="I212" s="356"/>
      <c r="J212" s="357"/>
      <c r="K212" s="352"/>
      <c r="L212" s="351"/>
      <c r="M212" s="351"/>
      <c r="N212" s="351"/>
      <c r="O212" s="351"/>
      <c r="P212" s="351"/>
      <c r="Q212" s="351"/>
      <c r="R212" s="351"/>
      <c r="S212" s="351"/>
      <c r="T212" s="351"/>
      <c r="U212" s="351"/>
      <c r="V212" s="351"/>
      <c r="W212" s="351"/>
      <c r="X212" s="351"/>
    </row>
    <row r="213" ht="75.75" customHeight="1">
      <c r="A213" s="353"/>
      <c r="B213" s="354"/>
      <c r="C213" s="354"/>
      <c r="D213" s="354"/>
      <c r="E213" s="355"/>
      <c r="F213" s="355"/>
      <c r="G213" s="355"/>
      <c r="H213" s="358"/>
      <c r="I213" s="356"/>
      <c r="J213" s="357"/>
      <c r="K213" s="352"/>
      <c r="L213" s="351"/>
      <c r="M213" s="351"/>
      <c r="N213" s="351"/>
      <c r="O213" s="351"/>
      <c r="P213" s="351"/>
      <c r="Q213" s="351"/>
      <c r="R213" s="351"/>
      <c r="S213" s="351"/>
      <c r="T213" s="351"/>
      <c r="U213" s="351"/>
      <c r="V213" s="351"/>
      <c r="W213" s="351"/>
      <c r="X213" s="351"/>
    </row>
    <row r="214" ht="75.75" customHeight="1">
      <c r="A214" s="353"/>
      <c r="B214" s="354"/>
      <c r="C214" s="354"/>
      <c r="D214" s="354"/>
      <c r="E214" s="355"/>
      <c r="F214" s="355"/>
      <c r="G214" s="355"/>
      <c r="H214" s="358"/>
      <c r="I214" s="356"/>
      <c r="J214" s="357"/>
      <c r="K214" s="352"/>
      <c r="L214" s="351"/>
      <c r="M214" s="351"/>
      <c r="N214" s="351"/>
      <c r="O214" s="351"/>
      <c r="P214" s="351"/>
      <c r="Q214" s="351"/>
      <c r="R214" s="351"/>
      <c r="S214" s="351"/>
      <c r="T214" s="351"/>
      <c r="U214" s="351"/>
      <c r="V214" s="351"/>
      <c r="W214" s="351"/>
      <c r="X214" s="351"/>
    </row>
    <row r="215" ht="75.75" customHeight="1">
      <c r="A215" s="353"/>
      <c r="B215" s="354"/>
      <c r="C215" s="354"/>
      <c r="D215" s="354"/>
      <c r="E215" s="355"/>
      <c r="F215" s="355"/>
      <c r="G215" s="355"/>
      <c r="H215" s="358"/>
      <c r="I215" s="356"/>
      <c r="J215" s="357"/>
      <c r="K215" s="352"/>
      <c r="L215" s="351"/>
      <c r="M215" s="351"/>
      <c r="N215" s="351"/>
      <c r="O215" s="351"/>
      <c r="P215" s="351"/>
      <c r="Q215" s="351"/>
      <c r="R215" s="351"/>
      <c r="S215" s="351"/>
      <c r="T215" s="351"/>
      <c r="U215" s="351"/>
      <c r="V215" s="351"/>
      <c r="W215" s="351"/>
      <c r="X215" s="351"/>
    </row>
    <row r="216" ht="75.75" customHeight="1">
      <c r="A216" s="353"/>
      <c r="B216" s="354"/>
      <c r="C216" s="354"/>
      <c r="D216" s="354"/>
      <c r="E216" s="355"/>
      <c r="F216" s="355"/>
      <c r="G216" s="355"/>
      <c r="H216" s="358"/>
      <c r="I216" s="356"/>
      <c r="J216" s="357"/>
      <c r="K216" s="352"/>
      <c r="L216" s="351"/>
      <c r="M216" s="351"/>
      <c r="N216" s="351"/>
      <c r="O216" s="351"/>
      <c r="P216" s="351"/>
      <c r="Q216" s="351"/>
      <c r="R216" s="351"/>
      <c r="S216" s="351"/>
      <c r="T216" s="351"/>
      <c r="U216" s="351"/>
      <c r="V216" s="351"/>
      <c r="W216" s="351"/>
      <c r="X216" s="351"/>
    </row>
    <row r="217" ht="75.75" customHeight="1">
      <c r="A217" s="353"/>
      <c r="B217" s="354"/>
      <c r="C217" s="354"/>
      <c r="D217" s="354"/>
      <c r="E217" s="355"/>
      <c r="F217" s="355"/>
      <c r="G217" s="355"/>
      <c r="H217" s="358"/>
      <c r="I217" s="356"/>
      <c r="J217" s="357"/>
      <c r="K217" s="352"/>
      <c r="L217" s="351"/>
      <c r="M217" s="351"/>
      <c r="N217" s="351"/>
      <c r="O217" s="351"/>
      <c r="P217" s="351"/>
      <c r="Q217" s="351"/>
      <c r="R217" s="351"/>
      <c r="S217" s="351"/>
      <c r="T217" s="351"/>
      <c r="U217" s="351"/>
      <c r="V217" s="351"/>
      <c r="W217" s="351"/>
      <c r="X217" s="351"/>
    </row>
    <row r="218" ht="75.75" customHeight="1">
      <c r="A218" s="353"/>
      <c r="B218" s="354"/>
      <c r="C218" s="354"/>
      <c r="D218" s="354"/>
      <c r="E218" s="355"/>
      <c r="F218" s="355"/>
      <c r="G218" s="355"/>
      <c r="H218" s="358"/>
      <c r="I218" s="356"/>
      <c r="J218" s="357"/>
      <c r="K218" s="352"/>
      <c r="L218" s="351"/>
      <c r="M218" s="351"/>
      <c r="N218" s="351"/>
      <c r="O218" s="351"/>
      <c r="P218" s="351"/>
      <c r="Q218" s="351"/>
      <c r="R218" s="351"/>
      <c r="S218" s="351"/>
      <c r="T218" s="351"/>
      <c r="U218" s="351"/>
      <c r="V218" s="351"/>
      <c r="W218" s="351"/>
      <c r="X218" s="351"/>
    </row>
    <row r="219" ht="75.75" customHeight="1">
      <c r="A219" s="353"/>
      <c r="B219" s="354"/>
      <c r="C219" s="354"/>
      <c r="D219" s="354"/>
      <c r="E219" s="355"/>
      <c r="F219" s="355"/>
      <c r="G219" s="355"/>
      <c r="H219" s="358"/>
      <c r="I219" s="356"/>
      <c r="J219" s="357"/>
      <c r="K219" s="352"/>
      <c r="L219" s="351"/>
      <c r="M219" s="351"/>
      <c r="N219" s="351"/>
      <c r="O219" s="351"/>
      <c r="P219" s="351"/>
      <c r="Q219" s="351"/>
      <c r="R219" s="351"/>
      <c r="S219" s="351"/>
      <c r="T219" s="351"/>
      <c r="U219" s="351"/>
      <c r="V219" s="351"/>
      <c r="W219" s="351"/>
      <c r="X219" s="351"/>
    </row>
    <row r="220" ht="75.75" customHeight="1">
      <c r="A220" s="353"/>
      <c r="B220" s="354"/>
      <c r="C220" s="354"/>
      <c r="D220" s="354"/>
      <c r="E220" s="355"/>
      <c r="F220" s="355"/>
      <c r="G220" s="355"/>
      <c r="H220" s="358"/>
      <c r="I220" s="356"/>
      <c r="J220" s="357"/>
      <c r="K220" s="352"/>
      <c r="L220" s="351"/>
      <c r="M220" s="351"/>
      <c r="N220" s="351"/>
      <c r="O220" s="351"/>
      <c r="P220" s="351"/>
      <c r="Q220" s="351"/>
      <c r="R220" s="351"/>
      <c r="S220" s="351"/>
      <c r="T220" s="351"/>
      <c r="U220" s="351"/>
      <c r="V220" s="351"/>
      <c r="W220" s="351"/>
      <c r="X220" s="351"/>
    </row>
    <row r="221" ht="75.75" customHeight="1">
      <c r="A221" s="353"/>
      <c r="B221" s="354"/>
      <c r="C221" s="354"/>
      <c r="D221" s="354"/>
      <c r="E221" s="355"/>
      <c r="F221" s="355"/>
      <c r="G221" s="355"/>
      <c r="H221" s="358"/>
      <c r="I221" s="356"/>
      <c r="J221" s="357"/>
      <c r="K221" s="352"/>
      <c r="L221" s="351"/>
      <c r="M221" s="351"/>
      <c r="N221" s="351"/>
      <c r="O221" s="351"/>
      <c r="P221" s="351"/>
      <c r="Q221" s="351"/>
      <c r="R221" s="351"/>
      <c r="S221" s="351"/>
      <c r="T221" s="351"/>
      <c r="U221" s="351"/>
      <c r="V221" s="351"/>
      <c r="W221" s="351"/>
      <c r="X221" s="351"/>
    </row>
    <row r="222" ht="75.75" customHeight="1">
      <c r="A222" s="353"/>
      <c r="B222" s="354"/>
      <c r="C222" s="354"/>
      <c r="D222" s="354"/>
      <c r="E222" s="355"/>
      <c r="F222" s="355"/>
      <c r="G222" s="355"/>
      <c r="H222" s="358"/>
      <c r="I222" s="356"/>
      <c r="J222" s="357"/>
      <c r="K222" s="352"/>
      <c r="L222" s="351"/>
      <c r="M222" s="351"/>
      <c r="N222" s="351"/>
      <c r="O222" s="351"/>
      <c r="P222" s="351"/>
      <c r="Q222" s="351"/>
      <c r="R222" s="351"/>
      <c r="S222" s="351"/>
      <c r="T222" s="351"/>
      <c r="U222" s="351"/>
      <c r="V222" s="351"/>
      <c r="W222" s="351"/>
      <c r="X222" s="351"/>
    </row>
    <row r="223" ht="75.75" customHeight="1">
      <c r="A223" s="353"/>
      <c r="B223" s="354"/>
      <c r="C223" s="354"/>
      <c r="D223" s="354"/>
      <c r="E223" s="355"/>
      <c r="F223" s="355"/>
      <c r="G223" s="355"/>
      <c r="H223" s="358"/>
      <c r="I223" s="356"/>
      <c r="J223" s="357"/>
      <c r="K223" s="352"/>
      <c r="L223" s="351"/>
      <c r="M223" s="351"/>
      <c r="N223" s="351"/>
      <c r="O223" s="351"/>
      <c r="P223" s="351"/>
      <c r="Q223" s="351"/>
      <c r="R223" s="351"/>
      <c r="S223" s="351"/>
      <c r="T223" s="351"/>
      <c r="U223" s="351"/>
      <c r="V223" s="351"/>
      <c r="W223" s="351"/>
      <c r="X223" s="351"/>
    </row>
    <row r="224" ht="75.75" customHeight="1">
      <c r="A224" s="353"/>
      <c r="B224" s="354"/>
      <c r="C224" s="354"/>
      <c r="D224" s="354"/>
      <c r="E224" s="355"/>
      <c r="F224" s="355"/>
      <c r="G224" s="355"/>
      <c r="H224" s="358"/>
      <c r="I224" s="356"/>
      <c r="J224" s="357"/>
      <c r="K224" s="352"/>
      <c r="L224" s="351"/>
      <c r="M224" s="351"/>
      <c r="N224" s="351"/>
      <c r="O224" s="351"/>
      <c r="P224" s="351"/>
      <c r="Q224" s="351"/>
      <c r="R224" s="351"/>
      <c r="S224" s="351"/>
      <c r="T224" s="351"/>
      <c r="U224" s="351"/>
      <c r="V224" s="351"/>
      <c r="W224" s="351"/>
      <c r="X224" s="351"/>
    </row>
    <row r="225" ht="75.75" customHeight="1">
      <c r="A225" s="353"/>
      <c r="B225" s="354"/>
      <c r="C225" s="354"/>
      <c r="D225" s="354"/>
      <c r="E225" s="355"/>
      <c r="F225" s="355"/>
      <c r="G225" s="355"/>
      <c r="H225" s="358"/>
      <c r="I225" s="356"/>
      <c r="J225" s="357"/>
      <c r="K225" s="352"/>
      <c r="L225" s="351"/>
      <c r="M225" s="351"/>
      <c r="N225" s="351"/>
      <c r="O225" s="351"/>
      <c r="P225" s="351"/>
      <c r="Q225" s="351"/>
      <c r="R225" s="351"/>
      <c r="S225" s="351"/>
      <c r="T225" s="351"/>
      <c r="U225" s="351"/>
      <c r="V225" s="351"/>
      <c r="W225" s="351"/>
      <c r="X225" s="351"/>
    </row>
    <row r="226" ht="75.75" customHeight="1">
      <c r="A226" s="353"/>
      <c r="B226" s="354"/>
      <c r="C226" s="354"/>
      <c r="D226" s="354"/>
      <c r="E226" s="355"/>
      <c r="F226" s="355"/>
      <c r="G226" s="355"/>
      <c r="H226" s="358"/>
      <c r="I226" s="356"/>
      <c r="J226" s="357"/>
      <c r="K226" s="352"/>
      <c r="L226" s="351"/>
      <c r="M226" s="351"/>
      <c r="N226" s="351"/>
      <c r="O226" s="351"/>
      <c r="P226" s="351"/>
      <c r="Q226" s="351"/>
      <c r="R226" s="351"/>
      <c r="S226" s="351"/>
      <c r="T226" s="351"/>
      <c r="U226" s="351"/>
      <c r="V226" s="351"/>
      <c r="W226" s="351"/>
      <c r="X226" s="351"/>
    </row>
    <row r="227" ht="75.75" customHeight="1">
      <c r="A227" s="353"/>
      <c r="B227" s="354"/>
      <c r="C227" s="354"/>
      <c r="D227" s="354"/>
      <c r="E227" s="355"/>
      <c r="F227" s="355"/>
      <c r="G227" s="355"/>
      <c r="H227" s="358"/>
      <c r="I227" s="356"/>
      <c r="J227" s="357"/>
      <c r="K227" s="352"/>
      <c r="L227" s="351"/>
      <c r="M227" s="351"/>
      <c r="N227" s="351"/>
      <c r="O227" s="351"/>
      <c r="P227" s="351"/>
      <c r="Q227" s="351"/>
      <c r="R227" s="351"/>
      <c r="S227" s="351"/>
      <c r="T227" s="351"/>
      <c r="U227" s="351"/>
      <c r="V227" s="351"/>
      <c r="W227" s="351"/>
      <c r="X227" s="351"/>
    </row>
    <row r="228" ht="75.75" customHeight="1">
      <c r="A228" s="353"/>
      <c r="B228" s="354"/>
      <c r="C228" s="354"/>
      <c r="D228" s="354"/>
      <c r="E228" s="355"/>
      <c r="F228" s="355"/>
      <c r="G228" s="355"/>
      <c r="H228" s="358"/>
      <c r="I228" s="356"/>
      <c r="J228" s="357"/>
      <c r="K228" s="352"/>
      <c r="L228" s="351"/>
      <c r="M228" s="351"/>
      <c r="N228" s="351"/>
      <c r="O228" s="351"/>
      <c r="P228" s="351"/>
      <c r="Q228" s="351"/>
      <c r="R228" s="351"/>
      <c r="S228" s="351"/>
      <c r="T228" s="351"/>
      <c r="U228" s="351"/>
      <c r="V228" s="351"/>
      <c r="W228" s="351"/>
      <c r="X228" s="351"/>
    </row>
    <row r="229" ht="75.75" customHeight="1">
      <c r="A229" s="353"/>
      <c r="B229" s="354"/>
      <c r="C229" s="354"/>
      <c r="D229" s="354"/>
      <c r="E229" s="355"/>
      <c r="F229" s="355"/>
      <c r="G229" s="355"/>
      <c r="H229" s="358"/>
      <c r="I229" s="356"/>
      <c r="J229" s="357"/>
      <c r="K229" s="352"/>
      <c r="L229" s="351"/>
      <c r="M229" s="351"/>
      <c r="N229" s="351"/>
      <c r="O229" s="351"/>
      <c r="P229" s="351"/>
      <c r="Q229" s="351"/>
      <c r="R229" s="351"/>
      <c r="S229" s="351"/>
      <c r="T229" s="351"/>
      <c r="U229" s="351"/>
      <c r="V229" s="351"/>
      <c r="W229" s="351"/>
      <c r="X229" s="351"/>
    </row>
    <row r="230" ht="75.75" customHeight="1">
      <c r="A230" s="353"/>
      <c r="B230" s="354"/>
      <c r="C230" s="354"/>
      <c r="D230" s="354"/>
      <c r="E230" s="355"/>
      <c r="F230" s="355"/>
      <c r="G230" s="355"/>
      <c r="H230" s="358"/>
      <c r="I230" s="356"/>
      <c r="J230" s="357"/>
      <c r="K230" s="352"/>
      <c r="L230" s="351"/>
      <c r="M230" s="351"/>
      <c r="N230" s="351"/>
      <c r="O230" s="351"/>
      <c r="P230" s="351"/>
      <c r="Q230" s="351"/>
      <c r="R230" s="351"/>
      <c r="S230" s="351"/>
      <c r="T230" s="351"/>
      <c r="U230" s="351"/>
      <c r="V230" s="351"/>
      <c r="W230" s="351"/>
      <c r="X230" s="351"/>
    </row>
    <row r="231" ht="75.75" customHeight="1">
      <c r="A231" s="353"/>
      <c r="B231" s="354"/>
      <c r="C231" s="354"/>
      <c r="D231" s="354"/>
      <c r="E231" s="355"/>
      <c r="F231" s="355"/>
      <c r="G231" s="355"/>
      <c r="H231" s="358"/>
      <c r="I231" s="356"/>
      <c r="J231" s="357"/>
      <c r="K231" s="352"/>
      <c r="L231" s="351"/>
      <c r="M231" s="351"/>
      <c r="N231" s="351"/>
      <c r="O231" s="351"/>
      <c r="P231" s="351"/>
      <c r="Q231" s="351"/>
      <c r="R231" s="351"/>
      <c r="S231" s="351"/>
      <c r="T231" s="351"/>
      <c r="U231" s="351"/>
      <c r="V231" s="351"/>
      <c r="W231" s="351"/>
      <c r="X231" s="351"/>
    </row>
    <row r="232" ht="75.75" customHeight="1">
      <c r="A232" s="353"/>
      <c r="B232" s="354"/>
      <c r="C232" s="354"/>
      <c r="D232" s="354"/>
      <c r="E232" s="355"/>
      <c r="F232" s="355"/>
      <c r="G232" s="355"/>
      <c r="H232" s="358"/>
      <c r="I232" s="356"/>
      <c r="J232" s="357"/>
      <c r="K232" s="352"/>
      <c r="L232" s="351"/>
      <c r="M232" s="351"/>
      <c r="N232" s="351"/>
      <c r="O232" s="351"/>
      <c r="P232" s="351"/>
      <c r="Q232" s="351"/>
      <c r="R232" s="351"/>
      <c r="S232" s="351"/>
      <c r="T232" s="351"/>
      <c r="U232" s="351"/>
      <c r="V232" s="351"/>
      <c r="W232" s="351"/>
      <c r="X232" s="351"/>
    </row>
    <row r="233" ht="75.75" customHeight="1">
      <c r="A233" s="353"/>
      <c r="B233" s="354"/>
      <c r="C233" s="354"/>
      <c r="D233" s="354"/>
      <c r="E233" s="355"/>
      <c r="F233" s="355"/>
      <c r="G233" s="355"/>
      <c r="H233" s="358"/>
      <c r="I233" s="356"/>
      <c r="J233" s="357"/>
      <c r="K233" s="352"/>
      <c r="L233" s="351"/>
      <c r="M233" s="351"/>
      <c r="N233" s="351"/>
      <c r="O233" s="351"/>
      <c r="P233" s="351"/>
      <c r="Q233" s="351"/>
      <c r="R233" s="351"/>
      <c r="S233" s="351"/>
      <c r="T233" s="351"/>
      <c r="U233" s="351"/>
      <c r="V233" s="351"/>
      <c r="W233" s="351"/>
      <c r="X233" s="351"/>
    </row>
    <row r="234" ht="75.75" customHeight="1">
      <c r="A234" s="353"/>
      <c r="B234" s="354"/>
      <c r="C234" s="354"/>
      <c r="D234" s="354"/>
      <c r="E234" s="355"/>
      <c r="F234" s="355"/>
      <c r="G234" s="355"/>
      <c r="H234" s="358"/>
      <c r="I234" s="356"/>
      <c r="J234" s="357"/>
      <c r="K234" s="352"/>
      <c r="L234" s="351"/>
      <c r="M234" s="351"/>
      <c r="N234" s="351"/>
      <c r="O234" s="351"/>
      <c r="P234" s="351"/>
      <c r="Q234" s="351"/>
      <c r="R234" s="351"/>
      <c r="S234" s="351"/>
      <c r="T234" s="351"/>
      <c r="U234" s="351"/>
      <c r="V234" s="351"/>
      <c r="W234" s="351"/>
      <c r="X234" s="351"/>
    </row>
    <row r="235" ht="75.75" customHeight="1">
      <c r="A235" s="353"/>
      <c r="B235" s="354"/>
      <c r="C235" s="354"/>
      <c r="D235" s="354"/>
      <c r="E235" s="355"/>
      <c r="F235" s="355"/>
      <c r="G235" s="355"/>
      <c r="H235" s="358"/>
      <c r="I235" s="356"/>
      <c r="J235" s="357"/>
      <c r="K235" s="352"/>
      <c r="L235" s="351"/>
      <c r="M235" s="351"/>
      <c r="N235" s="351"/>
      <c r="O235" s="351"/>
      <c r="P235" s="351"/>
      <c r="Q235" s="351"/>
      <c r="R235" s="351"/>
      <c r="S235" s="351"/>
      <c r="T235" s="351"/>
      <c r="U235" s="351"/>
      <c r="V235" s="351"/>
      <c r="W235" s="351"/>
      <c r="X235" s="351"/>
    </row>
    <row r="236" ht="75.75" customHeight="1">
      <c r="A236" s="353"/>
      <c r="B236" s="354"/>
      <c r="C236" s="354"/>
      <c r="D236" s="354"/>
      <c r="E236" s="355"/>
      <c r="F236" s="355"/>
      <c r="G236" s="355"/>
      <c r="H236" s="358"/>
      <c r="I236" s="356"/>
      <c r="J236" s="357"/>
      <c r="K236" s="352"/>
      <c r="L236" s="351"/>
      <c r="M236" s="351"/>
      <c r="N236" s="351"/>
      <c r="O236" s="351"/>
      <c r="P236" s="351"/>
      <c r="Q236" s="351"/>
      <c r="R236" s="351"/>
      <c r="S236" s="351"/>
      <c r="T236" s="351"/>
      <c r="U236" s="351"/>
      <c r="V236" s="351"/>
      <c r="W236" s="351"/>
      <c r="X236" s="351"/>
    </row>
    <row r="237" ht="75.75" customHeight="1">
      <c r="A237" s="353"/>
      <c r="B237" s="354"/>
      <c r="C237" s="354"/>
      <c r="D237" s="354"/>
      <c r="E237" s="355"/>
      <c r="F237" s="355"/>
      <c r="G237" s="355"/>
      <c r="H237" s="358"/>
      <c r="I237" s="356"/>
      <c r="J237" s="357"/>
      <c r="K237" s="352"/>
      <c r="L237" s="351"/>
      <c r="M237" s="351"/>
      <c r="N237" s="351"/>
      <c r="O237" s="351"/>
      <c r="P237" s="351"/>
      <c r="Q237" s="351"/>
      <c r="R237" s="351"/>
      <c r="S237" s="351"/>
      <c r="T237" s="351"/>
      <c r="U237" s="351"/>
      <c r="V237" s="351"/>
      <c r="W237" s="351"/>
      <c r="X237" s="351"/>
    </row>
    <row r="238" ht="75.75" customHeight="1">
      <c r="A238" s="353"/>
      <c r="B238" s="354"/>
      <c r="C238" s="354"/>
      <c r="D238" s="354"/>
      <c r="E238" s="355"/>
      <c r="F238" s="355"/>
      <c r="G238" s="355"/>
      <c r="H238" s="358"/>
      <c r="I238" s="356"/>
      <c r="J238" s="357"/>
      <c r="K238" s="352"/>
      <c r="L238" s="351"/>
      <c r="M238" s="351"/>
      <c r="N238" s="351"/>
      <c r="O238" s="351"/>
      <c r="P238" s="351"/>
      <c r="Q238" s="351"/>
      <c r="R238" s="351"/>
      <c r="S238" s="351"/>
      <c r="T238" s="351"/>
      <c r="U238" s="351"/>
      <c r="V238" s="351"/>
      <c r="W238" s="351"/>
      <c r="X238" s="351"/>
    </row>
    <row r="239" ht="75.75" customHeight="1">
      <c r="A239" s="353"/>
      <c r="B239" s="354"/>
      <c r="C239" s="354"/>
      <c r="D239" s="354"/>
      <c r="E239" s="355"/>
      <c r="F239" s="355"/>
      <c r="G239" s="355"/>
      <c r="H239" s="358"/>
      <c r="I239" s="356"/>
      <c r="J239" s="357"/>
      <c r="K239" s="352"/>
      <c r="L239" s="351"/>
      <c r="M239" s="351"/>
      <c r="N239" s="351"/>
      <c r="O239" s="351"/>
      <c r="P239" s="351"/>
      <c r="Q239" s="351"/>
      <c r="R239" s="351"/>
      <c r="S239" s="351"/>
      <c r="T239" s="351"/>
      <c r="U239" s="351"/>
      <c r="V239" s="351"/>
      <c r="W239" s="351"/>
      <c r="X239" s="351"/>
    </row>
    <row r="240" ht="75.75" customHeight="1">
      <c r="A240" s="353"/>
      <c r="B240" s="354"/>
      <c r="C240" s="354"/>
      <c r="D240" s="354"/>
      <c r="E240" s="355"/>
      <c r="F240" s="355"/>
      <c r="G240" s="355"/>
      <c r="H240" s="358"/>
      <c r="I240" s="356"/>
      <c r="J240" s="357"/>
      <c r="K240" s="352"/>
      <c r="L240" s="351"/>
      <c r="M240" s="351"/>
      <c r="N240" s="351"/>
      <c r="O240" s="351"/>
      <c r="P240" s="351"/>
      <c r="Q240" s="351"/>
      <c r="R240" s="351"/>
      <c r="S240" s="351"/>
      <c r="T240" s="351"/>
      <c r="U240" s="351"/>
      <c r="V240" s="351"/>
      <c r="W240" s="351"/>
      <c r="X240" s="351"/>
    </row>
    <row r="241" ht="75.75" customHeight="1">
      <c r="A241" s="353"/>
      <c r="B241" s="354"/>
      <c r="C241" s="354"/>
      <c r="D241" s="354"/>
      <c r="E241" s="355"/>
      <c r="F241" s="355"/>
      <c r="G241" s="355"/>
      <c r="H241" s="358"/>
      <c r="I241" s="356"/>
      <c r="J241" s="357"/>
      <c r="K241" s="352"/>
      <c r="L241" s="351"/>
      <c r="M241" s="351"/>
      <c r="N241" s="351"/>
      <c r="O241" s="351"/>
      <c r="P241" s="351"/>
      <c r="Q241" s="351"/>
      <c r="R241" s="351"/>
      <c r="S241" s="351"/>
      <c r="T241" s="351"/>
      <c r="U241" s="351"/>
      <c r="V241" s="351"/>
      <c r="W241" s="351"/>
      <c r="X241" s="351"/>
    </row>
    <row r="242" ht="75.75" customHeight="1">
      <c r="A242" s="353"/>
      <c r="B242" s="354"/>
      <c r="C242" s="354"/>
      <c r="D242" s="354"/>
      <c r="E242" s="355"/>
      <c r="F242" s="355"/>
      <c r="G242" s="355"/>
      <c r="H242" s="358"/>
      <c r="I242" s="356"/>
      <c r="J242" s="357"/>
      <c r="K242" s="352"/>
      <c r="L242" s="351"/>
      <c r="M242" s="351"/>
      <c r="N242" s="351"/>
      <c r="O242" s="351"/>
      <c r="P242" s="351"/>
      <c r="Q242" s="351"/>
      <c r="R242" s="351"/>
      <c r="S242" s="351"/>
      <c r="T242" s="351"/>
      <c r="U242" s="351"/>
      <c r="V242" s="351"/>
      <c r="W242" s="351"/>
      <c r="X242" s="351"/>
    </row>
    <row r="243" ht="75.75" customHeight="1">
      <c r="A243" s="353"/>
      <c r="B243" s="354"/>
      <c r="C243" s="354"/>
      <c r="D243" s="354"/>
      <c r="E243" s="355"/>
      <c r="F243" s="355"/>
      <c r="G243" s="355"/>
      <c r="H243" s="358"/>
      <c r="I243" s="356"/>
      <c r="J243" s="357"/>
      <c r="K243" s="352"/>
      <c r="L243" s="351"/>
      <c r="M243" s="351"/>
      <c r="N243" s="351"/>
      <c r="O243" s="351"/>
      <c r="P243" s="351"/>
      <c r="Q243" s="351"/>
      <c r="R243" s="351"/>
      <c r="S243" s="351"/>
      <c r="T243" s="351"/>
      <c r="U243" s="351"/>
      <c r="V243" s="351"/>
      <c r="W243" s="351"/>
      <c r="X243" s="351"/>
    </row>
    <row r="244" ht="75.75" customHeight="1">
      <c r="A244" s="353"/>
      <c r="B244" s="354"/>
      <c r="C244" s="354"/>
      <c r="D244" s="354"/>
      <c r="E244" s="355"/>
      <c r="F244" s="355"/>
      <c r="G244" s="355"/>
      <c r="H244" s="358"/>
      <c r="I244" s="356"/>
      <c r="J244" s="357"/>
      <c r="K244" s="352"/>
      <c r="L244" s="351"/>
      <c r="M244" s="351"/>
      <c r="N244" s="351"/>
      <c r="O244" s="351"/>
      <c r="P244" s="351"/>
      <c r="Q244" s="351"/>
      <c r="R244" s="351"/>
      <c r="S244" s="351"/>
      <c r="T244" s="351"/>
      <c r="U244" s="351"/>
      <c r="V244" s="351"/>
      <c r="W244" s="351"/>
      <c r="X244" s="351"/>
    </row>
    <row r="245" ht="75.75" customHeight="1">
      <c r="A245" s="353"/>
      <c r="B245" s="354"/>
      <c r="C245" s="354"/>
      <c r="D245" s="354"/>
      <c r="E245" s="355"/>
      <c r="F245" s="355"/>
      <c r="G245" s="355"/>
      <c r="H245" s="358"/>
      <c r="I245" s="356"/>
      <c r="J245" s="357"/>
      <c r="K245" s="352"/>
      <c r="L245" s="351"/>
      <c r="M245" s="351"/>
      <c r="N245" s="351"/>
      <c r="O245" s="351"/>
      <c r="P245" s="351"/>
      <c r="Q245" s="351"/>
      <c r="R245" s="351"/>
      <c r="S245" s="351"/>
      <c r="T245" s="351"/>
      <c r="U245" s="351"/>
      <c r="V245" s="351"/>
      <c r="W245" s="351"/>
      <c r="X245" s="351"/>
    </row>
    <row r="246" ht="75.75" customHeight="1">
      <c r="A246" s="353"/>
      <c r="B246" s="354"/>
      <c r="C246" s="354"/>
      <c r="D246" s="354"/>
      <c r="E246" s="355"/>
      <c r="F246" s="355"/>
      <c r="G246" s="355"/>
      <c r="H246" s="358"/>
      <c r="I246" s="356"/>
      <c r="J246" s="357"/>
      <c r="K246" s="352"/>
      <c r="L246" s="351"/>
      <c r="M246" s="351"/>
      <c r="N246" s="351"/>
      <c r="O246" s="351"/>
      <c r="P246" s="351"/>
      <c r="Q246" s="351"/>
      <c r="R246" s="351"/>
      <c r="S246" s="351"/>
      <c r="T246" s="351"/>
      <c r="U246" s="351"/>
      <c r="V246" s="351"/>
      <c r="W246" s="351"/>
      <c r="X246" s="351"/>
    </row>
    <row r="247" ht="75.75" customHeight="1">
      <c r="A247" s="353"/>
      <c r="B247" s="354"/>
      <c r="C247" s="354"/>
      <c r="D247" s="354"/>
      <c r="E247" s="355"/>
      <c r="F247" s="355"/>
      <c r="G247" s="355"/>
      <c r="H247" s="358"/>
      <c r="I247" s="356"/>
      <c r="J247" s="357"/>
      <c r="K247" s="352"/>
      <c r="L247" s="351"/>
      <c r="M247" s="351"/>
      <c r="N247" s="351"/>
      <c r="O247" s="351"/>
      <c r="P247" s="351"/>
      <c r="Q247" s="351"/>
      <c r="R247" s="351"/>
      <c r="S247" s="351"/>
      <c r="T247" s="351"/>
      <c r="U247" s="351"/>
      <c r="V247" s="351"/>
      <c r="W247" s="351"/>
      <c r="X247" s="351"/>
    </row>
    <row r="248" ht="75.75" customHeight="1">
      <c r="A248" s="353"/>
      <c r="B248" s="354"/>
      <c r="C248" s="354"/>
      <c r="D248" s="354"/>
      <c r="E248" s="355"/>
      <c r="F248" s="355"/>
      <c r="G248" s="355"/>
      <c r="H248" s="358"/>
      <c r="I248" s="356"/>
      <c r="J248" s="357"/>
      <c r="K248" s="352"/>
      <c r="L248" s="351"/>
      <c r="M248" s="351"/>
      <c r="N248" s="351"/>
      <c r="O248" s="351"/>
      <c r="P248" s="351"/>
      <c r="Q248" s="351"/>
      <c r="R248" s="351"/>
      <c r="S248" s="351"/>
      <c r="T248" s="351"/>
      <c r="U248" s="351"/>
      <c r="V248" s="351"/>
      <c r="W248" s="351"/>
      <c r="X248" s="351"/>
    </row>
    <row r="249" ht="75.75" customHeight="1">
      <c r="A249" s="353"/>
      <c r="B249" s="354"/>
      <c r="C249" s="354"/>
      <c r="D249" s="354"/>
      <c r="E249" s="355"/>
      <c r="F249" s="355"/>
      <c r="G249" s="355"/>
      <c r="H249" s="358"/>
      <c r="I249" s="356"/>
      <c r="J249" s="357"/>
      <c r="K249" s="352"/>
      <c r="L249" s="351"/>
      <c r="M249" s="351"/>
      <c r="N249" s="351"/>
      <c r="O249" s="351"/>
      <c r="P249" s="351"/>
      <c r="Q249" s="351"/>
      <c r="R249" s="351"/>
      <c r="S249" s="351"/>
      <c r="T249" s="351"/>
      <c r="U249" s="351"/>
      <c r="V249" s="351"/>
      <c r="W249" s="351"/>
      <c r="X249" s="351"/>
    </row>
    <row r="250" ht="75.75" customHeight="1">
      <c r="A250" s="353"/>
      <c r="B250" s="354"/>
      <c r="C250" s="354"/>
      <c r="D250" s="354"/>
      <c r="E250" s="355"/>
      <c r="F250" s="355"/>
      <c r="G250" s="355"/>
      <c r="H250" s="358"/>
      <c r="I250" s="356"/>
      <c r="J250" s="357"/>
      <c r="K250" s="352"/>
      <c r="L250" s="351"/>
      <c r="M250" s="351"/>
      <c r="N250" s="351"/>
      <c r="O250" s="351"/>
      <c r="P250" s="351"/>
      <c r="Q250" s="351"/>
      <c r="R250" s="351"/>
      <c r="S250" s="351"/>
      <c r="T250" s="351"/>
      <c r="U250" s="351"/>
      <c r="V250" s="351"/>
      <c r="W250" s="351"/>
      <c r="X250" s="351"/>
    </row>
    <row r="251" ht="75.75" customHeight="1">
      <c r="A251" s="353"/>
      <c r="B251" s="354"/>
      <c r="C251" s="354"/>
      <c r="D251" s="354"/>
      <c r="E251" s="355"/>
      <c r="F251" s="355"/>
      <c r="G251" s="355"/>
      <c r="H251" s="358"/>
      <c r="I251" s="356"/>
      <c r="J251" s="357"/>
      <c r="K251" s="352"/>
      <c r="L251" s="351"/>
      <c r="M251" s="351"/>
      <c r="N251" s="351"/>
      <c r="O251" s="351"/>
      <c r="P251" s="351"/>
      <c r="Q251" s="351"/>
      <c r="R251" s="351"/>
      <c r="S251" s="351"/>
      <c r="T251" s="351"/>
      <c r="U251" s="351"/>
      <c r="V251" s="351"/>
      <c r="W251" s="351"/>
      <c r="X251" s="351"/>
    </row>
    <row r="252" ht="75.75" customHeight="1">
      <c r="A252" s="353"/>
      <c r="B252" s="354"/>
      <c r="C252" s="354"/>
      <c r="D252" s="354"/>
      <c r="E252" s="355"/>
      <c r="F252" s="355"/>
      <c r="G252" s="355"/>
      <c r="H252" s="358"/>
      <c r="I252" s="356"/>
      <c r="J252" s="357"/>
      <c r="K252" s="352"/>
      <c r="L252" s="351"/>
      <c r="M252" s="351"/>
      <c r="N252" s="351"/>
      <c r="O252" s="351"/>
      <c r="P252" s="351"/>
      <c r="Q252" s="351"/>
      <c r="R252" s="351"/>
      <c r="S252" s="351"/>
      <c r="T252" s="351"/>
      <c r="U252" s="351"/>
      <c r="V252" s="351"/>
      <c r="W252" s="351"/>
      <c r="X252" s="351"/>
    </row>
    <row r="253" ht="75.75" customHeight="1">
      <c r="A253" s="353"/>
      <c r="B253" s="354"/>
      <c r="C253" s="354"/>
      <c r="D253" s="354"/>
      <c r="E253" s="355"/>
      <c r="F253" s="355"/>
      <c r="G253" s="355"/>
      <c r="H253" s="358"/>
      <c r="I253" s="356"/>
      <c r="J253" s="357"/>
      <c r="K253" s="352"/>
      <c r="L253" s="351"/>
      <c r="M253" s="351"/>
      <c r="N253" s="351"/>
      <c r="O253" s="351"/>
      <c r="P253" s="351"/>
      <c r="Q253" s="351"/>
      <c r="R253" s="351"/>
      <c r="S253" s="351"/>
      <c r="T253" s="351"/>
      <c r="U253" s="351"/>
      <c r="V253" s="351"/>
      <c r="W253" s="351"/>
      <c r="X253" s="351"/>
    </row>
    <row r="254" ht="75.75" customHeight="1">
      <c r="A254" s="353"/>
      <c r="B254" s="354"/>
      <c r="C254" s="354"/>
      <c r="D254" s="354"/>
      <c r="E254" s="355"/>
      <c r="F254" s="355"/>
      <c r="G254" s="355"/>
      <c r="H254" s="358"/>
      <c r="I254" s="356"/>
      <c r="J254" s="357"/>
      <c r="K254" s="352"/>
      <c r="L254" s="351"/>
      <c r="M254" s="351"/>
      <c r="N254" s="351"/>
      <c r="O254" s="351"/>
      <c r="P254" s="351"/>
      <c r="Q254" s="351"/>
      <c r="R254" s="351"/>
      <c r="S254" s="351"/>
      <c r="T254" s="351"/>
      <c r="U254" s="351"/>
      <c r="V254" s="351"/>
      <c r="W254" s="351"/>
      <c r="X254" s="351"/>
    </row>
    <row r="255" ht="75.75" customHeight="1">
      <c r="A255" s="353"/>
      <c r="B255" s="354"/>
      <c r="C255" s="354"/>
      <c r="D255" s="354"/>
      <c r="E255" s="355"/>
      <c r="F255" s="355"/>
      <c r="G255" s="355"/>
      <c r="H255" s="358"/>
      <c r="I255" s="356"/>
      <c r="J255" s="357"/>
      <c r="K255" s="352"/>
      <c r="L255" s="351"/>
      <c r="M255" s="351"/>
      <c r="N255" s="351"/>
      <c r="O255" s="351"/>
      <c r="P255" s="351"/>
      <c r="Q255" s="351"/>
      <c r="R255" s="351"/>
      <c r="S255" s="351"/>
      <c r="T255" s="351"/>
      <c r="U255" s="351"/>
      <c r="V255" s="351"/>
      <c r="W255" s="351"/>
      <c r="X255" s="351"/>
    </row>
    <row r="256" ht="75.75" customHeight="1">
      <c r="A256" s="353"/>
      <c r="B256" s="354"/>
      <c r="C256" s="354"/>
      <c r="D256" s="354"/>
      <c r="E256" s="355"/>
      <c r="F256" s="355"/>
      <c r="G256" s="355"/>
      <c r="H256" s="358"/>
      <c r="I256" s="356"/>
      <c r="J256" s="357"/>
      <c r="K256" s="352"/>
      <c r="L256" s="351"/>
      <c r="M256" s="351"/>
      <c r="N256" s="351"/>
      <c r="O256" s="351"/>
      <c r="P256" s="351"/>
      <c r="Q256" s="351"/>
      <c r="R256" s="351"/>
      <c r="S256" s="351"/>
      <c r="T256" s="351"/>
      <c r="U256" s="351"/>
      <c r="V256" s="351"/>
      <c r="W256" s="351"/>
      <c r="X256" s="351"/>
    </row>
    <row r="257" ht="75.75" customHeight="1">
      <c r="A257" s="353"/>
      <c r="B257" s="354"/>
      <c r="C257" s="354"/>
      <c r="D257" s="354"/>
      <c r="E257" s="355"/>
      <c r="F257" s="355"/>
      <c r="G257" s="355"/>
      <c r="H257" s="358"/>
      <c r="I257" s="356"/>
      <c r="J257" s="357"/>
      <c r="K257" s="352"/>
      <c r="L257" s="351"/>
      <c r="M257" s="351"/>
      <c r="N257" s="351"/>
      <c r="O257" s="351"/>
      <c r="P257" s="351"/>
      <c r="Q257" s="351"/>
      <c r="R257" s="351"/>
      <c r="S257" s="351"/>
      <c r="T257" s="351"/>
      <c r="U257" s="351"/>
      <c r="V257" s="351"/>
      <c r="W257" s="351"/>
      <c r="X257" s="351"/>
    </row>
    <row r="258" ht="75.75" customHeight="1">
      <c r="A258" s="353"/>
      <c r="B258" s="354"/>
      <c r="C258" s="354"/>
      <c r="D258" s="354"/>
      <c r="E258" s="355"/>
      <c r="F258" s="355"/>
      <c r="G258" s="355"/>
      <c r="H258" s="358"/>
      <c r="I258" s="356"/>
      <c r="J258" s="357"/>
      <c r="K258" s="352"/>
      <c r="L258" s="351"/>
      <c r="M258" s="351"/>
      <c r="N258" s="351"/>
      <c r="O258" s="351"/>
      <c r="P258" s="351"/>
      <c r="Q258" s="351"/>
      <c r="R258" s="351"/>
      <c r="S258" s="351"/>
      <c r="T258" s="351"/>
      <c r="U258" s="351"/>
      <c r="V258" s="351"/>
      <c r="W258" s="351"/>
      <c r="X258" s="351"/>
    </row>
    <row r="259" ht="75.75" customHeight="1">
      <c r="A259" s="353"/>
      <c r="B259" s="354"/>
      <c r="C259" s="354"/>
      <c r="D259" s="354"/>
      <c r="E259" s="355"/>
      <c r="F259" s="355"/>
      <c r="G259" s="355"/>
      <c r="H259" s="358"/>
      <c r="I259" s="356"/>
      <c r="J259" s="357"/>
      <c r="K259" s="352"/>
      <c r="L259" s="351"/>
      <c r="M259" s="351"/>
      <c r="N259" s="351"/>
      <c r="O259" s="351"/>
      <c r="P259" s="351"/>
      <c r="Q259" s="351"/>
      <c r="R259" s="351"/>
      <c r="S259" s="351"/>
      <c r="T259" s="351"/>
      <c r="U259" s="351"/>
      <c r="V259" s="351"/>
      <c r="W259" s="351"/>
      <c r="X259" s="351"/>
    </row>
    <row r="260" ht="75.75" customHeight="1">
      <c r="A260" s="353"/>
      <c r="B260" s="354"/>
      <c r="C260" s="354"/>
      <c r="D260" s="354"/>
      <c r="E260" s="355"/>
      <c r="F260" s="355"/>
      <c r="G260" s="355"/>
      <c r="H260" s="358"/>
      <c r="I260" s="356"/>
      <c r="J260" s="357"/>
      <c r="K260" s="352"/>
      <c r="L260" s="351"/>
      <c r="M260" s="351"/>
      <c r="N260" s="351"/>
      <c r="O260" s="351"/>
      <c r="P260" s="351"/>
      <c r="Q260" s="351"/>
      <c r="R260" s="351"/>
      <c r="S260" s="351"/>
      <c r="T260" s="351"/>
      <c r="U260" s="351"/>
      <c r="V260" s="351"/>
      <c r="W260" s="351"/>
      <c r="X260" s="351"/>
    </row>
    <row r="261" ht="75.75" customHeight="1">
      <c r="A261" s="353"/>
      <c r="B261" s="354"/>
      <c r="C261" s="354"/>
      <c r="D261" s="354"/>
      <c r="E261" s="355"/>
      <c r="F261" s="355"/>
      <c r="G261" s="355"/>
      <c r="H261" s="358"/>
      <c r="I261" s="356"/>
      <c r="J261" s="357"/>
      <c r="K261" s="352"/>
      <c r="L261" s="351"/>
      <c r="M261" s="351"/>
      <c r="N261" s="351"/>
      <c r="O261" s="351"/>
      <c r="P261" s="351"/>
      <c r="Q261" s="351"/>
      <c r="R261" s="351"/>
      <c r="S261" s="351"/>
      <c r="T261" s="351"/>
      <c r="U261" s="351"/>
      <c r="V261" s="351"/>
      <c r="W261" s="351"/>
      <c r="X261" s="351"/>
    </row>
    <row r="262" ht="75.75" customHeight="1">
      <c r="A262" s="353"/>
      <c r="B262" s="354"/>
      <c r="C262" s="354"/>
      <c r="D262" s="354"/>
      <c r="E262" s="355"/>
      <c r="F262" s="355"/>
      <c r="G262" s="355"/>
      <c r="H262" s="358"/>
      <c r="I262" s="356"/>
      <c r="J262" s="357"/>
      <c r="K262" s="352"/>
      <c r="L262" s="351"/>
      <c r="M262" s="351"/>
      <c r="N262" s="351"/>
      <c r="O262" s="351"/>
      <c r="P262" s="351"/>
      <c r="Q262" s="351"/>
      <c r="R262" s="351"/>
      <c r="S262" s="351"/>
      <c r="T262" s="351"/>
      <c r="U262" s="351"/>
      <c r="V262" s="351"/>
      <c r="W262" s="351"/>
      <c r="X262" s="351"/>
    </row>
    <row r="263" ht="75.75" customHeight="1">
      <c r="A263" s="353"/>
      <c r="B263" s="354"/>
      <c r="C263" s="354"/>
      <c r="D263" s="354"/>
      <c r="E263" s="355"/>
      <c r="F263" s="355"/>
      <c r="G263" s="355"/>
      <c r="H263" s="358"/>
      <c r="I263" s="356"/>
      <c r="J263" s="357"/>
      <c r="K263" s="352"/>
      <c r="L263" s="351"/>
      <c r="M263" s="351"/>
      <c r="N263" s="351"/>
      <c r="O263" s="351"/>
      <c r="P263" s="351"/>
      <c r="Q263" s="351"/>
      <c r="R263" s="351"/>
      <c r="S263" s="351"/>
      <c r="T263" s="351"/>
      <c r="U263" s="351"/>
      <c r="V263" s="351"/>
      <c r="W263" s="351"/>
      <c r="X263" s="351"/>
    </row>
    <row r="264" ht="75.75" customHeight="1">
      <c r="A264" s="353"/>
      <c r="B264" s="354"/>
      <c r="C264" s="354"/>
      <c r="D264" s="354"/>
      <c r="E264" s="355"/>
      <c r="F264" s="355"/>
      <c r="G264" s="355"/>
      <c r="H264" s="358"/>
      <c r="I264" s="356"/>
      <c r="J264" s="357"/>
      <c r="K264" s="352"/>
      <c r="L264" s="351"/>
      <c r="M264" s="351"/>
      <c r="N264" s="351"/>
      <c r="O264" s="351"/>
      <c r="P264" s="351"/>
      <c r="Q264" s="351"/>
      <c r="R264" s="351"/>
      <c r="S264" s="351"/>
      <c r="T264" s="351"/>
      <c r="U264" s="351"/>
      <c r="V264" s="351"/>
      <c r="W264" s="351"/>
      <c r="X264" s="351"/>
    </row>
    <row r="265" ht="75.75" customHeight="1">
      <c r="A265" s="353"/>
      <c r="B265" s="354"/>
      <c r="C265" s="354"/>
      <c r="D265" s="354"/>
      <c r="E265" s="355"/>
      <c r="F265" s="355"/>
      <c r="G265" s="355"/>
      <c r="H265" s="358"/>
      <c r="I265" s="356"/>
      <c r="J265" s="357"/>
      <c r="K265" s="352"/>
      <c r="L265" s="351"/>
      <c r="M265" s="351"/>
      <c r="N265" s="351"/>
      <c r="O265" s="351"/>
      <c r="P265" s="351"/>
      <c r="Q265" s="351"/>
      <c r="R265" s="351"/>
      <c r="S265" s="351"/>
      <c r="T265" s="351"/>
      <c r="U265" s="351"/>
      <c r="V265" s="351"/>
      <c r="W265" s="351"/>
      <c r="X265" s="351"/>
    </row>
    <row r="266" ht="75.75" customHeight="1">
      <c r="A266" s="353"/>
      <c r="B266" s="354"/>
      <c r="C266" s="354"/>
      <c r="D266" s="354"/>
      <c r="E266" s="355"/>
      <c r="F266" s="355"/>
      <c r="G266" s="355"/>
      <c r="H266" s="358"/>
      <c r="I266" s="356"/>
      <c r="J266" s="357"/>
      <c r="K266" s="352"/>
      <c r="L266" s="351"/>
      <c r="M266" s="351"/>
      <c r="N266" s="351"/>
      <c r="O266" s="351"/>
      <c r="P266" s="351"/>
      <c r="Q266" s="351"/>
      <c r="R266" s="351"/>
      <c r="S266" s="351"/>
      <c r="T266" s="351"/>
      <c r="U266" s="351"/>
      <c r="V266" s="351"/>
      <c r="W266" s="351"/>
      <c r="X266" s="351"/>
    </row>
    <row r="267" ht="75.75" customHeight="1">
      <c r="A267" s="353"/>
      <c r="B267" s="354"/>
      <c r="C267" s="354"/>
      <c r="D267" s="354"/>
      <c r="E267" s="355"/>
      <c r="F267" s="355"/>
      <c r="G267" s="355"/>
      <c r="H267" s="358"/>
      <c r="I267" s="356"/>
      <c r="J267" s="357"/>
      <c r="K267" s="352"/>
      <c r="L267" s="351"/>
      <c r="M267" s="351"/>
      <c r="N267" s="351"/>
      <c r="O267" s="351"/>
      <c r="P267" s="351"/>
      <c r="Q267" s="351"/>
      <c r="R267" s="351"/>
      <c r="S267" s="351"/>
      <c r="T267" s="351"/>
      <c r="U267" s="351"/>
      <c r="V267" s="351"/>
      <c r="W267" s="351"/>
      <c r="X267" s="351"/>
    </row>
    <row r="268" ht="75.75" customHeight="1">
      <c r="A268" s="353"/>
      <c r="B268" s="354"/>
      <c r="C268" s="354"/>
      <c r="D268" s="354"/>
      <c r="E268" s="355"/>
      <c r="F268" s="355"/>
      <c r="G268" s="355"/>
      <c r="H268" s="358"/>
      <c r="I268" s="356"/>
      <c r="J268" s="357"/>
      <c r="K268" s="352"/>
      <c r="L268" s="351"/>
      <c r="M268" s="351"/>
      <c r="N268" s="351"/>
      <c r="O268" s="351"/>
      <c r="P268" s="351"/>
      <c r="Q268" s="351"/>
      <c r="R268" s="351"/>
      <c r="S268" s="351"/>
      <c r="T268" s="351"/>
      <c r="U268" s="351"/>
      <c r="V268" s="351"/>
      <c r="W268" s="351"/>
      <c r="X268" s="351"/>
    </row>
    <row r="269" ht="75.75" customHeight="1">
      <c r="A269" s="353"/>
      <c r="B269" s="354"/>
      <c r="C269" s="354"/>
      <c r="D269" s="354"/>
      <c r="E269" s="355"/>
      <c r="F269" s="355"/>
      <c r="G269" s="355"/>
      <c r="H269" s="358"/>
      <c r="I269" s="356"/>
      <c r="J269" s="357"/>
      <c r="K269" s="352"/>
      <c r="L269" s="351"/>
      <c r="M269" s="351"/>
      <c r="N269" s="351"/>
      <c r="O269" s="351"/>
      <c r="P269" s="351"/>
      <c r="Q269" s="351"/>
      <c r="R269" s="351"/>
      <c r="S269" s="351"/>
      <c r="T269" s="351"/>
      <c r="U269" s="351"/>
      <c r="V269" s="351"/>
      <c r="W269" s="351"/>
      <c r="X269" s="351"/>
    </row>
    <row r="270" ht="75.75" customHeight="1">
      <c r="A270" s="353"/>
      <c r="B270" s="354"/>
      <c r="C270" s="354"/>
      <c r="D270" s="354"/>
      <c r="E270" s="355"/>
      <c r="F270" s="355"/>
      <c r="G270" s="355"/>
      <c r="H270" s="358"/>
      <c r="I270" s="356"/>
      <c r="J270" s="357"/>
      <c r="K270" s="352"/>
      <c r="L270" s="351"/>
      <c r="M270" s="351"/>
      <c r="N270" s="351"/>
      <c r="O270" s="351"/>
      <c r="P270" s="351"/>
      <c r="Q270" s="351"/>
      <c r="R270" s="351"/>
      <c r="S270" s="351"/>
      <c r="T270" s="351"/>
      <c r="U270" s="351"/>
      <c r="V270" s="351"/>
      <c r="W270" s="351"/>
      <c r="X270" s="351"/>
    </row>
    <row r="271" ht="75.75" customHeight="1">
      <c r="A271" s="353"/>
      <c r="B271" s="354"/>
      <c r="C271" s="354"/>
      <c r="D271" s="354"/>
      <c r="E271" s="355"/>
      <c r="F271" s="355"/>
      <c r="G271" s="355"/>
      <c r="H271" s="358"/>
      <c r="I271" s="356"/>
      <c r="J271" s="357"/>
      <c r="K271" s="352"/>
      <c r="L271" s="351"/>
      <c r="M271" s="351"/>
      <c r="N271" s="351"/>
      <c r="O271" s="351"/>
      <c r="P271" s="351"/>
      <c r="Q271" s="351"/>
      <c r="R271" s="351"/>
      <c r="S271" s="351"/>
      <c r="T271" s="351"/>
      <c r="U271" s="351"/>
      <c r="V271" s="351"/>
      <c r="W271" s="351"/>
      <c r="X271" s="351"/>
    </row>
    <row r="272" ht="75.75" customHeight="1">
      <c r="A272" s="353"/>
      <c r="B272" s="354"/>
      <c r="C272" s="354"/>
      <c r="D272" s="354"/>
      <c r="E272" s="355"/>
      <c r="F272" s="355"/>
      <c r="G272" s="355"/>
      <c r="H272" s="358"/>
      <c r="I272" s="356"/>
      <c r="J272" s="357"/>
      <c r="K272" s="352"/>
      <c r="L272" s="351"/>
      <c r="M272" s="351"/>
      <c r="N272" s="351"/>
      <c r="O272" s="351"/>
      <c r="P272" s="351"/>
      <c r="Q272" s="351"/>
      <c r="R272" s="351"/>
      <c r="S272" s="351"/>
      <c r="T272" s="351"/>
      <c r="U272" s="351"/>
      <c r="V272" s="351"/>
      <c r="W272" s="351"/>
      <c r="X272" s="351"/>
    </row>
    <row r="273" ht="75.75" customHeight="1">
      <c r="A273" s="353"/>
      <c r="B273" s="354"/>
      <c r="C273" s="354"/>
      <c r="D273" s="354"/>
      <c r="E273" s="355"/>
      <c r="F273" s="355"/>
      <c r="G273" s="355"/>
      <c r="H273" s="358"/>
      <c r="I273" s="356"/>
      <c r="J273" s="357"/>
      <c r="K273" s="352"/>
      <c r="L273" s="351"/>
      <c r="M273" s="351"/>
      <c r="N273" s="351"/>
      <c r="O273" s="351"/>
      <c r="P273" s="351"/>
      <c r="Q273" s="351"/>
      <c r="R273" s="351"/>
      <c r="S273" s="351"/>
      <c r="T273" s="351"/>
      <c r="U273" s="351"/>
      <c r="V273" s="351"/>
      <c r="W273" s="351"/>
      <c r="X273" s="351"/>
    </row>
    <row r="274" ht="75.75" customHeight="1">
      <c r="A274" s="353"/>
      <c r="B274" s="354"/>
      <c r="C274" s="354"/>
      <c r="D274" s="354"/>
      <c r="E274" s="355"/>
      <c r="F274" s="355"/>
      <c r="G274" s="355"/>
      <c r="H274" s="358"/>
      <c r="I274" s="356"/>
      <c r="J274" s="357"/>
      <c r="K274" s="352"/>
      <c r="L274" s="351"/>
      <c r="M274" s="351"/>
      <c r="N274" s="351"/>
      <c r="O274" s="351"/>
      <c r="P274" s="351"/>
      <c r="Q274" s="351"/>
      <c r="R274" s="351"/>
      <c r="S274" s="351"/>
      <c r="T274" s="351"/>
      <c r="U274" s="351"/>
      <c r="V274" s="351"/>
      <c r="W274" s="351"/>
      <c r="X274" s="351"/>
    </row>
    <row r="275" ht="75.75" customHeight="1">
      <c r="A275" s="353"/>
      <c r="B275" s="354"/>
      <c r="C275" s="354"/>
      <c r="D275" s="354"/>
      <c r="E275" s="355"/>
      <c r="F275" s="355"/>
      <c r="G275" s="355"/>
      <c r="H275" s="358"/>
      <c r="I275" s="356"/>
      <c r="J275" s="357"/>
      <c r="K275" s="352"/>
      <c r="L275" s="351"/>
      <c r="M275" s="351"/>
      <c r="N275" s="351"/>
      <c r="O275" s="351"/>
      <c r="P275" s="351"/>
      <c r="Q275" s="351"/>
      <c r="R275" s="351"/>
      <c r="S275" s="351"/>
      <c r="T275" s="351"/>
      <c r="U275" s="351"/>
      <c r="V275" s="351"/>
      <c r="W275" s="351"/>
      <c r="X275" s="351"/>
    </row>
    <row r="276" ht="75.75" customHeight="1">
      <c r="A276" s="353"/>
      <c r="B276" s="354"/>
      <c r="C276" s="354"/>
      <c r="D276" s="354"/>
      <c r="E276" s="355"/>
      <c r="F276" s="355"/>
      <c r="G276" s="355"/>
      <c r="H276" s="358"/>
      <c r="I276" s="356"/>
      <c r="J276" s="357"/>
      <c r="K276" s="352"/>
      <c r="L276" s="351"/>
      <c r="M276" s="351"/>
      <c r="N276" s="351"/>
      <c r="O276" s="351"/>
      <c r="P276" s="351"/>
      <c r="Q276" s="351"/>
      <c r="R276" s="351"/>
      <c r="S276" s="351"/>
      <c r="T276" s="351"/>
      <c r="U276" s="351"/>
      <c r="V276" s="351"/>
      <c r="W276" s="351"/>
      <c r="X276" s="351"/>
    </row>
    <row r="277" ht="75.75" customHeight="1">
      <c r="A277" s="353"/>
      <c r="B277" s="354"/>
      <c r="C277" s="354"/>
      <c r="D277" s="354"/>
      <c r="E277" s="355"/>
      <c r="F277" s="355"/>
      <c r="G277" s="355"/>
      <c r="H277" s="358"/>
      <c r="I277" s="356"/>
      <c r="J277" s="357"/>
      <c r="K277" s="352"/>
      <c r="L277" s="351"/>
      <c r="M277" s="351"/>
      <c r="N277" s="351"/>
      <c r="O277" s="351"/>
      <c r="P277" s="351"/>
      <c r="Q277" s="351"/>
      <c r="R277" s="351"/>
      <c r="S277" s="351"/>
      <c r="T277" s="351"/>
      <c r="U277" s="351"/>
      <c r="V277" s="351"/>
      <c r="W277" s="351"/>
      <c r="X277" s="351"/>
    </row>
    <row r="278" ht="75.75" customHeight="1">
      <c r="A278" s="353"/>
      <c r="B278" s="354"/>
      <c r="C278" s="354"/>
      <c r="D278" s="354"/>
      <c r="E278" s="355"/>
      <c r="F278" s="355"/>
      <c r="G278" s="355"/>
      <c r="H278" s="358"/>
      <c r="I278" s="356"/>
      <c r="J278" s="357"/>
      <c r="K278" s="352"/>
      <c r="L278" s="351"/>
      <c r="M278" s="351"/>
      <c r="N278" s="351"/>
      <c r="O278" s="351"/>
      <c r="P278" s="351"/>
      <c r="Q278" s="351"/>
      <c r="R278" s="351"/>
      <c r="S278" s="351"/>
      <c r="T278" s="351"/>
      <c r="U278" s="351"/>
      <c r="V278" s="351"/>
      <c r="W278" s="351"/>
      <c r="X278" s="351"/>
    </row>
    <row r="279" ht="75.75" customHeight="1">
      <c r="A279" s="353"/>
      <c r="B279" s="354"/>
      <c r="C279" s="354"/>
      <c r="D279" s="354"/>
      <c r="E279" s="355"/>
      <c r="F279" s="355"/>
      <c r="G279" s="355"/>
      <c r="H279" s="358"/>
      <c r="I279" s="356"/>
      <c r="J279" s="357"/>
      <c r="K279" s="352"/>
      <c r="L279" s="351"/>
      <c r="M279" s="351"/>
      <c r="N279" s="351"/>
      <c r="O279" s="351"/>
      <c r="P279" s="351"/>
      <c r="Q279" s="351"/>
      <c r="R279" s="351"/>
      <c r="S279" s="351"/>
      <c r="T279" s="351"/>
      <c r="U279" s="351"/>
      <c r="V279" s="351"/>
      <c r="W279" s="351"/>
      <c r="X279" s="351"/>
    </row>
    <row r="280" ht="75.75" customHeight="1">
      <c r="A280" s="353"/>
      <c r="B280" s="354"/>
      <c r="C280" s="354"/>
      <c r="D280" s="354"/>
      <c r="E280" s="355"/>
      <c r="F280" s="355"/>
      <c r="G280" s="355"/>
      <c r="H280" s="358"/>
      <c r="I280" s="356"/>
      <c r="J280" s="357"/>
      <c r="K280" s="352"/>
      <c r="L280" s="351"/>
      <c r="M280" s="351"/>
      <c r="N280" s="351"/>
      <c r="O280" s="351"/>
      <c r="P280" s="351"/>
      <c r="Q280" s="351"/>
      <c r="R280" s="351"/>
      <c r="S280" s="351"/>
      <c r="T280" s="351"/>
      <c r="U280" s="351"/>
      <c r="V280" s="351"/>
      <c r="W280" s="351"/>
      <c r="X280" s="351"/>
    </row>
    <row r="281" ht="75.75" customHeight="1">
      <c r="A281" s="353"/>
      <c r="B281" s="354"/>
      <c r="C281" s="354"/>
      <c r="D281" s="354"/>
      <c r="E281" s="355"/>
      <c r="F281" s="355"/>
      <c r="G281" s="355"/>
      <c r="H281" s="358"/>
      <c r="I281" s="356"/>
      <c r="J281" s="357"/>
      <c r="K281" s="352"/>
      <c r="L281" s="351"/>
      <c r="M281" s="351"/>
      <c r="N281" s="351"/>
      <c r="O281" s="351"/>
      <c r="P281" s="351"/>
      <c r="Q281" s="351"/>
      <c r="R281" s="351"/>
      <c r="S281" s="351"/>
      <c r="T281" s="351"/>
      <c r="U281" s="351"/>
      <c r="V281" s="351"/>
      <c r="W281" s="351"/>
      <c r="X281" s="351"/>
    </row>
    <row r="282" ht="75.75" customHeight="1">
      <c r="A282" s="353"/>
      <c r="B282" s="354"/>
      <c r="C282" s="354"/>
      <c r="D282" s="354"/>
      <c r="E282" s="355"/>
      <c r="F282" s="355"/>
      <c r="G282" s="355"/>
      <c r="H282" s="358"/>
      <c r="I282" s="356"/>
      <c r="J282" s="357"/>
      <c r="K282" s="352"/>
      <c r="L282" s="351"/>
      <c r="M282" s="351"/>
      <c r="N282" s="351"/>
      <c r="O282" s="351"/>
      <c r="P282" s="351"/>
      <c r="Q282" s="351"/>
      <c r="R282" s="351"/>
      <c r="S282" s="351"/>
      <c r="T282" s="351"/>
      <c r="U282" s="351"/>
      <c r="V282" s="351"/>
      <c r="W282" s="351"/>
      <c r="X282" s="351"/>
    </row>
    <row r="283" ht="75.75" customHeight="1">
      <c r="A283" s="353"/>
      <c r="B283" s="354"/>
      <c r="C283" s="354"/>
      <c r="D283" s="354"/>
      <c r="E283" s="355"/>
      <c r="F283" s="355"/>
      <c r="G283" s="355"/>
      <c r="H283" s="358"/>
      <c r="I283" s="356"/>
      <c r="J283" s="357"/>
      <c r="K283" s="352"/>
      <c r="L283" s="351"/>
      <c r="M283" s="351"/>
      <c r="N283" s="351"/>
      <c r="O283" s="351"/>
      <c r="P283" s="351"/>
      <c r="Q283" s="351"/>
      <c r="R283" s="351"/>
      <c r="S283" s="351"/>
      <c r="T283" s="351"/>
      <c r="U283" s="351"/>
      <c r="V283" s="351"/>
      <c r="W283" s="351"/>
      <c r="X283" s="351"/>
    </row>
    <row r="284" ht="75.75" customHeight="1">
      <c r="A284" s="353"/>
      <c r="B284" s="354"/>
      <c r="C284" s="354"/>
      <c r="D284" s="354"/>
      <c r="E284" s="355"/>
      <c r="F284" s="355"/>
      <c r="G284" s="355"/>
      <c r="H284" s="358"/>
      <c r="I284" s="356"/>
      <c r="J284" s="357"/>
      <c r="K284" s="352"/>
      <c r="L284" s="351"/>
      <c r="M284" s="351"/>
      <c r="N284" s="351"/>
      <c r="O284" s="351"/>
      <c r="P284" s="351"/>
      <c r="Q284" s="351"/>
      <c r="R284" s="351"/>
      <c r="S284" s="351"/>
      <c r="T284" s="351"/>
      <c r="U284" s="351"/>
      <c r="V284" s="351"/>
      <c r="W284" s="351"/>
      <c r="X284" s="351"/>
    </row>
    <row r="285" ht="75.75" customHeight="1">
      <c r="A285" s="353"/>
      <c r="B285" s="354"/>
      <c r="C285" s="354"/>
      <c r="D285" s="354"/>
      <c r="E285" s="355"/>
      <c r="F285" s="355"/>
      <c r="G285" s="355"/>
      <c r="H285" s="358"/>
      <c r="I285" s="356"/>
      <c r="J285" s="357"/>
      <c r="K285" s="352"/>
      <c r="L285" s="351"/>
      <c r="M285" s="351"/>
      <c r="N285" s="351"/>
      <c r="O285" s="351"/>
      <c r="P285" s="351"/>
      <c r="Q285" s="351"/>
      <c r="R285" s="351"/>
      <c r="S285" s="351"/>
      <c r="T285" s="351"/>
      <c r="U285" s="351"/>
      <c r="V285" s="351"/>
      <c r="W285" s="351"/>
      <c r="X285" s="351"/>
    </row>
    <row r="286" ht="75.75" customHeight="1">
      <c r="A286" s="353"/>
      <c r="B286" s="354"/>
      <c r="C286" s="354"/>
      <c r="D286" s="354"/>
      <c r="E286" s="355"/>
      <c r="F286" s="355"/>
      <c r="G286" s="355"/>
      <c r="H286" s="358"/>
      <c r="I286" s="356"/>
      <c r="J286" s="357"/>
      <c r="K286" s="352"/>
      <c r="L286" s="351"/>
      <c r="M286" s="351"/>
      <c r="N286" s="351"/>
      <c r="O286" s="351"/>
      <c r="P286" s="351"/>
      <c r="Q286" s="351"/>
      <c r="R286" s="351"/>
      <c r="S286" s="351"/>
      <c r="T286" s="351"/>
      <c r="U286" s="351"/>
      <c r="V286" s="351"/>
      <c r="W286" s="351"/>
      <c r="X286" s="351"/>
    </row>
    <row r="287" ht="75.75" customHeight="1">
      <c r="A287" s="353"/>
      <c r="B287" s="354"/>
      <c r="C287" s="354"/>
      <c r="D287" s="354"/>
      <c r="E287" s="355"/>
      <c r="F287" s="355"/>
      <c r="G287" s="355"/>
      <c r="H287" s="358"/>
      <c r="I287" s="356"/>
      <c r="J287" s="357"/>
      <c r="K287" s="352"/>
      <c r="L287" s="351"/>
      <c r="M287" s="351"/>
      <c r="N287" s="351"/>
      <c r="O287" s="351"/>
      <c r="P287" s="351"/>
      <c r="Q287" s="351"/>
      <c r="R287" s="351"/>
      <c r="S287" s="351"/>
      <c r="T287" s="351"/>
      <c r="U287" s="351"/>
      <c r="V287" s="351"/>
      <c r="W287" s="351"/>
      <c r="X287" s="351"/>
    </row>
    <row r="288" ht="75.75" customHeight="1">
      <c r="A288" s="353"/>
      <c r="B288" s="354"/>
      <c r="C288" s="354"/>
      <c r="D288" s="354"/>
      <c r="E288" s="355"/>
      <c r="F288" s="355"/>
      <c r="G288" s="355"/>
      <c r="H288" s="358"/>
      <c r="I288" s="356"/>
      <c r="J288" s="357"/>
      <c r="K288" s="352"/>
      <c r="L288" s="351"/>
      <c r="M288" s="351"/>
      <c r="N288" s="351"/>
      <c r="O288" s="351"/>
      <c r="P288" s="351"/>
      <c r="Q288" s="351"/>
      <c r="R288" s="351"/>
      <c r="S288" s="351"/>
      <c r="T288" s="351"/>
      <c r="U288" s="351"/>
      <c r="V288" s="351"/>
      <c r="W288" s="351"/>
      <c r="X288" s="351"/>
    </row>
    <row r="289" ht="75.75" customHeight="1">
      <c r="A289" s="353"/>
      <c r="B289" s="354"/>
      <c r="C289" s="354"/>
      <c r="D289" s="354"/>
      <c r="E289" s="355"/>
      <c r="F289" s="355"/>
      <c r="G289" s="355"/>
      <c r="H289" s="358"/>
      <c r="I289" s="356"/>
      <c r="J289" s="357"/>
      <c r="K289" s="352"/>
      <c r="L289" s="351"/>
      <c r="M289" s="351"/>
      <c r="N289" s="351"/>
      <c r="O289" s="351"/>
      <c r="P289" s="351"/>
      <c r="Q289" s="351"/>
      <c r="R289" s="351"/>
      <c r="S289" s="351"/>
      <c r="T289" s="351"/>
      <c r="U289" s="351"/>
      <c r="V289" s="351"/>
      <c r="W289" s="351"/>
      <c r="X289" s="351"/>
    </row>
    <row r="290" ht="75.75" customHeight="1">
      <c r="A290" s="353"/>
      <c r="B290" s="354"/>
      <c r="C290" s="354"/>
      <c r="D290" s="354"/>
      <c r="E290" s="355"/>
      <c r="F290" s="355"/>
      <c r="G290" s="355"/>
      <c r="H290" s="358"/>
      <c r="I290" s="356"/>
      <c r="J290" s="357"/>
      <c r="K290" s="352"/>
      <c r="L290" s="351"/>
      <c r="M290" s="351"/>
      <c r="N290" s="351"/>
      <c r="O290" s="351"/>
      <c r="P290" s="351"/>
      <c r="Q290" s="351"/>
      <c r="R290" s="351"/>
      <c r="S290" s="351"/>
      <c r="T290" s="351"/>
      <c r="U290" s="351"/>
      <c r="V290" s="351"/>
      <c r="W290" s="351"/>
      <c r="X290" s="351"/>
    </row>
    <row r="291" ht="75.75" customHeight="1">
      <c r="A291" s="353"/>
      <c r="B291" s="354"/>
      <c r="C291" s="354"/>
      <c r="D291" s="354"/>
      <c r="E291" s="355"/>
      <c r="F291" s="355"/>
      <c r="G291" s="355"/>
      <c r="H291" s="358"/>
      <c r="I291" s="356"/>
      <c r="J291" s="357"/>
      <c r="K291" s="352"/>
      <c r="L291" s="351"/>
      <c r="M291" s="351"/>
      <c r="N291" s="351"/>
      <c r="O291" s="351"/>
      <c r="P291" s="351"/>
      <c r="Q291" s="351"/>
      <c r="R291" s="351"/>
      <c r="S291" s="351"/>
      <c r="T291" s="351"/>
      <c r="U291" s="351"/>
      <c r="V291" s="351"/>
      <c r="W291" s="351"/>
      <c r="X291" s="351"/>
    </row>
    <row r="292" ht="75.75" customHeight="1">
      <c r="A292" s="353"/>
      <c r="B292" s="354"/>
      <c r="C292" s="354"/>
      <c r="D292" s="354"/>
      <c r="E292" s="355"/>
      <c r="F292" s="355"/>
      <c r="G292" s="355"/>
      <c r="H292" s="358"/>
      <c r="I292" s="356"/>
      <c r="J292" s="357"/>
      <c r="K292" s="352"/>
      <c r="L292" s="351"/>
      <c r="M292" s="351"/>
      <c r="N292" s="351"/>
      <c r="O292" s="351"/>
      <c r="P292" s="351"/>
      <c r="Q292" s="351"/>
      <c r="R292" s="351"/>
      <c r="S292" s="351"/>
      <c r="T292" s="351"/>
      <c r="U292" s="351"/>
      <c r="V292" s="351"/>
      <c r="W292" s="351"/>
      <c r="X292" s="351"/>
    </row>
    <row r="293" ht="75.75" customHeight="1">
      <c r="A293" s="353"/>
      <c r="B293" s="354"/>
      <c r="C293" s="354"/>
      <c r="D293" s="354"/>
      <c r="E293" s="355"/>
      <c r="F293" s="355"/>
      <c r="G293" s="355"/>
      <c r="H293" s="358"/>
      <c r="I293" s="356"/>
      <c r="J293" s="357"/>
      <c r="K293" s="352"/>
      <c r="L293" s="351"/>
      <c r="M293" s="351"/>
      <c r="N293" s="351"/>
      <c r="O293" s="351"/>
      <c r="P293" s="351"/>
      <c r="Q293" s="351"/>
      <c r="R293" s="351"/>
      <c r="S293" s="351"/>
      <c r="T293" s="351"/>
      <c r="U293" s="351"/>
      <c r="V293" s="351"/>
      <c r="W293" s="351"/>
      <c r="X293" s="351"/>
    </row>
    <row r="294" ht="75.75" customHeight="1">
      <c r="A294" s="353"/>
      <c r="B294" s="354"/>
      <c r="C294" s="354"/>
      <c r="D294" s="354"/>
      <c r="E294" s="355"/>
      <c r="F294" s="355"/>
      <c r="G294" s="355"/>
      <c r="H294" s="358"/>
      <c r="I294" s="356"/>
      <c r="J294" s="357"/>
      <c r="K294" s="352"/>
      <c r="L294" s="351"/>
      <c r="M294" s="351"/>
      <c r="N294" s="351"/>
      <c r="O294" s="351"/>
      <c r="P294" s="351"/>
      <c r="Q294" s="351"/>
      <c r="R294" s="351"/>
      <c r="S294" s="351"/>
      <c r="T294" s="351"/>
      <c r="U294" s="351"/>
      <c r="V294" s="351"/>
      <c r="W294" s="351"/>
      <c r="X294" s="351"/>
    </row>
    <row r="295" ht="75.75" customHeight="1">
      <c r="A295" s="353"/>
      <c r="B295" s="354"/>
      <c r="C295" s="354"/>
      <c r="D295" s="354"/>
      <c r="E295" s="355"/>
      <c r="F295" s="355"/>
      <c r="G295" s="355"/>
      <c r="H295" s="358"/>
      <c r="I295" s="356"/>
      <c r="J295" s="357"/>
      <c r="K295" s="352"/>
      <c r="L295" s="351"/>
      <c r="M295" s="351"/>
      <c r="N295" s="351"/>
      <c r="O295" s="351"/>
      <c r="P295" s="351"/>
      <c r="Q295" s="351"/>
      <c r="R295" s="351"/>
      <c r="S295" s="351"/>
      <c r="T295" s="351"/>
      <c r="U295" s="351"/>
      <c r="V295" s="351"/>
      <c r="W295" s="351"/>
      <c r="X295" s="351"/>
    </row>
    <row r="296" ht="75.75" customHeight="1">
      <c r="A296" s="353"/>
      <c r="B296" s="354"/>
      <c r="C296" s="354"/>
      <c r="D296" s="354"/>
      <c r="E296" s="355"/>
      <c r="F296" s="355"/>
      <c r="G296" s="355"/>
      <c r="H296" s="358"/>
      <c r="I296" s="356"/>
      <c r="J296" s="357"/>
      <c r="K296" s="352"/>
      <c r="L296" s="351"/>
      <c r="M296" s="351"/>
      <c r="N296" s="351"/>
      <c r="O296" s="351"/>
      <c r="P296" s="351"/>
      <c r="Q296" s="351"/>
      <c r="R296" s="351"/>
      <c r="S296" s="351"/>
      <c r="T296" s="351"/>
      <c r="U296" s="351"/>
      <c r="V296" s="351"/>
      <c r="W296" s="351"/>
      <c r="X296" s="351"/>
    </row>
    <row r="297" ht="75.75" customHeight="1">
      <c r="A297" s="353"/>
      <c r="B297" s="354"/>
      <c r="C297" s="354"/>
      <c r="D297" s="354"/>
      <c r="E297" s="355"/>
      <c r="F297" s="355"/>
      <c r="G297" s="355"/>
      <c r="H297" s="358"/>
      <c r="I297" s="356"/>
      <c r="J297" s="357"/>
      <c r="K297" s="352"/>
      <c r="L297" s="351"/>
      <c r="M297" s="351"/>
      <c r="N297" s="351"/>
      <c r="O297" s="351"/>
      <c r="P297" s="351"/>
      <c r="Q297" s="351"/>
      <c r="R297" s="351"/>
      <c r="S297" s="351"/>
      <c r="T297" s="351"/>
      <c r="U297" s="351"/>
      <c r="V297" s="351"/>
      <c r="W297" s="351"/>
      <c r="X297" s="351"/>
    </row>
    <row r="298" ht="75.75" customHeight="1">
      <c r="A298" s="353"/>
      <c r="B298" s="354"/>
      <c r="C298" s="354"/>
      <c r="D298" s="354"/>
      <c r="E298" s="355"/>
      <c r="F298" s="355"/>
      <c r="G298" s="355"/>
      <c r="H298" s="358"/>
      <c r="I298" s="356"/>
      <c r="J298" s="357"/>
      <c r="K298" s="352"/>
      <c r="L298" s="351"/>
      <c r="M298" s="351"/>
      <c r="N298" s="351"/>
      <c r="O298" s="351"/>
      <c r="P298" s="351"/>
      <c r="Q298" s="351"/>
      <c r="R298" s="351"/>
      <c r="S298" s="351"/>
      <c r="T298" s="351"/>
      <c r="U298" s="351"/>
      <c r="V298" s="351"/>
      <c r="W298" s="351"/>
      <c r="X298" s="351"/>
    </row>
    <row r="299" ht="75.75" customHeight="1">
      <c r="A299" s="353"/>
      <c r="B299" s="354"/>
      <c r="C299" s="354"/>
      <c r="D299" s="354"/>
      <c r="E299" s="355"/>
      <c r="F299" s="355"/>
      <c r="G299" s="355"/>
      <c r="H299" s="358"/>
      <c r="I299" s="356"/>
      <c r="J299" s="357"/>
      <c r="K299" s="352"/>
      <c r="L299" s="351"/>
      <c r="M299" s="351"/>
      <c r="N299" s="351"/>
      <c r="O299" s="351"/>
      <c r="P299" s="351"/>
      <c r="Q299" s="351"/>
      <c r="R299" s="351"/>
      <c r="S299" s="351"/>
      <c r="T299" s="351"/>
      <c r="U299" s="351"/>
      <c r="V299" s="351"/>
      <c r="W299" s="351"/>
      <c r="X299" s="351"/>
    </row>
    <row r="300" ht="75.75" customHeight="1">
      <c r="A300" s="353"/>
      <c r="B300" s="354"/>
      <c r="C300" s="354"/>
      <c r="D300" s="354"/>
      <c r="E300" s="355"/>
      <c r="F300" s="355"/>
      <c r="G300" s="355"/>
      <c r="H300" s="358"/>
      <c r="I300" s="356"/>
      <c r="J300" s="357"/>
      <c r="K300" s="352"/>
      <c r="L300" s="351"/>
      <c r="M300" s="351"/>
      <c r="N300" s="351"/>
      <c r="O300" s="351"/>
      <c r="P300" s="351"/>
      <c r="Q300" s="351"/>
      <c r="R300" s="351"/>
      <c r="S300" s="351"/>
      <c r="T300" s="351"/>
      <c r="U300" s="351"/>
      <c r="V300" s="351"/>
      <c r="W300" s="351"/>
      <c r="X300" s="351"/>
    </row>
    <row r="301" ht="75.75" customHeight="1">
      <c r="A301" s="353"/>
      <c r="B301" s="354"/>
      <c r="C301" s="354"/>
      <c r="D301" s="354"/>
      <c r="E301" s="355"/>
      <c r="F301" s="355"/>
      <c r="G301" s="355"/>
      <c r="H301" s="358"/>
      <c r="I301" s="356"/>
      <c r="J301" s="357"/>
      <c r="K301" s="352"/>
      <c r="L301" s="351"/>
      <c r="M301" s="351"/>
      <c r="N301" s="351"/>
      <c r="O301" s="351"/>
      <c r="P301" s="351"/>
      <c r="Q301" s="351"/>
      <c r="R301" s="351"/>
      <c r="S301" s="351"/>
      <c r="T301" s="351"/>
      <c r="U301" s="351"/>
      <c r="V301" s="351"/>
      <c r="W301" s="351"/>
      <c r="X301" s="351"/>
    </row>
    <row r="302" ht="75.75" customHeight="1">
      <c r="A302" s="353"/>
      <c r="B302" s="354"/>
      <c r="C302" s="354"/>
      <c r="D302" s="354"/>
      <c r="E302" s="355"/>
      <c r="F302" s="355"/>
      <c r="G302" s="355"/>
      <c r="H302" s="358"/>
      <c r="I302" s="356"/>
      <c r="J302" s="357"/>
      <c r="K302" s="352"/>
      <c r="L302" s="351"/>
      <c r="M302" s="351"/>
      <c r="N302" s="351"/>
      <c r="O302" s="351"/>
      <c r="P302" s="351"/>
      <c r="Q302" s="351"/>
      <c r="R302" s="351"/>
      <c r="S302" s="351"/>
      <c r="T302" s="351"/>
      <c r="U302" s="351"/>
      <c r="V302" s="351"/>
      <c r="W302" s="351"/>
      <c r="X302" s="351"/>
    </row>
    <row r="303" ht="75.75" customHeight="1">
      <c r="A303" s="353"/>
      <c r="B303" s="354"/>
      <c r="C303" s="354"/>
      <c r="D303" s="354"/>
      <c r="E303" s="355"/>
      <c r="F303" s="355"/>
      <c r="G303" s="355"/>
      <c r="H303" s="358"/>
      <c r="I303" s="356"/>
      <c r="J303" s="357"/>
      <c r="K303" s="352"/>
      <c r="L303" s="351"/>
      <c r="M303" s="351"/>
      <c r="N303" s="351"/>
      <c r="O303" s="351"/>
      <c r="P303" s="351"/>
      <c r="Q303" s="351"/>
      <c r="R303" s="351"/>
      <c r="S303" s="351"/>
      <c r="T303" s="351"/>
      <c r="U303" s="351"/>
      <c r="V303" s="351"/>
      <c r="W303" s="351"/>
      <c r="X303" s="351"/>
    </row>
    <row r="304" ht="75.75" customHeight="1">
      <c r="A304" s="353"/>
      <c r="B304" s="354"/>
      <c r="C304" s="354"/>
      <c r="D304" s="354"/>
      <c r="E304" s="355"/>
      <c r="F304" s="355"/>
      <c r="G304" s="355"/>
      <c r="H304" s="358"/>
      <c r="I304" s="356"/>
      <c r="J304" s="357"/>
      <c r="K304" s="352"/>
      <c r="L304" s="351"/>
      <c r="M304" s="351"/>
      <c r="N304" s="351"/>
      <c r="O304" s="351"/>
      <c r="P304" s="351"/>
      <c r="Q304" s="351"/>
      <c r="R304" s="351"/>
      <c r="S304" s="351"/>
      <c r="T304" s="351"/>
      <c r="U304" s="351"/>
      <c r="V304" s="351"/>
      <c r="W304" s="351"/>
      <c r="X304" s="351"/>
    </row>
    <row r="305" ht="75.75" customHeight="1">
      <c r="A305" s="353"/>
      <c r="B305" s="354"/>
      <c r="C305" s="354"/>
      <c r="D305" s="354"/>
      <c r="E305" s="355"/>
      <c r="F305" s="355"/>
      <c r="G305" s="355"/>
      <c r="H305" s="358"/>
      <c r="I305" s="356"/>
      <c r="J305" s="357"/>
      <c r="K305" s="352"/>
      <c r="L305" s="351"/>
      <c r="M305" s="351"/>
      <c r="N305" s="351"/>
      <c r="O305" s="351"/>
      <c r="P305" s="351"/>
      <c r="Q305" s="351"/>
      <c r="R305" s="351"/>
      <c r="S305" s="351"/>
      <c r="T305" s="351"/>
      <c r="U305" s="351"/>
      <c r="V305" s="351"/>
      <c r="W305" s="351"/>
      <c r="X305" s="351"/>
    </row>
    <row r="306" ht="75.75" customHeight="1">
      <c r="A306" s="353"/>
      <c r="B306" s="354"/>
      <c r="C306" s="354"/>
      <c r="D306" s="354"/>
      <c r="E306" s="355"/>
      <c r="F306" s="355"/>
      <c r="G306" s="355"/>
      <c r="H306" s="358"/>
      <c r="I306" s="356"/>
      <c r="J306" s="357"/>
      <c r="K306" s="352"/>
      <c r="L306" s="351"/>
      <c r="M306" s="351"/>
      <c r="N306" s="351"/>
      <c r="O306" s="351"/>
      <c r="P306" s="351"/>
      <c r="Q306" s="351"/>
      <c r="R306" s="351"/>
      <c r="S306" s="351"/>
      <c r="T306" s="351"/>
      <c r="U306" s="351"/>
      <c r="V306" s="351"/>
      <c r="W306" s="351"/>
      <c r="X306" s="351"/>
    </row>
    <row r="307" ht="75.75" customHeight="1">
      <c r="A307" s="353"/>
      <c r="B307" s="354"/>
      <c r="C307" s="354"/>
      <c r="D307" s="354"/>
      <c r="E307" s="355"/>
      <c r="F307" s="355"/>
      <c r="G307" s="355"/>
      <c r="H307" s="358"/>
      <c r="I307" s="356"/>
      <c r="J307" s="357"/>
      <c r="K307" s="352"/>
      <c r="L307" s="351"/>
      <c r="M307" s="351"/>
      <c r="N307" s="351"/>
      <c r="O307" s="351"/>
      <c r="P307" s="351"/>
      <c r="Q307" s="351"/>
      <c r="R307" s="351"/>
      <c r="S307" s="351"/>
      <c r="T307" s="351"/>
      <c r="U307" s="351"/>
      <c r="V307" s="351"/>
      <c r="W307" s="351"/>
      <c r="X307" s="351"/>
    </row>
    <row r="308" ht="75.75" customHeight="1">
      <c r="A308" s="353"/>
      <c r="B308" s="354"/>
      <c r="C308" s="354"/>
      <c r="D308" s="354"/>
      <c r="E308" s="355"/>
      <c r="F308" s="355"/>
      <c r="G308" s="355"/>
      <c r="H308" s="358"/>
      <c r="I308" s="356"/>
      <c r="J308" s="357"/>
      <c r="K308" s="352"/>
      <c r="L308" s="351"/>
      <c r="M308" s="351"/>
      <c r="N308" s="351"/>
      <c r="O308" s="351"/>
      <c r="P308" s="351"/>
      <c r="Q308" s="351"/>
      <c r="R308" s="351"/>
      <c r="S308" s="351"/>
      <c r="T308" s="351"/>
      <c r="U308" s="351"/>
      <c r="V308" s="351"/>
      <c r="W308" s="351"/>
      <c r="X308" s="351"/>
    </row>
    <row r="309" ht="75.75" customHeight="1">
      <c r="A309" s="353"/>
      <c r="B309" s="354"/>
      <c r="C309" s="354"/>
      <c r="D309" s="354"/>
      <c r="E309" s="355"/>
      <c r="F309" s="355"/>
      <c r="G309" s="355"/>
      <c r="H309" s="358"/>
      <c r="I309" s="356"/>
      <c r="J309" s="357"/>
      <c r="K309" s="352"/>
      <c r="L309" s="351"/>
      <c r="M309" s="351"/>
      <c r="N309" s="351"/>
      <c r="O309" s="351"/>
      <c r="P309" s="351"/>
      <c r="Q309" s="351"/>
      <c r="R309" s="351"/>
      <c r="S309" s="351"/>
      <c r="T309" s="351"/>
      <c r="U309" s="351"/>
      <c r="V309" s="351"/>
      <c r="W309" s="351"/>
      <c r="X309" s="351"/>
    </row>
    <row r="310" ht="75.75" customHeight="1">
      <c r="A310" s="353"/>
      <c r="B310" s="354"/>
      <c r="C310" s="354"/>
      <c r="D310" s="354"/>
      <c r="E310" s="355"/>
      <c r="F310" s="355"/>
      <c r="G310" s="355"/>
      <c r="H310" s="358"/>
      <c r="I310" s="356"/>
      <c r="J310" s="357"/>
      <c r="K310" s="352"/>
      <c r="L310" s="351"/>
      <c r="M310" s="351"/>
      <c r="N310" s="351"/>
      <c r="O310" s="351"/>
      <c r="P310" s="351"/>
      <c r="Q310" s="351"/>
      <c r="R310" s="351"/>
      <c r="S310" s="351"/>
      <c r="T310" s="351"/>
      <c r="U310" s="351"/>
      <c r="V310" s="351"/>
      <c r="W310" s="351"/>
      <c r="X310" s="351"/>
    </row>
    <row r="311" ht="75.75" customHeight="1">
      <c r="A311" s="353"/>
      <c r="B311" s="354"/>
      <c r="C311" s="354"/>
      <c r="D311" s="354"/>
      <c r="E311" s="355"/>
      <c r="F311" s="355"/>
      <c r="G311" s="355"/>
      <c r="H311" s="358"/>
      <c r="I311" s="356"/>
      <c r="J311" s="357"/>
      <c r="K311" s="352"/>
      <c r="L311" s="351"/>
      <c r="M311" s="351"/>
      <c r="N311" s="351"/>
      <c r="O311" s="351"/>
      <c r="P311" s="351"/>
      <c r="Q311" s="351"/>
      <c r="R311" s="351"/>
      <c r="S311" s="351"/>
      <c r="T311" s="351"/>
      <c r="U311" s="351"/>
      <c r="V311" s="351"/>
      <c r="W311" s="351"/>
      <c r="X311" s="351"/>
    </row>
    <row r="312" ht="75.75" customHeight="1">
      <c r="A312" s="353"/>
      <c r="B312" s="354"/>
      <c r="C312" s="354"/>
      <c r="D312" s="354"/>
      <c r="E312" s="355"/>
      <c r="F312" s="355"/>
      <c r="G312" s="355"/>
      <c r="H312" s="358"/>
      <c r="I312" s="356"/>
      <c r="J312" s="357"/>
      <c r="K312" s="352"/>
      <c r="L312" s="351"/>
      <c r="M312" s="351"/>
      <c r="N312" s="351"/>
      <c r="O312" s="351"/>
      <c r="P312" s="351"/>
      <c r="Q312" s="351"/>
      <c r="R312" s="351"/>
      <c r="S312" s="351"/>
      <c r="T312" s="351"/>
      <c r="U312" s="351"/>
      <c r="V312" s="351"/>
      <c r="W312" s="351"/>
      <c r="X312" s="351"/>
    </row>
    <row r="313" ht="75.75" customHeight="1">
      <c r="A313" s="353"/>
      <c r="B313" s="354"/>
      <c r="C313" s="354"/>
      <c r="D313" s="354"/>
      <c r="E313" s="355"/>
      <c r="F313" s="355"/>
      <c r="G313" s="355"/>
      <c r="H313" s="358"/>
      <c r="I313" s="356"/>
      <c r="J313" s="357"/>
      <c r="K313" s="352"/>
      <c r="L313" s="351"/>
      <c r="M313" s="351"/>
      <c r="N313" s="351"/>
      <c r="O313" s="351"/>
      <c r="P313" s="351"/>
      <c r="Q313" s="351"/>
      <c r="R313" s="351"/>
      <c r="S313" s="351"/>
      <c r="T313" s="351"/>
      <c r="U313" s="351"/>
      <c r="V313" s="351"/>
      <c r="W313" s="351"/>
      <c r="X313" s="351"/>
    </row>
    <row r="314" ht="75.75" customHeight="1">
      <c r="A314" s="353"/>
      <c r="B314" s="354"/>
      <c r="C314" s="354"/>
      <c r="D314" s="354"/>
      <c r="E314" s="355"/>
      <c r="F314" s="355"/>
      <c r="G314" s="355"/>
      <c r="H314" s="358"/>
      <c r="I314" s="356"/>
      <c r="J314" s="357"/>
      <c r="K314" s="352"/>
      <c r="L314" s="351"/>
      <c r="M314" s="351"/>
      <c r="N314" s="351"/>
      <c r="O314" s="351"/>
      <c r="P314" s="351"/>
      <c r="Q314" s="351"/>
      <c r="R314" s="351"/>
      <c r="S314" s="351"/>
      <c r="T314" s="351"/>
      <c r="U314" s="351"/>
      <c r="V314" s="351"/>
      <c r="W314" s="351"/>
      <c r="X314" s="351"/>
    </row>
    <row r="315" ht="75.75" customHeight="1">
      <c r="A315" s="353"/>
      <c r="B315" s="354"/>
      <c r="C315" s="354"/>
      <c r="D315" s="354"/>
      <c r="E315" s="355"/>
      <c r="F315" s="355"/>
      <c r="G315" s="355"/>
      <c r="H315" s="358"/>
      <c r="I315" s="356"/>
      <c r="J315" s="357"/>
      <c r="K315" s="352"/>
      <c r="L315" s="351"/>
      <c r="M315" s="351"/>
      <c r="N315" s="351"/>
      <c r="O315" s="351"/>
      <c r="P315" s="351"/>
      <c r="Q315" s="351"/>
      <c r="R315" s="351"/>
      <c r="S315" s="351"/>
      <c r="T315" s="351"/>
      <c r="U315" s="351"/>
      <c r="V315" s="351"/>
      <c r="W315" s="351"/>
      <c r="X315" s="351"/>
    </row>
    <row r="316" ht="75.75" customHeight="1">
      <c r="A316" s="353"/>
      <c r="B316" s="354"/>
      <c r="C316" s="354"/>
      <c r="D316" s="354"/>
      <c r="E316" s="355"/>
      <c r="F316" s="355"/>
      <c r="G316" s="355"/>
      <c r="H316" s="358"/>
      <c r="I316" s="356"/>
      <c r="J316" s="357"/>
      <c r="K316" s="352"/>
      <c r="L316" s="351"/>
      <c r="M316" s="351"/>
      <c r="N316" s="351"/>
      <c r="O316" s="351"/>
      <c r="P316" s="351"/>
      <c r="Q316" s="351"/>
      <c r="R316" s="351"/>
      <c r="S316" s="351"/>
      <c r="T316" s="351"/>
      <c r="U316" s="351"/>
      <c r="V316" s="351"/>
      <c r="W316" s="351"/>
      <c r="X316" s="351"/>
    </row>
    <row r="317" ht="75.75" customHeight="1">
      <c r="A317" s="353"/>
      <c r="B317" s="354"/>
      <c r="C317" s="354"/>
      <c r="D317" s="354"/>
      <c r="E317" s="355"/>
      <c r="F317" s="355"/>
      <c r="G317" s="355"/>
      <c r="H317" s="358"/>
      <c r="I317" s="356"/>
      <c r="J317" s="357"/>
      <c r="K317" s="352"/>
      <c r="L317" s="351"/>
      <c r="M317" s="351"/>
      <c r="N317" s="351"/>
      <c r="O317" s="351"/>
      <c r="P317" s="351"/>
      <c r="Q317" s="351"/>
      <c r="R317" s="351"/>
      <c r="S317" s="351"/>
      <c r="T317" s="351"/>
      <c r="U317" s="351"/>
      <c r="V317" s="351"/>
      <c r="W317" s="351"/>
      <c r="X317" s="351"/>
    </row>
    <row r="318" ht="75.75" customHeight="1">
      <c r="A318" s="353"/>
      <c r="B318" s="354"/>
      <c r="C318" s="354"/>
      <c r="D318" s="354"/>
      <c r="E318" s="355"/>
      <c r="F318" s="355"/>
      <c r="G318" s="355"/>
      <c r="H318" s="358"/>
      <c r="I318" s="356"/>
      <c r="J318" s="357"/>
      <c r="K318" s="352"/>
      <c r="L318" s="351"/>
      <c r="M318" s="351"/>
      <c r="N318" s="351"/>
      <c r="O318" s="351"/>
      <c r="P318" s="351"/>
      <c r="Q318" s="351"/>
      <c r="R318" s="351"/>
      <c r="S318" s="351"/>
      <c r="T318" s="351"/>
      <c r="U318" s="351"/>
      <c r="V318" s="351"/>
      <c r="W318" s="351"/>
      <c r="X318" s="351"/>
    </row>
    <row r="319" ht="75.75" customHeight="1">
      <c r="A319" s="353"/>
      <c r="B319" s="354"/>
      <c r="C319" s="354"/>
      <c r="D319" s="354"/>
      <c r="E319" s="355"/>
      <c r="F319" s="355"/>
      <c r="G319" s="355"/>
      <c r="H319" s="358"/>
      <c r="I319" s="356"/>
      <c r="J319" s="357"/>
      <c r="K319" s="352"/>
      <c r="L319" s="351"/>
      <c r="M319" s="351"/>
      <c r="N319" s="351"/>
      <c r="O319" s="351"/>
      <c r="P319" s="351"/>
      <c r="Q319" s="351"/>
      <c r="R319" s="351"/>
      <c r="S319" s="351"/>
      <c r="T319" s="351"/>
      <c r="U319" s="351"/>
      <c r="V319" s="351"/>
      <c r="W319" s="351"/>
      <c r="X319" s="351"/>
    </row>
    <row r="320" ht="75.75" customHeight="1">
      <c r="A320" s="353"/>
      <c r="B320" s="354"/>
      <c r="C320" s="354"/>
      <c r="D320" s="354"/>
      <c r="E320" s="355"/>
      <c r="F320" s="355"/>
      <c r="G320" s="355"/>
      <c r="H320" s="358"/>
      <c r="I320" s="356"/>
      <c r="J320" s="357"/>
      <c r="K320" s="352"/>
      <c r="L320" s="351"/>
      <c r="M320" s="351"/>
      <c r="N320" s="351"/>
      <c r="O320" s="351"/>
      <c r="P320" s="351"/>
      <c r="Q320" s="351"/>
      <c r="R320" s="351"/>
      <c r="S320" s="351"/>
      <c r="T320" s="351"/>
      <c r="U320" s="351"/>
      <c r="V320" s="351"/>
      <c r="W320" s="351"/>
      <c r="X320" s="351"/>
    </row>
    <row r="321" ht="75.75" customHeight="1">
      <c r="A321" s="353"/>
      <c r="B321" s="354"/>
      <c r="C321" s="354"/>
      <c r="D321" s="354"/>
      <c r="E321" s="355"/>
      <c r="F321" s="355"/>
      <c r="G321" s="355"/>
      <c r="H321" s="358"/>
      <c r="I321" s="356"/>
      <c r="J321" s="357"/>
      <c r="K321" s="352"/>
      <c r="L321" s="351"/>
      <c r="M321" s="351"/>
      <c r="N321" s="351"/>
      <c r="O321" s="351"/>
      <c r="P321" s="351"/>
      <c r="Q321" s="351"/>
      <c r="R321" s="351"/>
      <c r="S321" s="351"/>
      <c r="T321" s="351"/>
      <c r="U321" s="351"/>
      <c r="V321" s="351"/>
      <c r="W321" s="351"/>
      <c r="X321" s="351"/>
    </row>
    <row r="322" ht="75.75" customHeight="1">
      <c r="A322" s="353"/>
      <c r="B322" s="354"/>
      <c r="C322" s="354"/>
      <c r="D322" s="354"/>
      <c r="E322" s="355"/>
      <c r="F322" s="355"/>
      <c r="G322" s="355"/>
      <c r="H322" s="358"/>
      <c r="I322" s="356"/>
      <c r="J322" s="357"/>
      <c r="K322" s="352"/>
      <c r="L322" s="351"/>
      <c r="M322" s="351"/>
      <c r="N322" s="351"/>
      <c r="O322" s="351"/>
      <c r="P322" s="351"/>
      <c r="Q322" s="351"/>
      <c r="R322" s="351"/>
      <c r="S322" s="351"/>
      <c r="T322" s="351"/>
      <c r="U322" s="351"/>
      <c r="V322" s="351"/>
      <c r="W322" s="351"/>
      <c r="X322" s="351"/>
    </row>
    <row r="323" ht="75.75" customHeight="1">
      <c r="A323" s="353"/>
      <c r="B323" s="354"/>
      <c r="C323" s="354"/>
      <c r="D323" s="354"/>
      <c r="E323" s="355"/>
      <c r="F323" s="355"/>
      <c r="G323" s="355"/>
      <c r="H323" s="358"/>
      <c r="I323" s="356"/>
      <c r="J323" s="357"/>
      <c r="K323" s="352"/>
      <c r="L323" s="351"/>
      <c r="M323" s="351"/>
      <c r="N323" s="351"/>
      <c r="O323" s="351"/>
      <c r="P323" s="351"/>
      <c r="Q323" s="351"/>
      <c r="R323" s="351"/>
      <c r="S323" s="351"/>
      <c r="T323" s="351"/>
      <c r="U323" s="351"/>
      <c r="V323" s="351"/>
      <c r="W323" s="351"/>
      <c r="X323" s="351"/>
    </row>
    <row r="324" ht="75.75" customHeight="1">
      <c r="A324" s="353"/>
      <c r="B324" s="354"/>
      <c r="C324" s="354"/>
      <c r="D324" s="354"/>
      <c r="E324" s="355"/>
      <c r="F324" s="355"/>
      <c r="G324" s="355"/>
      <c r="H324" s="358"/>
      <c r="I324" s="356"/>
      <c r="J324" s="357"/>
      <c r="K324" s="352"/>
      <c r="L324" s="351"/>
      <c r="M324" s="351"/>
      <c r="N324" s="351"/>
      <c r="O324" s="351"/>
      <c r="P324" s="351"/>
      <c r="Q324" s="351"/>
      <c r="R324" s="351"/>
      <c r="S324" s="351"/>
      <c r="T324" s="351"/>
      <c r="U324" s="351"/>
      <c r="V324" s="351"/>
      <c r="W324" s="351"/>
      <c r="X324" s="351"/>
    </row>
    <row r="325" ht="75.75" customHeight="1">
      <c r="A325" s="353"/>
      <c r="B325" s="354"/>
      <c r="C325" s="354"/>
      <c r="D325" s="354"/>
      <c r="E325" s="355"/>
      <c r="F325" s="355"/>
      <c r="G325" s="355"/>
      <c r="H325" s="358"/>
      <c r="I325" s="356"/>
      <c r="J325" s="357"/>
      <c r="K325" s="352"/>
      <c r="L325" s="351"/>
      <c r="M325" s="351"/>
      <c r="N325" s="351"/>
      <c r="O325" s="351"/>
      <c r="P325" s="351"/>
      <c r="Q325" s="351"/>
      <c r="R325" s="351"/>
      <c r="S325" s="351"/>
      <c r="T325" s="351"/>
      <c r="U325" s="351"/>
      <c r="V325" s="351"/>
      <c r="W325" s="351"/>
      <c r="X325" s="351"/>
    </row>
    <row r="326" ht="75.75" customHeight="1">
      <c r="A326" s="353"/>
      <c r="B326" s="354"/>
      <c r="C326" s="354"/>
      <c r="D326" s="354"/>
      <c r="E326" s="355"/>
      <c r="F326" s="355"/>
      <c r="G326" s="355"/>
      <c r="H326" s="358"/>
      <c r="I326" s="356"/>
      <c r="J326" s="357"/>
      <c r="K326" s="352"/>
      <c r="L326" s="351"/>
      <c r="M326" s="351"/>
      <c r="N326" s="351"/>
      <c r="O326" s="351"/>
      <c r="P326" s="351"/>
      <c r="Q326" s="351"/>
      <c r="R326" s="351"/>
      <c r="S326" s="351"/>
      <c r="T326" s="351"/>
      <c r="U326" s="351"/>
      <c r="V326" s="351"/>
      <c r="W326" s="351"/>
      <c r="X326" s="351"/>
    </row>
    <row r="327" ht="75.75" customHeight="1">
      <c r="A327" s="353"/>
      <c r="B327" s="354"/>
      <c r="C327" s="354"/>
      <c r="D327" s="354"/>
      <c r="E327" s="355"/>
      <c r="F327" s="355"/>
      <c r="G327" s="355"/>
      <c r="H327" s="358"/>
      <c r="I327" s="356"/>
      <c r="J327" s="357"/>
      <c r="K327" s="352"/>
      <c r="L327" s="351"/>
      <c r="M327" s="351"/>
      <c r="N327" s="351"/>
      <c r="O327" s="351"/>
      <c r="P327" s="351"/>
      <c r="Q327" s="351"/>
      <c r="R327" s="351"/>
      <c r="S327" s="351"/>
      <c r="T327" s="351"/>
      <c r="U327" s="351"/>
      <c r="V327" s="351"/>
      <c r="W327" s="351"/>
      <c r="X327" s="351"/>
    </row>
    <row r="328" ht="75.75" customHeight="1">
      <c r="A328" s="353"/>
      <c r="B328" s="354"/>
      <c r="C328" s="354"/>
      <c r="D328" s="354"/>
      <c r="E328" s="355"/>
      <c r="F328" s="355"/>
      <c r="G328" s="355"/>
      <c r="H328" s="358"/>
      <c r="I328" s="356"/>
      <c r="J328" s="357"/>
      <c r="K328" s="352"/>
      <c r="L328" s="351"/>
      <c r="M328" s="351"/>
      <c r="N328" s="351"/>
      <c r="O328" s="351"/>
      <c r="P328" s="351"/>
      <c r="Q328" s="351"/>
      <c r="R328" s="351"/>
      <c r="S328" s="351"/>
      <c r="T328" s="351"/>
      <c r="U328" s="351"/>
      <c r="V328" s="351"/>
      <c r="W328" s="351"/>
      <c r="X328" s="351"/>
    </row>
    <row r="329" ht="75.75" customHeight="1">
      <c r="A329" s="353"/>
      <c r="B329" s="354"/>
      <c r="C329" s="354"/>
      <c r="D329" s="354"/>
      <c r="E329" s="355"/>
      <c r="F329" s="355"/>
      <c r="G329" s="355"/>
      <c r="H329" s="358"/>
      <c r="I329" s="356"/>
      <c r="J329" s="357"/>
      <c r="K329" s="352"/>
      <c r="L329" s="351"/>
      <c r="M329" s="351"/>
      <c r="N329" s="351"/>
      <c r="O329" s="351"/>
      <c r="P329" s="351"/>
      <c r="Q329" s="351"/>
      <c r="R329" s="351"/>
      <c r="S329" s="351"/>
      <c r="T329" s="351"/>
      <c r="U329" s="351"/>
      <c r="V329" s="351"/>
      <c r="W329" s="351"/>
      <c r="X329" s="351"/>
    </row>
    <row r="330" ht="75.75" customHeight="1">
      <c r="A330" s="353"/>
      <c r="B330" s="354"/>
      <c r="C330" s="354"/>
      <c r="D330" s="354"/>
      <c r="E330" s="355"/>
      <c r="F330" s="355"/>
      <c r="G330" s="355"/>
      <c r="H330" s="358"/>
      <c r="I330" s="356"/>
      <c r="J330" s="357"/>
      <c r="K330" s="352"/>
      <c r="L330" s="351"/>
      <c r="M330" s="351"/>
      <c r="N330" s="351"/>
      <c r="O330" s="351"/>
      <c r="P330" s="351"/>
      <c r="Q330" s="351"/>
      <c r="R330" s="351"/>
      <c r="S330" s="351"/>
      <c r="T330" s="351"/>
      <c r="U330" s="351"/>
      <c r="V330" s="351"/>
      <c r="W330" s="351"/>
      <c r="X330" s="351"/>
    </row>
    <row r="331" ht="75.75" customHeight="1">
      <c r="A331" s="353"/>
      <c r="B331" s="354"/>
      <c r="C331" s="354"/>
      <c r="D331" s="354"/>
      <c r="E331" s="355"/>
      <c r="F331" s="355"/>
      <c r="G331" s="355"/>
      <c r="H331" s="358"/>
      <c r="I331" s="356"/>
      <c r="J331" s="357"/>
      <c r="K331" s="352"/>
      <c r="L331" s="351"/>
      <c r="M331" s="351"/>
      <c r="N331" s="351"/>
      <c r="O331" s="351"/>
      <c r="P331" s="351"/>
      <c r="Q331" s="351"/>
      <c r="R331" s="351"/>
      <c r="S331" s="351"/>
      <c r="T331" s="351"/>
      <c r="U331" s="351"/>
      <c r="V331" s="351"/>
      <c r="W331" s="351"/>
      <c r="X331" s="351"/>
    </row>
    <row r="332" ht="75.75" customHeight="1">
      <c r="A332" s="353"/>
      <c r="B332" s="354"/>
      <c r="C332" s="354"/>
      <c r="D332" s="354"/>
      <c r="E332" s="355"/>
      <c r="F332" s="355"/>
      <c r="G332" s="355"/>
      <c r="H332" s="358"/>
      <c r="I332" s="356"/>
      <c r="J332" s="357"/>
      <c r="K332" s="352"/>
      <c r="L332" s="351"/>
      <c r="M332" s="351"/>
      <c r="N332" s="351"/>
      <c r="O332" s="351"/>
      <c r="P332" s="351"/>
      <c r="Q332" s="351"/>
      <c r="R332" s="351"/>
      <c r="S332" s="351"/>
      <c r="T332" s="351"/>
      <c r="U332" s="351"/>
      <c r="V332" s="351"/>
      <c r="W332" s="351"/>
      <c r="X332" s="351"/>
    </row>
    <row r="333" ht="75.75" customHeight="1">
      <c r="A333" s="353"/>
      <c r="B333" s="354"/>
      <c r="C333" s="354"/>
      <c r="D333" s="354"/>
      <c r="E333" s="355"/>
      <c r="F333" s="355"/>
      <c r="G333" s="355"/>
      <c r="H333" s="358"/>
      <c r="I333" s="356"/>
      <c r="J333" s="357"/>
      <c r="K333" s="352"/>
      <c r="L333" s="351"/>
      <c r="M333" s="351"/>
      <c r="N333" s="351"/>
      <c r="O333" s="351"/>
      <c r="P333" s="351"/>
      <c r="Q333" s="351"/>
      <c r="R333" s="351"/>
      <c r="S333" s="351"/>
      <c r="T333" s="351"/>
      <c r="U333" s="351"/>
      <c r="V333" s="351"/>
      <c r="W333" s="351"/>
      <c r="X333" s="351"/>
    </row>
    <row r="334" ht="75.75" customHeight="1">
      <c r="A334" s="353"/>
      <c r="B334" s="354"/>
      <c r="C334" s="354"/>
      <c r="D334" s="354"/>
      <c r="E334" s="355"/>
      <c r="F334" s="355"/>
      <c r="G334" s="355"/>
      <c r="H334" s="358"/>
      <c r="I334" s="356"/>
      <c r="J334" s="357"/>
      <c r="K334" s="352"/>
      <c r="L334" s="351"/>
      <c r="M334" s="351"/>
      <c r="N334" s="351"/>
      <c r="O334" s="351"/>
      <c r="P334" s="351"/>
      <c r="Q334" s="351"/>
      <c r="R334" s="351"/>
      <c r="S334" s="351"/>
      <c r="T334" s="351"/>
      <c r="U334" s="351"/>
      <c r="V334" s="351"/>
      <c r="W334" s="351"/>
      <c r="X334" s="351"/>
    </row>
    <row r="335" ht="75.75" customHeight="1">
      <c r="A335" s="353"/>
      <c r="B335" s="354"/>
      <c r="C335" s="354"/>
      <c r="D335" s="354"/>
      <c r="E335" s="355"/>
      <c r="F335" s="355"/>
      <c r="G335" s="355"/>
      <c r="H335" s="358"/>
      <c r="I335" s="356"/>
      <c r="J335" s="357"/>
      <c r="K335" s="352"/>
      <c r="L335" s="351"/>
      <c r="M335" s="351"/>
      <c r="N335" s="351"/>
      <c r="O335" s="351"/>
      <c r="P335" s="351"/>
      <c r="Q335" s="351"/>
      <c r="R335" s="351"/>
      <c r="S335" s="351"/>
      <c r="T335" s="351"/>
      <c r="U335" s="351"/>
      <c r="V335" s="351"/>
      <c r="W335" s="351"/>
      <c r="X335" s="351"/>
    </row>
    <row r="336" ht="75.75" customHeight="1">
      <c r="A336" s="353"/>
      <c r="B336" s="354"/>
      <c r="C336" s="354"/>
      <c r="D336" s="354"/>
      <c r="E336" s="355"/>
      <c r="F336" s="355"/>
      <c r="G336" s="355"/>
      <c r="H336" s="358"/>
      <c r="I336" s="356"/>
      <c r="J336" s="357"/>
      <c r="K336" s="352"/>
      <c r="L336" s="351"/>
      <c r="M336" s="351"/>
      <c r="N336" s="351"/>
      <c r="O336" s="351"/>
      <c r="P336" s="351"/>
      <c r="Q336" s="351"/>
      <c r="R336" s="351"/>
      <c r="S336" s="351"/>
      <c r="T336" s="351"/>
      <c r="U336" s="351"/>
      <c r="V336" s="351"/>
      <c r="W336" s="351"/>
      <c r="X336" s="351"/>
    </row>
    <row r="337" ht="75.75" customHeight="1">
      <c r="A337" s="353"/>
      <c r="B337" s="354"/>
      <c r="C337" s="354"/>
      <c r="D337" s="354"/>
      <c r="E337" s="355"/>
      <c r="F337" s="355"/>
      <c r="G337" s="355"/>
      <c r="H337" s="358"/>
      <c r="I337" s="356"/>
      <c r="J337" s="357"/>
      <c r="K337" s="352"/>
      <c r="L337" s="351"/>
      <c r="M337" s="351"/>
      <c r="N337" s="351"/>
      <c r="O337" s="351"/>
      <c r="P337" s="351"/>
      <c r="Q337" s="351"/>
      <c r="R337" s="351"/>
      <c r="S337" s="351"/>
      <c r="T337" s="351"/>
      <c r="U337" s="351"/>
      <c r="V337" s="351"/>
      <c r="W337" s="351"/>
      <c r="X337" s="351"/>
    </row>
    <row r="338" ht="75.75" customHeight="1">
      <c r="A338" s="353"/>
      <c r="B338" s="354"/>
      <c r="C338" s="354"/>
      <c r="D338" s="354"/>
      <c r="E338" s="355"/>
      <c r="F338" s="355"/>
      <c r="G338" s="355"/>
      <c r="H338" s="358"/>
      <c r="I338" s="356"/>
      <c r="J338" s="357"/>
      <c r="K338" s="352"/>
      <c r="L338" s="351"/>
      <c r="M338" s="351"/>
      <c r="N338" s="351"/>
      <c r="O338" s="351"/>
      <c r="P338" s="351"/>
      <c r="Q338" s="351"/>
      <c r="R338" s="351"/>
      <c r="S338" s="351"/>
      <c r="T338" s="351"/>
      <c r="U338" s="351"/>
      <c r="V338" s="351"/>
      <c r="W338" s="351"/>
      <c r="X338" s="351"/>
    </row>
    <row r="339" ht="75.75" customHeight="1">
      <c r="A339" s="353"/>
      <c r="B339" s="354"/>
      <c r="C339" s="354"/>
      <c r="D339" s="354"/>
      <c r="E339" s="355"/>
      <c r="F339" s="355"/>
      <c r="G339" s="355"/>
      <c r="H339" s="358"/>
      <c r="I339" s="356"/>
      <c r="J339" s="357"/>
      <c r="K339" s="352"/>
      <c r="L339" s="351"/>
      <c r="M339" s="351"/>
      <c r="N339" s="351"/>
      <c r="O339" s="351"/>
      <c r="P339" s="351"/>
      <c r="Q339" s="351"/>
      <c r="R339" s="351"/>
      <c r="S339" s="351"/>
      <c r="T339" s="351"/>
      <c r="U339" s="351"/>
      <c r="V339" s="351"/>
      <c r="W339" s="351"/>
      <c r="X339" s="351"/>
    </row>
    <row r="340" ht="75.75" customHeight="1">
      <c r="A340" s="353"/>
      <c r="B340" s="354"/>
      <c r="C340" s="354"/>
      <c r="D340" s="354"/>
      <c r="E340" s="355"/>
      <c r="F340" s="355"/>
      <c r="G340" s="355"/>
      <c r="H340" s="358"/>
      <c r="I340" s="356"/>
      <c r="J340" s="357"/>
      <c r="K340" s="352"/>
      <c r="L340" s="351"/>
      <c r="M340" s="351"/>
      <c r="N340" s="351"/>
      <c r="O340" s="351"/>
      <c r="P340" s="351"/>
      <c r="Q340" s="351"/>
      <c r="R340" s="351"/>
      <c r="S340" s="351"/>
      <c r="T340" s="351"/>
      <c r="U340" s="351"/>
      <c r="V340" s="351"/>
      <c r="W340" s="351"/>
      <c r="X340" s="351"/>
    </row>
    <row r="341" ht="75.75" customHeight="1">
      <c r="A341" s="353"/>
      <c r="B341" s="354"/>
      <c r="C341" s="354"/>
      <c r="D341" s="354"/>
      <c r="E341" s="355"/>
      <c r="F341" s="355"/>
      <c r="G341" s="355"/>
      <c r="H341" s="358"/>
      <c r="I341" s="356"/>
      <c r="J341" s="357"/>
      <c r="K341" s="352"/>
      <c r="L341" s="351"/>
      <c r="M341" s="351"/>
      <c r="N341" s="351"/>
      <c r="O341" s="351"/>
      <c r="P341" s="351"/>
      <c r="Q341" s="351"/>
      <c r="R341" s="351"/>
      <c r="S341" s="351"/>
      <c r="T341" s="351"/>
      <c r="U341" s="351"/>
      <c r="V341" s="351"/>
      <c r="W341" s="351"/>
      <c r="X341" s="351"/>
    </row>
    <row r="342" ht="75.75" customHeight="1">
      <c r="A342" s="353"/>
      <c r="B342" s="354"/>
      <c r="C342" s="354"/>
      <c r="D342" s="354"/>
      <c r="E342" s="355"/>
      <c r="F342" s="355"/>
      <c r="G342" s="355"/>
      <c r="H342" s="358"/>
      <c r="I342" s="356"/>
      <c r="J342" s="357"/>
      <c r="K342" s="352"/>
      <c r="L342" s="351"/>
      <c r="M342" s="351"/>
      <c r="N342" s="351"/>
      <c r="O342" s="351"/>
      <c r="P342" s="351"/>
      <c r="Q342" s="351"/>
      <c r="R342" s="351"/>
      <c r="S342" s="351"/>
      <c r="T342" s="351"/>
      <c r="U342" s="351"/>
      <c r="V342" s="351"/>
      <c r="W342" s="351"/>
      <c r="X342" s="351"/>
    </row>
    <row r="343" ht="75.75" customHeight="1">
      <c r="A343" s="353"/>
      <c r="B343" s="354"/>
      <c r="C343" s="354"/>
      <c r="D343" s="354"/>
      <c r="E343" s="355"/>
      <c r="F343" s="355"/>
      <c r="G343" s="355"/>
      <c r="H343" s="358"/>
      <c r="I343" s="356"/>
      <c r="J343" s="357"/>
      <c r="K343" s="352"/>
      <c r="L343" s="351"/>
      <c r="M343" s="351"/>
      <c r="N343" s="351"/>
      <c r="O343" s="351"/>
      <c r="P343" s="351"/>
      <c r="Q343" s="351"/>
      <c r="R343" s="351"/>
      <c r="S343" s="351"/>
      <c r="T343" s="351"/>
      <c r="U343" s="351"/>
      <c r="V343" s="351"/>
      <c r="W343" s="351"/>
      <c r="X343" s="351"/>
    </row>
    <row r="344" ht="75.75" customHeight="1">
      <c r="A344" s="353"/>
      <c r="B344" s="354"/>
      <c r="C344" s="354"/>
      <c r="D344" s="354"/>
      <c r="E344" s="355"/>
      <c r="F344" s="355"/>
      <c r="G344" s="355"/>
      <c r="H344" s="358"/>
      <c r="I344" s="356"/>
      <c r="J344" s="357"/>
      <c r="K344" s="352"/>
      <c r="L344" s="351"/>
      <c r="M344" s="351"/>
      <c r="N344" s="351"/>
      <c r="O344" s="351"/>
      <c r="P344" s="351"/>
      <c r="Q344" s="351"/>
      <c r="R344" s="351"/>
      <c r="S344" s="351"/>
      <c r="T344" s="351"/>
      <c r="U344" s="351"/>
      <c r="V344" s="351"/>
      <c r="W344" s="351"/>
      <c r="X344" s="351"/>
    </row>
    <row r="345" ht="75.75" customHeight="1">
      <c r="A345" s="353"/>
      <c r="B345" s="354"/>
      <c r="C345" s="354"/>
      <c r="D345" s="354"/>
      <c r="E345" s="355"/>
      <c r="F345" s="355"/>
      <c r="G345" s="355"/>
      <c r="H345" s="358"/>
      <c r="I345" s="356"/>
      <c r="J345" s="357"/>
      <c r="K345" s="352"/>
      <c r="L345" s="351"/>
      <c r="M345" s="351"/>
      <c r="N345" s="351"/>
      <c r="O345" s="351"/>
      <c r="P345" s="351"/>
      <c r="Q345" s="351"/>
      <c r="R345" s="351"/>
      <c r="S345" s="351"/>
      <c r="T345" s="351"/>
      <c r="U345" s="351"/>
      <c r="V345" s="351"/>
      <c r="W345" s="351"/>
      <c r="X345" s="351"/>
    </row>
    <row r="346" ht="75.75" customHeight="1">
      <c r="A346" s="353"/>
      <c r="B346" s="354"/>
      <c r="C346" s="354"/>
      <c r="D346" s="354"/>
      <c r="E346" s="355"/>
      <c r="F346" s="355"/>
      <c r="G346" s="355"/>
      <c r="H346" s="358"/>
      <c r="I346" s="356"/>
      <c r="J346" s="357"/>
      <c r="K346" s="352"/>
      <c r="L346" s="351"/>
      <c r="M346" s="351"/>
      <c r="N346" s="351"/>
      <c r="O346" s="351"/>
      <c r="P346" s="351"/>
      <c r="Q346" s="351"/>
      <c r="R346" s="351"/>
      <c r="S346" s="351"/>
      <c r="T346" s="351"/>
      <c r="U346" s="351"/>
      <c r="V346" s="351"/>
      <c r="W346" s="351"/>
      <c r="X346" s="351"/>
    </row>
    <row r="347" ht="75.75" customHeight="1">
      <c r="A347" s="353"/>
      <c r="B347" s="354"/>
      <c r="C347" s="354"/>
      <c r="D347" s="354"/>
      <c r="E347" s="355"/>
      <c r="F347" s="355"/>
      <c r="G347" s="355"/>
      <c r="H347" s="358"/>
      <c r="I347" s="356"/>
      <c r="J347" s="357"/>
      <c r="K347" s="352"/>
      <c r="L347" s="351"/>
      <c r="M347" s="351"/>
      <c r="N347" s="351"/>
      <c r="O347" s="351"/>
      <c r="P347" s="351"/>
      <c r="Q347" s="351"/>
      <c r="R347" s="351"/>
      <c r="S347" s="351"/>
      <c r="T347" s="351"/>
      <c r="U347" s="351"/>
      <c r="V347" s="351"/>
      <c r="W347" s="351"/>
      <c r="X347" s="351"/>
    </row>
    <row r="348" ht="75.75" customHeight="1">
      <c r="A348" s="353"/>
      <c r="B348" s="354"/>
      <c r="C348" s="354"/>
      <c r="D348" s="354"/>
      <c r="E348" s="355"/>
      <c r="F348" s="355"/>
      <c r="G348" s="355"/>
      <c r="H348" s="358"/>
      <c r="I348" s="356"/>
      <c r="J348" s="357"/>
      <c r="K348" s="352"/>
      <c r="L348" s="351"/>
      <c r="M348" s="351"/>
      <c r="N348" s="351"/>
      <c r="O348" s="351"/>
      <c r="P348" s="351"/>
      <c r="Q348" s="351"/>
      <c r="R348" s="351"/>
      <c r="S348" s="351"/>
      <c r="T348" s="351"/>
      <c r="U348" s="351"/>
      <c r="V348" s="351"/>
      <c r="W348" s="351"/>
      <c r="X348" s="351"/>
    </row>
    <row r="349" ht="75.75" customHeight="1">
      <c r="A349" s="353"/>
      <c r="B349" s="354"/>
      <c r="C349" s="354"/>
      <c r="D349" s="354"/>
      <c r="E349" s="355"/>
      <c r="F349" s="355"/>
      <c r="G349" s="355"/>
      <c r="H349" s="358"/>
      <c r="I349" s="356"/>
      <c r="J349" s="357"/>
      <c r="K349" s="352"/>
      <c r="L349" s="351"/>
      <c r="M349" s="351"/>
      <c r="N349" s="351"/>
      <c r="O349" s="351"/>
      <c r="P349" s="351"/>
      <c r="Q349" s="351"/>
      <c r="R349" s="351"/>
      <c r="S349" s="351"/>
      <c r="T349" s="351"/>
      <c r="U349" s="351"/>
      <c r="V349" s="351"/>
      <c r="W349" s="351"/>
      <c r="X349" s="351"/>
    </row>
    <row r="350" ht="75.75" customHeight="1">
      <c r="A350" s="353"/>
      <c r="B350" s="354"/>
      <c r="C350" s="354"/>
      <c r="D350" s="354"/>
      <c r="E350" s="355"/>
      <c r="F350" s="355"/>
      <c r="G350" s="355"/>
      <c r="H350" s="358"/>
      <c r="I350" s="356"/>
      <c r="J350" s="357"/>
      <c r="K350" s="352"/>
      <c r="L350" s="351"/>
      <c r="M350" s="351"/>
      <c r="N350" s="351"/>
      <c r="O350" s="351"/>
      <c r="P350" s="351"/>
      <c r="Q350" s="351"/>
      <c r="R350" s="351"/>
      <c r="S350" s="351"/>
      <c r="T350" s="351"/>
      <c r="U350" s="351"/>
      <c r="V350" s="351"/>
      <c r="W350" s="351"/>
      <c r="X350" s="351"/>
    </row>
    <row r="351" ht="75.75" customHeight="1">
      <c r="A351" s="353"/>
      <c r="B351" s="354"/>
      <c r="C351" s="354"/>
      <c r="D351" s="354"/>
      <c r="E351" s="355"/>
      <c r="F351" s="355"/>
      <c r="G351" s="355"/>
      <c r="H351" s="358"/>
      <c r="I351" s="356"/>
      <c r="J351" s="357"/>
      <c r="K351" s="352"/>
      <c r="L351" s="351"/>
      <c r="M351" s="351"/>
      <c r="N351" s="351"/>
      <c r="O351" s="351"/>
      <c r="P351" s="351"/>
      <c r="Q351" s="351"/>
      <c r="R351" s="351"/>
      <c r="S351" s="351"/>
      <c r="T351" s="351"/>
      <c r="U351" s="351"/>
      <c r="V351" s="351"/>
      <c r="W351" s="351"/>
      <c r="X351" s="351"/>
    </row>
    <row r="352" ht="75.75" customHeight="1">
      <c r="A352" s="353"/>
      <c r="B352" s="354"/>
      <c r="C352" s="354"/>
      <c r="D352" s="354"/>
      <c r="E352" s="355"/>
      <c r="F352" s="355"/>
      <c r="G352" s="355"/>
      <c r="H352" s="358"/>
      <c r="I352" s="356"/>
      <c r="J352" s="357"/>
      <c r="K352" s="352"/>
      <c r="L352" s="351"/>
      <c r="M352" s="351"/>
      <c r="N352" s="351"/>
      <c r="O352" s="351"/>
      <c r="P352" s="351"/>
      <c r="Q352" s="351"/>
      <c r="R352" s="351"/>
      <c r="S352" s="351"/>
      <c r="T352" s="351"/>
      <c r="U352" s="351"/>
      <c r="V352" s="351"/>
      <c r="W352" s="351"/>
      <c r="X352" s="351"/>
    </row>
    <row r="353" ht="75.75" customHeight="1">
      <c r="A353" s="353"/>
      <c r="B353" s="354"/>
      <c r="C353" s="354"/>
      <c r="D353" s="354"/>
      <c r="E353" s="355"/>
      <c r="F353" s="355"/>
      <c r="G353" s="355"/>
      <c r="H353" s="358"/>
      <c r="I353" s="356"/>
      <c r="J353" s="357"/>
      <c r="K353" s="352"/>
      <c r="L353" s="351"/>
      <c r="M353" s="351"/>
      <c r="N353" s="351"/>
      <c r="O353" s="351"/>
      <c r="P353" s="351"/>
      <c r="Q353" s="351"/>
      <c r="R353" s="351"/>
      <c r="S353" s="351"/>
      <c r="T353" s="351"/>
      <c r="U353" s="351"/>
      <c r="V353" s="351"/>
      <c r="W353" s="351"/>
      <c r="X353" s="351"/>
    </row>
    <row r="354" ht="75.75" customHeight="1">
      <c r="A354" s="353"/>
      <c r="B354" s="354"/>
      <c r="C354" s="354"/>
      <c r="D354" s="354"/>
      <c r="E354" s="355"/>
      <c r="F354" s="355"/>
      <c r="G354" s="355"/>
      <c r="H354" s="358"/>
      <c r="I354" s="356"/>
      <c r="J354" s="357"/>
      <c r="K354" s="352"/>
      <c r="L354" s="351"/>
      <c r="M354" s="351"/>
      <c r="N354" s="351"/>
      <c r="O354" s="351"/>
      <c r="P354" s="351"/>
      <c r="Q354" s="351"/>
      <c r="R354" s="351"/>
      <c r="S354" s="351"/>
      <c r="T354" s="351"/>
      <c r="U354" s="351"/>
      <c r="V354" s="351"/>
      <c r="W354" s="351"/>
      <c r="X354" s="351"/>
    </row>
    <row r="355" ht="75.75" customHeight="1">
      <c r="A355" s="353"/>
      <c r="B355" s="354"/>
      <c r="C355" s="354"/>
      <c r="D355" s="354"/>
      <c r="E355" s="355"/>
      <c r="F355" s="355"/>
      <c r="G355" s="355"/>
      <c r="H355" s="358"/>
      <c r="I355" s="356"/>
      <c r="J355" s="357"/>
      <c r="K355" s="352"/>
      <c r="L355" s="351"/>
      <c r="M355" s="351"/>
      <c r="N355" s="351"/>
      <c r="O355" s="351"/>
      <c r="P355" s="351"/>
      <c r="Q355" s="351"/>
      <c r="R355" s="351"/>
      <c r="S355" s="351"/>
      <c r="T355" s="351"/>
      <c r="U355" s="351"/>
      <c r="V355" s="351"/>
      <c r="W355" s="351"/>
      <c r="X355" s="351"/>
    </row>
    <row r="356" ht="75.75" customHeight="1">
      <c r="A356" s="353"/>
      <c r="B356" s="354"/>
      <c r="C356" s="354"/>
      <c r="D356" s="354"/>
      <c r="E356" s="355"/>
      <c r="F356" s="355"/>
      <c r="G356" s="355"/>
      <c r="H356" s="358"/>
      <c r="I356" s="356"/>
      <c r="J356" s="357"/>
      <c r="K356" s="352"/>
      <c r="L356" s="351"/>
      <c r="M356" s="351"/>
      <c r="N356" s="351"/>
      <c r="O356" s="351"/>
      <c r="P356" s="351"/>
      <c r="Q356" s="351"/>
      <c r="R356" s="351"/>
      <c r="S356" s="351"/>
      <c r="T356" s="351"/>
      <c r="U356" s="351"/>
      <c r="V356" s="351"/>
      <c r="W356" s="351"/>
      <c r="X356" s="351"/>
    </row>
    <row r="357" ht="75.75" customHeight="1">
      <c r="A357" s="353"/>
      <c r="B357" s="354"/>
      <c r="C357" s="354"/>
      <c r="D357" s="354"/>
      <c r="E357" s="355"/>
      <c r="F357" s="355"/>
      <c r="G357" s="355"/>
      <c r="H357" s="358"/>
      <c r="I357" s="356"/>
      <c r="J357" s="357"/>
      <c r="K357" s="352"/>
      <c r="L357" s="351"/>
      <c r="M357" s="351"/>
      <c r="N357" s="351"/>
      <c r="O357" s="351"/>
      <c r="P357" s="351"/>
      <c r="Q357" s="351"/>
      <c r="R357" s="351"/>
      <c r="S357" s="351"/>
      <c r="T357" s="351"/>
      <c r="U357" s="351"/>
      <c r="V357" s="351"/>
      <c r="W357" s="351"/>
      <c r="X357" s="351"/>
    </row>
    <row r="358" ht="75.75" customHeight="1">
      <c r="A358" s="353"/>
      <c r="B358" s="354"/>
      <c r="C358" s="354"/>
      <c r="D358" s="354"/>
      <c r="E358" s="355"/>
      <c r="F358" s="355"/>
      <c r="G358" s="355"/>
      <c r="H358" s="358"/>
      <c r="I358" s="356"/>
      <c r="J358" s="357"/>
      <c r="K358" s="352"/>
      <c r="L358" s="351"/>
      <c r="M358" s="351"/>
      <c r="N358" s="351"/>
      <c r="O358" s="351"/>
      <c r="P358" s="351"/>
      <c r="Q358" s="351"/>
      <c r="R358" s="351"/>
      <c r="S358" s="351"/>
      <c r="T358" s="351"/>
      <c r="U358" s="351"/>
      <c r="V358" s="351"/>
      <c r="W358" s="351"/>
      <c r="X358" s="351"/>
    </row>
    <row r="359" ht="75.75" customHeight="1">
      <c r="A359" s="353"/>
      <c r="B359" s="354"/>
      <c r="C359" s="354"/>
      <c r="D359" s="354"/>
      <c r="E359" s="355"/>
      <c r="F359" s="355"/>
      <c r="G359" s="355"/>
      <c r="H359" s="358"/>
      <c r="I359" s="356"/>
      <c r="J359" s="357"/>
      <c r="K359" s="352"/>
      <c r="L359" s="351"/>
      <c r="M359" s="351"/>
      <c r="N359" s="351"/>
      <c r="O359" s="351"/>
      <c r="P359" s="351"/>
      <c r="Q359" s="351"/>
      <c r="R359" s="351"/>
      <c r="S359" s="351"/>
      <c r="T359" s="351"/>
      <c r="U359" s="351"/>
      <c r="V359" s="351"/>
      <c r="W359" s="351"/>
      <c r="X359" s="351"/>
    </row>
    <row r="360" ht="75.75" customHeight="1">
      <c r="A360" s="353"/>
      <c r="B360" s="354"/>
      <c r="C360" s="354"/>
      <c r="D360" s="354"/>
      <c r="E360" s="355"/>
      <c r="F360" s="355"/>
      <c r="G360" s="355"/>
      <c r="H360" s="358"/>
      <c r="I360" s="356"/>
      <c r="J360" s="357"/>
      <c r="K360" s="352"/>
      <c r="L360" s="351"/>
      <c r="M360" s="351"/>
      <c r="N360" s="351"/>
      <c r="O360" s="351"/>
      <c r="P360" s="351"/>
      <c r="Q360" s="351"/>
      <c r="R360" s="351"/>
      <c r="S360" s="351"/>
      <c r="T360" s="351"/>
      <c r="U360" s="351"/>
      <c r="V360" s="351"/>
      <c r="W360" s="351"/>
      <c r="X360" s="351"/>
    </row>
    <row r="361" ht="75.75" customHeight="1">
      <c r="A361" s="353"/>
      <c r="B361" s="354"/>
      <c r="C361" s="354"/>
      <c r="D361" s="354"/>
      <c r="E361" s="355"/>
      <c r="F361" s="355"/>
      <c r="G361" s="355"/>
      <c r="H361" s="358"/>
      <c r="I361" s="356"/>
      <c r="J361" s="357"/>
      <c r="K361" s="352"/>
      <c r="L361" s="351"/>
      <c r="M361" s="351"/>
      <c r="N361" s="351"/>
      <c r="O361" s="351"/>
      <c r="P361" s="351"/>
      <c r="Q361" s="351"/>
      <c r="R361" s="351"/>
      <c r="S361" s="351"/>
      <c r="T361" s="351"/>
      <c r="U361" s="351"/>
      <c r="V361" s="351"/>
      <c r="W361" s="351"/>
      <c r="X361" s="351"/>
    </row>
    <row r="362" ht="75.75" customHeight="1">
      <c r="A362" s="353"/>
      <c r="B362" s="354"/>
      <c r="C362" s="354"/>
      <c r="D362" s="354"/>
      <c r="E362" s="355"/>
      <c r="F362" s="355"/>
      <c r="G362" s="355"/>
      <c r="H362" s="358"/>
      <c r="I362" s="356"/>
      <c r="J362" s="357"/>
      <c r="K362" s="352"/>
      <c r="L362" s="351"/>
      <c r="M362" s="351"/>
      <c r="N362" s="351"/>
      <c r="O362" s="351"/>
      <c r="P362" s="351"/>
      <c r="Q362" s="351"/>
      <c r="R362" s="351"/>
      <c r="S362" s="351"/>
      <c r="T362" s="351"/>
      <c r="U362" s="351"/>
      <c r="V362" s="351"/>
      <c r="W362" s="351"/>
      <c r="X362" s="351"/>
    </row>
    <row r="363" ht="75.75" customHeight="1">
      <c r="A363" s="353"/>
      <c r="B363" s="354"/>
      <c r="C363" s="354"/>
      <c r="D363" s="354"/>
      <c r="E363" s="355"/>
      <c r="F363" s="355"/>
      <c r="G363" s="355"/>
      <c r="H363" s="358"/>
      <c r="I363" s="356"/>
      <c r="J363" s="357"/>
      <c r="K363" s="352"/>
      <c r="L363" s="351"/>
      <c r="M363" s="351"/>
      <c r="N363" s="351"/>
      <c r="O363" s="351"/>
      <c r="P363" s="351"/>
      <c r="Q363" s="351"/>
      <c r="R363" s="351"/>
      <c r="S363" s="351"/>
      <c r="T363" s="351"/>
      <c r="U363" s="351"/>
      <c r="V363" s="351"/>
      <c r="W363" s="351"/>
      <c r="X363" s="351"/>
    </row>
    <row r="364" ht="75.75" customHeight="1">
      <c r="A364" s="353"/>
      <c r="B364" s="354"/>
      <c r="C364" s="354"/>
      <c r="D364" s="354"/>
      <c r="E364" s="355"/>
      <c r="F364" s="355"/>
      <c r="G364" s="355"/>
      <c r="H364" s="358"/>
      <c r="I364" s="356"/>
      <c r="J364" s="357"/>
      <c r="K364" s="352"/>
      <c r="L364" s="351"/>
      <c r="M364" s="351"/>
      <c r="N364" s="351"/>
      <c r="O364" s="351"/>
      <c r="P364" s="351"/>
      <c r="Q364" s="351"/>
      <c r="R364" s="351"/>
      <c r="S364" s="351"/>
      <c r="T364" s="351"/>
      <c r="U364" s="351"/>
      <c r="V364" s="351"/>
      <c r="W364" s="351"/>
      <c r="X364" s="351"/>
    </row>
    <row r="365" ht="75.75" customHeight="1">
      <c r="A365" s="353"/>
      <c r="B365" s="354"/>
      <c r="C365" s="354"/>
      <c r="D365" s="354"/>
      <c r="E365" s="355"/>
      <c r="F365" s="355"/>
      <c r="G365" s="355"/>
      <c r="H365" s="358"/>
      <c r="I365" s="356"/>
      <c r="J365" s="357"/>
      <c r="K365" s="352"/>
      <c r="L365" s="351"/>
      <c r="M365" s="351"/>
      <c r="N365" s="351"/>
      <c r="O365" s="351"/>
      <c r="P365" s="351"/>
      <c r="Q365" s="351"/>
      <c r="R365" s="351"/>
      <c r="S365" s="351"/>
      <c r="T365" s="351"/>
      <c r="U365" s="351"/>
      <c r="V365" s="351"/>
      <c r="W365" s="351"/>
      <c r="X365" s="351"/>
    </row>
    <row r="366" ht="75.75" customHeight="1">
      <c r="A366" s="353"/>
      <c r="B366" s="354"/>
      <c r="C366" s="354"/>
      <c r="D366" s="354"/>
      <c r="E366" s="355"/>
      <c r="F366" s="355"/>
      <c r="G366" s="355"/>
      <c r="H366" s="358"/>
      <c r="I366" s="356"/>
      <c r="J366" s="357"/>
      <c r="K366" s="352"/>
      <c r="L366" s="351"/>
      <c r="M366" s="351"/>
      <c r="N366" s="351"/>
      <c r="O366" s="351"/>
      <c r="P366" s="351"/>
      <c r="Q366" s="351"/>
      <c r="R366" s="351"/>
      <c r="S366" s="351"/>
      <c r="T366" s="351"/>
      <c r="U366" s="351"/>
      <c r="V366" s="351"/>
      <c r="W366" s="351"/>
      <c r="X366" s="351"/>
    </row>
    <row r="367" ht="75.75" customHeight="1">
      <c r="A367" s="353"/>
      <c r="B367" s="354"/>
      <c r="C367" s="354"/>
      <c r="D367" s="354"/>
      <c r="E367" s="355"/>
      <c r="F367" s="355"/>
      <c r="G367" s="355"/>
      <c r="H367" s="358"/>
      <c r="I367" s="356"/>
      <c r="J367" s="357"/>
      <c r="K367" s="352"/>
      <c r="L367" s="351"/>
      <c r="M367" s="351"/>
      <c r="N367" s="351"/>
      <c r="O367" s="351"/>
      <c r="P367" s="351"/>
      <c r="Q367" s="351"/>
      <c r="R367" s="351"/>
      <c r="S367" s="351"/>
      <c r="T367" s="351"/>
      <c r="U367" s="351"/>
      <c r="V367" s="351"/>
      <c r="W367" s="351"/>
      <c r="X367" s="351"/>
    </row>
    <row r="368" ht="75.75" customHeight="1">
      <c r="A368" s="353"/>
      <c r="B368" s="354"/>
      <c r="C368" s="354"/>
      <c r="D368" s="354"/>
      <c r="E368" s="355"/>
      <c r="F368" s="355"/>
      <c r="G368" s="355"/>
      <c r="H368" s="358"/>
      <c r="I368" s="356"/>
      <c r="J368" s="357"/>
      <c r="K368" s="352"/>
      <c r="L368" s="351"/>
      <c r="M368" s="351"/>
      <c r="N368" s="351"/>
      <c r="O368" s="351"/>
      <c r="P368" s="351"/>
      <c r="Q368" s="351"/>
      <c r="R368" s="351"/>
      <c r="S368" s="351"/>
      <c r="T368" s="351"/>
      <c r="U368" s="351"/>
      <c r="V368" s="351"/>
      <c r="W368" s="351"/>
      <c r="X368" s="351"/>
    </row>
    <row r="369" ht="75.75" customHeight="1">
      <c r="A369" s="353"/>
      <c r="B369" s="354"/>
      <c r="C369" s="354"/>
      <c r="D369" s="354"/>
      <c r="E369" s="355"/>
      <c r="F369" s="355"/>
      <c r="G369" s="355"/>
      <c r="H369" s="358"/>
      <c r="I369" s="356"/>
      <c r="J369" s="357"/>
      <c r="K369" s="352"/>
      <c r="L369" s="351"/>
      <c r="M369" s="351"/>
      <c r="N369" s="351"/>
      <c r="O369" s="351"/>
      <c r="P369" s="351"/>
      <c r="Q369" s="351"/>
      <c r="R369" s="351"/>
      <c r="S369" s="351"/>
      <c r="T369" s="351"/>
      <c r="U369" s="351"/>
      <c r="V369" s="351"/>
      <c r="W369" s="351"/>
      <c r="X369" s="351"/>
    </row>
    <row r="370" ht="75.75" customHeight="1">
      <c r="A370" s="353"/>
      <c r="B370" s="354"/>
      <c r="C370" s="354"/>
      <c r="D370" s="354"/>
      <c r="E370" s="355"/>
      <c r="F370" s="355"/>
      <c r="G370" s="355"/>
      <c r="H370" s="358"/>
      <c r="I370" s="356"/>
      <c r="J370" s="357"/>
      <c r="K370" s="352"/>
      <c r="L370" s="351"/>
      <c r="M370" s="351"/>
      <c r="N370" s="351"/>
      <c r="O370" s="351"/>
      <c r="P370" s="351"/>
      <c r="Q370" s="351"/>
      <c r="R370" s="351"/>
      <c r="S370" s="351"/>
      <c r="T370" s="351"/>
      <c r="U370" s="351"/>
      <c r="V370" s="351"/>
      <c r="W370" s="351"/>
      <c r="X370" s="351"/>
    </row>
    <row r="371" ht="75.75" customHeight="1">
      <c r="A371" s="353"/>
      <c r="B371" s="354"/>
      <c r="C371" s="354"/>
      <c r="D371" s="354"/>
      <c r="E371" s="355"/>
      <c r="F371" s="355"/>
      <c r="G371" s="355"/>
      <c r="H371" s="358"/>
      <c r="I371" s="356"/>
      <c r="J371" s="357"/>
      <c r="K371" s="352"/>
      <c r="L371" s="351"/>
      <c r="M371" s="351"/>
      <c r="N371" s="351"/>
      <c r="O371" s="351"/>
      <c r="P371" s="351"/>
      <c r="Q371" s="351"/>
      <c r="R371" s="351"/>
      <c r="S371" s="351"/>
      <c r="T371" s="351"/>
      <c r="U371" s="351"/>
      <c r="V371" s="351"/>
      <c r="W371" s="351"/>
      <c r="X371" s="351"/>
    </row>
    <row r="372" ht="75.75" customHeight="1">
      <c r="A372" s="353"/>
      <c r="B372" s="354"/>
      <c r="C372" s="354"/>
      <c r="D372" s="354"/>
      <c r="E372" s="355"/>
      <c r="F372" s="355"/>
      <c r="G372" s="355"/>
      <c r="H372" s="358"/>
      <c r="I372" s="356"/>
      <c r="J372" s="357"/>
      <c r="K372" s="352"/>
      <c r="L372" s="351"/>
      <c r="M372" s="351"/>
      <c r="N372" s="351"/>
      <c r="O372" s="351"/>
      <c r="P372" s="351"/>
      <c r="Q372" s="351"/>
      <c r="R372" s="351"/>
      <c r="S372" s="351"/>
      <c r="T372" s="351"/>
      <c r="U372" s="351"/>
      <c r="V372" s="351"/>
      <c r="W372" s="351"/>
      <c r="X372" s="351"/>
    </row>
    <row r="373" ht="75.75" customHeight="1">
      <c r="A373" s="353"/>
      <c r="B373" s="354"/>
      <c r="C373" s="354"/>
      <c r="D373" s="354"/>
      <c r="E373" s="355"/>
      <c r="F373" s="355"/>
      <c r="G373" s="355"/>
      <c r="H373" s="358"/>
      <c r="I373" s="356"/>
      <c r="J373" s="357"/>
      <c r="K373" s="352"/>
      <c r="L373" s="351"/>
      <c r="M373" s="351"/>
      <c r="N373" s="351"/>
      <c r="O373" s="351"/>
      <c r="P373" s="351"/>
      <c r="Q373" s="351"/>
      <c r="R373" s="351"/>
      <c r="S373" s="351"/>
      <c r="T373" s="351"/>
      <c r="U373" s="351"/>
      <c r="V373" s="351"/>
      <c r="W373" s="351"/>
      <c r="X373" s="351"/>
    </row>
    <row r="374" ht="75.75" customHeight="1">
      <c r="A374" s="353"/>
      <c r="B374" s="354"/>
      <c r="C374" s="354"/>
      <c r="D374" s="354"/>
      <c r="E374" s="355"/>
      <c r="F374" s="355"/>
      <c r="G374" s="355"/>
      <c r="H374" s="358"/>
      <c r="I374" s="356"/>
      <c r="J374" s="357"/>
      <c r="K374" s="352"/>
      <c r="L374" s="351"/>
      <c r="M374" s="351"/>
      <c r="N374" s="351"/>
      <c r="O374" s="351"/>
      <c r="P374" s="351"/>
      <c r="Q374" s="351"/>
      <c r="R374" s="351"/>
      <c r="S374" s="351"/>
      <c r="T374" s="351"/>
      <c r="U374" s="351"/>
      <c r="V374" s="351"/>
      <c r="W374" s="351"/>
      <c r="X374" s="351"/>
    </row>
    <row r="375" ht="75.75" customHeight="1">
      <c r="A375" s="353"/>
      <c r="B375" s="354"/>
      <c r="C375" s="354"/>
      <c r="D375" s="354"/>
      <c r="E375" s="355"/>
      <c r="F375" s="355"/>
      <c r="G375" s="355"/>
      <c r="H375" s="358"/>
      <c r="I375" s="356"/>
      <c r="J375" s="357"/>
      <c r="K375" s="352"/>
      <c r="L375" s="351"/>
      <c r="M375" s="351"/>
      <c r="N375" s="351"/>
      <c r="O375" s="351"/>
      <c r="P375" s="351"/>
      <c r="Q375" s="351"/>
      <c r="R375" s="351"/>
      <c r="S375" s="351"/>
      <c r="T375" s="351"/>
      <c r="U375" s="351"/>
      <c r="V375" s="351"/>
      <c r="W375" s="351"/>
      <c r="X375" s="351"/>
    </row>
    <row r="376" ht="75.75" customHeight="1">
      <c r="A376" s="353"/>
      <c r="B376" s="354"/>
      <c r="C376" s="354"/>
      <c r="D376" s="354"/>
      <c r="E376" s="355"/>
      <c r="F376" s="355"/>
      <c r="G376" s="355"/>
      <c r="H376" s="358"/>
      <c r="I376" s="356"/>
      <c r="J376" s="357"/>
      <c r="K376" s="352"/>
      <c r="L376" s="351"/>
      <c r="M376" s="351"/>
      <c r="N376" s="351"/>
      <c r="O376" s="351"/>
      <c r="P376" s="351"/>
      <c r="Q376" s="351"/>
      <c r="R376" s="351"/>
      <c r="S376" s="351"/>
      <c r="T376" s="351"/>
      <c r="U376" s="351"/>
      <c r="V376" s="351"/>
      <c r="W376" s="351"/>
      <c r="X376" s="351"/>
    </row>
    <row r="377" ht="75.75" customHeight="1">
      <c r="A377" s="353"/>
      <c r="B377" s="354"/>
      <c r="C377" s="354"/>
      <c r="D377" s="354"/>
      <c r="E377" s="355"/>
      <c r="F377" s="355"/>
      <c r="G377" s="355"/>
      <c r="H377" s="358"/>
      <c r="I377" s="356"/>
      <c r="J377" s="357"/>
      <c r="K377" s="352"/>
      <c r="L377" s="351"/>
      <c r="M377" s="351"/>
      <c r="N377" s="351"/>
      <c r="O377" s="351"/>
      <c r="P377" s="351"/>
      <c r="Q377" s="351"/>
      <c r="R377" s="351"/>
      <c r="S377" s="351"/>
      <c r="T377" s="351"/>
      <c r="U377" s="351"/>
      <c r="V377" s="351"/>
      <c r="W377" s="351"/>
      <c r="X377" s="351"/>
    </row>
    <row r="378" ht="75.75" customHeight="1">
      <c r="A378" s="353"/>
      <c r="B378" s="354"/>
      <c r="C378" s="354"/>
      <c r="D378" s="354"/>
      <c r="E378" s="355"/>
      <c r="F378" s="355"/>
      <c r="G378" s="355"/>
      <c r="H378" s="358"/>
      <c r="I378" s="356"/>
      <c r="J378" s="357"/>
      <c r="K378" s="352"/>
      <c r="L378" s="351"/>
      <c r="M378" s="351"/>
      <c r="N378" s="351"/>
      <c r="O378" s="351"/>
      <c r="P378" s="351"/>
      <c r="Q378" s="351"/>
      <c r="R378" s="351"/>
      <c r="S378" s="351"/>
      <c r="T378" s="351"/>
      <c r="U378" s="351"/>
      <c r="V378" s="351"/>
      <c r="W378" s="351"/>
      <c r="X378" s="351"/>
    </row>
    <row r="379" ht="75.75" customHeight="1">
      <c r="A379" s="353"/>
      <c r="B379" s="354"/>
      <c r="C379" s="354"/>
      <c r="D379" s="354"/>
      <c r="E379" s="355"/>
      <c r="F379" s="355"/>
      <c r="G379" s="355"/>
      <c r="H379" s="358"/>
      <c r="I379" s="356"/>
      <c r="J379" s="357"/>
      <c r="K379" s="352"/>
      <c r="L379" s="351"/>
      <c r="M379" s="351"/>
      <c r="N379" s="351"/>
      <c r="O379" s="351"/>
      <c r="P379" s="351"/>
      <c r="Q379" s="351"/>
      <c r="R379" s="351"/>
      <c r="S379" s="351"/>
      <c r="T379" s="351"/>
      <c r="U379" s="351"/>
      <c r="V379" s="351"/>
      <c r="W379" s="351"/>
      <c r="X379" s="351"/>
    </row>
    <row r="380" ht="75.75" customHeight="1">
      <c r="A380" s="353"/>
      <c r="B380" s="354"/>
      <c r="C380" s="354"/>
      <c r="D380" s="354"/>
      <c r="E380" s="355"/>
      <c r="F380" s="355"/>
      <c r="G380" s="355"/>
      <c r="H380" s="358"/>
      <c r="I380" s="356"/>
      <c r="J380" s="357"/>
      <c r="K380" s="352"/>
      <c r="L380" s="351"/>
      <c r="M380" s="351"/>
      <c r="N380" s="351"/>
      <c r="O380" s="351"/>
      <c r="P380" s="351"/>
      <c r="Q380" s="351"/>
      <c r="R380" s="351"/>
      <c r="S380" s="351"/>
      <c r="T380" s="351"/>
      <c r="U380" s="351"/>
      <c r="V380" s="351"/>
      <c r="W380" s="351"/>
      <c r="X380" s="351"/>
    </row>
    <row r="381" ht="75.75" customHeight="1">
      <c r="A381" s="353"/>
      <c r="B381" s="354"/>
      <c r="C381" s="354"/>
      <c r="D381" s="354"/>
      <c r="E381" s="355"/>
      <c r="F381" s="355"/>
      <c r="G381" s="355"/>
      <c r="H381" s="358"/>
      <c r="I381" s="356"/>
      <c r="J381" s="357"/>
      <c r="K381" s="352"/>
      <c r="L381" s="351"/>
      <c r="M381" s="351"/>
      <c r="N381" s="351"/>
      <c r="O381" s="351"/>
      <c r="P381" s="351"/>
      <c r="Q381" s="351"/>
      <c r="R381" s="351"/>
      <c r="S381" s="351"/>
      <c r="T381" s="351"/>
      <c r="U381" s="351"/>
      <c r="V381" s="351"/>
      <c r="W381" s="351"/>
      <c r="X381" s="351"/>
    </row>
    <row r="382" ht="75.75" customHeight="1">
      <c r="A382" s="353"/>
      <c r="B382" s="354"/>
      <c r="C382" s="354"/>
      <c r="D382" s="354"/>
      <c r="E382" s="355"/>
      <c r="F382" s="355"/>
      <c r="G382" s="355"/>
      <c r="H382" s="358"/>
      <c r="I382" s="356"/>
      <c r="J382" s="357"/>
      <c r="K382" s="352"/>
      <c r="L382" s="351"/>
      <c r="M382" s="351"/>
      <c r="N382" s="351"/>
      <c r="O382" s="351"/>
      <c r="P382" s="351"/>
      <c r="Q382" s="351"/>
      <c r="R382" s="351"/>
      <c r="S382" s="351"/>
      <c r="T382" s="351"/>
      <c r="U382" s="351"/>
      <c r="V382" s="351"/>
      <c r="W382" s="351"/>
      <c r="X382" s="351"/>
    </row>
    <row r="383" ht="75.75" customHeight="1">
      <c r="A383" s="353"/>
      <c r="B383" s="354"/>
      <c r="C383" s="354"/>
      <c r="D383" s="354"/>
      <c r="E383" s="355"/>
      <c r="F383" s="355"/>
      <c r="G383" s="355"/>
      <c r="H383" s="358"/>
      <c r="I383" s="356"/>
      <c r="J383" s="357"/>
      <c r="K383" s="352"/>
      <c r="L383" s="351"/>
      <c r="M383" s="351"/>
      <c r="N383" s="351"/>
      <c r="O383" s="351"/>
      <c r="P383" s="351"/>
      <c r="Q383" s="351"/>
      <c r="R383" s="351"/>
      <c r="S383" s="351"/>
      <c r="T383" s="351"/>
      <c r="U383" s="351"/>
      <c r="V383" s="351"/>
      <c r="W383" s="351"/>
      <c r="X383" s="351"/>
    </row>
    <row r="384" ht="75.75" customHeight="1">
      <c r="A384" s="353"/>
      <c r="B384" s="354"/>
      <c r="C384" s="354"/>
      <c r="D384" s="354"/>
      <c r="E384" s="355"/>
      <c r="F384" s="355"/>
      <c r="G384" s="355"/>
      <c r="H384" s="358"/>
      <c r="I384" s="356"/>
      <c r="J384" s="357"/>
      <c r="K384" s="352"/>
      <c r="L384" s="351"/>
      <c r="M384" s="351"/>
      <c r="N384" s="351"/>
      <c r="O384" s="351"/>
      <c r="P384" s="351"/>
      <c r="Q384" s="351"/>
      <c r="R384" s="351"/>
      <c r="S384" s="351"/>
      <c r="T384" s="351"/>
      <c r="U384" s="351"/>
      <c r="V384" s="351"/>
      <c r="W384" s="351"/>
      <c r="X384" s="351"/>
    </row>
    <row r="385" ht="75.75" customHeight="1">
      <c r="A385" s="353"/>
      <c r="B385" s="354"/>
      <c r="C385" s="354"/>
      <c r="D385" s="354"/>
      <c r="E385" s="355"/>
      <c r="F385" s="355"/>
      <c r="G385" s="355"/>
      <c r="H385" s="358"/>
      <c r="I385" s="356"/>
      <c r="J385" s="357"/>
      <c r="K385" s="352"/>
      <c r="L385" s="351"/>
      <c r="M385" s="351"/>
      <c r="N385" s="351"/>
      <c r="O385" s="351"/>
      <c r="P385" s="351"/>
      <c r="Q385" s="351"/>
      <c r="R385" s="351"/>
      <c r="S385" s="351"/>
      <c r="T385" s="351"/>
      <c r="U385" s="351"/>
      <c r="V385" s="351"/>
      <c r="W385" s="351"/>
      <c r="X385" s="351"/>
    </row>
    <row r="386" ht="75.75" customHeight="1">
      <c r="A386" s="353"/>
      <c r="B386" s="354"/>
      <c r="C386" s="354"/>
      <c r="D386" s="354"/>
      <c r="E386" s="355"/>
      <c r="F386" s="355"/>
      <c r="G386" s="355"/>
      <c r="H386" s="358"/>
      <c r="I386" s="356"/>
      <c r="J386" s="357"/>
      <c r="K386" s="352"/>
      <c r="L386" s="351"/>
      <c r="M386" s="351"/>
      <c r="N386" s="351"/>
      <c r="O386" s="351"/>
      <c r="P386" s="351"/>
      <c r="Q386" s="351"/>
      <c r="R386" s="351"/>
      <c r="S386" s="351"/>
      <c r="T386" s="351"/>
      <c r="U386" s="351"/>
      <c r="V386" s="351"/>
      <c r="W386" s="351"/>
      <c r="X386" s="351"/>
    </row>
    <row r="387" ht="75.75" customHeight="1">
      <c r="A387" s="353"/>
      <c r="B387" s="354"/>
      <c r="C387" s="354"/>
      <c r="D387" s="354"/>
      <c r="E387" s="355"/>
      <c r="F387" s="355"/>
      <c r="G387" s="355"/>
      <c r="H387" s="358"/>
      <c r="I387" s="356"/>
      <c r="J387" s="357"/>
      <c r="K387" s="352"/>
      <c r="L387" s="351"/>
      <c r="M387" s="351"/>
      <c r="N387" s="351"/>
      <c r="O387" s="351"/>
      <c r="P387" s="351"/>
      <c r="Q387" s="351"/>
      <c r="R387" s="351"/>
      <c r="S387" s="351"/>
      <c r="T387" s="351"/>
      <c r="U387" s="351"/>
      <c r="V387" s="351"/>
      <c r="W387" s="351"/>
      <c r="X387" s="351"/>
    </row>
    <row r="388" ht="75.75" customHeight="1">
      <c r="A388" s="353"/>
      <c r="B388" s="354"/>
      <c r="C388" s="354"/>
      <c r="D388" s="354"/>
      <c r="E388" s="355"/>
      <c r="F388" s="355"/>
      <c r="G388" s="355"/>
      <c r="H388" s="358"/>
      <c r="I388" s="356"/>
      <c r="J388" s="357"/>
      <c r="K388" s="352"/>
      <c r="L388" s="351"/>
      <c r="M388" s="351"/>
      <c r="N388" s="351"/>
      <c r="O388" s="351"/>
      <c r="P388" s="351"/>
      <c r="Q388" s="351"/>
      <c r="R388" s="351"/>
      <c r="S388" s="351"/>
      <c r="T388" s="351"/>
      <c r="U388" s="351"/>
      <c r="V388" s="351"/>
      <c r="W388" s="351"/>
      <c r="X388" s="351"/>
    </row>
    <row r="389" ht="75.75" customHeight="1">
      <c r="A389" s="353"/>
      <c r="B389" s="354"/>
      <c r="C389" s="354"/>
      <c r="D389" s="354"/>
      <c r="E389" s="355"/>
      <c r="F389" s="355"/>
      <c r="G389" s="355"/>
      <c r="H389" s="358"/>
      <c r="I389" s="356"/>
      <c r="J389" s="357"/>
      <c r="K389" s="352"/>
      <c r="L389" s="351"/>
      <c r="M389" s="351"/>
      <c r="N389" s="351"/>
      <c r="O389" s="351"/>
      <c r="P389" s="351"/>
      <c r="Q389" s="351"/>
      <c r="R389" s="351"/>
      <c r="S389" s="351"/>
      <c r="T389" s="351"/>
      <c r="U389" s="351"/>
      <c r="V389" s="351"/>
      <c r="W389" s="351"/>
      <c r="X389" s="351"/>
    </row>
    <row r="390" ht="75.75" customHeight="1">
      <c r="A390" s="353"/>
      <c r="B390" s="354"/>
      <c r="C390" s="354"/>
      <c r="D390" s="354"/>
      <c r="E390" s="355"/>
      <c r="F390" s="355"/>
      <c r="G390" s="355"/>
      <c r="H390" s="358"/>
      <c r="I390" s="356"/>
      <c r="J390" s="357"/>
      <c r="K390" s="352"/>
      <c r="L390" s="351"/>
      <c r="M390" s="351"/>
      <c r="N390" s="351"/>
      <c r="O390" s="351"/>
      <c r="P390" s="351"/>
      <c r="Q390" s="351"/>
      <c r="R390" s="351"/>
      <c r="S390" s="351"/>
      <c r="T390" s="351"/>
      <c r="U390" s="351"/>
      <c r="V390" s="351"/>
      <c r="W390" s="351"/>
      <c r="X390" s="351"/>
    </row>
    <row r="391" ht="75.75" customHeight="1">
      <c r="A391" s="353"/>
      <c r="B391" s="354"/>
      <c r="C391" s="354"/>
      <c r="D391" s="354"/>
      <c r="E391" s="355"/>
      <c r="F391" s="355"/>
      <c r="G391" s="355"/>
      <c r="H391" s="358"/>
      <c r="I391" s="356"/>
      <c r="J391" s="357"/>
      <c r="K391" s="352"/>
      <c r="L391" s="351"/>
      <c r="M391" s="351"/>
      <c r="N391" s="351"/>
      <c r="O391" s="351"/>
      <c r="P391" s="351"/>
      <c r="Q391" s="351"/>
      <c r="R391" s="351"/>
      <c r="S391" s="351"/>
      <c r="T391" s="351"/>
      <c r="U391" s="351"/>
      <c r="V391" s="351"/>
      <c r="W391" s="351"/>
      <c r="X391" s="351"/>
    </row>
    <row r="392" ht="75.75" customHeight="1">
      <c r="A392" s="353"/>
      <c r="B392" s="354"/>
      <c r="C392" s="354"/>
      <c r="D392" s="354"/>
      <c r="E392" s="355"/>
      <c r="F392" s="355"/>
      <c r="G392" s="355"/>
      <c r="H392" s="358"/>
      <c r="I392" s="356"/>
      <c r="J392" s="357"/>
      <c r="K392" s="352"/>
      <c r="L392" s="351"/>
      <c r="M392" s="351"/>
      <c r="N392" s="351"/>
      <c r="O392" s="351"/>
      <c r="P392" s="351"/>
      <c r="Q392" s="351"/>
      <c r="R392" s="351"/>
      <c r="S392" s="351"/>
      <c r="T392" s="351"/>
      <c r="U392" s="351"/>
      <c r="V392" s="351"/>
      <c r="W392" s="351"/>
      <c r="X392" s="351"/>
    </row>
    <row r="393" ht="75.75" customHeight="1">
      <c r="A393" s="353"/>
      <c r="B393" s="354"/>
      <c r="C393" s="354"/>
      <c r="D393" s="354"/>
      <c r="E393" s="355"/>
      <c r="F393" s="355"/>
      <c r="G393" s="355"/>
      <c r="H393" s="358"/>
      <c r="I393" s="356"/>
      <c r="J393" s="357"/>
      <c r="K393" s="352"/>
      <c r="L393" s="351"/>
      <c r="M393" s="351"/>
      <c r="N393" s="351"/>
      <c r="O393" s="351"/>
      <c r="P393" s="351"/>
      <c r="Q393" s="351"/>
      <c r="R393" s="351"/>
      <c r="S393" s="351"/>
      <c r="T393" s="351"/>
      <c r="U393" s="351"/>
      <c r="V393" s="351"/>
      <c r="W393" s="351"/>
      <c r="X393" s="351"/>
    </row>
    <row r="394" ht="75.75" customHeight="1">
      <c r="A394" s="353"/>
      <c r="B394" s="354"/>
      <c r="C394" s="354"/>
      <c r="D394" s="354"/>
      <c r="E394" s="355"/>
      <c r="F394" s="355"/>
      <c r="G394" s="355"/>
      <c r="H394" s="358"/>
      <c r="I394" s="356"/>
      <c r="J394" s="357"/>
      <c r="K394" s="352"/>
      <c r="L394" s="351"/>
      <c r="M394" s="351"/>
      <c r="N394" s="351"/>
      <c r="O394" s="351"/>
      <c r="P394" s="351"/>
      <c r="Q394" s="351"/>
      <c r="R394" s="351"/>
      <c r="S394" s="351"/>
      <c r="T394" s="351"/>
      <c r="U394" s="351"/>
      <c r="V394" s="351"/>
      <c r="W394" s="351"/>
      <c r="X394" s="351"/>
    </row>
    <row r="395" ht="75.75" customHeight="1">
      <c r="A395" s="353"/>
      <c r="B395" s="354"/>
      <c r="C395" s="354"/>
      <c r="D395" s="354"/>
      <c r="E395" s="355"/>
      <c r="F395" s="355"/>
      <c r="G395" s="355"/>
      <c r="H395" s="358"/>
      <c r="I395" s="356"/>
      <c r="J395" s="357"/>
      <c r="K395" s="352"/>
      <c r="L395" s="351"/>
      <c r="M395" s="351"/>
      <c r="N395" s="351"/>
      <c r="O395" s="351"/>
      <c r="P395" s="351"/>
      <c r="Q395" s="351"/>
      <c r="R395" s="351"/>
      <c r="S395" s="351"/>
      <c r="T395" s="351"/>
      <c r="U395" s="351"/>
      <c r="V395" s="351"/>
      <c r="W395" s="351"/>
      <c r="X395" s="351"/>
    </row>
    <row r="396" ht="75.75" customHeight="1">
      <c r="A396" s="353"/>
      <c r="B396" s="354"/>
      <c r="C396" s="354"/>
      <c r="D396" s="354"/>
      <c r="E396" s="355"/>
      <c r="F396" s="355"/>
      <c r="G396" s="355"/>
      <c r="H396" s="358"/>
      <c r="I396" s="356"/>
      <c r="J396" s="357"/>
      <c r="K396" s="352"/>
      <c r="L396" s="351"/>
      <c r="M396" s="351"/>
      <c r="N396" s="351"/>
      <c r="O396" s="351"/>
      <c r="P396" s="351"/>
      <c r="Q396" s="351"/>
      <c r="R396" s="351"/>
      <c r="S396" s="351"/>
      <c r="T396" s="351"/>
      <c r="U396" s="351"/>
      <c r="V396" s="351"/>
      <c r="W396" s="351"/>
      <c r="X396" s="351"/>
    </row>
    <row r="397" ht="75.75" customHeight="1">
      <c r="A397" s="353"/>
      <c r="B397" s="354"/>
      <c r="C397" s="354"/>
      <c r="D397" s="354"/>
      <c r="E397" s="355"/>
      <c r="F397" s="355"/>
      <c r="G397" s="355"/>
      <c r="H397" s="358"/>
      <c r="I397" s="356"/>
      <c r="J397" s="357"/>
      <c r="K397" s="352"/>
      <c r="L397" s="351"/>
      <c r="M397" s="351"/>
      <c r="N397" s="351"/>
      <c r="O397" s="351"/>
      <c r="P397" s="351"/>
      <c r="Q397" s="351"/>
      <c r="R397" s="351"/>
      <c r="S397" s="351"/>
      <c r="T397" s="351"/>
      <c r="U397" s="351"/>
      <c r="V397" s="351"/>
      <c r="W397" s="351"/>
      <c r="X397" s="351"/>
    </row>
    <row r="398" ht="75.75" customHeight="1">
      <c r="A398" s="353"/>
      <c r="B398" s="354"/>
      <c r="C398" s="354"/>
      <c r="D398" s="354"/>
      <c r="E398" s="355"/>
      <c r="F398" s="355"/>
      <c r="G398" s="355"/>
      <c r="H398" s="358"/>
      <c r="I398" s="356"/>
      <c r="J398" s="357"/>
      <c r="K398" s="352"/>
      <c r="L398" s="351"/>
      <c r="M398" s="351"/>
      <c r="N398" s="351"/>
      <c r="O398" s="351"/>
      <c r="P398" s="351"/>
      <c r="Q398" s="351"/>
      <c r="R398" s="351"/>
      <c r="S398" s="351"/>
      <c r="T398" s="351"/>
      <c r="U398" s="351"/>
      <c r="V398" s="351"/>
      <c r="W398" s="351"/>
      <c r="X398" s="351"/>
    </row>
    <row r="399" ht="75.75" customHeight="1">
      <c r="A399" s="353"/>
      <c r="B399" s="354"/>
      <c r="C399" s="354"/>
      <c r="D399" s="354"/>
      <c r="E399" s="355"/>
      <c r="F399" s="355"/>
      <c r="G399" s="355"/>
      <c r="H399" s="358"/>
      <c r="I399" s="356"/>
      <c r="J399" s="357"/>
      <c r="K399" s="352"/>
      <c r="L399" s="351"/>
      <c r="M399" s="351"/>
      <c r="N399" s="351"/>
      <c r="O399" s="351"/>
      <c r="P399" s="351"/>
      <c r="Q399" s="351"/>
      <c r="R399" s="351"/>
      <c r="S399" s="351"/>
      <c r="T399" s="351"/>
      <c r="U399" s="351"/>
      <c r="V399" s="351"/>
      <c r="W399" s="351"/>
      <c r="X399" s="351"/>
    </row>
    <row r="400" ht="75.75" customHeight="1">
      <c r="A400" s="353"/>
      <c r="B400" s="354"/>
      <c r="C400" s="354"/>
      <c r="D400" s="354"/>
      <c r="E400" s="355"/>
      <c r="F400" s="355"/>
      <c r="G400" s="355"/>
      <c r="H400" s="358"/>
      <c r="I400" s="356"/>
      <c r="J400" s="357"/>
      <c r="K400" s="352"/>
      <c r="L400" s="351"/>
      <c r="M400" s="351"/>
      <c r="N400" s="351"/>
      <c r="O400" s="351"/>
      <c r="P400" s="351"/>
      <c r="Q400" s="351"/>
      <c r="R400" s="351"/>
      <c r="S400" s="351"/>
      <c r="T400" s="351"/>
      <c r="U400" s="351"/>
      <c r="V400" s="351"/>
      <c r="W400" s="351"/>
      <c r="X400" s="351"/>
    </row>
    <row r="401" ht="75.75" customHeight="1">
      <c r="A401" s="353"/>
      <c r="B401" s="354"/>
      <c r="C401" s="354"/>
      <c r="D401" s="354"/>
      <c r="E401" s="355"/>
      <c r="F401" s="355"/>
      <c r="G401" s="355"/>
      <c r="H401" s="358"/>
      <c r="I401" s="356"/>
      <c r="J401" s="357"/>
      <c r="K401" s="352"/>
      <c r="L401" s="351"/>
      <c r="M401" s="351"/>
      <c r="N401" s="351"/>
      <c r="O401" s="351"/>
      <c r="P401" s="351"/>
      <c r="Q401" s="351"/>
      <c r="R401" s="351"/>
      <c r="S401" s="351"/>
      <c r="T401" s="351"/>
      <c r="U401" s="351"/>
      <c r="V401" s="351"/>
      <c r="W401" s="351"/>
      <c r="X401" s="351"/>
    </row>
    <row r="402" ht="75.75" customHeight="1">
      <c r="A402" s="353"/>
      <c r="B402" s="354"/>
      <c r="C402" s="354"/>
      <c r="D402" s="354"/>
      <c r="E402" s="355"/>
      <c r="F402" s="355"/>
      <c r="G402" s="355"/>
      <c r="H402" s="358"/>
      <c r="I402" s="356"/>
      <c r="J402" s="357"/>
      <c r="K402" s="352"/>
      <c r="L402" s="351"/>
      <c r="M402" s="351"/>
      <c r="N402" s="351"/>
      <c r="O402" s="351"/>
      <c r="P402" s="351"/>
      <c r="Q402" s="351"/>
      <c r="R402" s="351"/>
      <c r="S402" s="351"/>
      <c r="T402" s="351"/>
      <c r="U402" s="351"/>
      <c r="V402" s="351"/>
      <c r="W402" s="351"/>
      <c r="X402" s="351"/>
    </row>
    <row r="403" ht="75.75" customHeight="1">
      <c r="A403" s="353"/>
      <c r="B403" s="354"/>
      <c r="C403" s="354"/>
      <c r="D403" s="354"/>
      <c r="E403" s="355"/>
      <c r="F403" s="355"/>
      <c r="G403" s="355"/>
      <c r="H403" s="358"/>
      <c r="I403" s="356"/>
      <c r="J403" s="357"/>
      <c r="K403" s="352"/>
      <c r="L403" s="351"/>
      <c r="M403" s="351"/>
      <c r="N403" s="351"/>
      <c r="O403" s="351"/>
      <c r="P403" s="351"/>
      <c r="Q403" s="351"/>
      <c r="R403" s="351"/>
      <c r="S403" s="351"/>
      <c r="T403" s="351"/>
      <c r="U403" s="351"/>
      <c r="V403" s="351"/>
      <c r="W403" s="351"/>
      <c r="X403" s="351"/>
    </row>
    <row r="404" ht="75.75" customHeight="1">
      <c r="A404" s="353"/>
      <c r="B404" s="354"/>
      <c r="C404" s="354"/>
      <c r="D404" s="354"/>
      <c r="E404" s="355"/>
      <c r="F404" s="355"/>
      <c r="G404" s="355"/>
      <c r="H404" s="358"/>
      <c r="I404" s="356"/>
      <c r="J404" s="357"/>
      <c r="K404" s="352"/>
      <c r="L404" s="351"/>
      <c r="M404" s="351"/>
      <c r="N404" s="351"/>
      <c r="O404" s="351"/>
      <c r="P404" s="351"/>
      <c r="Q404" s="351"/>
      <c r="R404" s="351"/>
      <c r="S404" s="351"/>
      <c r="T404" s="351"/>
      <c r="U404" s="351"/>
      <c r="V404" s="351"/>
      <c r="W404" s="351"/>
      <c r="X404" s="351"/>
    </row>
    <row r="405" ht="75.75" customHeight="1">
      <c r="A405" s="353"/>
      <c r="B405" s="354"/>
      <c r="C405" s="354"/>
      <c r="D405" s="354"/>
      <c r="E405" s="355"/>
      <c r="F405" s="355"/>
      <c r="G405" s="355"/>
      <c r="H405" s="358"/>
      <c r="I405" s="356"/>
      <c r="J405" s="357"/>
      <c r="K405" s="352"/>
      <c r="L405" s="351"/>
      <c r="M405" s="351"/>
      <c r="N405" s="351"/>
      <c r="O405" s="351"/>
      <c r="P405" s="351"/>
      <c r="Q405" s="351"/>
      <c r="R405" s="351"/>
      <c r="S405" s="351"/>
      <c r="T405" s="351"/>
      <c r="U405" s="351"/>
      <c r="V405" s="351"/>
      <c r="W405" s="351"/>
      <c r="X405" s="351"/>
    </row>
    <row r="406" ht="75.75" customHeight="1">
      <c r="A406" s="353"/>
      <c r="B406" s="354"/>
      <c r="C406" s="354"/>
      <c r="D406" s="354"/>
      <c r="E406" s="355"/>
      <c r="F406" s="355"/>
      <c r="G406" s="355"/>
      <c r="H406" s="358"/>
      <c r="I406" s="356"/>
      <c r="J406" s="357"/>
      <c r="K406" s="352"/>
      <c r="L406" s="351"/>
      <c r="M406" s="351"/>
      <c r="N406" s="351"/>
      <c r="O406" s="351"/>
      <c r="P406" s="351"/>
      <c r="Q406" s="351"/>
      <c r="R406" s="351"/>
      <c r="S406" s="351"/>
      <c r="T406" s="351"/>
      <c r="U406" s="351"/>
      <c r="V406" s="351"/>
      <c r="W406" s="351"/>
      <c r="X406" s="351"/>
    </row>
    <row r="407" ht="75.75" customHeight="1">
      <c r="A407" s="353"/>
      <c r="B407" s="354"/>
      <c r="C407" s="354"/>
      <c r="D407" s="354"/>
      <c r="E407" s="355"/>
      <c r="F407" s="355"/>
      <c r="G407" s="355"/>
      <c r="H407" s="358"/>
      <c r="I407" s="356"/>
      <c r="J407" s="357"/>
      <c r="K407" s="352"/>
      <c r="L407" s="351"/>
      <c r="M407" s="351"/>
      <c r="N407" s="351"/>
      <c r="O407" s="351"/>
      <c r="P407" s="351"/>
      <c r="Q407" s="351"/>
      <c r="R407" s="351"/>
      <c r="S407" s="351"/>
      <c r="T407" s="351"/>
      <c r="U407" s="351"/>
      <c r="V407" s="351"/>
      <c r="W407" s="351"/>
      <c r="X407" s="351"/>
    </row>
    <row r="408" ht="75.75" customHeight="1">
      <c r="A408" s="353"/>
      <c r="B408" s="354"/>
      <c r="C408" s="354"/>
      <c r="D408" s="354"/>
      <c r="E408" s="355"/>
      <c r="F408" s="355"/>
      <c r="G408" s="355"/>
      <c r="H408" s="358"/>
      <c r="I408" s="356"/>
      <c r="J408" s="357"/>
      <c r="K408" s="352"/>
      <c r="L408" s="351"/>
      <c r="M408" s="351"/>
      <c r="N408" s="351"/>
      <c r="O408" s="351"/>
      <c r="P408" s="351"/>
      <c r="Q408" s="351"/>
      <c r="R408" s="351"/>
      <c r="S408" s="351"/>
      <c r="T408" s="351"/>
      <c r="U408" s="351"/>
      <c r="V408" s="351"/>
      <c r="W408" s="351"/>
      <c r="X408" s="351"/>
    </row>
    <row r="409" ht="75.75" customHeight="1">
      <c r="A409" s="353"/>
      <c r="B409" s="354"/>
      <c r="C409" s="354"/>
      <c r="D409" s="354"/>
      <c r="E409" s="355"/>
      <c r="F409" s="355"/>
      <c r="G409" s="355"/>
      <c r="H409" s="358"/>
      <c r="I409" s="356"/>
      <c r="J409" s="357"/>
      <c r="K409" s="352"/>
      <c r="L409" s="351"/>
      <c r="M409" s="351"/>
      <c r="N409" s="351"/>
      <c r="O409" s="351"/>
      <c r="P409" s="351"/>
      <c r="Q409" s="351"/>
      <c r="R409" s="351"/>
      <c r="S409" s="351"/>
      <c r="T409" s="351"/>
      <c r="U409" s="351"/>
      <c r="V409" s="351"/>
      <c r="W409" s="351"/>
      <c r="X409" s="351"/>
    </row>
    <row r="410" ht="75.75" customHeight="1">
      <c r="A410" s="353"/>
      <c r="B410" s="354"/>
      <c r="C410" s="354"/>
      <c r="D410" s="354"/>
      <c r="E410" s="355"/>
      <c r="F410" s="355"/>
      <c r="G410" s="355"/>
      <c r="H410" s="358"/>
      <c r="I410" s="356"/>
      <c r="J410" s="357"/>
      <c r="K410" s="352"/>
      <c r="L410" s="351"/>
      <c r="M410" s="351"/>
      <c r="N410" s="351"/>
      <c r="O410" s="351"/>
      <c r="P410" s="351"/>
      <c r="Q410" s="351"/>
      <c r="R410" s="351"/>
      <c r="S410" s="351"/>
      <c r="T410" s="351"/>
      <c r="U410" s="351"/>
      <c r="V410" s="351"/>
      <c r="W410" s="351"/>
      <c r="X410" s="351"/>
    </row>
    <row r="411" ht="75.75" customHeight="1">
      <c r="A411" s="353"/>
      <c r="B411" s="354"/>
      <c r="C411" s="354"/>
      <c r="D411" s="354"/>
      <c r="E411" s="355"/>
      <c r="F411" s="355"/>
      <c r="G411" s="355"/>
      <c r="H411" s="358"/>
      <c r="I411" s="356"/>
      <c r="J411" s="357"/>
      <c r="K411" s="352"/>
      <c r="L411" s="351"/>
      <c r="M411" s="351"/>
      <c r="N411" s="351"/>
      <c r="O411" s="351"/>
      <c r="P411" s="351"/>
      <c r="Q411" s="351"/>
      <c r="R411" s="351"/>
      <c r="S411" s="351"/>
      <c r="T411" s="351"/>
      <c r="U411" s="351"/>
      <c r="V411" s="351"/>
      <c r="W411" s="351"/>
      <c r="X411" s="351"/>
    </row>
    <row r="412" ht="75.75" customHeight="1">
      <c r="A412" s="353"/>
      <c r="B412" s="354"/>
      <c r="C412" s="354"/>
      <c r="D412" s="354"/>
      <c r="E412" s="355"/>
      <c r="F412" s="355"/>
      <c r="G412" s="355"/>
      <c r="H412" s="358"/>
      <c r="I412" s="356"/>
      <c r="J412" s="357"/>
      <c r="K412" s="352"/>
      <c r="L412" s="351"/>
      <c r="M412" s="351"/>
      <c r="N412" s="351"/>
      <c r="O412" s="351"/>
      <c r="P412" s="351"/>
      <c r="Q412" s="351"/>
      <c r="R412" s="351"/>
      <c r="S412" s="351"/>
      <c r="T412" s="351"/>
      <c r="U412" s="351"/>
      <c r="V412" s="351"/>
      <c r="W412" s="351"/>
      <c r="X412" s="351"/>
    </row>
    <row r="413" ht="75.75" customHeight="1">
      <c r="A413" s="353"/>
      <c r="B413" s="354"/>
      <c r="C413" s="354"/>
      <c r="D413" s="354"/>
      <c r="E413" s="355"/>
      <c r="F413" s="355"/>
      <c r="G413" s="355"/>
      <c r="H413" s="358"/>
      <c r="I413" s="356"/>
      <c r="J413" s="357"/>
      <c r="K413" s="352"/>
      <c r="L413" s="351"/>
      <c r="M413" s="351"/>
      <c r="N413" s="351"/>
      <c r="O413" s="351"/>
      <c r="P413" s="351"/>
      <c r="Q413" s="351"/>
      <c r="R413" s="351"/>
      <c r="S413" s="351"/>
      <c r="T413" s="351"/>
      <c r="U413" s="351"/>
      <c r="V413" s="351"/>
      <c r="W413" s="351"/>
      <c r="X413" s="351"/>
    </row>
    <row r="414" ht="75.75" customHeight="1">
      <c r="A414" s="353"/>
      <c r="B414" s="354"/>
      <c r="C414" s="354"/>
      <c r="D414" s="354"/>
      <c r="E414" s="355"/>
      <c r="F414" s="355"/>
      <c r="G414" s="355"/>
      <c r="H414" s="358"/>
      <c r="I414" s="356"/>
      <c r="J414" s="357"/>
      <c r="K414" s="352"/>
      <c r="L414" s="351"/>
      <c r="M414" s="351"/>
      <c r="N414" s="351"/>
      <c r="O414" s="351"/>
      <c r="P414" s="351"/>
      <c r="Q414" s="351"/>
      <c r="R414" s="351"/>
      <c r="S414" s="351"/>
      <c r="T414" s="351"/>
      <c r="U414" s="351"/>
      <c r="V414" s="351"/>
      <c r="W414" s="351"/>
      <c r="X414" s="351"/>
    </row>
    <row r="415" ht="75.75" customHeight="1">
      <c r="A415" s="353"/>
      <c r="B415" s="354"/>
      <c r="C415" s="354"/>
      <c r="D415" s="354"/>
      <c r="E415" s="355"/>
      <c r="F415" s="355"/>
      <c r="G415" s="355"/>
      <c r="H415" s="358"/>
      <c r="I415" s="356"/>
      <c r="J415" s="357"/>
      <c r="K415" s="352"/>
      <c r="L415" s="351"/>
      <c r="M415" s="351"/>
      <c r="N415" s="351"/>
      <c r="O415" s="351"/>
      <c r="P415" s="351"/>
      <c r="Q415" s="351"/>
      <c r="R415" s="351"/>
      <c r="S415" s="351"/>
      <c r="T415" s="351"/>
      <c r="U415" s="351"/>
      <c r="V415" s="351"/>
      <c r="W415" s="351"/>
      <c r="X415" s="351"/>
    </row>
    <row r="416" ht="75.75" customHeight="1">
      <c r="A416" s="353"/>
      <c r="B416" s="354"/>
      <c r="C416" s="354"/>
      <c r="D416" s="354"/>
      <c r="E416" s="355"/>
      <c r="F416" s="355"/>
      <c r="G416" s="355"/>
      <c r="H416" s="358"/>
      <c r="I416" s="356"/>
      <c r="J416" s="357"/>
      <c r="K416" s="352"/>
      <c r="L416" s="351"/>
      <c r="M416" s="351"/>
      <c r="N416" s="351"/>
      <c r="O416" s="351"/>
      <c r="P416" s="351"/>
      <c r="Q416" s="351"/>
      <c r="R416" s="351"/>
      <c r="S416" s="351"/>
      <c r="T416" s="351"/>
      <c r="U416" s="351"/>
      <c r="V416" s="351"/>
      <c r="W416" s="351"/>
      <c r="X416" s="351"/>
    </row>
    <row r="417" ht="75.75" customHeight="1">
      <c r="A417" s="353"/>
      <c r="B417" s="354"/>
      <c r="C417" s="354"/>
      <c r="D417" s="354"/>
      <c r="E417" s="355"/>
      <c r="F417" s="355"/>
      <c r="G417" s="355"/>
      <c r="H417" s="358"/>
      <c r="I417" s="356"/>
      <c r="J417" s="357"/>
      <c r="K417" s="352"/>
      <c r="L417" s="351"/>
      <c r="M417" s="351"/>
      <c r="N417" s="351"/>
      <c r="O417" s="351"/>
      <c r="P417" s="351"/>
      <c r="Q417" s="351"/>
      <c r="R417" s="351"/>
      <c r="S417" s="351"/>
      <c r="T417" s="351"/>
      <c r="U417" s="351"/>
      <c r="V417" s="351"/>
      <c r="W417" s="351"/>
      <c r="X417" s="351"/>
    </row>
    <row r="418" ht="75.75" customHeight="1">
      <c r="A418" s="353"/>
      <c r="B418" s="354"/>
      <c r="C418" s="354"/>
      <c r="D418" s="354"/>
      <c r="E418" s="355"/>
      <c r="F418" s="355"/>
      <c r="G418" s="355"/>
      <c r="H418" s="358"/>
      <c r="I418" s="356"/>
      <c r="J418" s="357"/>
      <c r="K418" s="352"/>
      <c r="L418" s="351"/>
      <c r="M418" s="351"/>
      <c r="N418" s="351"/>
      <c r="O418" s="351"/>
      <c r="P418" s="351"/>
      <c r="Q418" s="351"/>
      <c r="R418" s="351"/>
      <c r="S418" s="351"/>
      <c r="T418" s="351"/>
      <c r="U418" s="351"/>
      <c r="V418" s="351"/>
      <c r="W418" s="351"/>
      <c r="X418" s="351"/>
    </row>
    <row r="419" ht="75.75" customHeight="1">
      <c r="A419" s="353"/>
      <c r="B419" s="354"/>
      <c r="C419" s="354"/>
      <c r="D419" s="354"/>
      <c r="E419" s="355"/>
      <c r="F419" s="355"/>
      <c r="G419" s="355"/>
      <c r="H419" s="358"/>
      <c r="I419" s="356"/>
      <c r="J419" s="357"/>
      <c r="K419" s="352"/>
      <c r="L419" s="351"/>
      <c r="M419" s="351"/>
      <c r="N419" s="351"/>
      <c r="O419" s="351"/>
      <c r="P419" s="351"/>
      <c r="Q419" s="351"/>
      <c r="R419" s="351"/>
      <c r="S419" s="351"/>
      <c r="T419" s="351"/>
      <c r="U419" s="351"/>
      <c r="V419" s="351"/>
      <c r="W419" s="351"/>
      <c r="X419" s="351"/>
    </row>
    <row r="420" ht="75.75" customHeight="1">
      <c r="A420" s="353"/>
      <c r="B420" s="354"/>
      <c r="C420" s="354"/>
      <c r="D420" s="354"/>
      <c r="E420" s="355"/>
      <c r="F420" s="355"/>
      <c r="G420" s="355"/>
      <c r="H420" s="358"/>
      <c r="I420" s="356"/>
      <c r="J420" s="357"/>
      <c r="K420" s="352"/>
      <c r="L420" s="351"/>
      <c r="M420" s="351"/>
      <c r="N420" s="351"/>
      <c r="O420" s="351"/>
      <c r="P420" s="351"/>
      <c r="Q420" s="351"/>
      <c r="R420" s="351"/>
      <c r="S420" s="351"/>
      <c r="T420" s="351"/>
      <c r="U420" s="351"/>
      <c r="V420" s="351"/>
      <c r="W420" s="351"/>
      <c r="X420" s="351"/>
    </row>
    <row r="421" ht="75.75" customHeight="1">
      <c r="A421" s="353"/>
      <c r="B421" s="354"/>
      <c r="C421" s="354"/>
      <c r="D421" s="354"/>
      <c r="E421" s="355"/>
      <c r="F421" s="355"/>
      <c r="G421" s="355"/>
      <c r="H421" s="358"/>
      <c r="I421" s="356"/>
      <c r="J421" s="357"/>
      <c r="K421" s="352"/>
      <c r="L421" s="351"/>
      <c r="M421" s="351"/>
      <c r="N421" s="351"/>
      <c r="O421" s="351"/>
      <c r="P421" s="351"/>
      <c r="Q421" s="351"/>
      <c r="R421" s="351"/>
      <c r="S421" s="351"/>
      <c r="T421" s="351"/>
      <c r="U421" s="351"/>
      <c r="V421" s="351"/>
      <c r="W421" s="351"/>
      <c r="X421" s="351"/>
    </row>
    <row r="422" ht="75.75" customHeight="1">
      <c r="A422" s="353"/>
      <c r="B422" s="354"/>
      <c r="C422" s="354"/>
      <c r="D422" s="354"/>
      <c r="E422" s="355"/>
      <c r="F422" s="355"/>
      <c r="G422" s="355"/>
      <c r="H422" s="358"/>
      <c r="I422" s="356"/>
      <c r="J422" s="357"/>
      <c r="K422" s="352"/>
      <c r="L422" s="351"/>
      <c r="M422" s="351"/>
      <c r="N422" s="351"/>
      <c r="O422" s="351"/>
      <c r="P422" s="351"/>
      <c r="Q422" s="351"/>
      <c r="R422" s="351"/>
      <c r="S422" s="351"/>
      <c r="T422" s="351"/>
      <c r="U422" s="351"/>
      <c r="V422" s="351"/>
      <c r="W422" s="351"/>
      <c r="X422" s="351"/>
    </row>
    <row r="423" ht="75.75" customHeight="1">
      <c r="A423" s="353"/>
      <c r="B423" s="354"/>
      <c r="C423" s="354"/>
      <c r="D423" s="354"/>
      <c r="E423" s="355"/>
      <c r="F423" s="355"/>
      <c r="G423" s="355"/>
      <c r="H423" s="358"/>
      <c r="I423" s="356"/>
      <c r="J423" s="357"/>
      <c r="K423" s="352"/>
      <c r="L423" s="351"/>
      <c r="M423" s="351"/>
      <c r="N423" s="351"/>
      <c r="O423" s="351"/>
      <c r="P423" s="351"/>
      <c r="Q423" s="351"/>
      <c r="R423" s="351"/>
      <c r="S423" s="351"/>
      <c r="T423" s="351"/>
      <c r="U423" s="351"/>
      <c r="V423" s="351"/>
      <c r="W423" s="351"/>
      <c r="X423" s="351"/>
    </row>
    <row r="424" ht="75.75" customHeight="1">
      <c r="A424" s="353"/>
      <c r="B424" s="354"/>
      <c r="C424" s="354"/>
      <c r="D424" s="354"/>
      <c r="E424" s="355"/>
      <c r="F424" s="355"/>
      <c r="G424" s="355"/>
      <c r="H424" s="358"/>
      <c r="I424" s="356"/>
      <c r="J424" s="357"/>
      <c r="K424" s="352"/>
      <c r="L424" s="351"/>
      <c r="M424" s="351"/>
      <c r="N424" s="351"/>
      <c r="O424" s="351"/>
      <c r="P424" s="351"/>
      <c r="Q424" s="351"/>
      <c r="R424" s="351"/>
      <c r="S424" s="351"/>
      <c r="T424" s="351"/>
      <c r="U424" s="351"/>
      <c r="V424" s="351"/>
      <c r="W424" s="351"/>
      <c r="X424" s="351"/>
    </row>
    <row r="425" ht="75.75" customHeight="1">
      <c r="A425" s="353"/>
      <c r="B425" s="354"/>
      <c r="C425" s="354"/>
      <c r="D425" s="354"/>
      <c r="E425" s="355"/>
      <c r="F425" s="355"/>
      <c r="G425" s="355"/>
      <c r="H425" s="358"/>
      <c r="I425" s="356"/>
      <c r="J425" s="357"/>
      <c r="K425" s="352"/>
      <c r="L425" s="351"/>
      <c r="M425" s="351"/>
      <c r="N425" s="351"/>
      <c r="O425" s="351"/>
      <c r="P425" s="351"/>
      <c r="Q425" s="351"/>
      <c r="R425" s="351"/>
      <c r="S425" s="351"/>
      <c r="T425" s="351"/>
      <c r="U425" s="351"/>
      <c r="V425" s="351"/>
      <c r="W425" s="351"/>
      <c r="X425" s="351"/>
    </row>
    <row r="426" ht="75.75" customHeight="1">
      <c r="A426" s="353"/>
      <c r="B426" s="354"/>
      <c r="C426" s="354"/>
      <c r="D426" s="354"/>
      <c r="E426" s="355"/>
      <c r="F426" s="355"/>
      <c r="G426" s="355"/>
      <c r="H426" s="358"/>
      <c r="I426" s="356"/>
      <c r="J426" s="357"/>
      <c r="K426" s="352"/>
      <c r="L426" s="351"/>
      <c r="M426" s="351"/>
      <c r="N426" s="351"/>
      <c r="O426" s="351"/>
      <c r="P426" s="351"/>
      <c r="Q426" s="351"/>
      <c r="R426" s="351"/>
      <c r="S426" s="351"/>
      <c r="T426" s="351"/>
      <c r="U426" s="351"/>
      <c r="V426" s="351"/>
      <c r="W426" s="351"/>
      <c r="X426" s="351"/>
    </row>
    <row r="427" ht="75.75" customHeight="1">
      <c r="A427" s="353"/>
      <c r="B427" s="354"/>
      <c r="C427" s="354"/>
      <c r="D427" s="354"/>
      <c r="E427" s="355"/>
      <c r="F427" s="355"/>
      <c r="G427" s="355"/>
      <c r="H427" s="358"/>
      <c r="I427" s="356"/>
      <c r="J427" s="357"/>
      <c r="K427" s="352"/>
      <c r="L427" s="351"/>
      <c r="M427" s="351"/>
      <c r="N427" s="351"/>
      <c r="O427" s="351"/>
      <c r="P427" s="351"/>
      <c r="Q427" s="351"/>
      <c r="R427" s="351"/>
      <c r="S427" s="351"/>
      <c r="T427" s="351"/>
      <c r="U427" s="351"/>
      <c r="V427" s="351"/>
      <c r="W427" s="351"/>
      <c r="X427" s="351"/>
    </row>
    <row r="428" ht="75.75" customHeight="1">
      <c r="A428" s="353"/>
      <c r="B428" s="354"/>
      <c r="C428" s="354"/>
      <c r="D428" s="354"/>
      <c r="E428" s="355"/>
      <c r="F428" s="355"/>
      <c r="G428" s="355"/>
      <c r="H428" s="358"/>
      <c r="I428" s="356"/>
      <c r="J428" s="357"/>
      <c r="K428" s="352"/>
      <c r="L428" s="351"/>
      <c r="M428" s="351"/>
      <c r="N428" s="351"/>
      <c r="O428" s="351"/>
      <c r="P428" s="351"/>
      <c r="Q428" s="351"/>
      <c r="R428" s="351"/>
      <c r="S428" s="351"/>
      <c r="T428" s="351"/>
      <c r="U428" s="351"/>
      <c r="V428" s="351"/>
      <c r="W428" s="351"/>
      <c r="X428" s="351"/>
    </row>
    <row r="429" ht="75.75" customHeight="1">
      <c r="A429" s="353"/>
      <c r="B429" s="354"/>
      <c r="C429" s="354"/>
      <c r="D429" s="354"/>
      <c r="E429" s="355"/>
      <c r="F429" s="355"/>
      <c r="G429" s="355"/>
      <c r="H429" s="358"/>
      <c r="I429" s="356"/>
      <c r="J429" s="357"/>
      <c r="K429" s="352"/>
      <c r="L429" s="351"/>
      <c r="M429" s="351"/>
      <c r="N429" s="351"/>
      <c r="O429" s="351"/>
      <c r="P429" s="351"/>
      <c r="Q429" s="351"/>
      <c r="R429" s="351"/>
      <c r="S429" s="351"/>
      <c r="T429" s="351"/>
      <c r="U429" s="351"/>
      <c r="V429" s="351"/>
      <c r="W429" s="351"/>
      <c r="X429" s="351"/>
    </row>
    <row r="430" ht="75.75" customHeight="1">
      <c r="A430" s="353"/>
      <c r="B430" s="354"/>
      <c r="C430" s="354"/>
      <c r="D430" s="354"/>
      <c r="E430" s="355"/>
      <c r="F430" s="355"/>
      <c r="G430" s="355"/>
      <c r="H430" s="358"/>
      <c r="I430" s="356"/>
      <c r="J430" s="357"/>
      <c r="K430" s="352"/>
      <c r="L430" s="351"/>
      <c r="M430" s="351"/>
      <c r="N430" s="351"/>
      <c r="O430" s="351"/>
      <c r="P430" s="351"/>
      <c r="Q430" s="351"/>
      <c r="R430" s="351"/>
      <c r="S430" s="351"/>
      <c r="T430" s="351"/>
      <c r="U430" s="351"/>
      <c r="V430" s="351"/>
      <c r="W430" s="351"/>
      <c r="X430" s="351"/>
    </row>
    <row r="431" ht="75.75" customHeight="1">
      <c r="A431" s="353"/>
      <c r="B431" s="354"/>
      <c r="C431" s="354"/>
      <c r="D431" s="354"/>
      <c r="E431" s="355"/>
      <c r="F431" s="355"/>
      <c r="G431" s="355"/>
      <c r="H431" s="358"/>
      <c r="I431" s="356"/>
      <c r="J431" s="357"/>
      <c r="K431" s="352"/>
      <c r="L431" s="351"/>
      <c r="M431" s="351"/>
      <c r="N431" s="351"/>
      <c r="O431" s="351"/>
      <c r="P431" s="351"/>
      <c r="Q431" s="351"/>
      <c r="R431" s="351"/>
      <c r="S431" s="351"/>
      <c r="T431" s="351"/>
      <c r="U431" s="351"/>
      <c r="V431" s="351"/>
      <c r="W431" s="351"/>
      <c r="X431" s="351"/>
    </row>
    <row r="432" ht="75.75" customHeight="1">
      <c r="A432" s="353"/>
      <c r="B432" s="354"/>
      <c r="C432" s="354"/>
      <c r="D432" s="354"/>
      <c r="E432" s="355"/>
      <c r="F432" s="355"/>
      <c r="G432" s="355"/>
      <c r="H432" s="358"/>
      <c r="I432" s="356"/>
      <c r="J432" s="357"/>
      <c r="K432" s="352"/>
      <c r="L432" s="351"/>
      <c r="M432" s="351"/>
      <c r="N432" s="351"/>
      <c r="O432" s="351"/>
      <c r="P432" s="351"/>
      <c r="Q432" s="351"/>
      <c r="R432" s="351"/>
      <c r="S432" s="351"/>
      <c r="T432" s="351"/>
      <c r="U432" s="351"/>
      <c r="V432" s="351"/>
      <c r="W432" s="351"/>
      <c r="X432" s="351"/>
    </row>
    <row r="433" ht="75.75" customHeight="1">
      <c r="A433" s="353"/>
      <c r="B433" s="354"/>
      <c r="C433" s="354"/>
      <c r="D433" s="354"/>
      <c r="E433" s="355"/>
      <c r="F433" s="355"/>
      <c r="G433" s="355"/>
      <c r="H433" s="358"/>
      <c r="I433" s="356"/>
      <c r="J433" s="357"/>
      <c r="K433" s="352"/>
      <c r="L433" s="351"/>
      <c r="M433" s="351"/>
      <c r="N433" s="351"/>
      <c r="O433" s="351"/>
      <c r="P433" s="351"/>
      <c r="Q433" s="351"/>
      <c r="R433" s="351"/>
      <c r="S433" s="351"/>
      <c r="T433" s="351"/>
      <c r="U433" s="351"/>
      <c r="V433" s="351"/>
      <c r="W433" s="351"/>
      <c r="X433" s="351"/>
    </row>
    <row r="434" ht="75.75" customHeight="1">
      <c r="A434" s="353"/>
      <c r="B434" s="354"/>
      <c r="C434" s="354"/>
      <c r="D434" s="354"/>
      <c r="E434" s="355"/>
      <c r="F434" s="355"/>
      <c r="G434" s="355"/>
      <c r="H434" s="358"/>
      <c r="I434" s="356"/>
      <c r="J434" s="357"/>
      <c r="K434" s="352"/>
      <c r="L434" s="351"/>
      <c r="M434" s="351"/>
      <c r="N434" s="351"/>
      <c r="O434" s="351"/>
      <c r="P434" s="351"/>
      <c r="Q434" s="351"/>
      <c r="R434" s="351"/>
      <c r="S434" s="351"/>
      <c r="T434" s="351"/>
      <c r="U434" s="351"/>
      <c r="V434" s="351"/>
      <c r="W434" s="351"/>
      <c r="X434" s="351"/>
    </row>
    <row r="435" ht="75.75" customHeight="1">
      <c r="A435" s="353"/>
      <c r="B435" s="354"/>
      <c r="C435" s="354"/>
      <c r="D435" s="354"/>
      <c r="E435" s="355"/>
      <c r="F435" s="355"/>
      <c r="G435" s="355"/>
      <c r="H435" s="358"/>
      <c r="I435" s="356"/>
      <c r="J435" s="357"/>
      <c r="K435" s="352"/>
      <c r="L435" s="351"/>
      <c r="M435" s="351"/>
      <c r="N435" s="351"/>
      <c r="O435" s="351"/>
      <c r="P435" s="351"/>
      <c r="Q435" s="351"/>
      <c r="R435" s="351"/>
      <c r="S435" s="351"/>
      <c r="T435" s="351"/>
      <c r="U435" s="351"/>
      <c r="V435" s="351"/>
      <c r="W435" s="351"/>
      <c r="X435" s="351"/>
    </row>
    <row r="436" ht="75.75" customHeight="1">
      <c r="A436" s="353"/>
      <c r="B436" s="354"/>
      <c r="C436" s="354"/>
      <c r="D436" s="354"/>
      <c r="E436" s="355"/>
      <c r="F436" s="355"/>
      <c r="G436" s="355"/>
      <c r="H436" s="358"/>
      <c r="I436" s="356"/>
      <c r="J436" s="357"/>
      <c r="K436" s="352"/>
      <c r="L436" s="351"/>
      <c r="M436" s="351"/>
      <c r="N436" s="351"/>
      <c r="O436" s="351"/>
      <c r="P436" s="351"/>
      <c r="Q436" s="351"/>
      <c r="R436" s="351"/>
      <c r="S436" s="351"/>
      <c r="T436" s="351"/>
      <c r="U436" s="351"/>
      <c r="V436" s="351"/>
      <c r="W436" s="351"/>
      <c r="X436" s="351"/>
    </row>
    <row r="437" ht="75.75" customHeight="1">
      <c r="A437" s="353"/>
      <c r="B437" s="354"/>
      <c r="C437" s="354"/>
      <c r="D437" s="354"/>
      <c r="E437" s="355"/>
      <c r="F437" s="355"/>
      <c r="G437" s="355"/>
      <c r="H437" s="358"/>
      <c r="I437" s="356"/>
      <c r="J437" s="357"/>
      <c r="K437" s="352"/>
      <c r="L437" s="351"/>
      <c r="M437" s="351"/>
      <c r="N437" s="351"/>
      <c r="O437" s="351"/>
      <c r="P437" s="351"/>
      <c r="Q437" s="351"/>
      <c r="R437" s="351"/>
      <c r="S437" s="351"/>
      <c r="T437" s="351"/>
      <c r="U437" s="351"/>
      <c r="V437" s="351"/>
      <c r="W437" s="351"/>
      <c r="X437" s="351"/>
    </row>
    <row r="438" ht="75.75" customHeight="1">
      <c r="A438" s="353"/>
      <c r="B438" s="354"/>
      <c r="C438" s="354"/>
      <c r="D438" s="354"/>
      <c r="E438" s="355"/>
      <c r="F438" s="355"/>
      <c r="G438" s="355"/>
      <c r="H438" s="358"/>
      <c r="I438" s="356"/>
      <c r="J438" s="357"/>
      <c r="K438" s="352"/>
      <c r="L438" s="351"/>
      <c r="M438" s="351"/>
      <c r="N438" s="351"/>
      <c r="O438" s="351"/>
      <c r="P438" s="351"/>
      <c r="Q438" s="351"/>
      <c r="R438" s="351"/>
      <c r="S438" s="351"/>
      <c r="T438" s="351"/>
      <c r="U438" s="351"/>
      <c r="V438" s="351"/>
      <c r="W438" s="351"/>
      <c r="X438" s="351"/>
    </row>
    <row r="439" ht="75.75" customHeight="1">
      <c r="A439" s="353"/>
      <c r="B439" s="354"/>
      <c r="C439" s="354"/>
      <c r="D439" s="354"/>
      <c r="E439" s="355"/>
      <c r="F439" s="355"/>
      <c r="G439" s="355"/>
      <c r="H439" s="358"/>
      <c r="I439" s="356"/>
      <c r="J439" s="357"/>
      <c r="K439" s="352"/>
      <c r="L439" s="351"/>
      <c r="M439" s="351"/>
      <c r="N439" s="351"/>
      <c r="O439" s="351"/>
      <c r="P439" s="351"/>
      <c r="Q439" s="351"/>
      <c r="R439" s="351"/>
      <c r="S439" s="351"/>
      <c r="T439" s="351"/>
      <c r="U439" s="351"/>
      <c r="V439" s="351"/>
      <c r="W439" s="351"/>
      <c r="X439" s="351"/>
    </row>
    <row r="440" ht="75.75" customHeight="1">
      <c r="A440" s="353"/>
      <c r="B440" s="354"/>
      <c r="C440" s="354"/>
      <c r="D440" s="354"/>
      <c r="E440" s="355"/>
      <c r="F440" s="355"/>
      <c r="G440" s="355"/>
      <c r="H440" s="358"/>
      <c r="I440" s="356"/>
      <c r="J440" s="357"/>
      <c r="K440" s="352"/>
      <c r="L440" s="351"/>
      <c r="M440" s="351"/>
      <c r="N440" s="351"/>
      <c r="O440" s="351"/>
      <c r="P440" s="351"/>
      <c r="Q440" s="351"/>
      <c r="R440" s="351"/>
      <c r="S440" s="351"/>
      <c r="T440" s="351"/>
      <c r="U440" s="351"/>
      <c r="V440" s="351"/>
      <c r="W440" s="351"/>
      <c r="X440" s="351"/>
    </row>
    <row r="441" ht="75.75" customHeight="1">
      <c r="A441" s="353"/>
      <c r="B441" s="354"/>
      <c r="C441" s="354"/>
      <c r="D441" s="354"/>
      <c r="E441" s="355"/>
      <c r="F441" s="355"/>
      <c r="G441" s="355"/>
      <c r="H441" s="358"/>
      <c r="I441" s="356"/>
      <c r="J441" s="357"/>
      <c r="K441" s="352"/>
      <c r="L441" s="351"/>
      <c r="M441" s="351"/>
      <c r="N441" s="351"/>
      <c r="O441" s="351"/>
      <c r="P441" s="351"/>
      <c r="Q441" s="351"/>
      <c r="R441" s="351"/>
      <c r="S441" s="351"/>
      <c r="T441" s="351"/>
      <c r="U441" s="351"/>
      <c r="V441" s="351"/>
      <c r="W441" s="351"/>
      <c r="X441" s="351"/>
    </row>
    <row r="442" ht="75.75" customHeight="1">
      <c r="A442" s="353"/>
      <c r="B442" s="354"/>
      <c r="C442" s="354"/>
      <c r="D442" s="354"/>
      <c r="E442" s="355"/>
      <c r="F442" s="355"/>
      <c r="G442" s="355"/>
      <c r="H442" s="358"/>
      <c r="I442" s="356"/>
      <c r="J442" s="357"/>
      <c r="K442" s="352"/>
      <c r="L442" s="351"/>
      <c r="M442" s="351"/>
      <c r="N442" s="351"/>
      <c r="O442" s="351"/>
      <c r="P442" s="351"/>
      <c r="Q442" s="351"/>
      <c r="R442" s="351"/>
      <c r="S442" s="351"/>
      <c r="T442" s="351"/>
      <c r="U442" s="351"/>
      <c r="V442" s="351"/>
      <c r="W442" s="351"/>
      <c r="X442" s="351"/>
    </row>
    <row r="443" ht="75.75" customHeight="1">
      <c r="A443" s="353"/>
      <c r="B443" s="354"/>
      <c r="C443" s="354"/>
      <c r="D443" s="354"/>
      <c r="E443" s="355"/>
      <c r="F443" s="355"/>
      <c r="G443" s="355"/>
      <c r="H443" s="358"/>
      <c r="I443" s="356"/>
      <c r="J443" s="357"/>
      <c r="K443" s="352"/>
      <c r="L443" s="351"/>
      <c r="M443" s="351"/>
      <c r="N443" s="351"/>
      <c r="O443" s="351"/>
      <c r="P443" s="351"/>
      <c r="Q443" s="351"/>
      <c r="R443" s="351"/>
      <c r="S443" s="351"/>
      <c r="T443" s="351"/>
      <c r="U443" s="351"/>
      <c r="V443" s="351"/>
      <c r="W443" s="351"/>
      <c r="X443" s="351"/>
    </row>
    <row r="444" ht="75.75" customHeight="1">
      <c r="A444" s="353"/>
      <c r="B444" s="354"/>
      <c r="C444" s="354"/>
      <c r="D444" s="354"/>
      <c r="E444" s="355"/>
      <c r="F444" s="355"/>
      <c r="G444" s="355"/>
      <c r="H444" s="358"/>
      <c r="I444" s="356"/>
      <c r="J444" s="357"/>
      <c r="K444" s="352"/>
      <c r="L444" s="351"/>
      <c r="M444" s="351"/>
      <c r="N444" s="351"/>
      <c r="O444" s="351"/>
      <c r="P444" s="351"/>
      <c r="Q444" s="351"/>
      <c r="R444" s="351"/>
      <c r="S444" s="351"/>
      <c r="T444" s="351"/>
      <c r="U444" s="351"/>
      <c r="V444" s="351"/>
      <c r="W444" s="351"/>
      <c r="X444" s="351"/>
    </row>
    <row r="445" ht="75.75" customHeight="1">
      <c r="A445" s="353"/>
      <c r="B445" s="354"/>
      <c r="C445" s="354"/>
      <c r="D445" s="354"/>
      <c r="E445" s="355"/>
      <c r="F445" s="355"/>
      <c r="G445" s="355"/>
      <c r="H445" s="358"/>
      <c r="I445" s="356"/>
      <c r="J445" s="357"/>
      <c r="K445" s="352"/>
      <c r="L445" s="351"/>
      <c r="M445" s="351"/>
      <c r="N445" s="351"/>
      <c r="O445" s="351"/>
      <c r="P445" s="351"/>
      <c r="Q445" s="351"/>
      <c r="R445" s="351"/>
      <c r="S445" s="351"/>
      <c r="T445" s="351"/>
      <c r="U445" s="351"/>
      <c r="V445" s="351"/>
      <c r="W445" s="351"/>
      <c r="X445" s="351"/>
    </row>
    <row r="446" ht="75.75" customHeight="1">
      <c r="A446" s="353"/>
      <c r="B446" s="354"/>
      <c r="C446" s="354"/>
      <c r="D446" s="354"/>
      <c r="E446" s="355"/>
      <c r="F446" s="355"/>
      <c r="G446" s="355"/>
      <c r="H446" s="358"/>
      <c r="I446" s="356"/>
      <c r="J446" s="357"/>
      <c r="K446" s="352"/>
      <c r="L446" s="351"/>
      <c r="M446" s="351"/>
      <c r="N446" s="351"/>
      <c r="O446" s="351"/>
      <c r="P446" s="351"/>
      <c r="Q446" s="351"/>
      <c r="R446" s="351"/>
      <c r="S446" s="351"/>
      <c r="T446" s="351"/>
      <c r="U446" s="351"/>
      <c r="V446" s="351"/>
      <c r="W446" s="351"/>
      <c r="X446" s="351"/>
    </row>
    <row r="447" ht="75.75" customHeight="1">
      <c r="A447" s="353"/>
      <c r="B447" s="354"/>
      <c r="C447" s="354"/>
      <c r="D447" s="354"/>
      <c r="E447" s="355"/>
      <c r="F447" s="355"/>
      <c r="G447" s="355"/>
      <c r="H447" s="358"/>
      <c r="I447" s="356"/>
      <c r="J447" s="357"/>
      <c r="K447" s="352"/>
      <c r="L447" s="351"/>
      <c r="M447" s="351"/>
      <c r="N447" s="351"/>
      <c r="O447" s="351"/>
      <c r="P447" s="351"/>
      <c r="Q447" s="351"/>
      <c r="R447" s="351"/>
      <c r="S447" s="351"/>
      <c r="T447" s="351"/>
      <c r="U447" s="351"/>
      <c r="V447" s="351"/>
      <c r="W447" s="351"/>
      <c r="X447" s="351"/>
    </row>
    <row r="448" ht="75.75" customHeight="1">
      <c r="A448" s="353"/>
      <c r="B448" s="354"/>
      <c r="C448" s="354"/>
      <c r="D448" s="354"/>
      <c r="E448" s="355"/>
      <c r="F448" s="355"/>
      <c r="G448" s="355"/>
      <c r="H448" s="358"/>
      <c r="I448" s="356"/>
      <c r="J448" s="357"/>
      <c r="K448" s="352"/>
      <c r="L448" s="351"/>
      <c r="M448" s="351"/>
      <c r="N448" s="351"/>
      <c r="O448" s="351"/>
      <c r="P448" s="351"/>
      <c r="Q448" s="351"/>
      <c r="R448" s="351"/>
      <c r="S448" s="351"/>
      <c r="T448" s="351"/>
      <c r="U448" s="351"/>
      <c r="V448" s="351"/>
      <c r="W448" s="351"/>
      <c r="X448" s="351"/>
    </row>
    <row r="449" ht="75.75" customHeight="1">
      <c r="A449" s="353"/>
      <c r="B449" s="354"/>
      <c r="C449" s="354"/>
      <c r="D449" s="354"/>
      <c r="E449" s="355"/>
      <c r="F449" s="355"/>
      <c r="G449" s="355"/>
      <c r="H449" s="358"/>
      <c r="I449" s="356"/>
      <c r="J449" s="357"/>
      <c r="K449" s="352"/>
      <c r="L449" s="351"/>
      <c r="M449" s="351"/>
      <c r="N449" s="351"/>
      <c r="O449" s="351"/>
      <c r="P449" s="351"/>
      <c r="Q449" s="351"/>
      <c r="R449" s="351"/>
      <c r="S449" s="351"/>
      <c r="T449" s="351"/>
      <c r="U449" s="351"/>
      <c r="V449" s="351"/>
      <c r="W449" s="351"/>
      <c r="X449" s="351"/>
    </row>
    <row r="450" ht="75.75" customHeight="1">
      <c r="A450" s="353"/>
      <c r="B450" s="354"/>
      <c r="C450" s="354"/>
      <c r="D450" s="354"/>
      <c r="E450" s="355"/>
      <c r="F450" s="355"/>
      <c r="G450" s="355"/>
      <c r="H450" s="358"/>
      <c r="I450" s="356"/>
      <c r="J450" s="357"/>
      <c r="K450" s="352"/>
      <c r="L450" s="351"/>
      <c r="M450" s="351"/>
      <c r="N450" s="351"/>
      <c r="O450" s="351"/>
      <c r="P450" s="351"/>
      <c r="Q450" s="351"/>
      <c r="R450" s="351"/>
      <c r="S450" s="351"/>
      <c r="T450" s="351"/>
      <c r="U450" s="351"/>
      <c r="V450" s="351"/>
      <c r="W450" s="351"/>
      <c r="X450" s="351"/>
    </row>
    <row r="451" ht="75.75" customHeight="1">
      <c r="A451" s="353"/>
      <c r="B451" s="354"/>
      <c r="C451" s="354"/>
      <c r="D451" s="354"/>
      <c r="E451" s="355"/>
      <c r="F451" s="355"/>
      <c r="G451" s="355"/>
      <c r="H451" s="358"/>
      <c r="I451" s="356"/>
      <c r="J451" s="357"/>
      <c r="K451" s="352"/>
      <c r="L451" s="351"/>
      <c r="M451" s="351"/>
      <c r="N451" s="351"/>
      <c r="O451" s="351"/>
      <c r="P451" s="351"/>
      <c r="Q451" s="351"/>
      <c r="R451" s="351"/>
      <c r="S451" s="351"/>
      <c r="T451" s="351"/>
      <c r="U451" s="351"/>
      <c r="V451" s="351"/>
      <c r="W451" s="351"/>
      <c r="X451" s="351"/>
    </row>
    <row r="452" ht="75.75" customHeight="1">
      <c r="A452" s="353"/>
      <c r="B452" s="354"/>
      <c r="C452" s="354"/>
      <c r="D452" s="354"/>
      <c r="E452" s="355"/>
      <c r="F452" s="355"/>
      <c r="G452" s="355"/>
      <c r="H452" s="358"/>
      <c r="I452" s="356"/>
      <c r="J452" s="357"/>
      <c r="K452" s="352"/>
      <c r="L452" s="351"/>
      <c r="M452" s="351"/>
      <c r="N452" s="351"/>
      <c r="O452" s="351"/>
      <c r="P452" s="351"/>
      <c r="Q452" s="351"/>
      <c r="R452" s="351"/>
      <c r="S452" s="351"/>
      <c r="T452" s="351"/>
      <c r="U452" s="351"/>
      <c r="V452" s="351"/>
      <c r="W452" s="351"/>
      <c r="X452" s="351"/>
    </row>
    <row r="453" ht="75.75" customHeight="1">
      <c r="A453" s="353"/>
      <c r="B453" s="354"/>
      <c r="C453" s="354"/>
      <c r="D453" s="354"/>
      <c r="E453" s="355"/>
      <c r="F453" s="355"/>
      <c r="G453" s="355"/>
      <c r="H453" s="358"/>
      <c r="I453" s="356"/>
      <c r="J453" s="357"/>
      <c r="K453" s="352"/>
      <c r="L453" s="351"/>
      <c r="M453" s="351"/>
      <c r="N453" s="351"/>
      <c r="O453" s="351"/>
      <c r="P453" s="351"/>
      <c r="Q453" s="351"/>
      <c r="R453" s="351"/>
      <c r="S453" s="351"/>
      <c r="T453" s="351"/>
      <c r="U453" s="351"/>
      <c r="V453" s="351"/>
      <c r="W453" s="351"/>
      <c r="X453" s="351"/>
    </row>
    <row r="454" ht="75.75" customHeight="1">
      <c r="A454" s="353"/>
      <c r="B454" s="354"/>
      <c r="C454" s="354"/>
      <c r="D454" s="354"/>
      <c r="E454" s="355"/>
      <c r="F454" s="355"/>
      <c r="G454" s="355"/>
      <c r="H454" s="358"/>
      <c r="I454" s="356"/>
      <c r="J454" s="357"/>
      <c r="K454" s="352"/>
      <c r="L454" s="351"/>
      <c r="M454" s="351"/>
      <c r="N454" s="351"/>
      <c r="O454" s="351"/>
      <c r="P454" s="351"/>
      <c r="Q454" s="351"/>
      <c r="R454" s="351"/>
      <c r="S454" s="351"/>
      <c r="T454" s="351"/>
      <c r="U454" s="351"/>
      <c r="V454" s="351"/>
      <c r="W454" s="351"/>
      <c r="X454" s="351"/>
    </row>
    <row r="455" ht="75.75" customHeight="1">
      <c r="A455" s="353"/>
      <c r="B455" s="354"/>
      <c r="C455" s="354"/>
      <c r="D455" s="354"/>
      <c r="E455" s="355"/>
      <c r="F455" s="355"/>
      <c r="G455" s="355"/>
      <c r="H455" s="358"/>
      <c r="I455" s="356"/>
      <c r="J455" s="357"/>
      <c r="K455" s="352"/>
      <c r="L455" s="351"/>
      <c r="M455" s="351"/>
      <c r="N455" s="351"/>
      <c r="O455" s="351"/>
      <c r="P455" s="351"/>
      <c r="Q455" s="351"/>
      <c r="R455" s="351"/>
      <c r="S455" s="351"/>
      <c r="T455" s="351"/>
      <c r="U455" s="351"/>
      <c r="V455" s="351"/>
      <c r="W455" s="351"/>
      <c r="X455" s="351"/>
    </row>
    <row r="456" ht="75.75" customHeight="1">
      <c r="A456" s="353"/>
      <c r="B456" s="354"/>
      <c r="C456" s="354"/>
      <c r="D456" s="354"/>
      <c r="E456" s="355"/>
      <c r="F456" s="355"/>
      <c r="G456" s="355"/>
      <c r="H456" s="358"/>
      <c r="I456" s="356"/>
      <c r="J456" s="357"/>
      <c r="K456" s="352"/>
      <c r="L456" s="351"/>
      <c r="M456" s="351"/>
      <c r="N456" s="351"/>
      <c r="O456" s="351"/>
      <c r="P456" s="351"/>
      <c r="Q456" s="351"/>
      <c r="R456" s="351"/>
      <c r="S456" s="351"/>
      <c r="T456" s="351"/>
      <c r="U456" s="351"/>
      <c r="V456" s="351"/>
      <c r="W456" s="351"/>
      <c r="X456" s="351"/>
    </row>
    <row r="457" ht="75.75" customHeight="1">
      <c r="A457" s="353"/>
      <c r="B457" s="354"/>
      <c r="C457" s="354"/>
      <c r="D457" s="354"/>
      <c r="E457" s="355"/>
      <c r="F457" s="355"/>
      <c r="G457" s="355"/>
      <c r="H457" s="358"/>
      <c r="I457" s="356"/>
      <c r="J457" s="357"/>
      <c r="K457" s="352"/>
      <c r="L457" s="351"/>
      <c r="M457" s="351"/>
      <c r="N457" s="351"/>
      <c r="O457" s="351"/>
      <c r="P457" s="351"/>
      <c r="Q457" s="351"/>
      <c r="R457" s="351"/>
      <c r="S457" s="351"/>
      <c r="T457" s="351"/>
      <c r="U457" s="351"/>
      <c r="V457" s="351"/>
      <c r="W457" s="351"/>
      <c r="X457" s="351"/>
    </row>
    <row r="458" ht="75.75" customHeight="1">
      <c r="A458" s="353"/>
      <c r="B458" s="354"/>
      <c r="C458" s="354"/>
      <c r="D458" s="354"/>
      <c r="E458" s="355"/>
      <c r="F458" s="355"/>
      <c r="G458" s="355"/>
      <c r="H458" s="358"/>
      <c r="I458" s="356"/>
      <c r="J458" s="357"/>
      <c r="K458" s="352"/>
      <c r="L458" s="351"/>
      <c r="M458" s="351"/>
      <c r="N458" s="351"/>
      <c r="O458" s="351"/>
      <c r="P458" s="351"/>
      <c r="Q458" s="351"/>
      <c r="R458" s="351"/>
      <c r="S458" s="351"/>
      <c r="T458" s="351"/>
      <c r="U458" s="351"/>
      <c r="V458" s="351"/>
      <c r="W458" s="351"/>
      <c r="X458" s="351"/>
    </row>
    <row r="459" ht="75.75" customHeight="1">
      <c r="A459" s="353"/>
      <c r="B459" s="354"/>
      <c r="C459" s="354"/>
      <c r="D459" s="354"/>
      <c r="E459" s="355"/>
      <c r="F459" s="355"/>
      <c r="G459" s="355"/>
      <c r="H459" s="358"/>
      <c r="I459" s="356"/>
      <c r="J459" s="357"/>
      <c r="K459" s="352"/>
      <c r="L459" s="351"/>
      <c r="M459" s="351"/>
      <c r="N459" s="351"/>
      <c r="O459" s="351"/>
      <c r="P459" s="351"/>
      <c r="Q459" s="351"/>
      <c r="R459" s="351"/>
      <c r="S459" s="351"/>
      <c r="T459" s="351"/>
      <c r="U459" s="351"/>
      <c r="V459" s="351"/>
      <c r="W459" s="351"/>
      <c r="X459" s="351"/>
    </row>
    <row r="460" ht="75.75" customHeight="1">
      <c r="A460" s="353"/>
      <c r="B460" s="354"/>
      <c r="C460" s="354"/>
      <c r="D460" s="354"/>
      <c r="E460" s="355"/>
      <c r="F460" s="355"/>
      <c r="G460" s="355"/>
      <c r="H460" s="358"/>
      <c r="I460" s="356"/>
      <c r="J460" s="357"/>
      <c r="K460" s="352"/>
      <c r="L460" s="351"/>
      <c r="M460" s="351"/>
      <c r="N460" s="351"/>
      <c r="O460" s="351"/>
      <c r="P460" s="351"/>
      <c r="Q460" s="351"/>
      <c r="R460" s="351"/>
      <c r="S460" s="351"/>
      <c r="T460" s="351"/>
      <c r="U460" s="351"/>
      <c r="V460" s="351"/>
      <c r="W460" s="351"/>
      <c r="X460" s="351"/>
    </row>
    <row r="461" ht="75.75" customHeight="1">
      <c r="A461" s="353"/>
      <c r="B461" s="354"/>
      <c r="C461" s="354"/>
      <c r="D461" s="354"/>
      <c r="E461" s="355"/>
      <c r="F461" s="355"/>
      <c r="G461" s="355"/>
      <c r="H461" s="358"/>
      <c r="I461" s="356"/>
      <c r="J461" s="357"/>
      <c r="K461" s="352"/>
      <c r="L461" s="351"/>
      <c r="M461" s="351"/>
      <c r="N461" s="351"/>
      <c r="O461" s="351"/>
      <c r="P461" s="351"/>
      <c r="Q461" s="351"/>
      <c r="R461" s="351"/>
      <c r="S461" s="351"/>
      <c r="T461" s="351"/>
      <c r="U461" s="351"/>
      <c r="V461" s="351"/>
      <c r="W461" s="351"/>
      <c r="X461" s="351"/>
    </row>
    <row r="462" ht="75.75" customHeight="1">
      <c r="A462" s="353"/>
      <c r="B462" s="354"/>
      <c r="C462" s="354"/>
      <c r="D462" s="354"/>
      <c r="E462" s="355"/>
      <c r="F462" s="355"/>
      <c r="G462" s="355"/>
      <c r="H462" s="358"/>
      <c r="I462" s="356"/>
      <c r="J462" s="357"/>
      <c r="K462" s="352"/>
      <c r="L462" s="351"/>
      <c r="M462" s="351"/>
      <c r="N462" s="351"/>
      <c r="O462" s="351"/>
      <c r="P462" s="351"/>
      <c r="Q462" s="351"/>
      <c r="R462" s="351"/>
      <c r="S462" s="351"/>
      <c r="T462" s="351"/>
      <c r="U462" s="351"/>
      <c r="V462" s="351"/>
      <c r="W462" s="351"/>
      <c r="X462" s="351"/>
    </row>
    <row r="463" ht="75.75" customHeight="1">
      <c r="A463" s="353"/>
      <c r="B463" s="354"/>
      <c r="C463" s="354"/>
      <c r="D463" s="354"/>
      <c r="E463" s="355"/>
      <c r="F463" s="355"/>
      <c r="G463" s="355"/>
      <c r="H463" s="358"/>
      <c r="I463" s="356"/>
      <c r="J463" s="357"/>
      <c r="K463" s="352"/>
      <c r="L463" s="351"/>
      <c r="M463" s="351"/>
      <c r="N463" s="351"/>
      <c r="O463" s="351"/>
      <c r="P463" s="351"/>
      <c r="Q463" s="351"/>
      <c r="R463" s="351"/>
      <c r="S463" s="351"/>
      <c r="T463" s="351"/>
      <c r="U463" s="351"/>
      <c r="V463" s="351"/>
      <c r="W463" s="351"/>
      <c r="X463" s="351"/>
    </row>
    <row r="464" ht="75.75" customHeight="1">
      <c r="A464" s="353"/>
      <c r="B464" s="354"/>
      <c r="C464" s="354"/>
      <c r="D464" s="354"/>
      <c r="E464" s="355"/>
      <c r="F464" s="355"/>
      <c r="G464" s="355"/>
      <c r="H464" s="358"/>
      <c r="I464" s="356"/>
      <c r="J464" s="357"/>
      <c r="K464" s="352"/>
      <c r="L464" s="351"/>
      <c r="M464" s="351"/>
      <c r="N464" s="351"/>
      <c r="O464" s="351"/>
      <c r="P464" s="351"/>
      <c r="Q464" s="351"/>
      <c r="R464" s="351"/>
      <c r="S464" s="351"/>
      <c r="T464" s="351"/>
      <c r="U464" s="351"/>
      <c r="V464" s="351"/>
      <c r="W464" s="351"/>
      <c r="X464" s="351"/>
    </row>
    <row r="465" ht="75.75" customHeight="1">
      <c r="A465" s="353"/>
      <c r="B465" s="354"/>
      <c r="C465" s="354"/>
      <c r="D465" s="354"/>
      <c r="E465" s="355"/>
      <c r="F465" s="355"/>
      <c r="G465" s="355"/>
      <c r="H465" s="358"/>
      <c r="I465" s="356"/>
      <c r="J465" s="357"/>
      <c r="K465" s="352"/>
      <c r="L465" s="351"/>
      <c r="M465" s="351"/>
      <c r="N465" s="351"/>
      <c r="O465" s="351"/>
      <c r="P465" s="351"/>
      <c r="Q465" s="351"/>
      <c r="R465" s="351"/>
      <c r="S465" s="351"/>
      <c r="T465" s="351"/>
      <c r="U465" s="351"/>
      <c r="V465" s="351"/>
      <c r="W465" s="351"/>
      <c r="X465" s="351"/>
    </row>
    <row r="466" ht="75.75" customHeight="1">
      <c r="A466" s="353"/>
      <c r="B466" s="354"/>
      <c r="C466" s="354"/>
      <c r="D466" s="354"/>
      <c r="E466" s="355"/>
      <c r="F466" s="355"/>
      <c r="G466" s="355"/>
      <c r="H466" s="358"/>
      <c r="I466" s="356"/>
      <c r="J466" s="357"/>
      <c r="K466" s="352"/>
      <c r="L466" s="351"/>
      <c r="M466" s="351"/>
      <c r="N466" s="351"/>
      <c r="O466" s="351"/>
      <c r="P466" s="351"/>
      <c r="Q466" s="351"/>
      <c r="R466" s="351"/>
      <c r="S466" s="351"/>
      <c r="T466" s="351"/>
      <c r="U466" s="351"/>
      <c r="V466" s="351"/>
      <c r="W466" s="351"/>
      <c r="X466" s="351"/>
    </row>
    <row r="467" ht="75.75" customHeight="1">
      <c r="A467" s="353"/>
      <c r="B467" s="354"/>
      <c r="C467" s="354"/>
      <c r="D467" s="354"/>
      <c r="E467" s="355"/>
      <c r="F467" s="355"/>
      <c r="G467" s="355"/>
      <c r="H467" s="358"/>
      <c r="I467" s="356"/>
      <c r="J467" s="357"/>
      <c r="K467" s="352"/>
      <c r="L467" s="351"/>
      <c r="M467" s="351"/>
      <c r="N467" s="351"/>
      <c r="O467" s="351"/>
      <c r="P467" s="351"/>
      <c r="Q467" s="351"/>
      <c r="R467" s="351"/>
      <c r="S467" s="351"/>
      <c r="T467" s="351"/>
      <c r="U467" s="351"/>
      <c r="V467" s="351"/>
      <c r="W467" s="351"/>
      <c r="X467" s="351"/>
    </row>
    <row r="468" ht="75.75" customHeight="1">
      <c r="A468" s="353"/>
      <c r="B468" s="354"/>
      <c r="C468" s="354"/>
      <c r="D468" s="354"/>
      <c r="E468" s="355"/>
      <c r="F468" s="355"/>
      <c r="G468" s="355"/>
      <c r="H468" s="358"/>
      <c r="I468" s="356"/>
      <c r="J468" s="357"/>
      <c r="K468" s="352"/>
      <c r="L468" s="351"/>
      <c r="M468" s="351"/>
      <c r="N468" s="351"/>
      <c r="O468" s="351"/>
      <c r="P468" s="351"/>
      <c r="Q468" s="351"/>
      <c r="R468" s="351"/>
      <c r="S468" s="351"/>
      <c r="T468" s="351"/>
      <c r="U468" s="351"/>
      <c r="V468" s="351"/>
      <c r="W468" s="351"/>
      <c r="X468" s="351"/>
    </row>
    <row r="469" ht="75.75" customHeight="1">
      <c r="A469" s="353"/>
      <c r="B469" s="354"/>
      <c r="C469" s="354"/>
      <c r="D469" s="354"/>
      <c r="E469" s="355"/>
      <c r="F469" s="355"/>
      <c r="G469" s="355"/>
      <c r="H469" s="358"/>
      <c r="I469" s="356"/>
      <c r="J469" s="357"/>
      <c r="K469" s="352"/>
      <c r="L469" s="351"/>
      <c r="M469" s="351"/>
      <c r="N469" s="351"/>
      <c r="O469" s="351"/>
      <c r="P469" s="351"/>
      <c r="Q469" s="351"/>
      <c r="R469" s="351"/>
      <c r="S469" s="351"/>
      <c r="T469" s="351"/>
      <c r="U469" s="351"/>
      <c r="V469" s="351"/>
      <c r="W469" s="351"/>
      <c r="X469" s="351"/>
    </row>
    <row r="470" ht="75.75" customHeight="1">
      <c r="A470" s="353"/>
      <c r="B470" s="354"/>
      <c r="C470" s="354"/>
      <c r="D470" s="354"/>
      <c r="E470" s="355"/>
      <c r="F470" s="355"/>
      <c r="G470" s="355"/>
      <c r="H470" s="358"/>
      <c r="I470" s="356"/>
      <c r="J470" s="357"/>
      <c r="K470" s="352"/>
      <c r="L470" s="351"/>
      <c r="M470" s="351"/>
      <c r="N470" s="351"/>
      <c r="O470" s="351"/>
      <c r="P470" s="351"/>
      <c r="Q470" s="351"/>
      <c r="R470" s="351"/>
      <c r="S470" s="351"/>
      <c r="T470" s="351"/>
      <c r="U470" s="351"/>
      <c r="V470" s="351"/>
      <c r="W470" s="351"/>
      <c r="X470" s="351"/>
    </row>
    <row r="471" ht="75.75" customHeight="1">
      <c r="A471" s="353"/>
      <c r="B471" s="354"/>
      <c r="C471" s="354"/>
      <c r="D471" s="354"/>
      <c r="E471" s="355"/>
      <c r="F471" s="355"/>
      <c r="G471" s="355"/>
      <c r="H471" s="358"/>
      <c r="I471" s="356"/>
      <c r="J471" s="357"/>
      <c r="K471" s="352"/>
      <c r="L471" s="351"/>
      <c r="M471" s="351"/>
      <c r="N471" s="351"/>
      <c r="O471" s="351"/>
      <c r="P471" s="351"/>
      <c r="Q471" s="351"/>
      <c r="R471" s="351"/>
      <c r="S471" s="351"/>
      <c r="T471" s="351"/>
      <c r="U471" s="351"/>
      <c r="V471" s="351"/>
      <c r="W471" s="351"/>
      <c r="X471" s="351"/>
    </row>
    <row r="472" ht="75.75" customHeight="1">
      <c r="A472" s="353"/>
      <c r="B472" s="354"/>
      <c r="C472" s="354"/>
      <c r="D472" s="354"/>
      <c r="E472" s="355"/>
      <c r="F472" s="355"/>
      <c r="G472" s="355"/>
      <c r="H472" s="358"/>
      <c r="I472" s="356"/>
      <c r="J472" s="357"/>
      <c r="K472" s="352"/>
      <c r="L472" s="351"/>
      <c r="M472" s="351"/>
      <c r="N472" s="351"/>
      <c r="O472" s="351"/>
      <c r="P472" s="351"/>
      <c r="Q472" s="351"/>
      <c r="R472" s="351"/>
      <c r="S472" s="351"/>
      <c r="T472" s="351"/>
      <c r="U472" s="351"/>
      <c r="V472" s="351"/>
      <c r="W472" s="351"/>
      <c r="X472" s="351"/>
    </row>
    <row r="473" ht="75.75" customHeight="1">
      <c r="A473" s="353"/>
      <c r="B473" s="354"/>
      <c r="C473" s="354"/>
      <c r="D473" s="354"/>
      <c r="E473" s="355"/>
      <c r="F473" s="355"/>
      <c r="G473" s="355"/>
      <c r="H473" s="358"/>
      <c r="I473" s="356"/>
      <c r="J473" s="357"/>
      <c r="K473" s="352"/>
      <c r="L473" s="351"/>
      <c r="M473" s="351"/>
      <c r="N473" s="351"/>
      <c r="O473" s="351"/>
      <c r="P473" s="351"/>
      <c r="Q473" s="351"/>
      <c r="R473" s="351"/>
      <c r="S473" s="351"/>
      <c r="T473" s="351"/>
      <c r="U473" s="351"/>
      <c r="V473" s="351"/>
      <c r="W473" s="351"/>
      <c r="X473" s="351"/>
    </row>
    <row r="474" ht="75.75" customHeight="1">
      <c r="A474" s="353"/>
      <c r="B474" s="354"/>
      <c r="C474" s="354"/>
      <c r="D474" s="354"/>
      <c r="E474" s="355"/>
      <c r="F474" s="355"/>
      <c r="G474" s="355"/>
      <c r="H474" s="358"/>
      <c r="I474" s="356"/>
      <c r="J474" s="357"/>
      <c r="K474" s="352"/>
      <c r="L474" s="351"/>
      <c r="M474" s="351"/>
      <c r="N474" s="351"/>
      <c r="O474" s="351"/>
      <c r="P474" s="351"/>
      <c r="Q474" s="351"/>
      <c r="R474" s="351"/>
      <c r="S474" s="351"/>
      <c r="T474" s="351"/>
      <c r="U474" s="351"/>
      <c r="V474" s="351"/>
      <c r="W474" s="351"/>
      <c r="X474" s="351"/>
    </row>
    <row r="475" ht="75.75" customHeight="1">
      <c r="A475" s="353"/>
      <c r="B475" s="354"/>
      <c r="C475" s="354"/>
      <c r="D475" s="354"/>
      <c r="E475" s="355"/>
      <c r="F475" s="355"/>
      <c r="G475" s="355"/>
      <c r="H475" s="358"/>
      <c r="I475" s="356"/>
      <c r="J475" s="357"/>
      <c r="K475" s="352"/>
      <c r="L475" s="351"/>
      <c r="M475" s="351"/>
      <c r="N475" s="351"/>
      <c r="O475" s="351"/>
      <c r="P475" s="351"/>
      <c r="Q475" s="351"/>
      <c r="R475" s="351"/>
      <c r="S475" s="351"/>
      <c r="T475" s="351"/>
      <c r="U475" s="351"/>
      <c r="V475" s="351"/>
      <c r="W475" s="351"/>
      <c r="X475" s="351"/>
    </row>
    <row r="476" ht="75.75" customHeight="1">
      <c r="A476" s="353"/>
      <c r="B476" s="354"/>
      <c r="C476" s="354"/>
      <c r="D476" s="354"/>
      <c r="E476" s="355"/>
      <c r="F476" s="355"/>
      <c r="G476" s="355"/>
      <c r="H476" s="358"/>
      <c r="I476" s="356"/>
      <c r="J476" s="357"/>
      <c r="K476" s="352"/>
      <c r="L476" s="351"/>
      <c r="M476" s="351"/>
      <c r="N476" s="351"/>
      <c r="O476" s="351"/>
      <c r="P476" s="351"/>
      <c r="Q476" s="351"/>
      <c r="R476" s="351"/>
      <c r="S476" s="351"/>
      <c r="T476" s="351"/>
      <c r="U476" s="351"/>
      <c r="V476" s="351"/>
      <c r="W476" s="351"/>
      <c r="X476" s="351"/>
    </row>
    <row r="477" ht="75.75" customHeight="1">
      <c r="A477" s="353"/>
      <c r="B477" s="354"/>
      <c r="C477" s="354"/>
      <c r="D477" s="354"/>
      <c r="E477" s="355"/>
      <c r="F477" s="355"/>
      <c r="G477" s="355"/>
      <c r="H477" s="358"/>
      <c r="I477" s="356"/>
      <c r="J477" s="357"/>
      <c r="K477" s="352"/>
      <c r="L477" s="351"/>
      <c r="M477" s="351"/>
      <c r="N477" s="351"/>
      <c r="O477" s="351"/>
      <c r="P477" s="351"/>
      <c r="Q477" s="351"/>
      <c r="R477" s="351"/>
      <c r="S477" s="351"/>
      <c r="T477" s="351"/>
      <c r="U477" s="351"/>
      <c r="V477" s="351"/>
      <c r="W477" s="351"/>
      <c r="X477" s="351"/>
    </row>
    <row r="478" ht="75.75" customHeight="1">
      <c r="A478" s="353"/>
      <c r="B478" s="354"/>
      <c r="C478" s="354"/>
      <c r="D478" s="354"/>
      <c r="E478" s="355"/>
      <c r="F478" s="355"/>
      <c r="G478" s="355"/>
      <c r="H478" s="358"/>
      <c r="I478" s="356"/>
      <c r="J478" s="357"/>
      <c r="K478" s="352"/>
      <c r="L478" s="351"/>
      <c r="M478" s="351"/>
      <c r="N478" s="351"/>
      <c r="O478" s="351"/>
      <c r="P478" s="351"/>
      <c r="Q478" s="351"/>
      <c r="R478" s="351"/>
      <c r="S478" s="351"/>
      <c r="T478" s="351"/>
      <c r="U478" s="351"/>
      <c r="V478" s="351"/>
      <c r="W478" s="351"/>
      <c r="X478" s="351"/>
    </row>
    <row r="479" ht="75.75" customHeight="1">
      <c r="A479" s="353"/>
      <c r="B479" s="354"/>
      <c r="C479" s="354"/>
      <c r="D479" s="354"/>
      <c r="E479" s="355"/>
      <c r="F479" s="355"/>
      <c r="G479" s="355"/>
      <c r="H479" s="358"/>
      <c r="I479" s="356"/>
      <c r="J479" s="357"/>
      <c r="K479" s="352"/>
      <c r="L479" s="351"/>
      <c r="M479" s="351"/>
      <c r="N479" s="351"/>
      <c r="O479" s="351"/>
      <c r="P479" s="351"/>
      <c r="Q479" s="351"/>
      <c r="R479" s="351"/>
      <c r="S479" s="351"/>
      <c r="T479" s="351"/>
      <c r="U479" s="351"/>
      <c r="V479" s="351"/>
      <c r="W479" s="351"/>
      <c r="X479" s="351"/>
    </row>
    <row r="480" ht="75.75" customHeight="1">
      <c r="A480" s="353"/>
      <c r="B480" s="354"/>
      <c r="C480" s="354"/>
      <c r="D480" s="354"/>
      <c r="E480" s="355"/>
      <c r="F480" s="355"/>
      <c r="G480" s="355"/>
      <c r="H480" s="358"/>
      <c r="I480" s="356"/>
      <c r="J480" s="357"/>
      <c r="K480" s="352"/>
      <c r="L480" s="351"/>
      <c r="M480" s="351"/>
      <c r="N480" s="351"/>
      <c r="O480" s="351"/>
      <c r="P480" s="351"/>
      <c r="Q480" s="351"/>
      <c r="R480" s="351"/>
      <c r="S480" s="351"/>
      <c r="T480" s="351"/>
      <c r="U480" s="351"/>
      <c r="V480" s="351"/>
      <c r="W480" s="351"/>
      <c r="X480" s="351"/>
    </row>
    <row r="481" ht="75.75" customHeight="1">
      <c r="A481" s="353"/>
      <c r="B481" s="354"/>
      <c r="C481" s="354"/>
      <c r="D481" s="354"/>
      <c r="E481" s="355"/>
      <c r="F481" s="355"/>
      <c r="G481" s="355"/>
      <c r="H481" s="358"/>
      <c r="I481" s="356"/>
      <c r="J481" s="357"/>
      <c r="K481" s="352"/>
      <c r="L481" s="351"/>
      <c r="M481" s="351"/>
      <c r="N481" s="351"/>
      <c r="O481" s="351"/>
      <c r="P481" s="351"/>
      <c r="Q481" s="351"/>
      <c r="R481" s="351"/>
      <c r="S481" s="351"/>
      <c r="T481" s="351"/>
      <c r="U481" s="351"/>
      <c r="V481" s="351"/>
      <c r="W481" s="351"/>
      <c r="X481" s="351"/>
    </row>
    <row r="482" ht="75.75" customHeight="1">
      <c r="A482" s="353"/>
      <c r="B482" s="354"/>
      <c r="C482" s="354"/>
      <c r="D482" s="354"/>
      <c r="E482" s="355"/>
      <c r="F482" s="355"/>
      <c r="G482" s="355"/>
      <c r="H482" s="358"/>
      <c r="I482" s="356"/>
      <c r="J482" s="357"/>
      <c r="K482" s="352"/>
      <c r="L482" s="351"/>
      <c r="M482" s="351"/>
      <c r="N482" s="351"/>
      <c r="O482" s="351"/>
      <c r="P482" s="351"/>
      <c r="Q482" s="351"/>
      <c r="R482" s="351"/>
      <c r="S482" s="351"/>
      <c r="T482" s="351"/>
      <c r="U482" s="351"/>
      <c r="V482" s="351"/>
      <c r="W482" s="351"/>
      <c r="X482" s="351"/>
    </row>
    <row r="483" ht="75.75" customHeight="1">
      <c r="A483" s="353"/>
      <c r="B483" s="354"/>
      <c r="C483" s="354"/>
      <c r="D483" s="354"/>
      <c r="E483" s="355"/>
      <c r="F483" s="355"/>
      <c r="G483" s="355"/>
      <c r="H483" s="358"/>
      <c r="I483" s="356"/>
      <c r="J483" s="357"/>
      <c r="K483" s="352"/>
      <c r="L483" s="351"/>
      <c r="M483" s="351"/>
      <c r="N483" s="351"/>
      <c r="O483" s="351"/>
      <c r="P483" s="351"/>
      <c r="Q483" s="351"/>
      <c r="R483" s="351"/>
      <c r="S483" s="351"/>
      <c r="T483" s="351"/>
      <c r="U483" s="351"/>
      <c r="V483" s="351"/>
      <c r="W483" s="351"/>
      <c r="X483" s="351"/>
    </row>
    <row r="484" ht="75.75" customHeight="1">
      <c r="A484" s="353"/>
      <c r="B484" s="354"/>
      <c r="C484" s="354"/>
      <c r="D484" s="354"/>
      <c r="E484" s="355"/>
      <c r="F484" s="355"/>
      <c r="G484" s="355"/>
      <c r="H484" s="358"/>
      <c r="I484" s="356"/>
      <c r="J484" s="357"/>
      <c r="K484" s="352"/>
      <c r="L484" s="351"/>
      <c r="M484" s="351"/>
      <c r="N484" s="351"/>
      <c r="O484" s="351"/>
      <c r="P484" s="351"/>
      <c r="Q484" s="351"/>
      <c r="R484" s="351"/>
      <c r="S484" s="351"/>
      <c r="T484" s="351"/>
      <c r="U484" s="351"/>
      <c r="V484" s="351"/>
      <c r="W484" s="351"/>
      <c r="X484" s="351"/>
    </row>
    <row r="485" ht="75.75" customHeight="1">
      <c r="A485" s="353"/>
      <c r="B485" s="354"/>
      <c r="C485" s="354"/>
      <c r="D485" s="354"/>
      <c r="E485" s="355"/>
      <c r="F485" s="355"/>
      <c r="G485" s="355"/>
      <c r="H485" s="358"/>
      <c r="I485" s="356"/>
      <c r="J485" s="357"/>
      <c r="K485" s="352"/>
      <c r="L485" s="351"/>
      <c r="M485" s="351"/>
      <c r="N485" s="351"/>
      <c r="O485" s="351"/>
      <c r="P485" s="351"/>
      <c r="Q485" s="351"/>
      <c r="R485" s="351"/>
      <c r="S485" s="351"/>
      <c r="T485" s="351"/>
      <c r="U485" s="351"/>
      <c r="V485" s="351"/>
      <c r="W485" s="351"/>
      <c r="X485" s="351"/>
    </row>
    <row r="486" ht="75.75" customHeight="1">
      <c r="A486" s="353"/>
      <c r="B486" s="354"/>
      <c r="C486" s="354"/>
      <c r="D486" s="354"/>
      <c r="E486" s="355"/>
      <c r="F486" s="355"/>
      <c r="G486" s="355"/>
      <c r="H486" s="358"/>
      <c r="I486" s="356"/>
      <c r="J486" s="357"/>
      <c r="K486" s="352"/>
      <c r="L486" s="351"/>
      <c r="M486" s="351"/>
      <c r="N486" s="351"/>
      <c r="O486" s="351"/>
      <c r="P486" s="351"/>
      <c r="Q486" s="351"/>
      <c r="R486" s="351"/>
      <c r="S486" s="351"/>
      <c r="T486" s="351"/>
      <c r="U486" s="351"/>
      <c r="V486" s="351"/>
      <c r="W486" s="351"/>
      <c r="X486" s="351"/>
    </row>
    <row r="487" ht="75.75" customHeight="1">
      <c r="A487" s="353"/>
      <c r="B487" s="354"/>
      <c r="C487" s="354"/>
      <c r="D487" s="354"/>
      <c r="E487" s="355"/>
      <c r="F487" s="355"/>
      <c r="G487" s="355"/>
      <c r="H487" s="358"/>
      <c r="I487" s="356"/>
      <c r="J487" s="357"/>
      <c r="K487" s="352"/>
      <c r="L487" s="351"/>
      <c r="M487" s="351"/>
      <c r="N487" s="351"/>
      <c r="O487" s="351"/>
      <c r="P487" s="351"/>
      <c r="Q487" s="351"/>
      <c r="R487" s="351"/>
      <c r="S487" s="351"/>
      <c r="T487" s="351"/>
      <c r="U487" s="351"/>
      <c r="V487" s="351"/>
      <c r="W487" s="351"/>
      <c r="X487" s="351"/>
    </row>
    <row r="488" ht="75.75" customHeight="1">
      <c r="A488" s="353"/>
      <c r="B488" s="354"/>
      <c r="C488" s="354"/>
      <c r="D488" s="354"/>
      <c r="E488" s="355"/>
      <c r="F488" s="355"/>
      <c r="G488" s="355"/>
      <c r="H488" s="358"/>
      <c r="I488" s="356"/>
      <c r="J488" s="357"/>
      <c r="K488" s="352"/>
      <c r="L488" s="351"/>
      <c r="M488" s="351"/>
      <c r="N488" s="351"/>
      <c r="O488" s="351"/>
      <c r="P488" s="351"/>
      <c r="Q488" s="351"/>
      <c r="R488" s="351"/>
      <c r="S488" s="351"/>
      <c r="T488" s="351"/>
      <c r="U488" s="351"/>
      <c r="V488" s="351"/>
      <c r="W488" s="351"/>
      <c r="X488" s="351"/>
    </row>
    <row r="489" ht="75.75" customHeight="1">
      <c r="A489" s="353"/>
      <c r="B489" s="354"/>
      <c r="C489" s="354"/>
      <c r="D489" s="354"/>
      <c r="E489" s="355"/>
      <c r="F489" s="355"/>
      <c r="G489" s="355"/>
      <c r="H489" s="358"/>
      <c r="I489" s="356"/>
      <c r="J489" s="357"/>
      <c r="K489" s="352"/>
      <c r="L489" s="351"/>
      <c r="M489" s="351"/>
      <c r="N489" s="351"/>
      <c r="O489" s="351"/>
      <c r="P489" s="351"/>
      <c r="Q489" s="351"/>
      <c r="R489" s="351"/>
      <c r="S489" s="351"/>
      <c r="T489" s="351"/>
      <c r="U489" s="351"/>
      <c r="V489" s="351"/>
      <c r="W489" s="351"/>
      <c r="X489" s="351"/>
    </row>
    <row r="490" ht="75.75" customHeight="1">
      <c r="A490" s="353"/>
      <c r="B490" s="354"/>
      <c r="C490" s="354"/>
      <c r="D490" s="354"/>
      <c r="E490" s="355"/>
      <c r="F490" s="355"/>
      <c r="G490" s="355"/>
      <c r="H490" s="358"/>
      <c r="I490" s="356"/>
      <c r="J490" s="357"/>
      <c r="K490" s="352"/>
      <c r="L490" s="351"/>
      <c r="M490" s="351"/>
      <c r="N490" s="351"/>
      <c r="O490" s="351"/>
      <c r="P490" s="351"/>
      <c r="Q490" s="351"/>
      <c r="R490" s="351"/>
      <c r="S490" s="351"/>
      <c r="T490" s="351"/>
      <c r="U490" s="351"/>
      <c r="V490" s="351"/>
      <c r="W490" s="351"/>
      <c r="X490" s="351"/>
    </row>
    <row r="491" ht="75.75" customHeight="1">
      <c r="A491" s="353"/>
      <c r="B491" s="354"/>
      <c r="C491" s="354"/>
      <c r="D491" s="354"/>
      <c r="E491" s="355"/>
      <c r="F491" s="355"/>
      <c r="G491" s="355"/>
      <c r="H491" s="358"/>
      <c r="I491" s="356"/>
      <c r="J491" s="357"/>
      <c r="K491" s="352"/>
      <c r="L491" s="351"/>
      <c r="M491" s="351"/>
      <c r="N491" s="351"/>
      <c r="O491" s="351"/>
      <c r="P491" s="351"/>
      <c r="Q491" s="351"/>
      <c r="R491" s="351"/>
      <c r="S491" s="351"/>
      <c r="T491" s="351"/>
      <c r="U491" s="351"/>
      <c r="V491" s="351"/>
      <c r="W491" s="351"/>
      <c r="X491" s="351"/>
    </row>
    <row r="492" ht="75.75" customHeight="1">
      <c r="A492" s="353"/>
      <c r="B492" s="354"/>
      <c r="C492" s="354"/>
      <c r="D492" s="354"/>
      <c r="E492" s="355"/>
      <c r="F492" s="355"/>
      <c r="G492" s="355"/>
      <c r="H492" s="358"/>
      <c r="I492" s="356"/>
      <c r="J492" s="357"/>
      <c r="K492" s="352"/>
      <c r="L492" s="351"/>
      <c r="M492" s="351"/>
      <c r="N492" s="351"/>
      <c r="O492" s="351"/>
      <c r="P492" s="351"/>
      <c r="Q492" s="351"/>
      <c r="R492" s="351"/>
      <c r="S492" s="351"/>
      <c r="T492" s="351"/>
      <c r="U492" s="351"/>
      <c r="V492" s="351"/>
      <c r="W492" s="351"/>
      <c r="X492" s="351"/>
    </row>
    <row r="493" ht="75.75" customHeight="1">
      <c r="A493" s="353"/>
      <c r="B493" s="354"/>
      <c r="C493" s="354"/>
      <c r="D493" s="354"/>
      <c r="E493" s="355"/>
      <c r="F493" s="355"/>
      <c r="G493" s="355"/>
      <c r="H493" s="358"/>
      <c r="I493" s="356"/>
      <c r="J493" s="357"/>
      <c r="K493" s="352"/>
      <c r="L493" s="351"/>
      <c r="M493" s="351"/>
      <c r="N493" s="351"/>
      <c r="O493" s="351"/>
      <c r="P493" s="351"/>
      <c r="Q493" s="351"/>
      <c r="R493" s="351"/>
      <c r="S493" s="351"/>
      <c r="T493" s="351"/>
      <c r="U493" s="351"/>
      <c r="V493" s="351"/>
      <c r="W493" s="351"/>
      <c r="X493" s="351"/>
    </row>
    <row r="494" ht="75.75" customHeight="1">
      <c r="A494" s="353"/>
      <c r="B494" s="354"/>
      <c r="C494" s="354"/>
      <c r="D494" s="354"/>
      <c r="E494" s="355"/>
      <c r="F494" s="355"/>
      <c r="G494" s="355"/>
      <c r="H494" s="358"/>
      <c r="I494" s="356"/>
      <c r="J494" s="357"/>
      <c r="K494" s="352"/>
      <c r="L494" s="351"/>
      <c r="M494" s="351"/>
      <c r="N494" s="351"/>
      <c r="O494" s="351"/>
      <c r="P494" s="351"/>
      <c r="Q494" s="351"/>
      <c r="R494" s="351"/>
      <c r="S494" s="351"/>
      <c r="T494" s="351"/>
      <c r="U494" s="351"/>
      <c r="V494" s="351"/>
      <c r="W494" s="351"/>
      <c r="X494" s="351"/>
    </row>
    <row r="495" ht="75.75" customHeight="1">
      <c r="A495" s="353"/>
      <c r="B495" s="354"/>
      <c r="C495" s="354"/>
      <c r="D495" s="354"/>
      <c r="E495" s="355"/>
      <c r="F495" s="355"/>
      <c r="G495" s="355"/>
      <c r="H495" s="358"/>
      <c r="I495" s="356"/>
      <c r="J495" s="357"/>
      <c r="K495" s="352"/>
      <c r="L495" s="351"/>
      <c r="M495" s="351"/>
      <c r="N495" s="351"/>
      <c r="O495" s="351"/>
      <c r="P495" s="351"/>
      <c r="Q495" s="351"/>
      <c r="R495" s="351"/>
      <c r="S495" s="351"/>
      <c r="T495" s="351"/>
      <c r="U495" s="351"/>
      <c r="V495" s="351"/>
      <c r="W495" s="351"/>
      <c r="X495" s="351"/>
    </row>
    <row r="496" ht="75.75" customHeight="1">
      <c r="A496" s="353"/>
      <c r="B496" s="354"/>
      <c r="C496" s="354"/>
      <c r="D496" s="354"/>
      <c r="E496" s="355"/>
      <c r="F496" s="355"/>
      <c r="G496" s="355"/>
      <c r="H496" s="358"/>
      <c r="I496" s="356"/>
      <c r="J496" s="357"/>
      <c r="K496" s="352"/>
      <c r="L496" s="351"/>
      <c r="M496" s="351"/>
      <c r="N496" s="351"/>
      <c r="O496" s="351"/>
      <c r="P496" s="351"/>
      <c r="Q496" s="351"/>
      <c r="R496" s="351"/>
      <c r="S496" s="351"/>
      <c r="T496" s="351"/>
      <c r="U496" s="351"/>
      <c r="V496" s="351"/>
      <c r="W496" s="351"/>
      <c r="X496" s="351"/>
    </row>
    <row r="497" ht="75.75" customHeight="1">
      <c r="A497" s="353"/>
      <c r="B497" s="354"/>
      <c r="C497" s="354"/>
      <c r="D497" s="354"/>
      <c r="E497" s="355"/>
      <c r="F497" s="355"/>
      <c r="G497" s="355"/>
      <c r="H497" s="358"/>
      <c r="I497" s="356"/>
      <c r="J497" s="357"/>
      <c r="K497" s="352"/>
      <c r="L497" s="351"/>
      <c r="M497" s="351"/>
      <c r="N497" s="351"/>
      <c r="O497" s="351"/>
      <c r="P497" s="351"/>
      <c r="Q497" s="351"/>
      <c r="R497" s="351"/>
      <c r="S497" s="351"/>
      <c r="T497" s="351"/>
      <c r="U497" s="351"/>
      <c r="V497" s="351"/>
      <c r="W497" s="351"/>
      <c r="X497" s="351"/>
    </row>
    <row r="498" ht="75.75" customHeight="1">
      <c r="A498" s="353"/>
      <c r="B498" s="354"/>
      <c r="C498" s="354"/>
      <c r="D498" s="354"/>
      <c r="E498" s="355"/>
      <c r="F498" s="355"/>
      <c r="G498" s="355"/>
      <c r="H498" s="358"/>
      <c r="I498" s="356"/>
      <c r="J498" s="357"/>
      <c r="K498" s="352"/>
      <c r="L498" s="351"/>
      <c r="M498" s="351"/>
      <c r="N498" s="351"/>
      <c r="O498" s="351"/>
      <c r="P498" s="351"/>
      <c r="Q498" s="351"/>
      <c r="R498" s="351"/>
      <c r="S498" s="351"/>
      <c r="T498" s="351"/>
      <c r="U498" s="351"/>
      <c r="V498" s="351"/>
      <c r="W498" s="351"/>
      <c r="X498" s="351"/>
    </row>
    <row r="499" ht="75.75" customHeight="1">
      <c r="A499" s="353"/>
      <c r="B499" s="354"/>
      <c r="C499" s="354"/>
      <c r="D499" s="354"/>
      <c r="E499" s="355"/>
      <c r="F499" s="355"/>
      <c r="G499" s="355"/>
      <c r="H499" s="358"/>
      <c r="I499" s="356"/>
      <c r="J499" s="357"/>
      <c r="K499" s="352"/>
      <c r="L499" s="351"/>
      <c r="M499" s="351"/>
      <c r="N499" s="351"/>
      <c r="O499" s="351"/>
      <c r="P499" s="351"/>
      <c r="Q499" s="351"/>
      <c r="R499" s="351"/>
      <c r="S499" s="351"/>
      <c r="T499" s="351"/>
      <c r="U499" s="351"/>
      <c r="V499" s="351"/>
      <c r="W499" s="351"/>
      <c r="X499" s="351"/>
    </row>
    <row r="500" ht="75.75" customHeight="1">
      <c r="A500" s="353"/>
      <c r="B500" s="354"/>
      <c r="C500" s="354"/>
      <c r="D500" s="354"/>
      <c r="E500" s="355"/>
      <c r="F500" s="355"/>
      <c r="G500" s="355"/>
      <c r="H500" s="358"/>
      <c r="I500" s="356"/>
      <c r="J500" s="357"/>
      <c r="K500" s="352"/>
      <c r="L500" s="351"/>
      <c r="M500" s="351"/>
      <c r="N500" s="351"/>
      <c r="O500" s="351"/>
      <c r="P500" s="351"/>
      <c r="Q500" s="351"/>
      <c r="R500" s="351"/>
      <c r="S500" s="351"/>
      <c r="T500" s="351"/>
      <c r="U500" s="351"/>
      <c r="V500" s="351"/>
      <c r="W500" s="351"/>
      <c r="X500" s="351"/>
    </row>
    <row r="501" ht="75.75" customHeight="1">
      <c r="A501" s="353"/>
      <c r="B501" s="354"/>
      <c r="C501" s="354"/>
      <c r="D501" s="354"/>
      <c r="E501" s="355"/>
      <c r="F501" s="355"/>
      <c r="G501" s="355"/>
      <c r="H501" s="358"/>
      <c r="I501" s="356"/>
      <c r="J501" s="357"/>
      <c r="K501" s="352"/>
      <c r="L501" s="351"/>
      <c r="M501" s="351"/>
      <c r="N501" s="351"/>
      <c r="O501" s="351"/>
      <c r="P501" s="351"/>
      <c r="Q501" s="351"/>
      <c r="R501" s="351"/>
      <c r="S501" s="351"/>
      <c r="T501" s="351"/>
      <c r="U501" s="351"/>
      <c r="V501" s="351"/>
      <c r="W501" s="351"/>
      <c r="X501" s="351"/>
    </row>
    <row r="502" ht="75.75" customHeight="1">
      <c r="A502" s="353"/>
      <c r="B502" s="354"/>
      <c r="C502" s="354"/>
      <c r="D502" s="354"/>
      <c r="E502" s="355"/>
      <c r="F502" s="355"/>
      <c r="G502" s="355"/>
      <c r="H502" s="358"/>
      <c r="I502" s="356"/>
      <c r="J502" s="357"/>
      <c r="K502" s="352"/>
      <c r="L502" s="351"/>
      <c r="M502" s="351"/>
      <c r="N502" s="351"/>
      <c r="O502" s="351"/>
      <c r="P502" s="351"/>
      <c r="Q502" s="351"/>
      <c r="R502" s="351"/>
      <c r="S502" s="351"/>
      <c r="T502" s="351"/>
      <c r="U502" s="351"/>
      <c r="V502" s="351"/>
      <c r="W502" s="351"/>
      <c r="X502" s="351"/>
    </row>
    <row r="503" ht="75.75" customHeight="1">
      <c r="A503" s="353"/>
      <c r="B503" s="354"/>
      <c r="C503" s="354"/>
      <c r="D503" s="354"/>
      <c r="E503" s="355"/>
      <c r="F503" s="355"/>
      <c r="G503" s="355"/>
      <c r="H503" s="358"/>
      <c r="I503" s="356"/>
      <c r="J503" s="357"/>
      <c r="K503" s="352"/>
      <c r="L503" s="351"/>
      <c r="M503" s="351"/>
      <c r="N503" s="351"/>
      <c r="O503" s="351"/>
      <c r="P503" s="351"/>
      <c r="Q503" s="351"/>
      <c r="R503" s="351"/>
      <c r="S503" s="351"/>
      <c r="T503" s="351"/>
      <c r="U503" s="351"/>
      <c r="V503" s="351"/>
      <c r="W503" s="351"/>
      <c r="X503" s="351"/>
    </row>
    <row r="504" ht="75.75" customHeight="1">
      <c r="A504" s="353"/>
      <c r="B504" s="354"/>
      <c r="C504" s="354"/>
      <c r="D504" s="354"/>
      <c r="E504" s="355"/>
      <c r="F504" s="355"/>
      <c r="G504" s="355"/>
      <c r="H504" s="358"/>
      <c r="I504" s="356"/>
      <c r="J504" s="357"/>
      <c r="K504" s="352"/>
      <c r="L504" s="351"/>
      <c r="M504" s="351"/>
      <c r="N504" s="351"/>
      <c r="O504" s="351"/>
      <c r="P504" s="351"/>
      <c r="Q504" s="351"/>
      <c r="R504" s="351"/>
      <c r="S504" s="351"/>
      <c r="T504" s="351"/>
      <c r="U504" s="351"/>
      <c r="V504" s="351"/>
      <c r="W504" s="351"/>
      <c r="X504" s="351"/>
    </row>
    <row r="505" ht="75.75" customHeight="1">
      <c r="A505" s="353"/>
      <c r="B505" s="354"/>
      <c r="C505" s="354"/>
      <c r="D505" s="354"/>
      <c r="E505" s="355"/>
      <c r="F505" s="355"/>
      <c r="G505" s="355"/>
      <c r="H505" s="358"/>
      <c r="I505" s="356"/>
      <c r="J505" s="357"/>
      <c r="K505" s="352"/>
      <c r="L505" s="351"/>
      <c r="M505" s="351"/>
      <c r="N505" s="351"/>
      <c r="O505" s="351"/>
      <c r="P505" s="351"/>
      <c r="Q505" s="351"/>
      <c r="R505" s="351"/>
      <c r="S505" s="351"/>
      <c r="T505" s="351"/>
      <c r="U505" s="351"/>
      <c r="V505" s="351"/>
      <c r="W505" s="351"/>
      <c r="X505" s="351"/>
    </row>
    <row r="506" ht="75.75" customHeight="1">
      <c r="A506" s="353"/>
      <c r="B506" s="354"/>
      <c r="C506" s="354"/>
      <c r="D506" s="354"/>
      <c r="E506" s="355"/>
      <c r="F506" s="355"/>
      <c r="G506" s="355"/>
      <c r="H506" s="358"/>
      <c r="I506" s="356"/>
      <c r="J506" s="357"/>
      <c r="K506" s="352"/>
      <c r="L506" s="351"/>
      <c r="M506" s="351"/>
      <c r="N506" s="351"/>
      <c r="O506" s="351"/>
      <c r="P506" s="351"/>
      <c r="Q506" s="351"/>
      <c r="R506" s="351"/>
      <c r="S506" s="351"/>
      <c r="T506" s="351"/>
      <c r="U506" s="351"/>
      <c r="V506" s="351"/>
      <c r="W506" s="351"/>
      <c r="X506" s="351"/>
    </row>
    <row r="507" ht="75.75" customHeight="1">
      <c r="A507" s="353"/>
      <c r="B507" s="354"/>
      <c r="C507" s="354"/>
      <c r="D507" s="354"/>
      <c r="E507" s="355"/>
      <c r="F507" s="355"/>
      <c r="G507" s="355"/>
      <c r="H507" s="358"/>
      <c r="I507" s="356"/>
      <c r="J507" s="357"/>
      <c r="K507" s="352"/>
      <c r="L507" s="351"/>
      <c r="M507" s="351"/>
      <c r="N507" s="351"/>
      <c r="O507" s="351"/>
      <c r="P507" s="351"/>
      <c r="Q507" s="351"/>
      <c r="R507" s="351"/>
      <c r="S507" s="351"/>
      <c r="T507" s="351"/>
      <c r="U507" s="351"/>
      <c r="V507" s="351"/>
      <c r="W507" s="351"/>
      <c r="X507" s="351"/>
    </row>
    <row r="508" ht="75.75" customHeight="1">
      <c r="A508" s="353"/>
      <c r="B508" s="354"/>
      <c r="C508" s="354"/>
      <c r="D508" s="354"/>
      <c r="E508" s="355"/>
      <c r="F508" s="355"/>
      <c r="G508" s="355"/>
      <c r="H508" s="358"/>
      <c r="I508" s="356"/>
      <c r="J508" s="357"/>
      <c r="K508" s="352"/>
      <c r="L508" s="351"/>
      <c r="M508" s="351"/>
      <c r="N508" s="351"/>
      <c r="O508" s="351"/>
      <c r="P508" s="351"/>
      <c r="Q508" s="351"/>
      <c r="R508" s="351"/>
      <c r="S508" s="351"/>
      <c r="T508" s="351"/>
      <c r="U508" s="351"/>
      <c r="V508" s="351"/>
      <c r="W508" s="351"/>
      <c r="X508" s="351"/>
    </row>
    <row r="509" ht="75.75" customHeight="1">
      <c r="A509" s="353"/>
      <c r="B509" s="354"/>
      <c r="C509" s="354"/>
      <c r="D509" s="354"/>
      <c r="E509" s="355"/>
      <c r="F509" s="355"/>
      <c r="G509" s="355"/>
      <c r="H509" s="358"/>
      <c r="I509" s="356"/>
      <c r="J509" s="357"/>
      <c r="K509" s="352"/>
      <c r="L509" s="351"/>
      <c r="M509" s="351"/>
      <c r="N509" s="351"/>
      <c r="O509" s="351"/>
      <c r="P509" s="351"/>
      <c r="Q509" s="351"/>
      <c r="R509" s="351"/>
      <c r="S509" s="351"/>
      <c r="T509" s="351"/>
      <c r="U509" s="351"/>
      <c r="V509" s="351"/>
      <c r="W509" s="351"/>
      <c r="X509" s="351"/>
    </row>
    <row r="510" ht="75.75" customHeight="1">
      <c r="A510" s="353"/>
      <c r="B510" s="354"/>
      <c r="C510" s="354"/>
      <c r="D510" s="354"/>
      <c r="E510" s="355"/>
      <c r="F510" s="355"/>
      <c r="G510" s="355"/>
      <c r="H510" s="358"/>
      <c r="I510" s="356"/>
      <c r="J510" s="357"/>
      <c r="K510" s="352"/>
      <c r="L510" s="351"/>
      <c r="M510" s="351"/>
      <c r="N510" s="351"/>
      <c r="O510" s="351"/>
      <c r="P510" s="351"/>
      <c r="Q510" s="351"/>
      <c r="R510" s="351"/>
      <c r="S510" s="351"/>
      <c r="T510" s="351"/>
      <c r="U510" s="351"/>
      <c r="V510" s="351"/>
      <c r="W510" s="351"/>
      <c r="X510" s="351"/>
    </row>
    <row r="511" ht="75.75" customHeight="1">
      <c r="A511" s="353"/>
      <c r="B511" s="354"/>
      <c r="C511" s="354"/>
      <c r="D511" s="354"/>
      <c r="E511" s="355"/>
      <c r="F511" s="355"/>
      <c r="G511" s="355"/>
      <c r="H511" s="358"/>
      <c r="I511" s="356"/>
      <c r="J511" s="357"/>
      <c r="K511" s="352"/>
      <c r="L511" s="351"/>
      <c r="M511" s="351"/>
      <c r="N511" s="351"/>
      <c r="O511" s="351"/>
      <c r="P511" s="351"/>
      <c r="Q511" s="351"/>
      <c r="R511" s="351"/>
      <c r="S511" s="351"/>
      <c r="T511" s="351"/>
      <c r="U511" s="351"/>
      <c r="V511" s="351"/>
      <c r="W511" s="351"/>
      <c r="X511" s="351"/>
    </row>
    <row r="512" ht="75.75" customHeight="1">
      <c r="A512" s="353"/>
      <c r="B512" s="354"/>
      <c r="C512" s="354"/>
      <c r="D512" s="354"/>
      <c r="E512" s="355"/>
      <c r="F512" s="355"/>
      <c r="G512" s="355"/>
      <c r="H512" s="358"/>
      <c r="I512" s="356"/>
      <c r="J512" s="357"/>
      <c r="K512" s="352"/>
      <c r="L512" s="351"/>
      <c r="M512" s="351"/>
      <c r="N512" s="351"/>
      <c r="O512" s="351"/>
      <c r="P512" s="351"/>
      <c r="Q512" s="351"/>
      <c r="R512" s="351"/>
      <c r="S512" s="351"/>
      <c r="T512" s="351"/>
      <c r="U512" s="351"/>
      <c r="V512" s="351"/>
      <c r="W512" s="351"/>
      <c r="X512" s="351"/>
    </row>
    <row r="513" ht="75.75" customHeight="1">
      <c r="A513" s="353"/>
      <c r="B513" s="354"/>
      <c r="C513" s="354"/>
      <c r="D513" s="354"/>
      <c r="E513" s="355"/>
      <c r="F513" s="355"/>
      <c r="G513" s="355"/>
      <c r="H513" s="358"/>
      <c r="I513" s="356"/>
      <c r="J513" s="357"/>
      <c r="K513" s="352"/>
      <c r="L513" s="351"/>
      <c r="M513" s="351"/>
      <c r="N513" s="351"/>
      <c r="O513" s="351"/>
      <c r="P513" s="351"/>
      <c r="Q513" s="351"/>
      <c r="R513" s="351"/>
      <c r="S513" s="351"/>
      <c r="T513" s="351"/>
      <c r="U513" s="351"/>
      <c r="V513" s="351"/>
      <c r="W513" s="351"/>
      <c r="X513" s="351"/>
    </row>
    <row r="514" ht="75.75" customHeight="1">
      <c r="A514" s="353"/>
      <c r="B514" s="354"/>
      <c r="C514" s="354"/>
      <c r="D514" s="354"/>
      <c r="E514" s="355"/>
      <c r="F514" s="355"/>
      <c r="G514" s="355"/>
      <c r="H514" s="358"/>
      <c r="I514" s="356"/>
      <c r="J514" s="357"/>
      <c r="K514" s="352"/>
      <c r="L514" s="351"/>
      <c r="M514" s="351"/>
      <c r="N514" s="351"/>
      <c r="O514" s="351"/>
      <c r="P514" s="351"/>
      <c r="Q514" s="351"/>
      <c r="R514" s="351"/>
      <c r="S514" s="351"/>
      <c r="T514" s="351"/>
      <c r="U514" s="351"/>
      <c r="V514" s="351"/>
      <c r="W514" s="351"/>
      <c r="X514" s="351"/>
    </row>
    <row r="515" ht="75.75" customHeight="1">
      <c r="A515" s="353"/>
      <c r="B515" s="354"/>
      <c r="C515" s="354"/>
      <c r="D515" s="354"/>
      <c r="E515" s="355"/>
      <c r="F515" s="355"/>
      <c r="G515" s="355"/>
      <c r="H515" s="358"/>
      <c r="I515" s="356"/>
      <c r="J515" s="357"/>
      <c r="K515" s="352"/>
      <c r="L515" s="351"/>
      <c r="M515" s="351"/>
      <c r="N515" s="351"/>
      <c r="O515" s="351"/>
      <c r="P515" s="351"/>
      <c r="Q515" s="351"/>
      <c r="R515" s="351"/>
      <c r="S515" s="351"/>
      <c r="T515" s="351"/>
      <c r="U515" s="351"/>
      <c r="V515" s="351"/>
      <c r="W515" s="351"/>
      <c r="X515" s="351"/>
    </row>
    <row r="516" ht="75.75" customHeight="1">
      <c r="A516" s="353"/>
      <c r="B516" s="354"/>
      <c r="C516" s="354"/>
      <c r="D516" s="354"/>
      <c r="E516" s="355"/>
      <c r="F516" s="355"/>
      <c r="G516" s="355"/>
      <c r="H516" s="358"/>
      <c r="I516" s="356"/>
      <c r="J516" s="357"/>
      <c r="K516" s="352"/>
      <c r="L516" s="351"/>
      <c r="M516" s="351"/>
      <c r="N516" s="351"/>
      <c r="O516" s="351"/>
      <c r="P516" s="351"/>
      <c r="Q516" s="351"/>
      <c r="R516" s="351"/>
      <c r="S516" s="351"/>
      <c r="T516" s="351"/>
      <c r="U516" s="351"/>
      <c r="V516" s="351"/>
      <c r="W516" s="351"/>
      <c r="X516" s="351"/>
    </row>
    <row r="517" ht="75.75" customHeight="1">
      <c r="A517" s="353"/>
      <c r="B517" s="354"/>
      <c r="C517" s="354"/>
      <c r="D517" s="354"/>
      <c r="E517" s="355"/>
      <c r="F517" s="355"/>
      <c r="G517" s="355"/>
      <c r="H517" s="358"/>
      <c r="I517" s="356"/>
      <c r="J517" s="357"/>
      <c r="K517" s="352"/>
      <c r="L517" s="351"/>
      <c r="M517" s="351"/>
      <c r="N517" s="351"/>
      <c r="O517" s="351"/>
      <c r="P517" s="351"/>
      <c r="Q517" s="351"/>
      <c r="R517" s="351"/>
      <c r="S517" s="351"/>
      <c r="T517" s="351"/>
      <c r="U517" s="351"/>
      <c r="V517" s="351"/>
      <c r="W517" s="351"/>
      <c r="X517" s="351"/>
    </row>
    <row r="518" ht="75.75" customHeight="1">
      <c r="A518" s="353"/>
      <c r="B518" s="354"/>
      <c r="C518" s="354"/>
      <c r="D518" s="354"/>
      <c r="E518" s="355"/>
      <c r="F518" s="355"/>
      <c r="G518" s="355"/>
      <c r="H518" s="358"/>
      <c r="I518" s="356"/>
      <c r="J518" s="357"/>
      <c r="K518" s="352"/>
      <c r="L518" s="351"/>
      <c r="M518" s="351"/>
      <c r="N518" s="351"/>
      <c r="O518" s="351"/>
      <c r="P518" s="351"/>
      <c r="Q518" s="351"/>
      <c r="R518" s="351"/>
      <c r="S518" s="351"/>
      <c r="T518" s="351"/>
      <c r="U518" s="351"/>
      <c r="V518" s="351"/>
      <c r="W518" s="351"/>
      <c r="X518" s="351"/>
    </row>
    <row r="519" ht="75.75" customHeight="1">
      <c r="A519" s="353"/>
      <c r="B519" s="354"/>
      <c r="C519" s="354"/>
      <c r="D519" s="354"/>
      <c r="E519" s="355"/>
      <c r="F519" s="355"/>
      <c r="G519" s="355"/>
      <c r="H519" s="358"/>
      <c r="I519" s="356"/>
      <c r="J519" s="357"/>
      <c r="K519" s="352"/>
      <c r="L519" s="351"/>
      <c r="M519" s="351"/>
      <c r="N519" s="351"/>
      <c r="O519" s="351"/>
      <c r="P519" s="351"/>
      <c r="Q519" s="351"/>
      <c r="R519" s="351"/>
      <c r="S519" s="351"/>
      <c r="T519" s="351"/>
      <c r="U519" s="351"/>
      <c r="V519" s="351"/>
      <c r="W519" s="351"/>
      <c r="X519" s="351"/>
    </row>
    <row r="520" ht="75.75" customHeight="1">
      <c r="A520" s="353"/>
      <c r="B520" s="354"/>
      <c r="C520" s="354"/>
      <c r="D520" s="354"/>
      <c r="E520" s="355"/>
      <c r="F520" s="355"/>
      <c r="G520" s="355"/>
      <c r="H520" s="358"/>
      <c r="I520" s="356"/>
      <c r="J520" s="357"/>
      <c r="K520" s="352"/>
      <c r="L520" s="351"/>
      <c r="M520" s="351"/>
      <c r="N520" s="351"/>
      <c r="O520" s="351"/>
      <c r="P520" s="351"/>
      <c r="Q520" s="351"/>
      <c r="R520" s="351"/>
      <c r="S520" s="351"/>
      <c r="T520" s="351"/>
      <c r="U520" s="351"/>
      <c r="V520" s="351"/>
      <c r="W520" s="351"/>
      <c r="X520" s="351"/>
    </row>
    <row r="521" ht="75.75" customHeight="1">
      <c r="A521" s="353"/>
      <c r="B521" s="354"/>
      <c r="C521" s="354"/>
      <c r="D521" s="354"/>
      <c r="E521" s="355"/>
      <c r="F521" s="355"/>
      <c r="G521" s="355"/>
      <c r="H521" s="358"/>
      <c r="I521" s="356"/>
      <c r="J521" s="357"/>
      <c r="K521" s="352"/>
      <c r="L521" s="351"/>
      <c r="M521" s="351"/>
      <c r="N521" s="351"/>
      <c r="O521" s="351"/>
      <c r="P521" s="351"/>
      <c r="Q521" s="351"/>
      <c r="R521" s="351"/>
      <c r="S521" s="351"/>
      <c r="T521" s="351"/>
      <c r="U521" s="351"/>
      <c r="V521" s="351"/>
      <c r="W521" s="351"/>
      <c r="X521" s="351"/>
    </row>
    <row r="522" ht="75.75" customHeight="1">
      <c r="A522" s="353"/>
      <c r="B522" s="354"/>
      <c r="C522" s="354"/>
      <c r="D522" s="354"/>
      <c r="E522" s="355"/>
      <c r="F522" s="355"/>
      <c r="G522" s="355"/>
      <c r="H522" s="358"/>
      <c r="I522" s="356"/>
      <c r="J522" s="357"/>
      <c r="K522" s="352"/>
      <c r="L522" s="351"/>
      <c r="M522" s="351"/>
      <c r="N522" s="351"/>
      <c r="O522" s="351"/>
      <c r="P522" s="351"/>
      <c r="Q522" s="351"/>
      <c r="R522" s="351"/>
      <c r="S522" s="351"/>
      <c r="T522" s="351"/>
      <c r="U522" s="351"/>
      <c r="V522" s="351"/>
      <c r="W522" s="351"/>
      <c r="X522" s="351"/>
    </row>
    <row r="523" ht="75.75" customHeight="1">
      <c r="A523" s="353"/>
      <c r="B523" s="354"/>
      <c r="C523" s="354"/>
      <c r="D523" s="354"/>
      <c r="E523" s="355"/>
      <c r="F523" s="355"/>
      <c r="G523" s="355"/>
      <c r="H523" s="358"/>
      <c r="I523" s="356"/>
      <c r="J523" s="357"/>
      <c r="K523" s="352"/>
      <c r="L523" s="351"/>
      <c r="M523" s="351"/>
      <c r="N523" s="351"/>
      <c r="O523" s="351"/>
      <c r="P523" s="351"/>
      <c r="Q523" s="351"/>
      <c r="R523" s="351"/>
      <c r="S523" s="351"/>
      <c r="T523" s="351"/>
      <c r="U523" s="351"/>
      <c r="V523" s="351"/>
      <c r="W523" s="351"/>
      <c r="X523" s="351"/>
    </row>
    <row r="524" ht="75.75" customHeight="1">
      <c r="A524" s="353"/>
      <c r="B524" s="354"/>
      <c r="C524" s="354"/>
      <c r="D524" s="354"/>
      <c r="E524" s="355"/>
      <c r="F524" s="355"/>
      <c r="G524" s="355"/>
      <c r="H524" s="358"/>
      <c r="I524" s="356"/>
      <c r="J524" s="357"/>
      <c r="K524" s="352"/>
      <c r="L524" s="351"/>
      <c r="M524" s="351"/>
      <c r="N524" s="351"/>
      <c r="O524" s="351"/>
      <c r="P524" s="351"/>
      <c r="Q524" s="351"/>
      <c r="R524" s="351"/>
      <c r="S524" s="351"/>
      <c r="T524" s="351"/>
      <c r="U524" s="351"/>
      <c r="V524" s="351"/>
      <c r="W524" s="351"/>
      <c r="X524" s="351"/>
    </row>
    <row r="525" ht="75.75" customHeight="1">
      <c r="A525" s="353"/>
      <c r="B525" s="354"/>
      <c r="C525" s="354"/>
      <c r="D525" s="354"/>
      <c r="E525" s="355"/>
      <c r="F525" s="355"/>
      <c r="G525" s="355"/>
      <c r="H525" s="358"/>
      <c r="I525" s="356"/>
      <c r="J525" s="357"/>
      <c r="K525" s="352"/>
      <c r="L525" s="351"/>
      <c r="M525" s="351"/>
      <c r="N525" s="351"/>
      <c r="O525" s="351"/>
      <c r="P525" s="351"/>
      <c r="Q525" s="351"/>
      <c r="R525" s="351"/>
      <c r="S525" s="351"/>
      <c r="T525" s="351"/>
      <c r="U525" s="351"/>
      <c r="V525" s="351"/>
      <c r="W525" s="351"/>
      <c r="X525" s="351"/>
    </row>
    <row r="526" ht="75.75" customHeight="1">
      <c r="A526" s="353"/>
      <c r="B526" s="354"/>
      <c r="C526" s="354"/>
      <c r="D526" s="354"/>
      <c r="E526" s="355"/>
      <c r="F526" s="355"/>
      <c r="G526" s="355"/>
      <c r="H526" s="358"/>
      <c r="I526" s="356"/>
      <c r="J526" s="357"/>
      <c r="K526" s="352"/>
      <c r="L526" s="351"/>
      <c r="M526" s="351"/>
      <c r="N526" s="351"/>
      <c r="O526" s="351"/>
      <c r="P526" s="351"/>
      <c r="Q526" s="351"/>
      <c r="R526" s="351"/>
      <c r="S526" s="351"/>
      <c r="T526" s="351"/>
      <c r="U526" s="351"/>
      <c r="V526" s="351"/>
      <c r="W526" s="351"/>
      <c r="X526" s="351"/>
    </row>
    <row r="527" ht="75.75" customHeight="1">
      <c r="A527" s="353"/>
      <c r="B527" s="354"/>
      <c r="C527" s="354"/>
      <c r="D527" s="354"/>
      <c r="E527" s="355"/>
      <c r="F527" s="355"/>
      <c r="G527" s="355"/>
      <c r="H527" s="358"/>
      <c r="I527" s="356"/>
      <c r="J527" s="357"/>
      <c r="K527" s="352"/>
      <c r="L527" s="351"/>
      <c r="M527" s="351"/>
      <c r="N527" s="351"/>
      <c r="O527" s="351"/>
      <c r="P527" s="351"/>
      <c r="Q527" s="351"/>
      <c r="R527" s="351"/>
      <c r="S527" s="351"/>
      <c r="T527" s="351"/>
      <c r="U527" s="351"/>
      <c r="V527" s="351"/>
      <c r="W527" s="351"/>
      <c r="X527" s="351"/>
    </row>
    <row r="528" ht="75.75" customHeight="1">
      <c r="A528" s="353"/>
      <c r="B528" s="354"/>
      <c r="C528" s="354"/>
      <c r="D528" s="354"/>
      <c r="E528" s="355"/>
      <c r="F528" s="355"/>
      <c r="G528" s="355"/>
      <c r="H528" s="358"/>
      <c r="I528" s="356"/>
      <c r="J528" s="357"/>
      <c r="K528" s="352"/>
      <c r="L528" s="351"/>
      <c r="M528" s="351"/>
      <c r="N528" s="351"/>
      <c r="O528" s="351"/>
      <c r="P528" s="351"/>
      <c r="Q528" s="351"/>
      <c r="R528" s="351"/>
      <c r="S528" s="351"/>
      <c r="T528" s="351"/>
      <c r="U528" s="351"/>
      <c r="V528" s="351"/>
      <c r="W528" s="351"/>
      <c r="X528" s="351"/>
    </row>
    <row r="529" ht="75.75" customHeight="1">
      <c r="A529" s="353"/>
      <c r="B529" s="354"/>
      <c r="C529" s="354"/>
      <c r="D529" s="354"/>
      <c r="E529" s="355"/>
      <c r="F529" s="355"/>
      <c r="G529" s="355"/>
      <c r="H529" s="358"/>
      <c r="I529" s="356"/>
      <c r="J529" s="357"/>
      <c r="K529" s="352"/>
      <c r="L529" s="351"/>
      <c r="M529" s="351"/>
      <c r="N529" s="351"/>
      <c r="O529" s="351"/>
      <c r="P529" s="351"/>
      <c r="Q529" s="351"/>
      <c r="R529" s="351"/>
      <c r="S529" s="351"/>
      <c r="T529" s="351"/>
      <c r="U529" s="351"/>
      <c r="V529" s="351"/>
      <c r="W529" s="351"/>
      <c r="X529" s="351"/>
    </row>
    <row r="530" ht="75.75" customHeight="1">
      <c r="A530" s="353"/>
      <c r="B530" s="354"/>
      <c r="C530" s="354"/>
      <c r="D530" s="354"/>
      <c r="E530" s="355"/>
      <c r="F530" s="355"/>
      <c r="G530" s="355"/>
      <c r="H530" s="358"/>
      <c r="I530" s="356"/>
      <c r="J530" s="357"/>
      <c r="K530" s="352"/>
      <c r="L530" s="351"/>
      <c r="M530" s="351"/>
      <c r="N530" s="351"/>
      <c r="O530" s="351"/>
      <c r="P530" s="351"/>
      <c r="Q530" s="351"/>
      <c r="R530" s="351"/>
      <c r="S530" s="351"/>
      <c r="T530" s="351"/>
      <c r="U530" s="351"/>
      <c r="V530" s="351"/>
      <c r="W530" s="351"/>
      <c r="X530" s="351"/>
    </row>
    <row r="531" ht="75.75" customHeight="1">
      <c r="A531" s="353"/>
      <c r="B531" s="354"/>
      <c r="C531" s="354"/>
      <c r="D531" s="354"/>
      <c r="E531" s="355"/>
      <c r="F531" s="355"/>
      <c r="G531" s="355"/>
      <c r="H531" s="358"/>
      <c r="I531" s="356"/>
      <c r="J531" s="357"/>
      <c r="K531" s="352"/>
      <c r="L531" s="351"/>
      <c r="M531" s="351"/>
      <c r="N531" s="351"/>
      <c r="O531" s="351"/>
      <c r="P531" s="351"/>
      <c r="Q531" s="351"/>
      <c r="R531" s="351"/>
      <c r="S531" s="351"/>
      <c r="T531" s="351"/>
      <c r="U531" s="351"/>
      <c r="V531" s="351"/>
      <c r="W531" s="351"/>
      <c r="X531" s="351"/>
    </row>
    <row r="532" ht="75.75" customHeight="1">
      <c r="A532" s="353"/>
      <c r="B532" s="354"/>
      <c r="C532" s="354"/>
      <c r="D532" s="354"/>
      <c r="E532" s="355"/>
      <c r="F532" s="355"/>
      <c r="G532" s="355"/>
      <c r="H532" s="358"/>
      <c r="I532" s="356"/>
      <c r="J532" s="357"/>
      <c r="K532" s="352"/>
      <c r="L532" s="351"/>
      <c r="M532" s="351"/>
      <c r="N532" s="351"/>
      <c r="O532" s="351"/>
      <c r="P532" s="351"/>
      <c r="Q532" s="351"/>
      <c r="R532" s="351"/>
      <c r="S532" s="351"/>
      <c r="T532" s="351"/>
      <c r="U532" s="351"/>
      <c r="V532" s="351"/>
      <c r="W532" s="351"/>
      <c r="X532" s="351"/>
    </row>
    <row r="533" ht="75.75" customHeight="1">
      <c r="A533" s="353"/>
      <c r="B533" s="354"/>
      <c r="C533" s="354"/>
      <c r="D533" s="354"/>
      <c r="E533" s="355"/>
      <c r="F533" s="355"/>
      <c r="G533" s="355"/>
      <c r="H533" s="358"/>
      <c r="I533" s="356"/>
      <c r="J533" s="357"/>
      <c r="K533" s="352"/>
      <c r="L533" s="351"/>
      <c r="M533" s="351"/>
      <c r="N533" s="351"/>
      <c r="O533" s="351"/>
      <c r="P533" s="351"/>
      <c r="Q533" s="351"/>
      <c r="R533" s="351"/>
      <c r="S533" s="351"/>
      <c r="T533" s="351"/>
      <c r="U533" s="351"/>
      <c r="V533" s="351"/>
      <c r="W533" s="351"/>
      <c r="X533" s="351"/>
    </row>
    <row r="534" ht="75.75" customHeight="1">
      <c r="A534" s="353"/>
      <c r="B534" s="354"/>
      <c r="C534" s="354"/>
      <c r="D534" s="354"/>
      <c r="E534" s="355"/>
      <c r="F534" s="355"/>
      <c r="G534" s="355"/>
      <c r="H534" s="358"/>
      <c r="I534" s="356"/>
      <c r="J534" s="357"/>
      <c r="K534" s="352"/>
      <c r="L534" s="351"/>
      <c r="M534" s="351"/>
      <c r="N534" s="351"/>
      <c r="O534" s="351"/>
      <c r="P534" s="351"/>
      <c r="Q534" s="351"/>
      <c r="R534" s="351"/>
      <c r="S534" s="351"/>
      <c r="T534" s="351"/>
      <c r="U534" s="351"/>
      <c r="V534" s="351"/>
      <c r="W534" s="351"/>
      <c r="X534" s="351"/>
    </row>
    <row r="535" ht="75.75" customHeight="1">
      <c r="A535" s="353"/>
      <c r="B535" s="354"/>
      <c r="C535" s="354"/>
      <c r="D535" s="354"/>
      <c r="E535" s="355"/>
      <c r="F535" s="355"/>
      <c r="G535" s="355"/>
      <c r="H535" s="358"/>
      <c r="I535" s="356"/>
      <c r="J535" s="357"/>
      <c r="K535" s="352"/>
      <c r="L535" s="351"/>
      <c r="M535" s="351"/>
      <c r="N535" s="351"/>
      <c r="O535" s="351"/>
      <c r="P535" s="351"/>
      <c r="Q535" s="351"/>
      <c r="R535" s="351"/>
      <c r="S535" s="351"/>
      <c r="T535" s="351"/>
      <c r="U535" s="351"/>
      <c r="V535" s="351"/>
      <c r="W535" s="351"/>
      <c r="X535" s="351"/>
    </row>
    <row r="536" ht="75.75" customHeight="1">
      <c r="A536" s="353"/>
      <c r="B536" s="354"/>
      <c r="C536" s="354"/>
      <c r="D536" s="354"/>
      <c r="E536" s="355"/>
      <c r="F536" s="355"/>
      <c r="G536" s="355"/>
      <c r="H536" s="358"/>
      <c r="I536" s="356"/>
      <c r="J536" s="357"/>
      <c r="K536" s="352"/>
      <c r="L536" s="351"/>
      <c r="M536" s="351"/>
      <c r="N536" s="351"/>
      <c r="O536" s="351"/>
      <c r="P536" s="351"/>
      <c r="Q536" s="351"/>
      <c r="R536" s="351"/>
      <c r="S536" s="351"/>
      <c r="T536" s="351"/>
      <c r="U536" s="351"/>
      <c r="V536" s="351"/>
      <c r="W536" s="351"/>
      <c r="X536" s="351"/>
    </row>
    <row r="537" ht="75.75" customHeight="1">
      <c r="A537" s="353"/>
      <c r="B537" s="354"/>
      <c r="C537" s="354"/>
      <c r="D537" s="354"/>
      <c r="E537" s="355"/>
      <c r="F537" s="355"/>
      <c r="G537" s="355"/>
      <c r="H537" s="358"/>
      <c r="I537" s="356"/>
      <c r="J537" s="357"/>
      <c r="K537" s="352"/>
      <c r="L537" s="351"/>
      <c r="M537" s="351"/>
      <c r="N537" s="351"/>
      <c r="O537" s="351"/>
      <c r="P537" s="351"/>
      <c r="Q537" s="351"/>
      <c r="R537" s="351"/>
      <c r="S537" s="351"/>
      <c r="T537" s="351"/>
      <c r="U537" s="351"/>
      <c r="V537" s="351"/>
      <c r="W537" s="351"/>
      <c r="X537" s="351"/>
    </row>
    <row r="538" ht="75.75" customHeight="1">
      <c r="A538" s="353"/>
      <c r="B538" s="354"/>
      <c r="C538" s="354"/>
      <c r="D538" s="354"/>
      <c r="E538" s="355"/>
      <c r="F538" s="355"/>
      <c r="G538" s="355"/>
      <c r="H538" s="358"/>
      <c r="I538" s="356"/>
      <c r="J538" s="357"/>
      <c r="K538" s="352"/>
      <c r="L538" s="351"/>
      <c r="M538" s="351"/>
      <c r="N538" s="351"/>
      <c r="O538" s="351"/>
      <c r="P538" s="351"/>
      <c r="Q538" s="351"/>
      <c r="R538" s="351"/>
      <c r="S538" s="351"/>
      <c r="T538" s="351"/>
      <c r="U538" s="351"/>
      <c r="V538" s="351"/>
      <c r="W538" s="351"/>
      <c r="X538" s="351"/>
    </row>
    <row r="539" ht="75.75" customHeight="1">
      <c r="A539" s="353"/>
      <c r="B539" s="354"/>
      <c r="C539" s="354"/>
      <c r="D539" s="354"/>
      <c r="E539" s="355"/>
      <c r="F539" s="355"/>
      <c r="G539" s="355"/>
      <c r="H539" s="358"/>
      <c r="I539" s="356"/>
      <c r="J539" s="357"/>
      <c r="K539" s="352"/>
      <c r="L539" s="351"/>
      <c r="M539" s="351"/>
      <c r="N539" s="351"/>
      <c r="O539" s="351"/>
      <c r="P539" s="351"/>
      <c r="Q539" s="351"/>
      <c r="R539" s="351"/>
      <c r="S539" s="351"/>
      <c r="T539" s="351"/>
      <c r="U539" s="351"/>
      <c r="V539" s="351"/>
      <c r="W539" s="351"/>
      <c r="X539" s="351"/>
    </row>
    <row r="540" ht="75.75" customHeight="1">
      <c r="A540" s="353"/>
      <c r="B540" s="354"/>
      <c r="C540" s="354"/>
      <c r="D540" s="354"/>
      <c r="E540" s="355"/>
      <c r="F540" s="355"/>
      <c r="G540" s="355"/>
      <c r="H540" s="358"/>
      <c r="I540" s="356"/>
      <c r="J540" s="357"/>
      <c r="K540" s="352"/>
      <c r="L540" s="351"/>
      <c r="M540" s="351"/>
      <c r="N540" s="351"/>
      <c r="O540" s="351"/>
      <c r="P540" s="351"/>
      <c r="Q540" s="351"/>
      <c r="R540" s="351"/>
      <c r="S540" s="351"/>
      <c r="T540" s="351"/>
      <c r="U540" s="351"/>
      <c r="V540" s="351"/>
      <c r="W540" s="351"/>
      <c r="X540" s="351"/>
    </row>
    <row r="541" ht="75.75" customHeight="1">
      <c r="A541" s="353"/>
      <c r="B541" s="354"/>
      <c r="C541" s="354"/>
      <c r="D541" s="354"/>
      <c r="E541" s="355"/>
      <c r="F541" s="355"/>
      <c r="G541" s="355"/>
      <c r="H541" s="358"/>
      <c r="I541" s="356"/>
      <c r="J541" s="357"/>
      <c r="K541" s="352"/>
      <c r="L541" s="351"/>
      <c r="M541" s="351"/>
      <c r="N541" s="351"/>
      <c r="O541" s="351"/>
      <c r="P541" s="351"/>
      <c r="Q541" s="351"/>
      <c r="R541" s="351"/>
      <c r="S541" s="351"/>
      <c r="T541" s="351"/>
      <c r="U541" s="351"/>
      <c r="V541" s="351"/>
      <c r="W541" s="351"/>
      <c r="X541" s="351"/>
    </row>
    <row r="542" ht="75.75" customHeight="1">
      <c r="A542" s="353"/>
      <c r="B542" s="354"/>
      <c r="C542" s="354"/>
      <c r="D542" s="354"/>
      <c r="E542" s="355"/>
      <c r="F542" s="355"/>
      <c r="G542" s="355"/>
      <c r="H542" s="358"/>
      <c r="I542" s="356"/>
      <c r="J542" s="357"/>
      <c r="K542" s="352"/>
      <c r="L542" s="351"/>
      <c r="M542" s="351"/>
      <c r="N542" s="351"/>
      <c r="O542" s="351"/>
      <c r="P542" s="351"/>
      <c r="Q542" s="351"/>
      <c r="R542" s="351"/>
      <c r="S542" s="351"/>
      <c r="T542" s="351"/>
      <c r="U542" s="351"/>
      <c r="V542" s="351"/>
      <c r="W542" s="351"/>
      <c r="X542" s="351"/>
    </row>
    <row r="543" ht="75.75" customHeight="1">
      <c r="A543" s="353"/>
      <c r="B543" s="354"/>
      <c r="C543" s="354"/>
      <c r="D543" s="354"/>
      <c r="E543" s="355"/>
      <c r="F543" s="355"/>
      <c r="G543" s="355"/>
      <c r="H543" s="358"/>
      <c r="I543" s="356"/>
      <c r="J543" s="357"/>
      <c r="K543" s="352"/>
      <c r="L543" s="351"/>
      <c r="M543" s="351"/>
      <c r="N543" s="351"/>
      <c r="O543" s="351"/>
      <c r="P543" s="351"/>
      <c r="Q543" s="351"/>
      <c r="R543" s="351"/>
      <c r="S543" s="351"/>
      <c r="T543" s="351"/>
      <c r="U543" s="351"/>
      <c r="V543" s="351"/>
      <c r="W543" s="351"/>
      <c r="X543" s="351"/>
    </row>
    <row r="544" ht="75.75" customHeight="1">
      <c r="A544" s="353"/>
      <c r="B544" s="354"/>
      <c r="C544" s="354"/>
      <c r="D544" s="354"/>
      <c r="E544" s="355"/>
      <c r="F544" s="355"/>
      <c r="G544" s="355"/>
      <c r="H544" s="358"/>
      <c r="I544" s="356"/>
      <c r="J544" s="357"/>
      <c r="K544" s="352"/>
      <c r="L544" s="351"/>
      <c r="M544" s="351"/>
      <c r="N544" s="351"/>
      <c r="O544" s="351"/>
      <c r="P544" s="351"/>
      <c r="Q544" s="351"/>
      <c r="R544" s="351"/>
      <c r="S544" s="351"/>
      <c r="T544" s="351"/>
      <c r="U544" s="351"/>
      <c r="V544" s="351"/>
      <c r="W544" s="351"/>
      <c r="X544" s="351"/>
    </row>
    <row r="545" ht="75.75" customHeight="1">
      <c r="A545" s="353"/>
      <c r="B545" s="354"/>
      <c r="C545" s="354"/>
      <c r="D545" s="354"/>
      <c r="E545" s="355"/>
      <c r="F545" s="355"/>
      <c r="G545" s="355"/>
      <c r="H545" s="358"/>
      <c r="I545" s="356"/>
      <c r="J545" s="357"/>
      <c r="K545" s="352"/>
      <c r="L545" s="351"/>
      <c r="M545" s="351"/>
      <c r="N545" s="351"/>
      <c r="O545" s="351"/>
      <c r="P545" s="351"/>
      <c r="Q545" s="351"/>
      <c r="R545" s="351"/>
      <c r="S545" s="351"/>
      <c r="T545" s="351"/>
      <c r="U545" s="351"/>
      <c r="V545" s="351"/>
      <c r="W545" s="351"/>
      <c r="X545" s="351"/>
    </row>
    <row r="546" ht="75.75" customHeight="1">
      <c r="A546" s="353"/>
      <c r="B546" s="354"/>
      <c r="C546" s="354"/>
      <c r="D546" s="354"/>
      <c r="E546" s="355"/>
      <c r="F546" s="355"/>
      <c r="G546" s="355"/>
      <c r="H546" s="358"/>
      <c r="I546" s="356"/>
      <c r="J546" s="357"/>
      <c r="K546" s="352"/>
      <c r="L546" s="351"/>
      <c r="M546" s="351"/>
      <c r="N546" s="351"/>
      <c r="O546" s="351"/>
      <c r="P546" s="351"/>
      <c r="Q546" s="351"/>
      <c r="R546" s="351"/>
      <c r="S546" s="351"/>
      <c r="T546" s="351"/>
      <c r="U546" s="351"/>
      <c r="V546" s="351"/>
      <c r="W546" s="351"/>
      <c r="X546" s="351"/>
    </row>
    <row r="547" ht="75.75" customHeight="1">
      <c r="A547" s="353"/>
      <c r="B547" s="354"/>
      <c r="C547" s="354"/>
      <c r="D547" s="354"/>
      <c r="E547" s="355"/>
      <c r="F547" s="355"/>
      <c r="G547" s="355"/>
      <c r="H547" s="358"/>
      <c r="I547" s="356"/>
      <c r="J547" s="357"/>
      <c r="K547" s="352"/>
      <c r="L547" s="351"/>
      <c r="M547" s="351"/>
      <c r="N547" s="351"/>
      <c r="O547" s="351"/>
      <c r="P547" s="351"/>
      <c r="Q547" s="351"/>
      <c r="R547" s="351"/>
      <c r="S547" s="351"/>
      <c r="T547" s="351"/>
      <c r="U547" s="351"/>
      <c r="V547" s="351"/>
      <c r="W547" s="351"/>
      <c r="X547" s="351"/>
    </row>
    <row r="548" ht="75.75" customHeight="1">
      <c r="A548" s="353"/>
      <c r="B548" s="354"/>
      <c r="C548" s="354"/>
      <c r="D548" s="354"/>
      <c r="E548" s="355"/>
      <c r="F548" s="355"/>
      <c r="G548" s="355"/>
      <c r="H548" s="358"/>
      <c r="I548" s="356"/>
      <c r="J548" s="357"/>
      <c r="K548" s="352"/>
      <c r="L548" s="351"/>
      <c r="M548" s="351"/>
      <c r="N548" s="351"/>
      <c r="O548" s="351"/>
      <c r="P548" s="351"/>
      <c r="Q548" s="351"/>
      <c r="R548" s="351"/>
      <c r="S548" s="351"/>
      <c r="T548" s="351"/>
      <c r="U548" s="351"/>
      <c r="V548" s="351"/>
      <c r="W548" s="351"/>
      <c r="X548" s="351"/>
    </row>
    <row r="549" ht="75.75" customHeight="1">
      <c r="A549" s="353"/>
      <c r="B549" s="354"/>
      <c r="C549" s="354"/>
      <c r="D549" s="354"/>
      <c r="E549" s="355"/>
      <c r="F549" s="355"/>
      <c r="G549" s="355"/>
      <c r="H549" s="358"/>
      <c r="I549" s="356"/>
      <c r="J549" s="357"/>
      <c r="K549" s="352"/>
      <c r="L549" s="351"/>
      <c r="M549" s="351"/>
      <c r="N549" s="351"/>
      <c r="O549" s="351"/>
      <c r="P549" s="351"/>
      <c r="Q549" s="351"/>
      <c r="R549" s="351"/>
      <c r="S549" s="351"/>
      <c r="T549" s="351"/>
      <c r="U549" s="351"/>
      <c r="V549" s="351"/>
      <c r="W549" s="351"/>
      <c r="X549" s="351"/>
    </row>
    <row r="550" ht="75.75" customHeight="1">
      <c r="A550" s="353"/>
      <c r="B550" s="354"/>
      <c r="C550" s="354"/>
      <c r="D550" s="354"/>
      <c r="E550" s="355"/>
      <c r="F550" s="355"/>
      <c r="G550" s="355"/>
      <c r="H550" s="358"/>
      <c r="I550" s="356"/>
      <c r="J550" s="357"/>
      <c r="K550" s="352"/>
      <c r="L550" s="351"/>
      <c r="M550" s="351"/>
      <c r="N550" s="351"/>
      <c r="O550" s="351"/>
      <c r="P550" s="351"/>
      <c r="Q550" s="351"/>
      <c r="R550" s="351"/>
      <c r="S550" s="351"/>
      <c r="T550" s="351"/>
      <c r="U550" s="351"/>
      <c r="V550" s="351"/>
      <c r="W550" s="351"/>
      <c r="X550" s="351"/>
    </row>
    <row r="551" ht="75.75" customHeight="1">
      <c r="A551" s="353"/>
      <c r="B551" s="354"/>
      <c r="C551" s="354"/>
      <c r="D551" s="354"/>
      <c r="E551" s="355"/>
      <c r="F551" s="355"/>
      <c r="G551" s="355"/>
      <c r="H551" s="358"/>
      <c r="I551" s="356"/>
      <c r="J551" s="357"/>
      <c r="K551" s="352"/>
      <c r="L551" s="351"/>
      <c r="M551" s="351"/>
      <c r="N551" s="351"/>
      <c r="O551" s="351"/>
      <c r="P551" s="351"/>
      <c r="Q551" s="351"/>
      <c r="R551" s="351"/>
      <c r="S551" s="351"/>
      <c r="T551" s="351"/>
      <c r="U551" s="351"/>
      <c r="V551" s="351"/>
      <c r="W551" s="351"/>
      <c r="X551" s="351"/>
    </row>
    <row r="552" ht="75.75" customHeight="1">
      <c r="A552" s="353"/>
      <c r="B552" s="354"/>
      <c r="C552" s="354"/>
      <c r="D552" s="354"/>
      <c r="E552" s="355"/>
      <c r="F552" s="355"/>
      <c r="G552" s="355"/>
      <c r="H552" s="358"/>
      <c r="I552" s="356"/>
      <c r="J552" s="357"/>
      <c r="K552" s="352"/>
      <c r="L552" s="351"/>
      <c r="M552" s="351"/>
      <c r="N552" s="351"/>
      <c r="O552" s="351"/>
      <c r="P552" s="351"/>
      <c r="Q552" s="351"/>
      <c r="R552" s="351"/>
      <c r="S552" s="351"/>
      <c r="T552" s="351"/>
      <c r="U552" s="351"/>
      <c r="V552" s="351"/>
      <c r="W552" s="351"/>
      <c r="X552" s="351"/>
    </row>
    <row r="553" ht="75.75" customHeight="1">
      <c r="A553" s="353"/>
      <c r="B553" s="354"/>
      <c r="C553" s="354"/>
      <c r="D553" s="354"/>
      <c r="E553" s="355"/>
      <c r="F553" s="355"/>
      <c r="G553" s="355"/>
      <c r="H553" s="358"/>
      <c r="I553" s="356"/>
      <c r="J553" s="357"/>
      <c r="K553" s="352"/>
      <c r="L553" s="351"/>
      <c r="M553" s="351"/>
      <c r="N553" s="351"/>
      <c r="O553" s="351"/>
      <c r="P553" s="351"/>
      <c r="Q553" s="351"/>
      <c r="R553" s="351"/>
      <c r="S553" s="351"/>
      <c r="T553" s="351"/>
      <c r="U553" s="351"/>
      <c r="V553" s="351"/>
      <c r="W553" s="351"/>
      <c r="X553" s="351"/>
    </row>
    <row r="554" ht="75.75" customHeight="1">
      <c r="A554" s="353"/>
      <c r="B554" s="354"/>
      <c r="C554" s="354"/>
      <c r="D554" s="354"/>
      <c r="E554" s="355"/>
      <c r="F554" s="355"/>
      <c r="G554" s="355"/>
      <c r="H554" s="358"/>
      <c r="I554" s="356"/>
      <c r="J554" s="357"/>
      <c r="K554" s="352"/>
      <c r="L554" s="351"/>
      <c r="M554" s="351"/>
      <c r="N554" s="351"/>
      <c r="O554" s="351"/>
      <c r="P554" s="351"/>
      <c r="Q554" s="351"/>
      <c r="R554" s="351"/>
      <c r="S554" s="351"/>
      <c r="T554" s="351"/>
      <c r="U554" s="351"/>
      <c r="V554" s="351"/>
      <c r="W554" s="351"/>
      <c r="X554" s="351"/>
    </row>
    <row r="555" ht="75.75" customHeight="1">
      <c r="A555" s="353"/>
      <c r="B555" s="354"/>
      <c r="C555" s="354"/>
      <c r="D555" s="354"/>
      <c r="E555" s="355"/>
      <c r="F555" s="355"/>
      <c r="G555" s="355"/>
      <c r="H555" s="358"/>
      <c r="I555" s="356"/>
      <c r="J555" s="357"/>
      <c r="K555" s="352"/>
      <c r="L555" s="351"/>
      <c r="M555" s="351"/>
      <c r="N555" s="351"/>
      <c r="O555" s="351"/>
      <c r="P555" s="351"/>
      <c r="Q555" s="351"/>
      <c r="R555" s="351"/>
      <c r="S555" s="351"/>
      <c r="T555" s="351"/>
      <c r="U555" s="351"/>
      <c r="V555" s="351"/>
      <c r="W555" s="351"/>
      <c r="X555" s="351"/>
    </row>
    <row r="556" ht="75.75" customHeight="1">
      <c r="A556" s="353"/>
      <c r="B556" s="354"/>
      <c r="C556" s="354"/>
      <c r="D556" s="354"/>
      <c r="E556" s="355"/>
      <c r="F556" s="355"/>
      <c r="G556" s="355"/>
      <c r="H556" s="358"/>
      <c r="I556" s="356"/>
      <c r="J556" s="357"/>
      <c r="K556" s="352"/>
      <c r="L556" s="351"/>
      <c r="M556" s="351"/>
      <c r="N556" s="351"/>
      <c r="O556" s="351"/>
      <c r="P556" s="351"/>
      <c r="Q556" s="351"/>
      <c r="R556" s="351"/>
      <c r="S556" s="351"/>
      <c r="T556" s="351"/>
      <c r="U556" s="351"/>
      <c r="V556" s="351"/>
      <c r="W556" s="351"/>
      <c r="X556" s="351"/>
    </row>
    <row r="557" ht="75.75" customHeight="1">
      <c r="A557" s="353"/>
      <c r="B557" s="354"/>
      <c r="C557" s="354"/>
      <c r="D557" s="354"/>
      <c r="E557" s="355"/>
      <c r="F557" s="355"/>
      <c r="G557" s="355"/>
      <c r="H557" s="358"/>
      <c r="I557" s="356"/>
      <c r="J557" s="357"/>
      <c r="K557" s="352"/>
      <c r="L557" s="351"/>
      <c r="M557" s="351"/>
      <c r="N557" s="351"/>
      <c r="O557" s="351"/>
      <c r="P557" s="351"/>
      <c r="Q557" s="351"/>
      <c r="R557" s="351"/>
      <c r="S557" s="351"/>
      <c r="T557" s="351"/>
      <c r="U557" s="351"/>
      <c r="V557" s="351"/>
      <c r="W557" s="351"/>
      <c r="X557" s="351"/>
    </row>
    <row r="558" ht="75.75" customHeight="1">
      <c r="A558" s="353"/>
      <c r="B558" s="354"/>
      <c r="C558" s="354"/>
      <c r="D558" s="354"/>
      <c r="E558" s="355"/>
      <c r="F558" s="355"/>
      <c r="G558" s="355"/>
      <c r="H558" s="358"/>
      <c r="I558" s="356"/>
      <c r="J558" s="357"/>
      <c r="K558" s="352"/>
      <c r="L558" s="351"/>
      <c r="M558" s="351"/>
      <c r="N558" s="351"/>
      <c r="O558" s="351"/>
      <c r="P558" s="351"/>
      <c r="Q558" s="351"/>
      <c r="R558" s="351"/>
      <c r="S558" s="351"/>
      <c r="T558" s="351"/>
      <c r="U558" s="351"/>
      <c r="V558" s="351"/>
      <c r="W558" s="351"/>
      <c r="X558" s="351"/>
    </row>
    <row r="559" ht="75.75" customHeight="1">
      <c r="A559" s="353"/>
      <c r="B559" s="354"/>
      <c r="C559" s="354"/>
      <c r="D559" s="354"/>
      <c r="E559" s="355"/>
      <c r="F559" s="355"/>
      <c r="G559" s="355"/>
      <c r="H559" s="358"/>
      <c r="I559" s="356"/>
      <c r="J559" s="357"/>
      <c r="K559" s="352"/>
      <c r="L559" s="351"/>
      <c r="M559" s="351"/>
      <c r="N559" s="351"/>
      <c r="O559" s="351"/>
      <c r="P559" s="351"/>
      <c r="Q559" s="351"/>
      <c r="R559" s="351"/>
      <c r="S559" s="351"/>
      <c r="T559" s="351"/>
      <c r="U559" s="351"/>
      <c r="V559" s="351"/>
      <c r="W559" s="351"/>
      <c r="X559" s="351"/>
    </row>
    <row r="560" ht="75.75" customHeight="1">
      <c r="A560" s="353"/>
      <c r="B560" s="354"/>
      <c r="C560" s="354"/>
      <c r="D560" s="354"/>
      <c r="E560" s="355"/>
      <c r="F560" s="355"/>
      <c r="G560" s="355"/>
      <c r="H560" s="358"/>
      <c r="I560" s="356"/>
      <c r="J560" s="357"/>
      <c r="K560" s="352"/>
      <c r="L560" s="351"/>
      <c r="M560" s="351"/>
      <c r="N560" s="351"/>
      <c r="O560" s="351"/>
      <c r="P560" s="351"/>
      <c r="Q560" s="351"/>
      <c r="R560" s="351"/>
      <c r="S560" s="351"/>
      <c r="T560" s="351"/>
      <c r="U560" s="351"/>
      <c r="V560" s="351"/>
      <c r="W560" s="351"/>
      <c r="X560" s="351"/>
    </row>
    <row r="561" ht="75.75" customHeight="1">
      <c r="A561" s="353"/>
      <c r="B561" s="354"/>
      <c r="C561" s="354"/>
      <c r="D561" s="354"/>
      <c r="E561" s="355"/>
      <c r="F561" s="355"/>
      <c r="G561" s="355"/>
      <c r="H561" s="358"/>
      <c r="I561" s="356"/>
      <c r="J561" s="357"/>
      <c r="K561" s="352"/>
      <c r="L561" s="351"/>
      <c r="M561" s="351"/>
      <c r="N561" s="351"/>
      <c r="O561" s="351"/>
      <c r="P561" s="351"/>
      <c r="Q561" s="351"/>
      <c r="R561" s="351"/>
      <c r="S561" s="351"/>
      <c r="T561" s="351"/>
      <c r="U561" s="351"/>
      <c r="V561" s="351"/>
      <c r="W561" s="351"/>
      <c r="X561" s="351"/>
    </row>
    <row r="562" ht="75.75" customHeight="1">
      <c r="A562" s="353"/>
      <c r="B562" s="354"/>
      <c r="C562" s="354"/>
      <c r="D562" s="354"/>
      <c r="E562" s="355"/>
      <c r="F562" s="355"/>
      <c r="G562" s="355"/>
      <c r="H562" s="358"/>
      <c r="I562" s="356"/>
      <c r="J562" s="357"/>
      <c r="K562" s="352"/>
      <c r="L562" s="351"/>
      <c r="M562" s="351"/>
      <c r="N562" s="351"/>
      <c r="O562" s="351"/>
      <c r="P562" s="351"/>
      <c r="Q562" s="351"/>
      <c r="R562" s="351"/>
      <c r="S562" s="351"/>
      <c r="T562" s="351"/>
      <c r="U562" s="351"/>
      <c r="V562" s="351"/>
      <c r="W562" s="351"/>
      <c r="X562" s="351"/>
    </row>
    <row r="563" ht="75.75" customHeight="1">
      <c r="A563" s="353"/>
      <c r="B563" s="354"/>
      <c r="C563" s="354"/>
      <c r="D563" s="354"/>
      <c r="E563" s="355"/>
      <c r="F563" s="355"/>
      <c r="G563" s="355"/>
      <c r="H563" s="358"/>
      <c r="I563" s="356"/>
      <c r="J563" s="357"/>
      <c r="K563" s="352"/>
      <c r="L563" s="351"/>
      <c r="M563" s="351"/>
      <c r="N563" s="351"/>
      <c r="O563" s="351"/>
      <c r="P563" s="351"/>
      <c r="Q563" s="351"/>
      <c r="R563" s="351"/>
      <c r="S563" s="351"/>
      <c r="T563" s="351"/>
      <c r="U563" s="351"/>
      <c r="V563" s="351"/>
      <c r="W563" s="351"/>
      <c r="X563" s="351"/>
    </row>
    <row r="564" ht="75.75" customHeight="1">
      <c r="A564" s="353"/>
      <c r="B564" s="354"/>
      <c r="C564" s="354"/>
      <c r="D564" s="354"/>
      <c r="E564" s="355"/>
      <c r="F564" s="355"/>
      <c r="G564" s="355"/>
      <c r="H564" s="358"/>
      <c r="I564" s="356"/>
      <c r="J564" s="357"/>
      <c r="K564" s="352"/>
      <c r="L564" s="351"/>
      <c r="M564" s="351"/>
      <c r="N564" s="351"/>
      <c r="O564" s="351"/>
      <c r="P564" s="351"/>
      <c r="Q564" s="351"/>
      <c r="R564" s="351"/>
      <c r="S564" s="351"/>
      <c r="T564" s="351"/>
      <c r="U564" s="351"/>
      <c r="V564" s="351"/>
      <c r="W564" s="351"/>
      <c r="X564" s="351"/>
    </row>
    <row r="565" ht="75.75" customHeight="1">
      <c r="A565" s="353"/>
      <c r="B565" s="354"/>
      <c r="C565" s="354"/>
      <c r="D565" s="354"/>
      <c r="E565" s="355"/>
      <c r="F565" s="355"/>
      <c r="G565" s="355"/>
      <c r="H565" s="358"/>
      <c r="I565" s="356"/>
      <c r="J565" s="357"/>
      <c r="K565" s="352"/>
      <c r="L565" s="351"/>
      <c r="M565" s="351"/>
      <c r="N565" s="351"/>
      <c r="O565" s="351"/>
      <c r="P565" s="351"/>
      <c r="Q565" s="351"/>
      <c r="R565" s="351"/>
      <c r="S565" s="351"/>
      <c r="T565" s="351"/>
      <c r="U565" s="351"/>
      <c r="V565" s="351"/>
      <c r="W565" s="351"/>
      <c r="X565" s="351"/>
    </row>
    <row r="566" ht="75.75" customHeight="1">
      <c r="A566" s="353"/>
      <c r="B566" s="354"/>
      <c r="C566" s="354"/>
      <c r="D566" s="354"/>
      <c r="E566" s="355"/>
      <c r="F566" s="355"/>
      <c r="G566" s="355"/>
      <c r="H566" s="358"/>
      <c r="I566" s="356"/>
      <c r="J566" s="357"/>
      <c r="K566" s="352"/>
      <c r="L566" s="351"/>
      <c r="M566" s="351"/>
      <c r="N566" s="351"/>
      <c r="O566" s="351"/>
      <c r="P566" s="351"/>
      <c r="Q566" s="351"/>
      <c r="R566" s="351"/>
      <c r="S566" s="351"/>
      <c r="T566" s="351"/>
      <c r="U566" s="351"/>
      <c r="V566" s="351"/>
      <c r="W566" s="351"/>
      <c r="X566" s="351"/>
    </row>
    <row r="567" ht="75.75" customHeight="1">
      <c r="A567" s="353"/>
      <c r="B567" s="354"/>
      <c r="C567" s="354"/>
      <c r="D567" s="354"/>
      <c r="E567" s="355"/>
      <c r="F567" s="355"/>
      <c r="G567" s="355"/>
      <c r="H567" s="358"/>
      <c r="I567" s="356"/>
      <c r="J567" s="357"/>
      <c r="K567" s="352"/>
      <c r="L567" s="351"/>
      <c r="M567" s="351"/>
      <c r="N567" s="351"/>
      <c r="O567" s="351"/>
      <c r="P567" s="351"/>
      <c r="Q567" s="351"/>
      <c r="R567" s="351"/>
      <c r="S567" s="351"/>
      <c r="T567" s="351"/>
      <c r="U567" s="351"/>
      <c r="V567" s="351"/>
      <c r="W567" s="351"/>
      <c r="X567" s="351"/>
    </row>
    <row r="568" ht="75.75" customHeight="1">
      <c r="A568" s="353"/>
      <c r="B568" s="354"/>
      <c r="C568" s="354"/>
      <c r="D568" s="354"/>
      <c r="E568" s="355"/>
      <c r="F568" s="355"/>
      <c r="G568" s="355"/>
      <c r="H568" s="358"/>
      <c r="I568" s="356"/>
      <c r="J568" s="357"/>
      <c r="K568" s="352"/>
      <c r="L568" s="351"/>
      <c r="M568" s="351"/>
      <c r="N568" s="351"/>
      <c r="O568" s="351"/>
      <c r="P568" s="351"/>
      <c r="Q568" s="351"/>
      <c r="R568" s="351"/>
      <c r="S568" s="351"/>
      <c r="T568" s="351"/>
      <c r="U568" s="351"/>
      <c r="V568" s="351"/>
      <c r="W568" s="351"/>
      <c r="X568" s="351"/>
    </row>
    <row r="569" ht="75.75" customHeight="1">
      <c r="A569" s="353"/>
      <c r="B569" s="354"/>
      <c r="C569" s="354"/>
      <c r="D569" s="354"/>
      <c r="E569" s="355"/>
      <c r="F569" s="355"/>
      <c r="G569" s="355"/>
      <c r="H569" s="358"/>
      <c r="I569" s="356"/>
      <c r="J569" s="357"/>
      <c r="K569" s="352"/>
      <c r="L569" s="351"/>
      <c r="M569" s="351"/>
      <c r="N569" s="351"/>
      <c r="O569" s="351"/>
      <c r="P569" s="351"/>
      <c r="Q569" s="351"/>
      <c r="R569" s="351"/>
      <c r="S569" s="351"/>
      <c r="T569" s="351"/>
      <c r="U569" s="351"/>
      <c r="V569" s="351"/>
      <c r="W569" s="351"/>
      <c r="X569" s="351"/>
    </row>
    <row r="570" ht="75.75" customHeight="1">
      <c r="A570" s="353"/>
      <c r="B570" s="354"/>
      <c r="C570" s="354"/>
      <c r="D570" s="354"/>
      <c r="E570" s="355"/>
      <c r="F570" s="355"/>
      <c r="G570" s="355"/>
      <c r="H570" s="358"/>
      <c r="I570" s="356"/>
      <c r="J570" s="357"/>
      <c r="K570" s="352"/>
      <c r="L570" s="351"/>
      <c r="M570" s="351"/>
      <c r="N570" s="351"/>
      <c r="O570" s="351"/>
      <c r="P570" s="351"/>
      <c r="Q570" s="351"/>
      <c r="R570" s="351"/>
      <c r="S570" s="351"/>
      <c r="T570" s="351"/>
      <c r="U570" s="351"/>
      <c r="V570" s="351"/>
      <c r="W570" s="351"/>
      <c r="X570" s="351"/>
    </row>
    <row r="571" ht="75.75" customHeight="1">
      <c r="A571" s="353"/>
      <c r="B571" s="354"/>
      <c r="C571" s="354"/>
      <c r="D571" s="354"/>
      <c r="E571" s="355"/>
      <c r="F571" s="355"/>
      <c r="G571" s="355"/>
      <c r="H571" s="358"/>
      <c r="I571" s="356"/>
      <c r="J571" s="357"/>
      <c r="K571" s="352"/>
      <c r="L571" s="351"/>
      <c r="M571" s="351"/>
      <c r="N571" s="351"/>
      <c r="O571" s="351"/>
      <c r="P571" s="351"/>
      <c r="Q571" s="351"/>
      <c r="R571" s="351"/>
      <c r="S571" s="351"/>
      <c r="T571" s="351"/>
      <c r="U571" s="351"/>
      <c r="V571" s="351"/>
      <c r="W571" s="351"/>
      <c r="X571" s="351"/>
    </row>
    <row r="572" ht="75.75" customHeight="1">
      <c r="A572" s="353"/>
      <c r="B572" s="354"/>
      <c r="C572" s="354"/>
      <c r="D572" s="354"/>
      <c r="E572" s="355"/>
      <c r="F572" s="355"/>
      <c r="G572" s="355"/>
      <c r="H572" s="358"/>
      <c r="I572" s="356"/>
      <c r="J572" s="357"/>
      <c r="K572" s="352"/>
      <c r="L572" s="351"/>
      <c r="M572" s="351"/>
      <c r="N572" s="351"/>
      <c r="O572" s="351"/>
      <c r="P572" s="351"/>
      <c r="Q572" s="351"/>
      <c r="R572" s="351"/>
      <c r="S572" s="351"/>
      <c r="T572" s="351"/>
      <c r="U572" s="351"/>
      <c r="V572" s="351"/>
      <c r="W572" s="351"/>
      <c r="X572" s="351"/>
    </row>
    <row r="573" ht="75.75" customHeight="1">
      <c r="A573" s="353"/>
      <c r="B573" s="354"/>
      <c r="C573" s="354"/>
      <c r="D573" s="354"/>
      <c r="E573" s="355"/>
      <c r="F573" s="355"/>
      <c r="G573" s="355"/>
      <c r="H573" s="358"/>
      <c r="I573" s="356"/>
      <c r="J573" s="357"/>
      <c r="K573" s="352"/>
      <c r="L573" s="351"/>
      <c r="M573" s="351"/>
      <c r="N573" s="351"/>
      <c r="O573" s="351"/>
      <c r="P573" s="351"/>
      <c r="Q573" s="351"/>
      <c r="R573" s="351"/>
      <c r="S573" s="351"/>
      <c r="T573" s="351"/>
      <c r="U573" s="351"/>
      <c r="V573" s="351"/>
      <c r="W573" s="351"/>
      <c r="X573" s="351"/>
    </row>
    <row r="574" ht="75.75" customHeight="1">
      <c r="A574" s="353"/>
      <c r="B574" s="354"/>
      <c r="C574" s="354"/>
      <c r="D574" s="354"/>
      <c r="E574" s="355"/>
      <c r="F574" s="355"/>
      <c r="G574" s="355"/>
      <c r="H574" s="358"/>
      <c r="I574" s="356"/>
      <c r="J574" s="357"/>
      <c r="K574" s="352"/>
      <c r="L574" s="351"/>
      <c r="M574" s="351"/>
      <c r="N574" s="351"/>
      <c r="O574" s="351"/>
      <c r="P574" s="351"/>
      <c r="Q574" s="351"/>
      <c r="R574" s="351"/>
      <c r="S574" s="351"/>
      <c r="T574" s="351"/>
      <c r="U574" s="351"/>
      <c r="V574" s="351"/>
      <c r="W574" s="351"/>
      <c r="X574" s="351"/>
    </row>
    <row r="575" ht="75.75" customHeight="1">
      <c r="A575" s="353"/>
      <c r="B575" s="354"/>
      <c r="C575" s="354"/>
      <c r="D575" s="354"/>
      <c r="E575" s="355"/>
      <c r="F575" s="355"/>
      <c r="G575" s="355"/>
      <c r="H575" s="358"/>
      <c r="I575" s="356"/>
      <c r="J575" s="357"/>
      <c r="K575" s="352"/>
      <c r="L575" s="351"/>
      <c r="M575" s="351"/>
      <c r="N575" s="351"/>
      <c r="O575" s="351"/>
      <c r="P575" s="351"/>
      <c r="Q575" s="351"/>
      <c r="R575" s="351"/>
      <c r="S575" s="351"/>
      <c r="T575" s="351"/>
      <c r="U575" s="351"/>
      <c r="V575" s="351"/>
      <c r="W575" s="351"/>
      <c r="X575" s="351"/>
    </row>
    <row r="576" ht="75.75" customHeight="1">
      <c r="A576" s="353"/>
      <c r="B576" s="354"/>
      <c r="C576" s="354"/>
      <c r="D576" s="354"/>
      <c r="E576" s="355"/>
      <c r="F576" s="355"/>
      <c r="G576" s="355"/>
      <c r="H576" s="358"/>
      <c r="I576" s="356"/>
      <c r="J576" s="357"/>
      <c r="K576" s="352"/>
      <c r="L576" s="351"/>
      <c r="M576" s="351"/>
      <c r="N576" s="351"/>
      <c r="O576" s="351"/>
      <c r="P576" s="351"/>
      <c r="Q576" s="351"/>
      <c r="R576" s="351"/>
      <c r="S576" s="351"/>
      <c r="T576" s="351"/>
      <c r="U576" s="351"/>
      <c r="V576" s="351"/>
      <c r="W576" s="351"/>
      <c r="X576" s="351"/>
    </row>
    <row r="577" ht="75.75" customHeight="1">
      <c r="A577" s="353"/>
      <c r="B577" s="354"/>
      <c r="C577" s="354"/>
      <c r="D577" s="354"/>
      <c r="E577" s="355"/>
      <c r="F577" s="355"/>
      <c r="G577" s="355"/>
      <c r="H577" s="358"/>
      <c r="I577" s="356"/>
      <c r="J577" s="357"/>
      <c r="K577" s="352"/>
      <c r="L577" s="351"/>
      <c r="M577" s="351"/>
      <c r="N577" s="351"/>
      <c r="O577" s="351"/>
      <c r="P577" s="351"/>
      <c r="Q577" s="351"/>
      <c r="R577" s="351"/>
      <c r="S577" s="351"/>
      <c r="T577" s="351"/>
      <c r="U577" s="351"/>
      <c r="V577" s="351"/>
      <c r="W577" s="351"/>
      <c r="X577" s="351"/>
    </row>
    <row r="578" ht="75.75" customHeight="1">
      <c r="A578" s="353"/>
      <c r="B578" s="354"/>
      <c r="C578" s="354"/>
      <c r="D578" s="354"/>
      <c r="E578" s="355"/>
      <c r="F578" s="355"/>
      <c r="G578" s="355"/>
      <c r="H578" s="358"/>
      <c r="I578" s="356"/>
      <c r="J578" s="357"/>
      <c r="K578" s="352"/>
      <c r="L578" s="351"/>
      <c r="M578" s="351"/>
      <c r="N578" s="351"/>
      <c r="O578" s="351"/>
      <c r="P578" s="351"/>
      <c r="Q578" s="351"/>
      <c r="R578" s="351"/>
      <c r="S578" s="351"/>
      <c r="T578" s="351"/>
      <c r="U578" s="351"/>
      <c r="V578" s="351"/>
      <c r="W578" s="351"/>
      <c r="X578" s="351"/>
    </row>
    <row r="579" ht="75.75" customHeight="1">
      <c r="A579" s="353"/>
      <c r="B579" s="354"/>
      <c r="C579" s="354"/>
      <c r="D579" s="354"/>
      <c r="E579" s="355"/>
      <c r="F579" s="355"/>
      <c r="G579" s="355"/>
      <c r="H579" s="358"/>
      <c r="I579" s="356"/>
      <c r="J579" s="357"/>
      <c r="K579" s="352"/>
      <c r="L579" s="351"/>
      <c r="M579" s="351"/>
      <c r="N579" s="351"/>
      <c r="O579" s="351"/>
      <c r="P579" s="351"/>
      <c r="Q579" s="351"/>
      <c r="R579" s="351"/>
      <c r="S579" s="351"/>
      <c r="T579" s="351"/>
      <c r="U579" s="351"/>
      <c r="V579" s="351"/>
      <c r="W579" s="351"/>
      <c r="X579" s="351"/>
    </row>
    <row r="580" ht="75.75" customHeight="1">
      <c r="A580" s="353"/>
      <c r="B580" s="354"/>
      <c r="C580" s="354"/>
      <c r="D580" s="354"/>
      <c r="E580" s="355"/>
      <c r="F580" s="355"/>
      <c r="G580" s="355"/>
      <c r="H580" s="358"/>
      <c r="I580" s="356"/>
      <c r="J580" s="357"/>
      <c r="K580" s="352"/>
      <c r="L580" s="351"/>
      <c r="M580" s="351"/>
      <c r="N580" s="351"/>
      <c r="O580" s="351"/>
      <c r="P580" s="351"/>
      <c r="Q580" s="351"/>
      <c r="R580" s="351"/>
      <c r="S580" s="351"/>
      <c r="T580" s="351"/>
      <c r="U580" s="351"/>
      <c r="V580" s="351"/>
      <c r="W580" s="351"/>
      <c r="X580" s="351"/>
    </row>
    <row r="581" ht="75.75" customHeight="1">
      <c r="A581" s="353"/>
      <c r="B581" s="354"/>
      <c r="C581" s="354"/>
      <c r="D581" s="354"/>
      <c r="E581" s="355"/>
      <c r="F581" s="355"/>
      <c r="G581" s="355"/>
      <c r="H581" s="358"/>
      <c r="I581" s="356"/>
      <c r="J581" s="357"/>
      <c r="K581" s="352"/>
      <c r="L581" s="351"/>
      <c r="M581" s="351"/>
      <c r="N581" s="351"/>
      <c r="O581" s="351"/>
      <c r="P581" s="351"/>
      <c r="Q581" s="351"/>
      <c r="R581" s="351"/>
      <c r="S581" s="351"/>
      <c r="T581" s="351"/>
      <c r="U581" s="351"/>
      <c r="V581" s="351"/>
      <c r="W581" s="351"/>
      <c r="X581" s="351"/>
    </row>
    <row r="582" ht="75.75" customHeight="1">
      <c r="A582" s="353"/>
      <c r="B582" s="354"/>
      <c r="C582" s="354"/>
      <c r="D582" s="354"/>
      <c r="E582" s="355"/>
      <c r="F582" s="355"/>
      <c r="G582" s="355"/>
      <c r="H582" s="358"/>
      <c r="I582" s="356"/>
      <c r="J582" s="357"/>
      <c r="K582" s="352"/>
      <c r="L582" s="351"/>
      <c r="M582" s="351"/>
      <c r="N582" s="351"/>
      <c r="O582" s="351"/>
      <c r="P582" s="351"/>
      <c r="Q582" s="351"/>
      <c r="R582" s="351"/>
      <c r="S582" s="351"/>
      <c r="T582" s="351"/>
      <c r="U582" s="351"/>
      <c r="V582" s="351"/>
      <c r="W582" s="351"/>
      <c r="X582" s="351"/>
    </row>
    <row r="583" ht="75.75" customHeight="1">
      <c r="A583" s="353"/>
      <c r="B583" s="354"/>
      <c r="C583" s="354"/>
      <c r="D583" s="354"/>
      <c r="E583" s="355"/>
      <c r="F583" s="355"/>
      <c r="G583" s="355"/>
      <c r="H583" s="358"/>
      <c r="I583" s="356"/>
      <c r="J583" s="357"/>
      <c r="K583" s="352"/>
      <c r="L583" s="351"/>
      <c r="M583" s="351"/>
      <c r="N583" s="351"/>
      <c r="O583" s="351"/>
      <c r="P583" s="351"/>
      <c r="Q583" s="351"/>
      <c r="R583" s="351"/>
      <c r="S583" s="351"/>
      <c r="T583" s="351"/>
      <c r="U583" s="351"/>
      <c r="V583" s="351"/>
      <c r="W583" s="351"/>
      <c r="X583" s="351"/>
    </row>
    <row r="584" ht="75.75" customHeight="1">
      <c r="A584" s="353"/>
      <c r="B584" s="354"/>
      <c r="C584" s="354"/>
      <c r="D584" s="354"/>
      <c r="E584" s="355"/>
      <c r="F584" s="355"/>
      <c r="G584" s="355"/>
      <c r="H584" s="358"/>
      <c r="I584" s="356"/>
      <c r="J584" s="357"/>
      <c r="K584" s="352"/>
      <c r="L584" s="351"/>
      <c r="M584" s="351"/>
      <c r="N584" s="351"/>
      <c r="O584" s="351"/>
      <c r="P584" s="351"/>
      <c r="Q584" s="351"/>
      <c r="R584" s="351"/>
      <c r="S584" s="351"/>
      <c r="T584" s="351"/>
      <c r="U584" s="351"/>
      <c r="V584" s="351"/>
      <c r="W584" s="351"/>
      <c r="X584" s="351"/>
    </row>
    <row r="585" ht="75.75" customHeight="1">
      <c r="A585" s="353"/>
      <c r="B585" s="354"/>
      <c r="C585" s="354"/>
      <c r="D585" s="354"/>
      <c r="E585" s="355"/>
      <c r="F585" s="355"/>
      <c r="G585" s="355"/>
      <c r="H585" s="358"/>
      <c r="I585" s="356"/>
      <c r="J585" s="357"/>
      <c r="K585" s="352"/>
      <c r="L585" s="351"/>
      <c r="M585" s="351"/>
      <c r="N585" s="351"/>
      <c r="O585" s="351"/>
      <c r="P585" s="351"/>
      <c r="Q585" s="351"/>
      <c r="R585" s="351"/>
      <c r="S585" s="351"/>
      <c r="T585" s="351"/>
      <c r="U585" s="351"/>
      <c r="V585" s="351"/>
      <c r="W585" s="351"/>
      <c r="X585" s="351"/>
    </row>
    <row r="586" ht="75.75" customHeight="1">
      <c r="A586" s="353"/>
      <c r="B586" s="354"/>
      <c r="C586" s="354"/>
      <c r="D586" s="354"/>
      <c r="E586" s="355"/>
      <c r="F586" s="355"/>
      <c r="G586" s="355"/>
      <c r="H586" s="358"/>
      <c r="I586" s="356"/>
      <c r="J586" s="357"/>
      <c r="K586" s="352"/>
      <c r="L586" s="351"/>
      <c r="M586" s="351"/>
      <c r="N586" s="351"/>
      <c r="O586" s="351"/>
      <c r="P586" s="351"/>
      <c r="Q586" s="351"/>
      <c r="R586" s="351"/>
      <c r="S586" s="351"/>
      <c r="T586" s="351"/>
      <c r="U586" s="351"/>
      <c r="V586" s="351"/>
      <c r="W586" s="351"/>
      <c r="X586" s="351"/>
    </row>
    <row r="587" ht="75.75" customHeight="1">
      <c r="A587" s="353"/>
      <c r="B587" s="354"/>
      <c r="C587" s="354"/>
      <c r="D587" s="354"/>
      <c r="E587" s="355"/>
      <c r="F587" s="355"/>
      <c r="G587" s="355"/>
      <c r="H587" s="358"/>
      <c r="I587" s="356"/>
      <c r="J587" s="357"/>
      <c r="K587" s="352"/>
      <c r="L587" s="351"/>
      <c r="M587" s="351"/>
      <c r="N587" s="351"/>
      <c r="O587" s="351"/>
      <c r="P587" s="351"/>
      <c r="Q587" s="351"/>
      <c r="R587" s="351"/>
      <c r="S587" s="351"/>
      <c r="T587" s="351"/>
      <c r="U587" s="351"/>
      <c r="V587" s="351"/>
      <c r="W587" s="351"/>
      <c r="X587" s="351"/>
    </row>
    <row r="588" ht="75.75" customHeight="1">
      <c r="A588" s="353"/>
      <c r="B588" s="354"/>
      <c r="C588" s="354"/>
      <c r="D588" s="354"/>
      <c r="E588" s="355"/>
      <c r="F588" s="355"/>
      <c r="G588" s="355"/>
      <c r="H588" s="358"/>
      <c r="I588" s="356"/>
      <c r="J588" s="357"/>
      <c r="K588" s="352"/>
      <c r="L588" s="351"/>
      <c r="M588" s="351"/>
      <c r="N588" s="351"/>
      <c r="O588" s="351"/>
      <c r="P588" s="351"/>
      <c r="Q588" s="351"/>
      <c r="R588" s="351"/>
      <c r="S588" s="351"/>
      <c r="T588" s="351"/>
      <c r="U588" s="351"/>
      <c r="V588" s="351"/>
      <c r="W588" s="351"/>
      <c r="X588" s="351"/>
    </row>
    <row r="589" ht="75.75" customHeight="1">
      <c r="A589" s="353"/>
      <c r="B589" s="354"/>
      <c r="C589" s="354"/>
      <c r="D589" s="354"/>
      <c r="E589" s="355"/>
      <c r="F589" s="355"/>
      <c r="G589" s="355"/>
      <c r="H589" s="358"/>
      <c r="I589" s="356"/>
      <c r="J589" s="357"/>
      <c r="K589" s="352"/>
      <c r="L589" s="351"/>
      <c r="M589" s="351"/>
      <c r="N589" s="351"/>
      <c r="O589" s="351"/>
      <c r="P589" s="351"/>
      <c r="Q589" s="351"/>
      <c r="R589" s="351"/>
      <c r="S589" s="351"/>
      <c r="T589" s="351"/>
      <c r="U589" s="351"/>
      <c r="V589" s="351"/>
      <c r="W589" s="351"/>
      <c r="X589" s="351"/>
    </row>
    <row r="590" ht="75.75" customHeight="1">
      <c r="A590" s="353"/>
      <c r="B590" s="354"/>
      <c r="C590" s="354"/>
      <c r="D590" s="354"/>
      <c r="E590" s="355"/>
      <c r="F590" s="355"/>
      <c r="G590" s="355"/>
      <c r="H590" s="358"/>
      <c r="I590" s="356"/>
      <c r="J590" s="357"/>
      <c r="K590" s="352"/>
      <c r="L590" s="351"/>
      <c r="M590" s="351"/>
      <c r="N590" s="351"/>
      <c r="O590" s="351"/>
      <c r="P590" s="351"/>
      <c r="Q590" s="351"/>
      <c r="R590" s="351"/>
      <c r="S590" s="351"/>
      <c r="T590" s="351"/>
      <c r="U590" s="351"/>
      <c r="V590" s="351"/>
      <c r="W590" s="351"/>
      <c r="X590" s="351"/>
    </row>
    <row r="591" ht="75.75" customHeight="1">
      <c r="A591" s="353"/>
      <c r="B591" s="354"/>
      <c r="C591" s="354"/>
      <c r="D591" s="354"/>
      <c r="E591" s="355"/>
      <c r="F591" s="355"/>
      <c r="G591" s="355"/>
      <c r="H591" s="358"/>
      <c r="I591" s="356"/>
      <c r="J591" s="357"/>
      <c r="K591" s="352"/>
      <c r="L591" s="351"/>
      <c r="M591" s="351"/>
      <c r="N591" s="351"/>
      <c r="O591" s="351"/>
      <c r="P591" s="351"/>
      <c r="Q591" s="351"/>
      <c r="R591" s="351"/>
      <c r="S591" s="351"/>
      <c r="T591" s="351"/>
      <c r="U591" s="351"/>
      <c r="V591" s="351"/>
      <c r="W591" s="351"/>
      <c r="X591" s="351"/>
    </row>
    <row r="592" ht="75.75" customHeight="1">
      <c r="A592" s="353"/>
      <c r="B592" s="354"/>
      <c r="C592" s="354"/>
      <c r="D592" s="354"/>
      <c r="E592" s="355"/>
      <c r="F592" s="355"/>
      <c r="G592" s="355"/>
      <c r="H592" s="358"/>
      <c r="I592" s="356"/>
      <c r="J592" s="357"/>
      <c r="K592" s="352"/>
      <c r="L592" s="351"/>
      <c r="M592" s="351"/>
      <c r="N592" s="351"/>
      <c r="O592" s="351"/>
      <c r="P592" s="351"/>
      <c r="Q592" s="351"/>
      <c r="R592" s="351"/>
      <c r="S592" s="351"/>
      <c r="T592" s="351"/>
      <c r="U592" s="351"/>
      <c r="V592" s="351"/>
      <c r="W592" s="351"/>
      <c r="X592" s="351"/>
    </row>
    <row r="593" ht="75.75" customHeight="1">
      <c r="A593" s="353"/>
      <c r="B593" s="354"/>
      <c r="C593" s="354"/>
      <c r="D593" s="354"/>
      <c r="E593" s="355"/>
      <c r="F593" s="355"/>
      <c r="G593" s="355"/>
      <c r="H593" s="358"/>
      <c r="I593" s="356"/>
      <c r="J593" s="357"/>
      <c r="K593" s="352"/>
      <c r="L593" s="351"/>
      <c r="M593" s="351"/>
      <c r="N593" s="351"/>
      <c r="O593" s="351"/>
      <c r="P593" s="351"/>
      <c r="Q593" s="351"/>
      <c r="R593" s="351"/>
      <c r="S593" s="351"/>
      <c r="T593" s="351"/>
      <c r="U593" s="351"/>
      <c r="V593" s="351"/>
      <c r="W593" s="351"/>
      <c r="X593" s="351"/>
    </row>
    <row r="594" ht="75.75" customHeight="1">
      <c r="A594" s="353"/>
      <c r="B594" s="354"/>
      <c r="C594" s="354"/>
      <c r="D594" s="354"/>
      <c r="E594" s="355"/>
      <c r="F594" s="355"/>
      <c r="G594" s="355"/>
      <c r="H594" s="358"/>
      <c r="I594" s="356"/>
      <c r="J594" s="357"/>
      <c r="K594" s="352"/>
      <c r="L594" s="351"/>
      <c r="M594" s="351"/>
      <c r="N594" s="351"/>
      <c r="O594" s="351"/>
      <c r="P594" s="351"/>
      <c r="Q594" s="351"/>
      <c r="R594" s="351"/>
      <c r="S594" s="351"/>
      <c r="T594" s="351"/>
      <c r="U594" s="351"/>
      <c r="V594" s="351"/>
      <c r="W594" s="351"/>
      <c r="X594" s="351"/>
    </row>
    <row r="595" ht="75.75" customHeight="1">
      <c r="A595" s="353"/>
      <c r="B595" s="354"/>
      <c r="C595" s="354"/>
      <c r="D595" s="354"/>
      <c r="E595" s="355"/>
      <c r="F595" s="355"/>
      <c r="G595" s="355"/>
      <c r="H595" s="358"/>
      <c r="I595" s="356"/>
      <c r="J595" s="357"/>
      <c r="K595" s="352"/>
      <c r="L595" s="351"/>
      <c r="M595" s="351"/>
      <c r="N595" s="351"/>
      <c r="O595" s="351"/>
      <c r="P595" s="351"/>
      <c r="Q595" s="351"/>
      <c r="R595" s="351"/>
      <c r="S595" s="351"/>
      <c r="T595" s="351"/>
      <c r="U595" s="351"/>
      <c r="V595" s="351"/>
      <c r="W595" s="351"/>
      <c r="X595" s="351"/>
    </row>
    <row r="596" ht="75.75" customHeight="1">
      <c r="A596" s="353"/>
      <c r="B596" s="354"/>
      <c r="C596" s="354"/>
      <c r="D596" s="354"/>
      <c r="E596" s="355"/>
      <c r="F596" s="355"/>
      <c r="G596" s="355"/>
      <c r="H596" s="358"/>
      <c r="I596" s="356"/>
      <c r="J596" s="357"/>
      <c r="K596" s="352"/>
      <c r="L596" s="351"/>
      <c r="M596" s="351"/>
      <c r="N596" s="351"/>
      <c r="O596" s="351"/>
      <c r="P596" s="351"/>
      <c r="Q596" s="351"/>
      <c r="R596" s="351"/>
      <c r="S596" s="351"/>
      <c r="T596" s="351"/>
      <c r="U596" s="351"/>
      <c r="V596" s="351"/>
      <c r="W596" s="351"/>
      <c r="X596" s="351"/>
    </row>
    <row r="597" ht="75.75" customHeight="1">
      <c r="A597" s="353"/>
      <c r="B597" s="354"/>
      <c r="C597" s="354"/>
      <c r="D597" s="354"/>
      <c r="E597" s="355"/>
      <c r="F597" s="355"/>
      <c r="G597" s="355"/>
      <c r="H597" s="358"/>
      <c r="I597" s="356"/>
      <c r="J597" s="357"/>
      <c r="K597" s="352"/>
      <c r="L597" s="351"/>
      <c r="M597" s="351"/>
      <c r="N597" s="351"/>
      <c r="O597" s="351"/>
      <c r="P597" s="351"/>
      <c r="Q597" s="351"/>
      <c r="R597" s="351"/>
      <c r="S597" s="351"/>
      <c r="T597" s="351"/>
      <c r="U597" s="351"/>
      <c r="V597" s="351"/>
      <c r="W597" s="351"/>
      <c r="X597" s="351"/>
    </row>
    <row r="598" ht="75.75" customHeight="1">
      <c r="A598" s="353"/>
      <c r="B598" s="354"/>
      <c r="C598" s="354"/>
      <c r="D598" s="354"/>
      <c r="E598" s="355"/>
      <c r="F598" s="355"/>
      <c r="G598" s="355"/>
      <c r="H598" s="358"/>
      <c r="I598" s="356"/>
      <c r="J598" s="357"/>
      <c r="K598" s="352"/>
      <c r="L598" s="351"/>
      <c r="M598" s="351"/>
      <c r="N598" s="351"/>
      <c r="O598" s="351"/>
      <c r="P598" s="351"/>
      <c r="Q598" s="351"/>
      <c r="R598" s="351"/>
      <c r="S598" s="351"/>
      <c r="T598" s="351"/>
      <c r="U598" s="351"/>
      <c r="V598" s="351"/>
      <c r="W598" s="351"/>
      <c r="X598" s="351"/>
    </row>
    <row r="599" ht="75.75" customHeight="1">
      <c r="A599" s="353"/>
      <c r="B599" s="354"/>
      <c r="C599" s="354"/>
      <c r="D599" s="354"/>
      <c r="E599" s="355"/>
      <c r="F599" s="355"/>
      <c r="G599" s="355"/>
      <c r="H599" s="358"/>
      <c r="I599" s="356"/>
      <c r="J599" s="357"/>
      <c r="K599" s="352"/>
      <c r="L599" s="351"/>
      <c r="M599" s="351"/>
      <c r="N599" s="351"/>
      <c r="O599" s="351"/>
      <c r="P599" s="351"/>
      <c r="Q599" s="351"/>
      <c r="R599" s="351"/>
      <c r="S599" s="351"/>
      <c r="T599" s="351"/>
      <c r="U599" s="351"/>
      <c r="V599" s="351"/>
      <c r="W599" s="351"/>
      <c r="X599" s="351"/>
    </row>
    <row r="600" ht="75.75" customHeight="1">
      <c r="A600" s="353"/>
      <c r="B600" s="354"/>
      <c r="C600" s="354"/>
      <c r="D600" s="354"/>
      <c r="E600" s="355"/>
      <c r="F600" s="355"/>
      <c r="G600" s="355"/>
      <c r="H600" s="358"/>
      <c r="I600" s="356"/>
      <c r="J600" s="357"/>
      <c r="K600" s="352"/>
      <c r="L600" s="351"/>
      <c r="M600" s="351"/>
      <c r="N600" s="351"/>
      <c r="O600" s="351"/>
      <c r="P600" s="351"/>
      <c r="Q600" s="351"/>
      <c r="R600" s="351"/>
      <c r="S600" s="351"/>
      <c r="T600" s="351"/>
      <c r="U600" s="351"/>
      <c r="V600" s="351"/>
      <c r="W600" s="351"/>
      <c r="X600" s="351"/>
    </row>
    <row r="601" ht="75.75" customHeight="1">
      <c r="A601" s="353"/>
      <c r="B601" s="354"/>
      <c r="C601" s="354"/>
      <c r="D601" s="354"/>
      <c r="E601" s="355"/>
      <c r="F601" s="355"/>
      <c r="G601" s="355"/>
      <c r="H601" s="358"/>
      <c r="I601" s="356"/>
      <c r="J601" s="357"/>
      <c r="K601" s="352"/>
      <c r="L601" s="351"/>
      <c r="M601" s="351"/>
      <c r="N601" s="351"/>
      <c r="O601" s="351"/>
      <c r="P601" s="351"/>
      <c r="Q601" s="351"/>
      <c r="R601" s="351"/>
      <c r="S601" s="351"/>
      <c r="T601" s="351"/>
      <c r="U601" s="351"/>
      <c r="V601" s="351"/>
      <c r="W601" s="351"/>
      <c r="X601" s="351"/>
    </row>
    <row r="602" ht="75.75" customHeight="1">
      <c r="A602" s="353"/>
      <c r="B602" s="354"/>
      <c r="C602" s="354"/>
      <c r="D602" s="354"/>
      <c r="E602" s="355"/>
      <c r="F602" s="355"/>
      <c r="G602" s="355"/>
      <c r="H602" s="358"/>
      <c r="I602" s="356"/>
      <c r="J602" s="357"/>
      <c r="K602" s="352"/>
      <c r="L602" s="351"/>
      <c r="M602" s="351"/>
      <c r="N602" s="351"/>
      <c r="O602" s="351"/>
      <c r="P602" s="351"/>
      <c r="Q602" s="351"/>
      <c r="R602" s="351"/>
      <c r="S602" s="351"/>
      <c r="T602" s="351"/>
      <c r="U602" s="351"/>
      <c r="V602" s="351"/>
      <c r="W602" s="351"/>
      <c r="X602" s="351"/>
    </row>
    <row r="603" ht="75.75" customHeight="1">
      <c r="A603" s="353"/>
      <c r="B603" s="354"/>
      <c r="C603" s="354"/>
      <c r="D603" s="354"/>
      <c r="E603" s="355"/>
      <c r="F603" s="355"/>
      <c r="G603" s="355"/>
      <c r="H603" s="358"/>
      <c r="I603" s="356"/>
      <c r="J603" s="357"/>
      <c r="K603" s="352"/>
      <c r="L603" s="351"/>
      <c r="M603" s="351"/>
      <c r="N603" s="351"/>
      <c r="O603" s="351"/>
      <c r="P603" s="351"/>
      <c r="Q603" s="351"/>
      <c r="R603" s="351"/>
      <c r="S603" s="351"/>
      <c r="T603" s="351"/>
      <c r="U603" s="351"/>
      <c r="V603" s="351"/>
      <c r="W603" s="351"/>
      <c r="X603" s="351"/>
    </row>
    <row r="604" ht="75.75" customHeight="1">
      <c r="A604" s="353"/>
      <c r="B604" s="354"/>
      <c r="C604" s="354"/>
      <c r="D604" s="354"/>
      <c r="E604" s="355"/>
      <c r="F604" s="355"/>
      <c r="G604" s="355"/>
      <c r="H604" s="358"/>
      <c r="I604" s="356"/>
      <c r="J604" s="357"/>
      <c r="K604" s="352"/>
      <c r="L604" s="351"/>
      <c r="M604" s="351"/>
      <c r="N604" s="351"/>
      <c r="O604" s="351"/>
      <c r="P604" s="351"/>
      <c r="Q604" s="351"/>
      <c r="R604" s="351"/>
      <c r="S604" s="351"/>
      <c r="T604" s="351"/>
      <c r="U604" s="351"/>
      <c r="V604" s="351"/>
      <c r="W604" s="351"/>
      <c r="X604" s="351"/>
    </row>
    <row r="605" ht="75.75" customHeight="1">
      <c r="A605" s="353"/>
      <c r="B605" s="354"/>
      <c r="C605" s="354"/>
      <c r="D605" s="354"/>
      <c r="E605" s="355"/>
      <c r="F605" s="355"/>
      <c r="G605" s="355"/>
      <c r="H605" s="358"/>
      <c r="I605" s="356"/>
      <c r="J605" s="357"/>
      <c r="K605" s="352"/>
      <c r="L605" s="351"/>
      <c r="M605" s="351"/>
      <c r="N605" s="351"/>
      <c r="O605" s="351"/>
      <c r="P605" s="351"/>
      <c r="Q605" s="351"/>
      <c r="R605" s="351"/>
      <c r="S605" s="351"/>
      <c r="T605" s="351"/>
      <c r="U605" s="351"/>
      <c r="V605" s="351"/>
      <c r="W605" s="351"/>
      <c r="X605" s="351"/>
    </row>
    <row r="606" ht="75.75" customHeight="1">
      <c r="A606" s="353"/>
      <c r="B606" s="354"/>
      <c r="C606" s="354"/>
      <c r="D606" s="354"/>
      <c r="E606" s="355"/>
      <c r="F606" s="355"/>
      <c r="G606" s="355"/>
      <c r="H606" s="358"/>
      <c r="I606" s="356"/>
      <c r="J606" s="357"/>
      <c r="K606" s="352"/>
      <c r="L606" s="351"/>
      <c r="M606" s="351"/>
      <c r="N606" s="351"/>
      <c r="O606" s="351"/>
      <c r="P606" s="351"/>
      <c r="Q606" s="351"/>
      <c r="R606" s="351"/>
      <c r="S606" s="351"/>
      <c r="T606" s="351"/>
      <c r="U606" s="351"/>
      <c r="V606" s="351"/>
      <c r="W606" s="351"/>
      <c r="X606" s="351"/>
    </row>
    <row r="607" ht="75.75" customHeight="1">
      <c r="A607" s="353"/>
      <c r="B607" s="354"/>
      <c r="C607" s="354"/>
      <c r="D607" s="354"/>
      <c r="E607" s="355"/>
      <c r="F607" s="355"/>
      <c r="G607" s="355"/>
      <c r="H607" s="358"/>
      <c r="I607" s="356"/>
      <c r="J607" s="357"/>
      <c r="K607" s="352"/>
      <c r="L607" s="351"/>
      <c r="M607" s="351"/>
      <c r="N607" s="351"/>
      <c r="O607" s="351"/>
      <c r="P607" s="351"/>
      <c r="Q607" s="351"/>
      <c r="R607" s="351"/>
      <c r="S607" s="351"/>
      <c r="T607" s="351"/>
      <c r="U607" s="351"/>
      <c r="V607" s="351"/>
      <c r="W607" s="351"/>
      <c r="X607" s="351"/>
    </row>
    <row r="608" ht="75.75" customHeight="1">
      <c r="A608" s="353"/>
      <c r="B608" s="354"/>
      <c r="C608" s="354"/>
      <c r="D608" s="354"/>
      <c r="E608" s="355"/>
      <c r="F608" s="355"/>
      <c r="G608" s="355"/>
      <c r="H608" s="358"/>
      <c r="I608" s="356"/>
      <c r="J608" s="357"/>
      <c r="K608" s="352"/>
      <c r="L608" s="351"/>
      <c r="M608" s="351"/>
      <c r="N608" s="351"/>
      <c r="O608" s="351"/>
      <c r="P608" s="351"/>
      <c r="Q608" s="351"/>
      <c r="R608" s="351"/>
      <c r="S608" s="351"/>
      <c r="T608" s="351"/>
      <c r="U608" s="351"/>
      <c r="V608" s="351"/>
      <c r="W608" s="351"/>
      <c r="X608" s="351"/>
    </row>
    <row r="609" ht="75.75" customHeight="1">
      <c r="A609" s="353"/>
      <c r="B609" s="354"/>
      <c r="C609" s="354"/>
      <c r="D609" s="354"/>
      <c r="E609" s="355"/>
      <c r="F609" s="355"/>
      <c r="G609" s="355"/>
      <c r="H609" s="358"/>
      <c r="I609" s="356"/>
      <c r="J609" s="357"/>
      <c r="K609" s="352"/>
      <c r="L609" s="351"/>
      <c r="M609" s="351"/>
      <c r="N609" s="351"/>
      <c r="O609" s="351"/>
      <c r="P609" s="351"/>
      <c r="Q609" s="351"/>
      <c r="R609" s="351"/>
      <c r="S609" s="351"/>
      <c r="T609" s="351"/>
      <c r="U609" s="351"/>
      <c r="V609" s="351"/>
      <c r="W609" s="351"/>
      <c r="X609" s="351"/>
    </row>
    <row r="610" ht="75.75" customHeight="1">
      <c r="A610" s="353"/>
      <c r="B610" s="354"/>
      <c r="C610" s="354"/>
      <c r="D610" s="354"/>
      <c r="E610" s="355"/>
      <c r="F610" s="355"/>
      <c r="G610" s="355"/>
      <c r="H610" s="358"/>
      <c r="I610" s="356"/>
      <c r="J610" s="357"/>
      <c r="K610" s="352"/>
      <c r="L610" s="351"/>
      <c r="M610" s="351"/>
      <c r="N610" s="351"/>
      <c r="O610" s="351"/>
      <c r="P610" s="351"/>
      <c r="Q610" s="351"/>
      <c r="R610" s="351"/>
      <c r="S610" s="351"/>
      <c r="T610" s="351"/>
      <c r="U610" s="351"/>
      <c r="V610" s="351"/>
      <c r="W610" s="351"/>
      <c r="X610" s="351"/>
    </row>
    <row r="611" ht="75.75" customHeight="1">
      <c r="A611" s="353"/>
      <c r="B611" s="354"/>
      <c r="C611" s="354"/>
      <c r="D611" s="354"/>
      <c r="E611" s="355"/>
      <c r="F611" s="355"/>
      <c r="G611" s="355"/>
      <c r="H611" s="358"/>
      <c r="I611" s="356"/>
      <c r="J611" s="357"/>
      <c r="K611" s="352"/>
      <c r="L611" s="351"/>
      <c r="M611" s="351"/>
      <c r="N611" s="351"/>
      <c r="O611" s="351"/>
      <c r="P611" s="351"/>
      <c r="Q611" s="351"/>
      <c r="R611" s="351"/>
      <c r="S611" s="351"/>
      <c r="T611" s="351"/>
      <c r="U611" s="351"/>
      <c r="V611" s="351"/>
      <c r="W611" s="351"/>
      <c r="X611" s="351"/>
    </row>
    <row r="612" ht="75.75" customHeight="1">
      <c r="A612" s="353"/>
      <c r="B612" s="354"/>
      <c r="C612" s="354"/>
      <c r="D612" s="354"/>
      <c r="E612" s="355"/>
      <c r="F612" s="355"/>
      <c r="G612" s="355"/>
      <c r="H612" s="358"/>
      <c r="I612" s="356"/>
      <c r="J612" s="357"/>
      <c r="K612" s="352"/>
      <c r="L612" s="351"/>
      <c r="M612" s="351"/>
      <c r="N612" s="351"/>
      <c r="O612" s="351"/>
      <c r="P612" s="351"/>
      <c r="Q612" s="351"/>
      <c r="R612" s="351"/>
      <c r="S612" s="351"/>
      <c r="T612" s="351"/>
      <c r="U612" s="351"/>
      <c r="V612" s="351"/>
      <c r="W612" s="351"/>
      <c r="X612" s="351"/>
    </row>
    <row r="613" ht="75.75" customHeight="1">
      <c r="A613" s="353"/>
      <c r="B613" s="354"/>
      <c r="C613" s="354"/>
      <c r="D613" s="354"/>
      <c r="E613" s="355"/>
      <c r="F613" s="355"/>
      <c r="G613" s="355"/>
      <c r="H613" s="358"/>
      <c r="I613" s="356"/>
      <c r="J613" s="357"/>
      <c r="K613" s="352"/>
      <c r="L613" s="351"/>
      <c r="M613" s="351"/>
      <c r="N613" s="351"/>
      <c r="O613" s="351"/>
      <c r="P613" s="351"/>
      <c r="Q613" s="351"/>
      <c r="R613" s="351"/>
      <c r="S613" s="351"/>
      <c r="T613" s="351"/>
      <c r="U613" s="351"/>
      <c r="V613" s="351"/>
      <c r="W613" s="351"/>
      <c r="X613" s="351"/>
    </row>
    <row r="614" ht="75.75" customHeight="1">
      <c r="A614" s="353"/>
      <c r="B614" s="354"/>
      <c r="C614" s="354"/>
      <c r="D614" s="354"/>
      <c r="E614" s="355"/>
      <c r="F614" s="355"/>
      <c r="G614" s="355"/>
      <c r="H614" s="358"/>
      <c r="I614" s="356"/>
      <c r="J614" s="357"/>
      <c r="K614" s="352"/>
      <c r="L614" s="351"/>
      <c r="M614" s="351"/>
      <c r="N614" s="351"/>
      <c r="O614" s="351"/>
      <c r="P614" s="351"/>
      <c r="Q614" s="351"/>
      <c r="R614" s="351"/>
      <c r="S614" s="351"/>
      <c r="T614" s="351"/>
      <c r="U614" s="351"/>
      <c r="V614" s="351"/>
      <c r="W614" s="351"/>
      <c r="X614" s="351"/>
    </row>
    <row r="615" ht="75.75" customHeight="1">
      <c r="A615" s="353"/>
      <c r="B615" s="354"/>
      <c r="C615" s="354"/>
      <c r="D615" s="354"/>
      <c r="E615" s="355"/>
      <c r="F615" s="355"/>
      <c r="G615" s="355"/>
      <c r="H615" s="358"/>
      <c r="I615" s="356"/>
      <c r="J615" s="357"/>
      <c r="K615" s="352"/>
      <c r="L615" s="351"/>
      <c r="M615" s="351"/>
      <c r="N615" s="351"/>
      <c r="O615" s="351"/>
      <c r="P615" s="351"/>
      <c r="Q615" s="351"/>
      <c r="R615" s="351"/>
      <c r="S615" s="351"/>
      <c r="T615" s="351"/>
      <c r="U615" s="351"/>
      <c r="V615" s="351"/>
      <c r="W615" s="351"/>
      <c r="X615" s="351"/>
    </row>
    <row r="616" ht="75.75" customHeight="1">
      <c r="A616" s="353"/>
      <c r="B616" s="354"/>
      <c r="C616" s="354"/>
      <c r="D616" s="354"/>
      <c r="E616" s="355"/>
      <c r="F616" s="355"/>
      <c r="G616" s="355"/>
      <c r="H616" s="358"/>
      <c r="I616" s="356"/>
      <c r="J616" s="357"/>
      <c r="K616" s="352"/>
      <c r="L616" s="351"/>
      <c r="M616" s="351"/>
      <c r="N616" s="351"/>
      <c r="O616" s="351"/>
      <c r="P616" s="351"/>
      <c r="Q616" s="351"/>
      <c r="R616" s="351"/>
      <c r="S616" s="351"/>
      <c r="T616" s="351"/>
      <c r="U616" s="351"/>
      <c r="V616" s="351"/>
      <c r="W616" s="351"/>
      <c r="X616" s="351"/>
    </row>
    <row r="617" ht="75.75" customHeight="1">
      <c r="A617" s="353"/>
      <c r="B617" s="354"/>
      <c r="C617" s="354"/>
      <c r="D617" s="354"/>
      <c r="E617" s="355"/>
      <c r="F617" s="355"/>
      <c r="G617" s="355"/>
      <c r="H617" s="358"/>
      <c r="I617" s="356"/>
      <c r="J617" s="357"/>
      <c r="K617" s="352"/>
      <c r="L617" s="351"/>
      <c r="M617" s="351"/>
      <c r="N617" s="351"/>
      <c r="O617" s="351"/>
      <c r="P617" s="351"/>
      <c r="Q617" s="351"/>
      <c r="R617" s="351"/>
      <c r="S617" s="351"/>
      <c r="T617" s="351"/>
      <c r="U617" s="351"/>
      <c r="V617" s="351"/>
      <c r="W617" s="351"/>
      <c r="X617" s="351"/>
    </row>
    <row r="618" ht="75.75" customHeight="1">
      <c r="A618" s="353"/>
      <c r="B618" s="354"/>
      <c r="C618" s="354"/>
      <c r="D618" s="354"/>
      <c r="E618" s="355"/>
      <c r="F618" s="355"/>
      <c r="G618" s="355"/>
      <c r="H618" s="358"/>
      <c r="I618" s="356"/>
      <c r="J618" s="357"/>
      <c r="K618" s="352"/>
      <c r="L618" s="351"/>
      <c r="M618" s="351"/>
      <c r="N618" s="351"/>
      <c r="O618" s="351"/>
      <c r="P618" s="351"/>
      <c r="Q618" s="351"/>
      <c r="R618" s="351"/>
      <c r="S618" s="351"/>
      <c r="T618" s="351"/>
      <c r="U618" s="351"/>
      <c r="V618" s="351"/>
      <c r="W618" s="351"/>
      <c r="X618" s="351"/>
    </row>
    <row r="619" ht="75.75" customHeight="1">
      <c r="A619" s="353"/>
      <c r="B619" s="354"/>
      <c r="C619" s="354"/>
      <c r="D619" s="354"/>
      <c r="E619" s="355"/>
      <c r="F619" s="355"/>
      <c r="G619" s="355"/>
      <c r="H619" s="358"/>
      <c r="I619" s="356"/>
      <c r="J619" s="357"/>
      <c r="K619" s="352"/>
      <c r="L619" s="351"/>
      <c r="M619" s="351"/>
      <c r="N619" s="351"/>
      <c r="O619" s="351"/>
      <c r="P619" s="351"/>
      <c r="Q619" s="351"/>
      <c r="R619" s="351"/>
      <c r="S619" s="351"/>
      <c r="T619" s="351"/>
      <c r="U619" s="351"/>
      <c r="V619" s="351"/>
      <c r="W619" s="351"/>
      <c r="X619" s="351"/>
    </row>
    <row r="620" ht="75.75" customHeight="1">
      <c r="A620" s="353"/>
      <c r="B620" s="354"/>
      <c r="C620" s="354"/>
      <c r="D620" s="354"/>
      <c r="E620" s="355"/>
      <c r="F620" s="355"/>
      <c r="G620" s="355"/>
      <c r="H620" s="358"/>
      <c r="I620" s="356"/>
      <c r="J620" s="357"/>
      <c r="K620" s="352"/>
      <c r="L620" s="351"/>
      <c r="M620" s="351"/>
      <c r="N620" s="351"/>
      <c r="O620" s="351"/>
      <c r="P620" s="351"/>
      <c r="Q620" s="351"/>
      <c r="R620" s="351"/>
      <c r="S620" s="351"/>
      <c r="T620" s="351"/>
      <c r="U620" s="351"/>
      <c r="V620" s="351"/>
      <c r="W620" s="351"/>
      <c r="X620" s="351"/>
    </row>
    <row r="621" ht="75.75" customHeight="1">
      <c r="A621" s="353"/>
      <c r="B621" s="354"/>
      <c r="C621" s="354"/>
      <c r="D621" s="354"/>
      <c r="E621" s="355"/>
      <c r="F621" s="355"/>
      <c r="G621" s="355"/>
      <c r="H621" s="358"/>
      <c r="I621" s="356"/>
      <c r="J621" s="357"/>
      <c r="K621" s="352"/>
      <c r="L621" s="351"/>
      <c r="M621" s="351"/>
      <c r="N621" s="351"/>
      <c r="O621" s="351"/>
      <c r="P621" s="351"/>
      <c r="Q621" s="351"/>
      <c r="R621" s="351"/>
      <c r="S621" s="351"/>
      <c r="T621" s="351"/>
      <c r="U621" s="351"/>
      <c r="V621" s="351"/>
      <c r="W621" s="351"/>
      <c r="X621" s="351"/>
    </row>
    <row r="622" ht="75.75" customHeight="1">
      <c r="A622" s="353"/>
      <c r="B622" s="354"/>
      <c r="C622" s="354"/>
      <c r="D622" s="354"/>
      <c r="E622" s="355"/>
      <c r="F622" s="355"/>
      <c r="G622" s="355"/>
      <c r="H622" s="358"/>
      <c r="I622" s="356"/>
      <c r="J622" s="357"/>
      <c r="K622" s="352"/>
      <c r="L622" s="351"/>
      <c r="M622" s="351"/>
      <c r="N622" s="351"/>
      <c r="O622" s="351"/>
      <c r="P622" s="351"/>
      <c r="Q622" s="351"/>
      <c r="R622" s="351"/>
      <c r="S622" s="351"/>
      <c r="T622" s="351"/>
      <c r="U622" s="351"/>
      <c r="V622" s="351"/>
      <c r="W622" s="351"/>
      <c r="X622" s="351"/>
    </row>
    <row r="623" ht="75.75" customHeight="1">
      <c r="A623" s="353"/>
      <c r="B623" s="354"/>
      <c r="C623" s="354"/>
      <c r="D623" s="354"/>
      <c r="E623" s="355"/>
      <c r="F623" s="355"/>
      <c r="G623" s="355"/>
      <c r="H623" s="358"/>
      <c r="I623" s="356"/>
      <c r="J623" s="357"/>
      <c r="K623" s="352"/>
      <c r="L623" s="351"/>
      <c r="M623" s="351"/>
      <c r="N623" s="351"/>
      <c r="O623" s="351"/>
      <c r="P623" s="351"/>
      <c r="Q623" s="351"/>
      <c r="R623" s="351"/>
      <c r="S623" s="351"/>
      <c r="T623" s="351"/>
      <c r="U623" s="351"/>
      <c r="V623" s="351"/>
      <c r="W623" s="351"/>
      <c r="X623" s="351"/>
    </row>
    <row r="624" ht="75.75" customHeight="1">
      <c r="A624" s="353"/>
      <c r="B624" s="354"/>
      <c r="C624" s="354"/>
      <c r="D624" s="354"/>
      <c r="E624" s="355"/>
      <c r="F624" s="355"/>
      <c r="G624" s="355"/>
      <c r="H624" s="358"/>
      <c r="I624" s="356"/>
      <c r="J624" s="357"/>
      <c r="K624" s="352"/>
      <c r="L624" s="351"/>
      <c r="M624" s="351"/>
      <c r="N624" s="351"/>
      <c r="O624" s="351"/>
      <c r="P624" s="351"/>
      <c r="Q624" s="351"/>
      <c r="R624" s="351"/>
      <c r="S624" s="351"/>
      <c r="T624" s="351"/>
      <c r="U624" s="351"/>
      <c r="V624" s="351"/>
      <c r="W624" s="351"/>
      <c r="X624" s="351"/>
    </row>
    <row r="625" ht="75.75" customHeight="1">
      <c r="A625" s="353"/>
      <c r="B625" s="354"/>
      <c r="C625" s="354"/>
      <c r="D625" s="354"/>
      <c r="E625" s="355"/>
      <c r="F625" s="355"/>
      <c r="G625" s="355"/>
      <c r="H625" s="358"/>
      <c r="I625" s="356"/>
      <c r="J625" s="357"/>
      <c r="K625" s="352"/>
      <c r="L625" s="351"/>
      <c r="M625" s="351"/>
      <c r="N625" s="351"/>
      <c r="O625" s="351"/>
      <c r="P625" s="351"/>
      <c r="Q625" s="351"/>
      <c r="R625" s="351"/>
      <c r="S625" s="351"/>
      <c r="T625" s="351"/>
      <c r="U625" s="351"/>
      <c r="V625" s="351"/>
      <c r="W625" s="351"/>
      <c r="X625" s="351"/>
    </row>
    <row r="626" ht="75.75" customHeight="1">
      <c r="A626" s="353"/>
      <c r="B626" s="354"/>
      <c r="C626" s="354"/>
      <c r="D626" s="354"/>
      <c r="E626" s="355"/>
      <c r="F626" s="355"/>
      <c r="G626" s="355"/>
      <c r="H626" s="358"/>
      <c r="I626" s="356"/>
      <c r="J626" s="357"/>
      <c r="K626" s="352"/>
      <c r="L626" s="351"/>
      <c r="M626" s="351"/>
      <c r="N626" s="351"/>
      <c r="O626" s="351"/>
      <c r="P626" s="351"/>
      <c r="Q626" s="351"/>
      <c r="R626" s="351"/>
      <c r="S626" s="351"/>
      <c r="T626" s="351"/>
      <c r="U626" s="351"/>
      <c r="V626" s="351"/>
      <c r="W626" s="351"/>
      <c r="X626" s="351"/>
    </row>
    <row r="627" ht="75.75" customHeight="1">
      <c r="A627" s="353"/>
      <c r="B627" s="354"/>
      <c r="C627" s="354"/>
      <c r="D627" s="354"/>
      <c r="E627" s="355"/>
      <c r="F627" s="355"/>
      <c r="G627" s="355"/>
      <c r="H627" s="358"/>
      <c r="I627" s="356"/>
      <c r="J627" s="357"/>
      <c r="K627" s="352"/>
      <c r="L627" s="351"/>
      <c r="M627" s="351"/>
      <c r="N627" s="351"/>
      <c r="O627" s="351"/>
      <c r="P627" s="351"/>
      <c r="Q627" s="351"/>
      <c r="R627" s="351"/>
      <c r="S627" s="351"/>
      <c r="T627" s="351"/>
      <c r="U627" s="351"/>
      <c r="V627" s="351"/>
      <c r="W627" s="351"/>
      <c r="X627" s="351"/>
    </row>
    <row r="628" ht="75.75" customHeight="1">
      <c r="A628" s="353"/>
      <c r="B628" s="354"/>
      <c r="C628" s="354"/>
      <c r="D628" s="354"/>
      <c r="E628" s="355"/>
      <c r="F628" s="355"/>
      <c r="G628" s="355"/>
      <c r="H628" s="358"/>
      <c r="I628" s="356"/>
      <c r="J628" s="357"/>
      <c r="K628" s="352"/>
      <c r="L628" s="351"/>
      <c r="M628" s="351"/>
      <c r="N628" s="351"/>
      <c r="O628" s="351"/>
      <c r="P628" s="351"/>
      <c r="Q628" s="351"/>
      <c r="R628" s="351"/>
      <c r="S628" s="351"/>
      <c r="T628" s="351"/>
      <c r="U628" s="351"/>
      <c r="V628" s="351"/>
      <c r="W628" s="351"/>
      <c r="X628" s="351"/>
    </row>
    <row r="629" ht="75.75" customHeight="1">
      <c r="A629" s="353"/>
      <c r="B629" s="354"/>
      <c r="C629" s="354"/>
      <c r="D629" s="354"/>
      <c r="E629" s="355"/>
      <c r="F629" s="355"/>
      <c r="G629" s="355"/>
      <c r="H629" s="358"/>
      <c r="I629" s="356"/>
      <c r="J629" s="357"/>
      <c r="K629" s="352"/>
      <c r="L629" s="351"/>
      <c r="M629" s="351"/>
      <c r="N629" s="351"/>
      <c r="O629" s="351"/>
      <c r="P629" s="351"/>
      <c r="Q629" s="351"/>
      <c r="R629" s="351"/>
      <c r="S629" s="351"/>
      <c r="T629" s="351"/>
      <c r="U629" s="351"/>
      <c r="V629" s="351"/>
      <c r="W629" s="351"/>
      <c r="X629" s="351"/>
    </row>
    <row r="630" ht="75.75" customHeight="1">
      <c r="A630" s="353"/>
      <c r="B630" s="354"/>
      <c r="C630" s="354"/>
      <c r="D630" s="354"/>
      <c r="E630" s="355"/>
      <c r="F630" s="355"/>
      <c r="G630" s="355"/>
      <c r="H630" s="358"/>
      <c r="I630" s="356"/>
      <c r="J630" s="357"/>
      <c r="K630" s="352"/>
      <c r="L630" s="351"/>
      <c r="M630" s="351"/>
      <c r="N630" s="351"/>
      <c r="O630" s="351"/>
      <c r="P630" s="351"/>
      <c r="Q630" s="351"/>
      <c r="R630" s="351"/>
      <c r="S630" s="351"/>
      <c r="T630" s="351"/>
      <c r="U630" s="351"/>
      <c r="V630" s="351"/>
      <c r="W630" s="351"/>
      <c r="X630" s="351"/>
    </row>
    <row r="631" ht="75.75" customHeight="1">
      <c r="A631" s="353"/>
      <c r="B631" s="354"/>
      <c r="C631" s="354"/>
      <c r="D631" s="354"/>
      <c r="E631" s="355"/>
      <c r="F631" s="355"/>
      <c r="G631" s="355"/>
      <c r="H631" s="358"/>
      <c r="I631" s="356"/>
      <c r="J631" s="357"/>
      <c r="K631" s="352"/>
      <c r="L631" s="351"/>
      <c r="M631" s="351"/>
      <c r="N631" s="351"/>
      <c r="O631" s="351"/>
      <c r="P631" s="351"/>
      <c r="Q631" s="351"/>
      <c r="R631" s="351"/>
      <c r="S631" s="351"/>
      <c r="T631" s="351"/>
      <c r="U631" s="351"/>
      <c r="V631" s="351"/>
      <c r="W631" s="351"/>
      <c r="X631" s="351"/>
    </row>
    <row r="632" ht="75.75" customHeight="1">
      <c r="A632" s="353"/>
      <c r="B632" s="354"/>
      <c r="C632" s="354"/>
      <c r="D632" s="354"/>
      <c r="E632" s="355"/>
      <c r="F632" s="355"/>
      <c r="G632" s="355"/>
      <c r="H632" s="358"/>
      <c r="I632" s="356"/>
      <c r="J632" s="357"/>
      <c r="K632" s="352"/>
      <c r="L632" s="351"/>
      <c r="M632" s="351"/>
      <c r="N632" s="351"/>
      <c r="O632" s="351"/>
      <c r="P632" s="351"/>
      <c r="Q632" s="351"/>
      <c r="R632" s="351"/>
      <c r="S632" s="351"/>
      <c r="T632" s="351"/>
      <c r="U632" s="351"/>
      <c r="V632" s="351"/>
      <c r="W632" s="351"/>
      <c r="X632" s="351"/>
    </row>
    <row r="633" ht="75.75" customHeight="1">
      <c r="A633" s="353"/>
      <c r="B633" s="354"/>
      <c r="C633" s="354"/>
      <c r="D633" s="354"/>
      <c r="E633" s="355"/>
      <c r="F633" s="355"/>
      <c r="G633" s="355"/>
      <c r="H633" s="358"/>
      <c r="I633" s="356"/>
      <c r="J633" s="357"/>
      <c r="K633" s="352"/>
      <c r="L633" s="351"/>
      <c r="M633" s="351"/>
      <c r="N633" s="351"/>
      <c r="O633" s="351"/>
      <c r="P633" s="351"/>
      <c r="Q633" s="351"/>
      <c r="R633" s="351"/>
      <c r="S633" s="351"/>
      <c r="T633" s="351"/>
      <c r="U633" s="351"/>
      <c r="V633" s="351"/>
      <c r="W633" s="351"/>
      <c r="X633" s="351"/>
    </row>
    <row r="634" ht="75.75" customHeight="1">
      <c r="A634" s="353"/>
      <c r="B634" s="354"/>
      <c r="C634" s="354"/>
      <c r="D634" s="354"/>
      <c r="E634" s="355"/>
      <c r="F634" s="355"/>
      <c r="G634" s="355"/>
      <c r="H634" s="358"/>
      <c r="I634" s="356"/>
      <c r="J634" s="357"/>
      <c r="K634" s="352"/>
      <c r="L634" s="351"/>
      <c r="M634" s="351"/>
      <c r="N634" s="351"/>
      <c r="O634" s="351"/>
      <c r="P634" s="351"/>
      <c r="Q634" s="351"/>
      <c r="R634" s="351"/>
      <c r="S634" s="351"/>
      <c r="T634" s="351"/>
      <c r="U634" s="351"/>
      <c r="V634" s="351"/>
      <c r="W634" s="351"/>
      <c r="X634" s="351"/>
    </row>
    <row r="635" ht="75.75" customHeight="1">
      <c r="A635" s="353"/>
      <c r="B635" s="354"/>
      <c r="C635" s="354"/>
      <c r="D635" s="354"/>
      <c r="E635" s="355"/>
      <c r="F635" s="355"/>
      <c r="G635" s="355"/>
      <c r="H635" s="358"/>
      <c r="I635" s="356"/>
      <c r="J635" s="357"/>
      <c r="K635" s="352"/>
      <c r="L635" s="351"/>
      <c r="M635" s="351"/>
      <c r="N635" s="351"/>
      <c r="O635" s="351"/>
      <c r="P635" s="351"/>
      <c r="Q635" s="351"/>
      <c r="R635" s="351"/>
      <c r="S635" s="351"/>
      <c r="T635" s="351"/>
      <c r="U635" s="351"/>
      <c r="V635" s="351"/>
      <c r="W635" s="351"/>
      <c r="X635" s="351"/>
    </row>
    <row r="636" ht="75.75" customHeight="1">
      <c r="A636" s="353"/>
      <c r="B636" s="354"/>
      <c r="C636" s="354"/>
      <c r="D636" s="354"/>
      <c r="E636" s="355"/>
      <c r="F636" s="355"/>
      <c r="G636" s="355"/>
      <c r="H636" s="358"/>
      <c r="I636" s="356"/>
      <c r="J636" s="357"/>
      <c r="K636" s="352"/>
      <c r="L636" s="351"/>
      <c r="M636" s="351"/>
      <c r="N636" s="351"/>
      <c r="O636" s="351"/>
      <c r="P636" s="351"/>
      <c r="Q636" s="351"/>
      <c r="R636" s="351"/>
      <c r="S636" s="351"/>
      <c r="T636" s="351"/>
      <c r="U636" s="351"/>
      <c r="V636" s="351"/>
      <c r="W636" s="351"/>
      <c r="X636" s="351"/>
    </row>
    <row r="637" ht="75.75" customHeight="1">
      <c r="A637" s="353"/>
      <c r="B637" s="354"/>
      <c r="C637" s="354"/>
      <c r="D637" s="354"/>
      <c r="E637" s="355"/>
      <c r="F637" s="355"/>
      <c r="G637" s="355"/>
      <c r="H637" s="358"/>
      <c r="I637" s="356"/>
      <c r="J637" s="357"/>
      <c r="K637" s="352"/>
      <c r="L637" s="351"/>
      <c r="M637" s="351"/>
      <c r="N637" s="351"/>
      <c r="O637" s="351"/>
      <c r="P637" s="351"/>
      <c r="Q637" s="351"/>
      <c r="R637" s="351"/>
      <c r="S637" s="351"/>
      <c r="T637" s="351"/>
      <c r="U637" s="351"/>
      <c r="V637" s="351"/>
      <c r="W637" s="351"/>
      <c r="X637" s="351"/>
    </row>
    <row r="638" ht="75.75" customHeight="1">
      <c r="A638" s="353"/>
      <c r="B638" s="354"/>
      <c r="C638" s="354"/>
      <c r="D638" s="354"/>
      <c r="E638" s="355"/>
      <c r="F638" s="355"/>
      <c r="G638" s="355"/>
      <c r="H638" s="358"/>
      <c r="I638" s="356"/>
      <c r="J638" s="357"/>
      <c r="K638" s="352"/>
      <c r="L638" s="351"/>
      <c r="M638" s="351"/>
      <c r="N638" s="351"/>
      <c r="O638" s="351"/>
      <c r="P638" s="351"/>
      <c r="Q638" s="351"/>
      <c r="R638" s="351"/>
      <c r="S638" s="351"/>
      <c r="T638" s="351"/>
      <c r="U638" s="351"/>
      <c r="V638" s="351"/>
      <c r="W638" s="351"/>
      <c r="X638" s="351"/>
    </row>
    <row r="639" ht="75.75" customHeight="1">
      <c r="A639" s="353"/>
      <c r="B639" s="354"/>
      <c r="C639" s="354"/>
      <c r="D639" s="354"/>
      <c r="E639" s="355"/>
      <c r="F639" s="355"/>
      <c r="G639" s="355"/>
      <c r="H639" s="358"/>
      <c r="I639" s="356"/>
      <c r="J639" s="357"/>
      <c r="K639" s="352"/>
      <c r="L639" s="351"/>
      <c r="M639" s="351"/>
      <c r="N639" s="351"/>
      <c r="O639" s="351"/>
      <c r="P639" s="351"/>
      <c r="Q639" s="351"/>
      <c r="R639" s="351"/>
      <c r="S639" s="351"/>
      <c r="T639" s="351"/>
      <c r="U639" s="351"/>
      <c r="V639" s="351"/>
      <c r="W639" s="351"/>
      <c r="X639" s="351"/>
    </row>
    <row r="640" ht="75.75" customHeight="1">
      <c r="A640" s="353"/>
      <c r="B640" s="354"/>
      <c r="C640" s="354"/>
      <c r="D640" s="354"/>
      <c r="E640" s="355"/>
      <c r="F640" s="355"/>
      <c r="G640" s="355"/>
      <c r="H640" s="358"/>
      <c r="I640" s="356"/>
      <c r="J640" s="357"/>
      <c r="K640" s="352"/>
      <c r="L640" s="351"/>
      <c r="M640" s="351"/>
      <c r="N640" s="351"/>
      <c r="O640" s="351"/>
      <c r="P640" s="351"/>
      <c r="Q640" s="351"/>
      <c r="R640" s="351"/>
      <c r="S640" s="351"/>
      <c r="T640" s="351"/>
      <c r="U640" s="351"/>
      <c r="V640" s="351"/>
      <c r="W640" s="351"/>
      <c r="X640" s="351"/>
    </row>
    <row r="641" ht="75.75" customHeight="1">
      <c r="A641" s="353"/>
      <c r="B641" s="354"/>
      <c r="C641" s="354"/>
      <c r="D641" s="354"/>
      <c r="E641" s="355"/>
      <c r="F641" s="355"/>
      <c r="G641" s="355"/>
      <c r="H641" s="358"/>
      <c r="I641" s="356"/>
      <c r="J641" s="357"/>
      <c r="K641" s="352"/>
      <c r="L641" s="351"/>
      <c r="M641" s="351"/>
      <c r="N641" s="351"/>
      <c r="O641" s="351"/>
      <c r="P641" s="351"/>
      <c r="Q641" s="351"/>
      <c r="R641" s="351"/>
      <c r="S641" s="351"/>
      <c r="T641" s="351"/>
      <c r="U641" s="351"/>
      <c r="V641" s="351"/>
      <c r="W641" s="351"/>
      <c r="X641" s="351"/>
    </row>
    <row r="642" ht="75.75" customHeight="1">
      <c r="A642" s="353"/>
      <c r="B642" s="354"/>
      <c r="C642" s="354"/>
      <c r="D642" s="354"/>
      <c r="E642" s="355"/>
      <c r="F642" s="355"/>
      <c r="G642" s="355"/>
      <c r="H642" s="358"/>
      <c r="I642" s="356"/>
      <c r="J642" s="357"/>
      <c r="K642" s="352"/>
      <c r="L642" s="351"/>
      <c r="M642" s="351"/>
      <c r="N642" s="351"/>
      <c r="O642" s="351"/>
      <c r="P642" s="351"/>
      <c r="Q642" s="351"/>
      <c r="R642" s="351"/>
      <c r="S642" s="351"/>
      <c r="T642" s="351"/>
      <c r="U642" s="351"/>
      <c r="V642" s="351"/>
      <c r="W642" s="351"/>
      <c r="X642" s="351"/>
    </row>
    <row r="643" ht="75.75" customHeight="1">
      <c r="A643" s="353"/>
      <c r="B643" s="354"/>
      <c r="C643" s="354"/>
      <c r="D643" s="354"/>
      <c r="E643" s="355"/>
      <c r="F643" s="355"/>
      <c r="G643" s="355"/>
      <c r="H643" s="358"/>
      <c r="I643" s="356"/>
      <c r="J643" s="357"/>
      <c r="K643" s="352"/>
      <c r="L643" s="351"/>
      <c r="M643" s="351"/>
      <c r="N643" s="351"/>
      <c r="O643" s="351"/>
      <c r="P643" s="351"/>
      <c r="Q643" s="351"/>
      <c r="R643" s="351"/>
      <c r="S643" s="351"/>
      <c r="T643" s="351"/>
      <c r="U643" s="351"/>
      <c r="V643" s="351"/>
      <c r="W643" s="351"/>
      <c r="X643" s="351"/>
    </row>
    <row r="644" ht="75.75" customHeight="1">
      <c r="A644" s="353"/>
      <c r="B644" s="354"/>
      <c r="C644" s="354"/>
      <c r="D644" s="354"/>
      <c r="E644" s="355"/>
      <c r="F644" s="355"/>
      <c r="G644" s="355"/>
      <c r="H644" s="358"/>
      <c r="I644" s="356"/>
      <c r="J644" s="357"/>
      <c r="K644" s="352"/>
      <c r="L644" s="351"/>
      <c r="M644" s="351"/>
      <c r="N644" s="351"/>
      <c r="O644" s="351"/>
      <c r="P644" s="351"/>
      <c r="Q644" s="351"/>
      <c r="R644" s="351"/>
      <c r="S644" s="351"/>
      <c r="T644" s="351"/>
      <c r="U644" s="351"/>
      <c r="V644" s="351"/>
      <c r="W644" s="351"/>
      <c r="X644" s="351"/>
    </row>
    <row r="645" ht="75.75" customHeight="1">
      <c r="A645" s="353"/>
      <c r="B645" s="354"/>
      <c r="C645" s="354"/>
      <c r="D645" s="354"/>
      <c r="E645" s="355"/>
      <c r="F645" s="355"/>
      <c r="G645" s="355"/>
      <c r="H645" s="358"/>
      <c r="I645" s="356"/>
      <c r="J645" s="357"/>
      <c r="K645" s="352"/>
      <c r="L645" s="351"/>
      <c r="M645" s="351"/>
      <c r="N645" s="351"/>
      <c r="O645" s="351"/>
      <c r="P645" s="351"/>
      <c r="Q645" s="351"/>
      <c r="R645" s="351"/>
      <c r="S645" s="351"/>
      <c r="T645" s="351"/>
      <c r="U645" s="351"/>
      <c r="V645" s="351"/>
      <c r="W645" s="351"/>
      <c r="X645" s="351"/>
    </row>
    <row r="646" ht="75.75" customHeight="1">
      <c r="A646" s="353"/>
      <c r="B646" s="354"/>
      <c r="C646" s="354"/>
      <c r="D646" s="354"/>
      <c r="E646" s="355"/>
      <c r="F646" s="355"/>
      <c r="G646" s="355"/>
      <c r="H646" s="358"/>
      <c r="I646" s="356"/>
      <c r="J646" s="357"/>
      <c r="K646" s="352"/>
      <c r="L646" s="351"/>
      <c r="M646" s="351"/>
      <c r="N646" s="351"/>
      <c r="O646" s="351"/>
      <c r="P646" s="351"/>
      <c r="Q646" s="351"/>
      <c r="R646" s="351"/>
      <c r="S646" s="351"/>
      <c r="T646" s="351"/>
      <c r="U646" s="351"/>
      <c r="V646" s="351"/>
      <c r="W646" s="351"/>
      <c r="X646" s="351"/>
    </row>
    <row r="647" ht="75.75" customHeight="1">
      <c r="A647" s="353"/>
      <c r="B647" s="354"/>
      <c r="C647" s="354"/>
      <c r="D647" s="354"/>
      <c r="E647" s="355"/>
      <c r="F647" s="355"/>
      <c r="G647" s="355"/>
      <c r="H647" s="358"/>
      <c r="I647" s="356"/>
      <c r="J647" s="357"/>
      <c r="K647" s="352"/>
      <c r="L647" s="351"/>
      <c r="M647" s="351"/>
      <c r="N647" s="351"/>
      <c r="O647" s="351"/>
      <c r="P647" s="351"/>
      <c r="Q647" s="351"/>
      <c r="R647" s="351"/>
      <c r="S647" s="351"/>
      <c r="T647" s="351"/>
      <c r="U647" s="351"/>
      <c r="V647" s="351"/>
      <c r="W647" s="351"/>
      <c r="X647" s="351"/>
    </row>
    <row r="648" ht="75.75" customHeight="1">
      <c r="A648" s="353"/>
      <c r="B648" s="354"/>
      <c r="C648" s="354"/>
      <c r="D648" s="354"/>
      <c r="E648" s="355"/>
      <c r="F648" s="355"/>
      <c r="G648" s="355"/>
      <c r="H648" s="358"/>
      <c r="I648" s="356"/>
      <c r="J648" s="357"/>
      <c r="K648" s="352"/>
      <c r="L648" s="351"/>
      <c r="M648" s="351"/>
      <c r="N648" s="351"/>
      <c r="O648" s="351"/>
      <c r="P648" s="351"/>
      <c r="Q648" s="351"/>
      <c r="R648" s="351"/>
      <c r="S648" s="351"/>
      <c r="T648" s="351"/>
      <c r="U648" s="351"/>
      <c r="V648" s="351"/>
      <c r="W648" s="351"/>
      <c r="X648" s="351"/>
    </row>
    <row r="649" ht="75.75" customHeight="1">
      <c r="A649" s="353"/>
      <c r="B649" s="354"/>
      <c r="C649" s="354"/>
      <c r="D649" s="354"/>
      <c r="E649" s="355"/>
      <c r="F649" s="355"/>
      <c r="G649" s="355"/>
      <c r="H649" s="358"/>
      <c r="I649" s="356"/>
      <c r="J649" s="357"/>
      <c r="K649" s="352"/>
      <c r="L649" s="351"/>
      <c r="M649" s="351"/>
      <c r="N649" s="351"/>
      <c r="O649" s="351"/>
      <c r="P649" s="351"/>
      <c r="Q649" s="351"/>
      <c r="R649" s="351"/>
      <c r="S649" s="351"/>
      <c r="T649" s="351"/>
      <c r="U649" s="351"/>
      <c r="V649" s="351"/>
      <c r="W649" s="351"/>
      <c r="X649" s="351"/>
    </row>
    <row r="650" ht="75.75" customHeight="1">
      <c r="A650" s="353"/>
      <c r="B650" s="354"/>
      <c r="C650" s="354"/>
      <c r="D650" s="354"/>
      <c r="E650" s="355"/>
      <c r="F650" s="355"/>
      <c r="G650" s="355"/>
      <c r="H650" s="358"/>
      <c r="I650" s="356"/>
      <c r="J650" s="357"/>
      <c r="K650" s="352"/>
      <c r="L650" s="351"/>
      <c r="M650" s="351"/>
      <c r="N650" s="351"/>
      <c r="O650" s="351"/>
      <c r="P650" s="351"/>
      <c r="Q650" s="351"/>
      <c r="R650" s="351"/>
      <c r="S650" s="351"/>
      <c r="T650" s="351"/>
      <c r="U650" s="351"/>
      <c r="V650" s="351"/>
      <c r="W650" s="351"/>
      <c r="X650" s="351"/>
    </row>
    <row r="651" ht="75.75" customHeight="1">
      <c r="A651" s="353"/>
      <c r="B651" s="354"/>
      <c r="C651" s="354"/>
      <c r="D651" s="354"/>
      <c r="E651" s="355"/>
      <c r="F651" s="355"/>
      <c r="G651" s="355"/>
      <c r="H651" s="358"/>
      <c r="I651" s="356"/>
      <c r="J651" s="357"/>
      <c r="K651" s="352"/>
      <c r="L651" s="351"/>
      <c r="M651" s="351"/>
      <c r="N651" s="351"/>
      <c r="O651" s="351"/>
      <c r="P651" s="351"/>
      <c r="Q651" s="351"/>
      <c r="R651" s="351"/>
      <c r="S651" s="351"/>
      <c r="T651" s="351"/>
      <c r="U651" s="351"/>
      <c r="V651" s="351"/>
      <c r="W651" s="351"/>
      <c r="X651" s="351"/>
    </row>
    <row r="652" ht="75.75" customHeight="1">
      <c r="A652" s="353"/>
      <c r="B652" s="354"/>
      <c r="C652" s="354"/>
      <c r="D652" s="354"/>
      <c r="E652" s="355"/>
      <c r="F652" s="355"/>
      <c r="G652" s="355"/>
      <c r="H652" s="358"/>
      <c r="I652" s="356"/>
      <c r="J652" s="357"/>
      <c r="K652" s="352"/>
      <c r="L652" s="351"/>
      <c r="M652" s="351"/>
      <c r="N652" s="351"/>
      <c r="O652" s="351"/>
      <c r="P652" s="351"/>
      <c r="Q652" s="351"/>
      <c r="R652" s="351"/>
      <c r="S652" s="351"/>
      <c r="T652" s="351"/>
      <c r="U652" s="351"/>
      <c r="V652" s="351"/>
      <c r="W652" s="351"/>
      <c r="X652" s="351"/>
    </row>
    <row r="653" ht="75.75" customHeight="1">
      <c r="A653" s="353"/>
      <c r="B653" s="354"/>
      <c r="C653" s="354"/>
      <c r="D653" s="354"/>
      <c r="E653" s="355"/>
      <c r="F653" s="355"/>
      <c r="G653" s="355"/>
      <c r="H653" s="358"/>
      <c r="I653" s="356"/>
      <c r="J653" s="357"/>
      <c r="K653" s="352"/>
      <c r="L653" s="351"/>
      <c r="M653" s="351"/>
      <c r="N653" s="351"/>
      <c r="O653" s="351"/>
      <c r="P653" s="351"/>
      <c r="Q653" s="351"/>
      <c r="R653" s="351"/>
      <c r="S653" s="351"/>
      <c r="T653" s="351"/>
      <c r="U653" s="351"/>
      <c r="V653" s="351"/>
      <c r="W653" s="351"/>
      <c r="X653" s="351"/>
    </row>
    <row r="654" ht="75.75" customHeight="1">
      <c r="A654" s="353"/>
      <c r="B654" s="354"/>
      <c r="C654" s="354"/>
      <c r="D654" s="354"/>
      <c r="E654" s="355"/>
      <c r="F654" s="355"/>
      <c r="G654" s="355"/>
      <c r="H654" s="358"/>
      <c r="I654" s="356"/>
      <c r="J654" s="357"/>
      <c r="K654" s="352"/>
      <c r="L654" s="351"/>
      <c r="M654" s="351"/>
      <c r="N654" s="351"/>
      <c r="O654" s="351"/>
      <c r="P654" s="351"/>
      <c r="Q654" s="351"/>
      <c r="R654" s="351"/>
      <c r="S654" s="351"/>
      <c r="T654" s="351"/>
      <c r="U654" s="351"/>
      <c r="V654" s="351"/>
      <c r="W654" s="351"/>
      <c r="X654" s="351"/>
    </row>
    <row r="655" ht="75.75" customHeight="1">
      <c r="A655" s="353"/>
      <c r="B655" s="354"/>
      <c r="C655" s="354"/>
      <c r="D655" s="354"/>
      <c r="E655" s="355"/>
      <c r="F655" s="355"/>
      <c r="G655" s="355"/>
      <c r="H655" s="358"/>
      <c r="I655" s="356"/>
      <c r="J655" s="357"/>
      <c r="K655" s="352"/>
      <c r="L655" s="351"/>
      <c r="M655" s="351"/>
      <c r="N655" s="351"/>
      <c r="O655" s="351"/>
      <c r="P655" s="351"/>
      <c r="Q655" s="351"/>
      <c r="R655" s="351"/>
      <c r="S655" s="351"/>
      <c r="T655" s="351"/>
      <c r="U655" s="351"/>
      <c r="V655" s="351"/>
      <c r="W655" s="351"/>
      <c r="X655" s="351"/>
    </row>
    <row r="656" ht="75.75" customHeight="1">
      <c r="A656" s="353"/>
      <c r="B656" s="354"/>
      <c r="C656" s="354"/>
      <c r="D656" s="354"/>
      <c r="E656" s="355"/>
      <c r="F656" s="355"/>
      <c r="G656" s="355"/>
      <c r="H656" s="358"/>
      <c r="I656" s="356"/>
      <c r="J656" s="357"/>
      <c r="K656" s="352"/>
      <c r="L656" s="351"/>
      <c r="M656" s="351"/>
      <c r="N656" s="351"/>
      <c r="O656" s="351"/>
      <c r="P656" s="351"/>
      <c r="Q656" s="351"/>
      <c r="R656" s="351"/>
      <c r="S656" s="351"/>
      <c r="T656" s="351"/>
      <c r="U656" s="351"/>
      <c r="V656" s="351"/>
      <c r="W656" s="351"/>
      <c r="X656" s="351"/>
    </row>
    <row r="657" ht="75.75" customHeight="1">
      <c r="A657" s="353"/>
      <c r="B657" s="354"/>
      <c r="C657" s="354"/>
      <c r="D657" s="354"/>
      <c r="E657" s="355"/>
      <c r="F657" s="355"/>
      <c r="G657" s="355"/>
      <c r="H657" s="358"/>
      <c r="I657" s="356"/>
      <c r="J657" s="357"/>
      <c r="K657" s="352"/>
      <c r="L657" s="351"/>
      <c r="M657" s="351"/>
      <c r="N657" s="351"/>
      <c r="O657" s="351"/>
      <c r="P657" s="351"/>
      <c r="Q657" s="351"/>
      <c r="R657" s="351"/>
      <c r="S657" s="351"/>
      <c r="T657" s="351"/>
      <c r="U657" s="351"/>
      <c r="V657" s="351"/>
      <c r="W657" s="351"/>
      <c r="X657" s="351"/>
    </row>
    <row r="658" ht="75.75" customHeight="1">
      <c r="A658" s="353"/>
      <c r="B658" s="354"/>
      <c r="C658" s="354"/>
      <c r="D658" s="354"/>
      <c r="E658" s="355"/>
      <c r="F658" s="355"/>
      <c r="G658" s="355"/>
      <c r="H658" s="358"/>
      <c r="I658" s="356"/>
      <c r="J658" s="357"/>
      <c r="K658" s="352"/>
      <c r="L658" s="351"/>
      <c r="M658" s="351"/>
      <c r="N658" s="351"/>
      <c r="O658" s="351"/>
      <c r="P658" s="351"/>
      <c r="Q658" s="351"/>
      <c r="R658" s="351"/>
      <c r="S658" s="351"/>
      <c r="T658" s="351"/>
      <c r="U658" s="351"/>
      <c r="V658" s="351"/>
      <c r="W658" s="351"/>
      <c r="X658" s="351"/>
    </row>
    <row r="659" ht="75.75" customHeight="1">
      <c r="A659" s="353"/>
      <c r="B659" s="354"/>
      <c r="C659" s="354"/>
      <c r="D659" s="354"/>
      <c r="E659" s="355"/>
      <c r="F659" s="355"/>
      <c r="G659" s="355"/>
      <c r="H659" s="358"/>
      <c r="I659" s="356"/>
      <c r="J659" s="357"/>
      <c r="K659" s="352"/>
      <c r="L659" s="351"/>
      <c r="M659" s="351"/>
      <c r="N659" s="351"/>
      <c r="O659" s="351"/>
      <c r="P659" s="351"/>
      <c r="Q659" s="351"/>
      <c r="R659" s="351"/>
      <c r="S659" s="351"/>
      <c r="T659" s="351"/>
      <c r="U659" s="351"/>
      <c r="V659" s="351"/>
      <c r="W659" s="351"/>
      <c r="X659" s="351"/>
    </row>
    <row r="660" ht="75.75" customHeight="1">
      <c r="A660" s="353"/>
      <c r="B660" s="354"/>
      <c r="C660" s="354"/>
      <c r="D660" s="354"/>
      <c r="E660" s="355"/>
      <c r="F660" s="355"/>
      <c r="G660" s="355"/>
      <c r="H660" s="358"/>
      <c r="I660" s="356"/>
      <c r="J660" s="357"/>
      <c r="K660" s="352"/>
      <c r="L660" s="351"/>
      <c r="M660" s="351"/>
      <c r="N660" s="351"/>
      <c r="O660" s="351"/>
      <c r="P660" s="351"/>
      <c r="Q660" s="351"/>
      <c r="R660" s="351"/>
      <c r="S660" s="351"/>
      <c r="T660" s="351"/>
      <c r="U660" s="351"/>
      <c r="V660" s="351"/>
      <c r="W660" s="351"/>
      <c r="X660" s="351"/>
    </row>
    <row r="661" ht="75.75" customHeight="1">
      <c r="A661" s="353"/>
      <c r="B661" s="354"/>
      <c r="C661" s="354"/>
      <c r="D661" s="354"/>
      <c r="E661" s="355"/>
      <c r="F661" s="355"/>
      <c r="G661" s="355"/>
      <c r="H661" s="358"/>
      <c r="I661" s="356"/>
      <c r="J661" s="357"/>
      <c r="K661" s="352"/>
      <c r="L661" s="351"/>
      <c r="M661" s="351"/>
      <c r="N661" s="351"/>
      <c r="O661" s="351"/>
      <c r="P661" s="351"/>
      <c r="Q661" s="351"/>
      <c r="R661" s="351"/>
      <c r="S661" s="351"/>
      <c r="T661" s="351"/>
      <c r="U661" s="351"/>
      <c r="V661" s="351"/>
      <c r="W661" s="351"/>
      <c r="X661" s="351"/>
    </row>
    <row r="662" ht="75.75" customHeight="1">
      <c r="A662" s="353"/>
      <c r="B662" s="354"/>
      <c r="C662" s="354"/>
      <c r="D662" s="354"/>
      <c r="E662" s="355"/>
      <c r="F662" s="355"/>
      <c r="G662" s="355"/>
      <c r="H662" s="358"/>
      <c r="I662" s="356"/>
      <c r="J662" s="357"/>
      <c r="K662" s="352"/>
      <c r="L662" s="351"/>
      <c r="M662" s="351"/>
      <c r="N662" s="351"/>
      <c r="O662" s="351"/>
      <c r="P662" s="351"/>
      <c r="Q662" s="351"/>
      <c r="R662" s="351"/>
      <c r="S662" s="351"/>
      <c r="T662" s="351"/>
      <c r="U662" s="351"/>
      <c r="V662" s="351"/>
      <c r="W662" s="351"/>
      <c r="X662" s="351"/>
    </row>
    <row r="663" ht="75.75" customHeight="1">
      <c r="A663" s="353"/>
      <c r="B663" s="354"/>
      <c r="C663" s="354"/>
      <c r="D663" s="354"/>
      <c r="E663" s="355"/>
      <c r="F663" s="355"/>
      <c r="G663" s="355"/>
      <c r="H663" s="358"/>
      <c r="I663" s="356"/>
      <c r="J663" s="357"/>
      <c r="K663" s="352"/>
      <c r="L663" s="351"/>
      <c r="M663" s="351"/>
      <c r="N663" s="351"/>
      <c r="O663" s="351"/>
      <c r="P663" s="351"/>
      <c r="Q663" s="351"/>
      <c r="R663" s="351"/>
      <c r="S663" s="351"/>
      <c r="T663" s="351"/>
      <c r="U663" s="351"/>
      <c r="V663" s="351"/>
      <c r="W663" s="351"/>
      <c r="X663" s="351"/>
    </row>
    <row r="664" ht="75.75" customHeight="1">
      <c r="A664" s="353"/>
      <c r="B664" s="354"/>
      <c r="C664" s="354"/>
      <c r="D664" s="354"/>
      <c r="E664" s="355"/>
      <c r="F664" s="355"/>
      <c r="G664" s="355"/>
      <c r="H664" s="358"/>
      <c r="I664" s="356"/>
      <c r="J664" s="357"/>
      <c r="K664" s="352"/>
      <c r="L664" s="351"/>
      <c r="M664" s="351"/>
      <c r="N664" s="351"/>
      <c r="O664" s="351"/>
      <c r="P664" s="351"/>
      <c r="Q664" s="351"/>
      <c r="R664" s="351"/>
      <c r="S664" s="351"/>
      <c r="T664" s="351"/>
      <c r="U664" s="351"/>
      <c r="V664" s="351"/>
      <c r="W664" s="351"/>
      <c r="X664" s="351"/>
    </row>
    <row r="665" ht="75.75" customHeight="1">
      <c r="A665" s="353"/>
      <c r="B665" s="354"/>
      <c r="C665" s="354"/>
      <c r="D665" s="354"/>
      <c r="E665" s="355"/>
      <c r="F665" s="355"/>
      <c r="G665" s="355"/>
      <c r="H665" s="358"/>
      <c r="I665" s="356"/>
      <c r="J665" s="357"/>
      <c r="K665" s="352"/>
      <c r="L665" s="351"/>
      <c r="M665" s="351"/>
      <c r="N665" s="351"/>
      <c r="O665" s="351"/>
      <c r="P665" s="351"/>
      <c r="Q665" s="351"/>
      <c r="R665" s="351"/>
      <c r="S665" s="351"/>
      <c r="T665" s="351"/>
      <c r="U665" s="351"/>
      <c r="V665" s="351"/>
      <c r="W665" s="351"/>
      <c r="X665" s="351"/>
    </row>
    <row r="666" ht="75.75" customHeight="1">
      <c r="A666" s="353"/>
      <c r="B666" s="354"/>
      <c r="C666" s="354"/>
      <c r="D666" s="354"/>
      <c r="E666" s="355"/>
      <c r="F666" s="355"/>
      <c r="G666" s="355"/>
      <c r="H666" s="358"/>
      <c r="I666" s="356"/>
      <c r="J666" s="357"/>
      <c r="K666" s="352"/>
      <c r="L666" s="351"/>
      <c r="M666" s="351"/>
      <c r="N666" s="351"/>
      <c r="O666" s="351"/>
      <c r="P666" s="351"/>
      <c r="Q666" s="351"/>
      <c r="R666" s="351"/>
      <c r="S666" s="351"/>
      <c r="T666" s="351"/>
      <c r="U666" s="351"/>
      <c r="V666" s="351"/>
      <c r="W666" s="351"/>
      <c r="X666" s="351"/>
    </row>
    <row r="667" ht="75.75" customHeight="1">
      <c r="A667" s="353"/>
      <c r="B667" s="354"/>
      <c r="C667" s="354"/>
      <c r="D667" s="354"/>
      <c r="E667" s="355"/>
      <c r="F667" s="355"/>
      <c r="G667" s="355"/>
      <c r="H667" s="358"/>
      <c r="I667" s="356"/>
      <c r="J667" s="357"/>
      <c r="K667" s="352"/>
      <c r="L667" s="351"/>
      <c r="M667" s="351"/>
      <c r="N667" s="351"/>
      <c r="O667" s="351"/>
      <c r="P667" s="351"/>
      <c r="Q667" s="351"/>
      <c r="R667" s="351"/>
      <c r="S667" s="351"/>
      <c r="T667" s="351"/>
      <c r="U667" s="351"/>
      <c r="V667" s="351"/>
      <c r="W667" s="351"/>
      <c r="X667" s="351"/>
    </row>
    <row r="668" ht="75.75" customHeight="1">
      <c r="A668" s="353"/>
      <c r="B668" s="354"/>
      <c r="C668" s="354"/>
      <c r="D668" s="354"/>
      <c r="E668" s="355"/>
      <c r="F668" s="355"/>
      <c r="G668" s="355"/>
      <c r="H668" s="358"/>
      <c r="I668" s="356"/>
      <c r="J668" s="357"/>
      <c r="K668" s="352"/>
      <c r="L668" s="351"/>
      <c r="M668" s="351"/>
      <c r="N668" s="351"/>
      <c r="O668" s="351"/>
      <c r="P668" s="351"/>
      <c r="Q668" s="351"/>
      <c r="R668" s="351"/>
      <c r="S668" s="351"/>
      <c r="T668" s="351"/>
      <c r="U668" s="351"/>
      <c r="V668" s="351"/>
      <c r="W668" s="351"/>
      <c r="X668" s="351"/>
    </row>
    <row r="669" ht="75.75" customHeight="1">
      <c r="A669" s="353"/>
      <c r="B669" s="354"/>
      <c r="C669" s="354"/>
      <c r="D669" s="354"/>
      <c r="E669" s="355"/>
      <c r="F669" s="355"/>
      <c r="G669" s="355"/>
      <c r="H669" s="358"/>
      <c r="I669" s="356"/>
      <c r="J669" s="357"/>
      <c r="K669" s="352"/>
      <c r="L669" s="351"/>
      <c r="M669" s="351"/>
      <c r="N669" s="351"/>
      <c r="O669" s="351"/>
      <c r="P669" s="351"/>
      <c r="Q669" s="351"/>
      <c r="R669" s="351"/>
      <c r="S669" s="351"/>
      <c r="T669" s="351"/>
      <c r="U669" s="351"/>
      <c r="V669" s="351"/>
      <c r="W669" s="351"/>
      <c r="X669" s="351"/>
    </row>
    <row r="670" ht="75.75" customHeight="1">
      <c r="A670" s="353"/>
      <c r="B670" s="354"/>
      <c r="C670" s="354"/>
      <c r="D670" s="354"/>
      <c r="E670" s="355"/>
      <c r="F670" s="355"/>
      <c r="G670" s="355"/>
      <c r="H670" s="358"/>
      <c r="I670" s="356"/>
      <c r="J670" s="357"/>
      <c r="K670" s="352"/>
      <c r="L670" s="351"/>
      <c r="M670" s="351"/>
      <c r="N670" s="351"/>
      <c r="O670" s="351"/>
      <c r="P670" s="351"/>
      <c r="Q670" s="351"/>
      <c r="R670" s="351"/>
      <c r="S670" s="351"/>
      <c r="T670" s="351"/>
      <c r="U670" s="351"/>
      <c r="V670" s="351"/>
      <c r="W670" s="351"/>
      <c r="X670" s="351"/>
    </row>
    <row r="671" ht="75.75" customHeight="1">
      <c r="A671" s="353"/>
      <c r="B671" s="354"/>
      <c r="C671" s="354"/>
      <c r="D671" s="354"/>
      <c r="E671" s="355"/>
      <c r="F671" s="355"/>
      <c r="G671" s="355"/>
      <c r="H671" s="358"/>
      <c r="I671" s="356"/>
      <c r="J671" s="357"/>
      <c r="K671" s="352"/>
      <c r="L671" s="351"/>
      <c r="M671" s="351"/>
      <c r="N671" s="351"/>
      <c r="O671" s="351"/>
      <c r="P671" s="351"/>
      <c r="Q671" s="351"/>
      <c r="R671" s="351"/>
      <c r="S671" s="351"/>
      <c r="T671" s="351"/>
      <c r="U671" s="351"/>
      <c r="V671" s="351"/>
      <c r="W671" s="351"/>
      <c r="X671" s="351"/>
    </row>
    <row r="672" ht="75.75" customHeight="1">
      <c r="A672" s="353"/>
      <c r="B672" s="354"/>
      <c r="C672" s="354"/>
      <c r="D672" s="354"/>
      <c r="E672" s="355"/>
      <c r="F672" s="355"/>
      <c r="G672" s="355"/>
      <c r="H672" s="358"/>
      <c r="I672" s="356"/>
      <c r="J672" s="357"/>
      <c r="K672" s="352"/>
      <c r="L672" s="351"/>
      <c r="M672" s="351"/>
      <c r="N672" s="351"/>
      <c r="O672" s="351"/>
      <c r="P672" s="351"/>
      <c r="Q672" s="351"/>
      <c r="R672" s="351"/>
      <c r="S672" s="351"/>
      <c r="T672" s="351"/>
      <c r="U672" s="351"/>
      <c r="V672" s="351"/>
      <c r="W672" s="351"/>
      <c r="X672" s="351"/>
    </row>
    <row r="673" ht="75.75" customHeight="1">
      <c r="A673" s="353"/>
      <c r="B673" s="354"/>
      <c r="C673" s="354"/>
      <c r="D673" s="354"/>
      <c r="E673" s="355"/>
      <c r="F673" s="355"/>
      <c r="G673" s="355"/>
      <c r="H673" s="358"/>
      <c r="I673" s="356"/>
      <c r="J673" s="357"/>
      <c r="K673" s="352"/>
      <c r="L673" s="351"/>
      <c r="M673" s="351"/>
      <c r="N673" s="351"/>
      <c r="O673" s="351"/>
      <c r="P673" s="351"/>
      <c r="Q673" s="351"/>
      <c r="R673" s="351"/>
      <c r="S673" s="351"/>
      <c r="T673" s="351"/>
      <c r="U673" s="351"/>
      <c r="V673" s="351"/>
      <c r="W673" s="351"/>
      <c r="X673" s="351"/>
    </row>
    <row r="674" ht="75.75" customHeight="1">
      <c r="A674" s="353"/>
      <c r="B674" s="354"/>
      <c r="C674" s="354"/>
      <c r="D674" s="354"/>
      <c r="E674" s="355"/>
      <c r="F674" s="355"/>
      <c r="G674" s="355"/>
      <c r="H674" s="358"/>
      <c r="I674" s="356"/>
      <c r="J674" s="357"/>
      <c r="K674" s="352"/>
      <c r="L674" s="351"/>
      <c r="M674" s="351"/>
      <c r="N674" s="351"/>
      <c r="O674" s="351"/>
      <c r="P674" s="351"/>
      <c r="Q674" s="351"/>
      <c r="R674" s="351"/>
      <c r="S674" s="351"/>
      <c r="T674" s="351"/>
      <c r="U674" s="351"/>
      <c r="V674" s="351"/>
      <c r="W674" s="351"/>
      <c r="X674" s="351"/>
    </row>
    <row r="675" ht="75.75" customHeight="1">
      <c r="A675" s="353"/>
      <c r="B675" s="354"/>
      <c r="C675" s="354"/>
      <c r="D675" s="354"/>
      <c r="E675" s="355"/>
      <c r="F675" s="355"/>
      <c r="G675" s="355"/>
      <c r="H675" s="358"/>
      <c r="I675" s="356"/>
      <c r="J675" s="357"/>
      <c r="K675" s="352"/>
      <c r="L675" s="351"/>
      <c r="M675" s="351"/>
      <c r="N675" s="351"/>
      <c r="O675" s="351"/>
      <c r="P675" s="351"/>
      <c r="Q675" s="351"/>
      <c r="R675" s="351"/>
      <c r="S675" s="351"/>
      <c r="T675" s="351"/>
      <c r="U675" s="351"/>
      <c r="V675" s="351"/>
      <c r="W675" s="351"/>
      <c r="X675" s="351"/>
    </row>
    <row r="676" ht="75.75" customHeight="1">
      <c r="A676" s="353"/>
      <c r="B676" s="354"/>
      <c r="C676" s="354"/>
      <c r="D676" s="354"/>
      <c r="E676" s="355"/>
      <c r="F676" s="355"/>
      <c r="G676" s="355"/>
      <c r="H676" s="358"/>
      <c r="I676" s="356"/>
      <c r="J676" s="357"/>
      <c r="K676" s="352"/>
      <c r="L676" s="351"/>
      <c r="M676" s="351"/>
      <c r="N676" s="351"/>
      <c r="O676" s="351"/>
      <c r="P676" s="351"/>
      <c r="Q676" s="351"/>
      <c r="R676" s="351"/>
      <c r="S676" s="351"/>
      <c r="T676" s="351"/>
      <c r="U676" s="351"/>
      <c r="V676" s="351"/>
      <c r="W676" s="351"/>
      <c r="X676" s="351"/>
    </row>
    <row r="677" ht="75.75" customHeight="1">
      <c r="A677" s="353"/>
      <c r="B677" s="354"/>
      <c r="C677" s="354"/>
      <c r="D677" s="354"/>
      <c r="E677" s="355"/>
      <c r="F677" s="355"/>
      <c r="G677" s="355"/>
      <c r="H677" s="358"/>
      <c r="I677" s="356"/>
      <c r="J677" s="357"/>
      <c r="K677" s="352"/>
      <c r="L677" s="351"/>
      <c r="M677" s="351"/>
      <c r="N677" s="351"/>
      <c r="O677" s="351"/>
      <c r="P677" s="351"/>
      <c r="Q677" s="351"/>
      <c r="R677" s="351"/>
      <c r="S677" s="351"/>
      <c r="T677" s="351"/>
      <c r="U677" s="351"/>
      <c r="V677" s="351"/>
      <c r="W677" s="351"/>
      <c r="X677" s="351"/>
    </row>
    <row r="678" ht="75.75" customHeight="1">
      <c r="A678" s="353"/>
      <c r="B678" s="354"/>
      <c r="C678" s="354"/>
      <c r="D678" s="354"/>
      <c r="E678" s="355"/>
      <c r="F678" s="355"/>
      <c r="G678" s="355"/>
      <c r="H678" s="358"/>
      <c r="I678" s="356"/>
      <c r="J678" s="357"/>
      <c r="K678" s="352"/>
      <c r="L678" s="351"/>
      <c r="M678" s="351"/>
      <c r="N678" s="351"/>
      <c r="O678" s="351"/>
      <c r="P678" s="351"/>
      <c r="Q678" s="351"/>
      <c r="R678" s="351"/>
      <c r="S678" s="351"/>
      <c r="T678" s="351"/>
      <c r="U678" s="351"/>
      <c r="V678" s="351"/>
      <c r="W678" s="351"/>
      <c r="X678" s="351"/>
    </row>
    <row r="679" ht="75.75" customHeight="1">
      <c r="A679" s="353"/>
      <c r="B679" s="354"/>
      <c r="C679" s="354"/>
      <c r="D679" s="354"/>
      <c r="E679" s="355"/>
      <c r="F679" s="355"/>
      <c r="G679" s="355"/>
      <c r="H679" s="358"/>
      <c r="I679" s="356"/>
      <c r="J679" s="357"/>
      <c r="K679" s="352"/>
      <c r="L679" s="351"/>
      <c r="M679" s="351"/>
      <c r="N679" s="351"/>
      <c r="O679" s="351"/>
      <c r="P679" s="351"/>
      <c r="Q679" s="351"/>
      <c r="R679" s="351"/>
      <c r="S679" s="351"/>
      <c r="T679" s="351"/>
      <c r="U679" s="351"/>
      <c r="V679" s="351"/>
      <c r="W679" s="351"/>
      <c r="X679" s="351"/>
    </row>
    <row r="680" ht="75.75" customHeight="1">
      <c r="A680" s="353"/>
      <c r="B680" s="354"/>
      <c r="C680" s="354"/>
      <c r="D680" s="354"/>
      <c r="E680" s="355"/>
      <c r="F680" s="355"/>
      <c r="G680" s="355"/>
      <c r="H680" s="358"/>
      <c r="I680" s="356"/>
      <c r="J680" s="357"/>
      <c r="K680" s="352"/>
      <c r="L680" s="351"/>
      <c r="M680" s="351"/>
      <c r="N680" s="351"/>
      <c r="O680" s="351"/>
      <c r="P680" s="351"/>
      <c r="Q680" s="351"/>
      <c r="R680" s="351"/>
      <c r="S680" s="351"/>
      <c r="T680" s="351"/>
      <c r="U680" s="351"/>
      <c r="V680" s="351"/>
      <c r="W680" s="351"/>
      <c r="X680" s="351"/>
    </row>
    <row r="681" ht="75.75" customHeight="1">
      <c r="A681" s="353"/>
      <c r="B681" s="354"/>
      <c r="C681" s="354"/>
      <c r="D681" s="354"/>
      <c r="E681" s="355"/>
      <c r="F681" s="355"/>
      <c r="G681" s="355"/>
      <c r="H681" s="358"/>
      <c r="I681" s="356"/>
      <c r="J681" s="357"/>
      <c r="K681" s="352"/>
      <c r="L681" s="351"/>
      <c r="M681" s="351"/>
      <c r="N681" s="351"/>
      <c r="O681" s="351"/>
      <c r="P681" s="351"/>
      <c r="Q681" s="351"/>
      <c r="R681" s="351"/>
      <c r="S681" s="351"/>
      <c r="T681" s="351"/>
      <c r="U681" s="351"/>
      <c r="V681" s="351"/>
      <c r="W681" s="351"/>
      <c r="X681" s="351"/>
    </row>
    <row r="682" ht="75.75" customHeight="1">
      <c r="A682" s="353"/>
      <c r="B682" s="354"/>
      <c r="C682" s="354"/>
      <c r="D682" s="354"/>
      <c r="E682" s="355"/>
      <c r="F682" s="355"/>
      <c r="G682" s="355"/>
      <c r="H682" s="358"/>
      <c r="I682" s="356"/>
      <c r="J682" s="357"/>
      <c r="K682" s="352"/>
      <c r="L682" s="351"/>
      <c r="M682" s="351"/>
      <c r="N682" s="351"/>
      <c r="O682" s="351"/>
      <c r="P682" s="351"/>
      <c r="Q682" s="351"/>
      <c r="R682" s="351"/>
      <c r="S682" s="351"/>
      <c r="T682" s="351"/>
      <c r="U682" s="351"/>
      <c r="V682" s="351"/>
      <c r="W682" s="351"/>
      <c r="X682" s="351"/>
    </row>
    <row r="683" ht="75.75" customHeight="1">
      <c r="A683" s="353"/>
      <c r="B683" s="354"/>
      <c r="C683" s="354"/>
      <c r="D683" s="354"/>
      <c r="E683" s="355"/>
      <c r="F683" s="355"/>
      <c r="G683" s="355"/>
      <c r="H683" s="358"/>
      <c r="I683" s="356"/>
      <c r="J683" s="357"/>
      <c r="K683" s="352"/>
      <c r="L683" s="351"/>
      <c r="M683" s="351"/>
      <c r="N683" s="351"/>
      <c r="O683" s="351"/>
      <c r="P683" s="351"/>
      <c r="Q683" s="351"/>
      <c r="R683" s="351"/>
      <c r="S683" s="351"/>
      <c r="T683" s="351"/>
      <c r="U683" s="351"/>
      <c r="V683" s="351"/>
      <c r="W683" s="351"/>
      <c r="X683" s="351"/>
    </row>
    <row r="684" ht="75.75" customHeight="1">
      <c r="A684" s="353"/>
      <c r="B684" s="354"/>
      <c r="C684" s="354"/>
      <c r="D684" s="354"/>
      <c r="E684" s="355"/>
      <c r="F684" s="355"/>
      <c r="G684" s="355"/>
      <c r="H684" s="358"/>
      <c r="I684" s="356"/>
      <c r="J684" s="357"/>
      <c r="K684" s="352"/>
      <c r="L684" s="351"/>
      <c r="M684" s="351"/>
      <c r="N684" s="351"/>
      <c r="O684" s="351"/>
      <c r="P684" s="351"/>
      <c r="Q684" s="351"/>
      <c r="R684" s="351"/>
      <c r="S684" s="351"/>
      <c r="T684" s="351"/>
      <c r="U684" s="351"/>
      <c r="V684" s="351"/>
      <c r="W684" s="351"/>
      <c r="X684" s="351"/>
    </row>
    <row r="685" ht="75.75" customHeight="1">
      <c r="A685" s="353"/>
      <c r="B685" s="354"/>
      <c r="C685" s="354"/>
      <c r="D685" s="354"/>
      <c r="E685" s="355"/>
      <c r="F685" s="355"/>
      <c r="G685" s="355"/>
      <c r="H685" s="358"/>
      <c r="I685" s="356"/>
      <c r="J685" s="357"/>
      <c r="K685" s="352"/>
      <c r="L685" s="351"/>
      <c r="M685" s="351"/>
      <c r="N685" s="351"/>
      <c r="O685" s="351"/>
      <c r="P685" s="351"/>
      <c r="Q685" s="351"/>
      <c r="R685" s="351"/>
      <c r="S685" s="351"/>
      <c r="T685" s="351"/>
      <c r="U685" s="351"/>
      <c r="V685" s="351"/>
      <c r="W685" s="351"/>
      <c r="X685" s="351"/>
    </row>
    <row r="686" ht="75.75" customHeight="1">
      <c r="A686" s="353"/>
      <c r="B686" s="354"/>
      <c r="C686" s="354"/>
      <c r="D686" s="354"/>
      <c r="E686" s="355"/>
      <c r="F686" s="355"/>
      <c r="G686" s="355"/>
      <c r="H686" s="358"/>
      <c r="I686" s="356"/>
      <c r="J686" s="357"/>
      <c r="K686" s="352"/>
      <c r="L686" s="351"/>
      <c r="M686" s="351"/>
      <c r="N686" s="351"/>
      <c r="O686" s="351"/>
      <c r="P686" s="351"/>
      <c r="Q686" s="351"/>
      <c r="R686" s="351"/>
      <c r="S686" s="351"/>
      <c r="T686" s="351"/>
      <c r="U686" s="351"/>
      <c r="V686" s="351"/>
      <c r="W686" s="351"/>
      <c r="X686" s="351"/>
    </row>
    <row r="687" ht="75.75" customHeight="1">
      <c r="A687" s="353"/>
      <c r="B687" s="354"/>
      <c r="C687" s="354"/>
      <c r="D687" s="354"/>
      <c r="E687" s="355"/>
      <c r="F687" s="355"/>
      <c r="G687" s="355"/>
      <c r="H687" s="358"/>
      <c r="I687" s="356"/>
      <c r="J687" s="357"/>
      <c r="K687" s="352"/>
      <c r="L687" s="351"/>
      <c r="M687" s="351"/>
      <c r="N687" s="351"/>
      <c r="O687" s="351"/>
      <c r="P687" s="351"/>
      <c r="Q687" s="351"/>
      <c r="R687" s="351"/>
      <c r="S687" s="351"/>
      <c r="T687" s="351"/>
      <c r="U687" s="351"/>
      <c r="V687" s="351"/>
      <c r="W687" s="351"/>
      <c r="X687" s="351"/>
    </row>
    <row r="688" ht="75.75" customHeight="1">
      <c r="A688" s="353"/>
      <c r="B688" s="354"/>
      <c r="C688" s="354"/>
      <c r="D688" s="354"/>
      <c r="E688" s="355"/>
      <c r="F688" s="355"/>
      <c r="G688" s="355"/>
      <c r="H688" s="358"/>
      <c r="I688" s="356"/>
      <c r="J688" s="357"/>
      <c r="K688" s="352"/>
      <c r="L688" s="351"/>
      <c r="M688" s="351"/>
      <c r="N688" s="351"/>
      <c r="O688" s="351"/>
      <c r="P688" s="351"/>
      <c r="Q688" s="351"/>
      <c r="R688" s="351"/>
      <c r="S688" s="351"/>
      <c r="T688" s="351"/>
      <c r="U688" s="351"/>
      <c r="V688" s="351"/>
      <c r="W688" s="351"/>
      <c r="X688" s="351"/>
    </row>
    <row r="689" ht="75.75" customHeight="1">
      <c r="A689" s="353"/>
      <c r="B689" s="354"/>
      <c r="C689" s="354"/>
      <c r="D689" s="354"/>
      <c r="E689" s="355"/>
      <c r="F689" s="355"/>
      <c r="G689" s="355"/>
      <c r="H689" s="358"/>
      <c r="I689" s="356"/>
      <c r="J689" s="357"/>
      <c r="K689" s="352"/>
      <c r="L689" s="351"/>
      <c r="M689" s="351"/>
      <c r="N689" s="351"/>
      <c r="O689" s="351"/>
      <c r="P689" s="351"/>
      <c r="Q689" s="351"/>
      <c r="R689" s="351"/>
      <c r="S689" s="351"/>
      <c r="T689" s="351"/>
      <c r="U689" s="351"/>
      <c r="V689" s="351"/>
      <c r="W689" s="351"/>
      <c r="X689" s="351"/>
    </row>
    <row r="690" ht="75.75" customHeight="1">
      <c r="A690" s="353"/>
      <c r="B690" s="354"/>
      <c r="C690" s="354"/>
      <c r="D690" s="354"/>
      <c r="E690" s="355"/>
      <c r="F690" s="355"/>
      <c r="G690" s="355"/>
      <c r="H690" s="358"/>
      <c r="I690" s="356"/>
      <c r="J690" s="357"/>
      <c r="K690" s="352"/>
      <c r="L690" s="351"/>
      <c r="M690" s="351"/>
      <c r="N690" s="351"/>
      <c r="O690" s="351"/>
      <c r="P690" s="351"/>
      <c r="Q690" s="351"/>
      <c r="R690" s="351"/>
      <c r="S690" s="351"/>
      <c r="T690" s="351"/>
      <c r="U690" s="351"/>
      <c r="V690" s="351"/>
      <c r="W690" s="351"/>
      <c r="X690" s="351"/>
    </row>
    <row r="691" ht="75.75" customHeight="1">
      <c r="A691" s="353"/>
      <c r="B691" s="354"/>
      <c r="C691" s="354"/>
      <c r="D691" s="354"/>
      <c r="E691" s="355"/>
      <c r="F691" s="355"/>
      <c r="G691" s="355"/>
      <c r="H691" s="358"/>
      <c r="I691" s="356"/>
      <c r="J691" s="357"/>
      <c r="K691" s="352"/>
      <c r="L691" s="351"/>
      <c r="M691" s="351"/>
      <c r="N691" s="351"/>
      <c r="O691" s="351"/>
      <c r="P691" s="351"/>
      <c r="Q691" s="351"/>
      <c r="R691" s="351"/>
      <c r="S691" s="351"/>
      <c r="T691" s="351"/>
      <c r="U691" s="351"/>
      <c r="V691" s="351"/>
      <c r="W691" s="351"/>
      <c r="X691" s="351"/>
    </row>
    <row r="692" ht="75.75" customHeight="1">
      <c r="A692" s="353"/>
      <c r="B692" s="354"/>
      <c r="C692" s="354"/>
      <c r="D692" s="354"/>
      <c r="E692" s="355"/>
      <c r="F692" s="355"/>
      <c r="G692" s="355"/>
      <c r="H692" s="358"/>
      <c r="I692" s="356"/>
      <c r="J692" s="357"/>
      <c r="K692" s="352"/>
      <c r="L692" s="351"/>
      <c r="M692" s="351"/>
      <c r="N692" s="351"/>
      <c r="O692" s="351"/>
      <c r="P692" s="351"/>
      <c r="Q692" s="351"/>
      <c r="R692" s="351"/>
      <c r="S692" s="351"/>
      <c r="T692" s="351"/>
      <c r="U692" s="351"/>
      <c r="V692" s="351"/>
      <c r="W692" s="351"/>
      <c r="X692" s="351"/>
    </row>
    <row r="693" ht="75.75" customHeight="1">
      <c r="A693" s="353"/>
      <c r="B693" s="354"/>
      <c r="C693" s="354"/>
      <c r="D693" s="354"/>
      <c r="E693" s="355"/>
      <c r="F693" s="355"/>
      <c r="G693" s="355"/>
      <c r="H693" s="358"/>
      <c r="I693" s="356"/>
      <c r="J693" s="357"/>
      <c r="K693" s="352"/>
      <c r="L693" s="351"/>
      <c r="M693" s="351"/>
      <c r="N693" s="351"/>
      <c r="O693" s="351"/>
      <c r="P693" s="351"/>
      <c r="Q693" s="351"/>
      <c r="R693" s="351"/>
      <c r="S693" s="351"/>
      <c r="T693" s="351"/>
      <c r="U693" s="351"/>
      <c r="V693" s="351"/>
      <c r="W693" s="351"/>
      <c r="X693" s="351"/>
    </row>
    <row r="694" ht="75.75" customHeight="1">
      <c r="A694" s="353"/>
      <c r="B694" s="354"/>
      <c r="C694" s="354"/>
      <c r="D694" s="354"/>
      <c r="E694" s="355"/>
      <c r="F694" s="355"/>
      <c r="G694" s="355"/>
      <c r="H694" s="358"/>
      <c r="I694" s="356"/>
      <c r="J694" s="357"/>
      <c r="K694" s="352"/>
      <c r="L694" s="351"/>
      <c r="M694" s="351"/>
      <c r="N694" s="351"/>
      <c r="O694" s="351"/>
      <c r="P694" s="351"/>
      <c r="Q694" s="351"/>
      <c r="R694" s="351"/>
      <c r="S694" s="351"/>
      <c r="T694" s="351"/>
      <c r="U694" s="351"/>
      <c r="V694" s="351"/>
      <c r="W694" s="351"/>
      <c r="X694" s="351"/>
    </row>
    <row r="695" ht="75.75" customHeight="1">
      <c r="A695" s="353"/>
      <c r="B695" s="354"/>
      <c r="C695" s="354"/>
      <c r="D695" s="354"/>
      <c r="E695" s="355"/>
      <c r="F695" s="355"/>
      <c r="G695" s="355"/>
      <c r="H695" s="358"/>
      <c r="I695" s="356"/>
      <c r="J695" s="357"/>
      <c r="K695" s="352"/>
      <c r="L695" s="351"/>
      <c r="M695" s="351"/>
      <c r="N695" s="351"/>
      <c r="O695" s="351"/>
      <c r="P695" s="351"/>
      <c r="Q695" s="351"/>
      <c r="R695" s="351"/>
      <c r="S695" s="351"/>
      <c r="T695" s="351"/>
      <c r="U695" s="351"/>
      <c r="V695" s="351"/>
      <c r="W695" s="351"/>
      <c r="X695" s="351"/>
    </row>
    <row r="696" ht="75.75" customHeight="1">
      <c r="A696" s="353"/>
      <c r="B696" s="354"/>
      <c r="C696" s="354"/>
      <c r="D696" s="354"/>
      <c r="E696" s="355"/>
      <c r="F696" s="355"/>
      <c r="G696" s="355"/>
      <c r="H696" s="358"/>
      <c r="I696" s="356"/>
      <c r="J696" s="357"/>
      <c r="K696" s="352"/>
      <c r="L696" s="351"/>
      <c r="M696" s="351"/>
      <c r="N696" s="351"/>
      <c r="O696" s="351"/>
      <c r="P696" s="351"/>
      <c r="Q696" s="351"/>
      <c r="R696" s="351"/>
      <c r="S696" s="351"/>
      <c r="T696" s="351"/>
      <c r="U696" s="351"/>
      <c r="V696" s="351"/>
      <c r="W696" s="351"/>
      <c r="X696" s="351"/>
    </row>
    <row r="697" ht="75.75" customHeight="1">
      <c r="A697" s="353"/>
      <c r="B697" s="354"/>
      <c r="C697" s="354"/>
      <c r="D697" s="354"/>
      <c r="E697" s="355"/>
      <c r="F697" s="355"/>
      <c r="G697" s="355"/>
      <c r="H697" s="358"/>
      <c r="I697" s="356"/>
      <c r="J697" s="357"/>
      <c r="K697" s="352"/>
      <c r="L697" s="351"/>
      <c r="M697" s="351"/>
      <c r="N697" s="351"/>
      <c r="O697" s="351"/>
      <c r="P697" s="351"/>
      <c r="Q697" s="351"/>
      <c r="R697" s="351"/>
      <c r="S697" s="351"/>
      <c r="T697" s="351"/>
      <c r="U697" s="351"/>
      <c r="V697" s="351"/>
      <c r="W697" s="351"/>
      <c r="X697" s="351"/>
    </row>
    <row r="698" ht="75.75" customHeight="1">
      <c r="A698" s="353"/>
      <c r="B698" s="354"/>
      <c r="C698" s="354"/>
      <c r="D698" s="354"/>
      <c r="E698" s="355"/>
      <c r="F698" s="355"/>
      <c r="G698" s="355"/>
      <c r="H698" s="358"/>
      <c r="I698" s="356"/>
      <c r="J698" s="357"/>
      <c r="K698" s="352"/>
      <c r="L698" s="351"/>
      <c r="M698" s="351"/>
      <c r="N698" s="351"/>
      <c r="O698" s="351"/>
      <c r="P698" s="351"/>
      <c r="Q698" s="351"/>
      <c r="R698" s="351"/>
      <c r="S698" s="351"/>
      <c r="T698" s="351"/>
      <c r="U698" s="351"/>
      <c r="V698" s="351"/>
      <c r="W698" s="351"/>
      <c r="X698" s="351"/>
    </row>
    <row r="699" ht="75.75" customHeight="1">
      <c r="A699" s="353"/>
      <c r="B699" s="354"/>
      <c r="C699" s="354"/>
      <c r="D699" s="354"/>
      <c r="E699" s="355"/>
      <c r="F699" s="355"/>
      <c r="G699" s="355"/>
      <c r="H699" s="358"/>
      <c r="I699" s="356"/>
      <c r="J699" s="357"/>
      <c r="K699" s="352"/>
      <c r="L699" s="351"/>
      <c r="M699" s="351"/>
      <c r="N699" s="351"/>
      <c r="O699" s="351"/>
      <c r="P699" s="351"/>
      <c r="Q699" s="351"/>
      <c r="R699" s="351"/>
      <c r="S699" s="351"/>
      <c r="T699" s="351"/>
      <c r="U699" s="351"/>
      <c r="V699" s="351"/>
      <c r="W699" s="351"/>
      <c r="X699" s="351"/>
    </row>
    <row r="700" ht="75.75" customHeight="1">
      <c r="A700" s="353"/>
      <c r="B700" s="354"/>
      <c r="C700" s="354"/>
      <c r="D700" s="354"/>
      <c r="E700" s="355"/>
      <c r="F700" s="355"/>
      <c r="G700" s="355"/>
      <c r="H700" s="358"/>
      <c r="I700" s="356"/>
      <c r="J700" s="357"/>
      <c r="K700" s="352"/>
      <c r="L700" s="351"/>
      <c r="M700" s="351"/>
      <c r="N700" s="351"/>
      <c r="O700" s="351"/>
      <c r="P700" s="351"/>
      <c r="Q700" s="351"/>
      <c r="R700" s="351"/>
      <c r="S700" s="351"/>
      <c r="T700" s="351"/>
      <c r="U700" s="351"/>
      <c r="V700" s="351"/>
      <c r="W700" s="351"/>
      <c r="X700" s="351"/>
    </row>
    <row r="701" ht="75.75" customHeight="1">
      <c r="A701" s="353"/>
      <c r="B701" s="354"/>
      <c r="C701" s="354"/>
      <c r="D701" s="354"/>
      <c r="E701" s="355"/>
      <c r="F701" s="355"/>
      <c r="G701" s="355"/>
      <c r="H701" s="358"/>
      <c r="I701" s="356"/>
      <c r="J701" s="357"/>
      <c r="K701" s="352"/>
      <c r="L701" s="351"/>
      <c r="M701" s="351"/>
      <c r="N701" s="351"/>
      <c r="O701" s="351"/>
      <c r="P701" s="351"/>
      <c r="Q701" s="351"/>
      <c r="R701" s="351"/>
      <c r="S701" s="351"/>
      <c r="T701" s="351"/>
      <c r="U701" s="351"/>
      <c r="V701" s="351"/>
      <c r="W701" s="351"/>
      <c r="X701" s="351"/>
    </row>
    <row r="702" ht="75.75" customHeight="1">
      <c r="A702" s="353"/>
      <c r="B702" s="354"/>
      <c r="C702" s="354"/>
      <c r="D702" s="354"/>
      <c r="E702" s="355"/>
      <c r="F702" s="355"/>
      <c r="G702" s="355"/>
      <c r="H702" s="358"/>
      <c r="I702" s="356"/>
      <c r="J702" s="357"/>
      <c r="K702" s="352"/>
      <c r="L702" s="351"/>
      <c r="M702" s="351"/>
      <c r="N702" s="351"/>
      <c r="O702" s="351"/>
      <c r="P702" s="351"/>
      <c r="Q702" s="351"/>
      <c r="R702" s="351"/>
      <c r="S702" s="351"/>
      <c r="T702" s="351"/>
      <c r="U702" s="351"/>
      <c r="V702" s="351"/>
      <c r="W702" s="351"/>
      <c r="X702" s="351"/>
    </row>
    <row r="703" ht="75.75" customHeight="1">
      <c r="A703" s="353"/>
      <c r="B703" s="354"/>
      <c r="C703" s="354"/>
      <c r="D703" s="354"/>
      <c r="E703" s="355"/>
      <c r="F703" s="355"/>
      <c r="G703" s="355"/>
      <c r="H703" s="358"/>
      <c r="I703" s="356"/>
      <c r="J703" s="357"/>
      <c r="K703" s="352"/>
      <c r="L703" s="351"/>
      <c r="M703" s="351"/>
      <c r="N703" s="351"/>
      <c r="O703" s="351"/>
      <c r="P703" s="351"/>
      <c r="Q703" s="351"/>
      <c r="R703" s="351"/>
      <c r="S703" s="351"/>
      <c r="T703" s="351"/>
      <c r="U703" s="351"/>
      <c r="V703" s="351"/>
      <c r="W703" s="351"/>
      <c r="X703" s="351"/>
    </row>
    <row r="704" ht="75.75" customHeight="1">
      <c r="A704" s="353"/>
      <c r="B704" s="354"/>
      <c r="C704" s="354"/>
      <c r="D704" s="354"/>
      <c r="E704" s="355"/>
      <c r="F704" s="355"/>
      <c r="G704" s="355"/>
      <c r="H704" s="358"/>
      <c r="I704" s="356"/>
      <c r="J704" s="357"/>
      <c r="K704" s="352"/>
      <c r="L704" s="351"/>
      <c r="M704" s="351"/>
      <c r="N704" s="351"/>
      <c r="O704" s="351"/>
      <c r="P704" s="351"/>
      <c r="Q704" s="351"/>
      <c r="R704" s="351"/>
      <c r="S704" s="351"/>
      <c r="T704" s="351"/>
      <c r="U704" s="351"/>
      <c r="V704" s="351"/>
      <c r="W704" s="351"/>
      <c r="X704" s="351"/>
    </row>
    <row r="705" ht="75.75" customHeight="1">
      <c r="A705" s="353"/>
      <c r="B705" s="354"/>
      <c r="C705" s="354"/>
      <c r="D705" s="354"/>
      <c r="E705" s="355"/>
      <c r="F705" s="355"/>
      <c r="G705" s="355"/>
      <c r="H705" s="358"/>
      <c r="I705" s="356"/>
      <c r="J705" s="357"/>
      <c r="K705" s="352"/>
      <c r="L705" s="351"/>
      <c r="M705" s="351"/>
      <c r="N705" s="351"/>
      <c r="O705" s="351"/>
      <c r="P705" s="351"/>
      <c r="Q705" s="351"/>
      <c r="R705" s="351"/>
      <c r="S705" s="351"/>
      <c r="T705" s="351"/>
      <c r="U705" s="351"/>
      <c r="V705" s="351"/>
      <c r="W705" s="351"/>
      <c r="X705" s="351"/>
    </row>
    <row r="706" ht="75.75" customHeight="1">
      <c r="A706" s="353"/>
      <c r="B706" s="354"/>
      <c r="C706" s="354"/>
      <c r="D706" s="354"/>
      <c r="E706" s="355"/>
      <c r="F706" s="355"/>
      <c r="G706" s="355"/>
      <c r="H706" s="358"/>
      <c r="I706" s="356"/>
      <c r="J706" s="357"/>
      <c r="K706" s="352"/>
      <c r="L706" s="351"/>
      <c r="M706" s="351"/>
      <c r="N706" s="351"/>
      <c r="O706" s="351"/>
      <c r="P706" s="351"/>
      <c r="Q706" s="351"/>
      <c r="R706" s="351"/>
      <c r="S706" s="351"/>
      <c r="T706" s="351"/>
      <c r="U706" s="351"/>
      <c r="V706" s="351"/>
      <c r="W706" s="351"/>
      <c r="X706" s="351"/>
    </row>
    <row r="707" ht="75.75" customHeight="1">
      <c r="A707" s="353"/>
      <c r="B707" s="354"/>
      <c r="C707" s="354"/>
      <c r="D707" s="354"/>
      <c r="E707" s="355"/>
      <c r="F707" s="355"/>
      <c r="G707" s="355"/>
      <c r="H707" s="358"/>
      <c r="I707" s="356"/>
      <c r="J707" s="357"/>
      <c r="K707" s="352"/>
      <c r="L707" s="351"/>
      <c r="M707" s="351"/>
      <c r="N707" s="351"/>
      <c r="O707" s="351"/>
      <c r="P707" s="351"/>
      <c r="Q707" s="351"/>
      <c r="R707" s="351"/>
      <c r="S707" s="351"/>
      <c r="T707" s="351"/>
      <c r="U707" s="351"/>
      <c r="V707" s="351"/>
      <c r="W707" s="351"/>
      <c r="X707" s="351"/>
    </row>
    <row r="708" ht="75.75" customHeight="1">
      <c r="A708" s="353"/>
      <c r="B708" s="354"/>
      <c r="C708" s="354"/>
      <c r="D708" s="354"/>
      <c r="E708" s="355"/>
      <c r="F708" s="355"/>
      <c r="G708" s="355"/>
      <c r="H708" s="358"/>
      <c r="I708" s="356"/>
      <c r="J708" s="357"/>
      <c r="K708" s="352"/>
      <c r="L708" s="351"/>
      <c r="M708" s="351"/>
      <c r="N708" s="351"/>
      <c r="O708" s="351"/>
      <c r="P708" s="351"/>
      <c r="Q708" s="351"/>
      <c r="R708" s="351"/>
      <c r="S708" s="351"/>
      <c r="T708" s="351"/>
      <c r="U708" s="351"/>
      <c r="V708" s="351"/>
      <c r="W708" s="351"/>
      <c r="X708" s="351"/>
    </row>
    <row r="709" ht="75.75" customHeight="1">
      <c r="A709" s="353"/>
      <c r="B709" s="354"/>
      <c r="C709" s="354"/>
      <c r="D709" s="354"/>
      <c r="E709" s="355"/>
      <c r="F709" s="355"/>
      <c r="G709" s="355"/>
      <c r="H709" s="358"/>
      <c r="I709" s="356"/>
      <c r="J709" s="357"/>
      <c r="K709" s="352"/>
      <c r="L709" s="351"/>
      <c r="M709" s="351"/>
      <c r="N709" s="351"/>
      <c r="O709" s="351"/>
      <c r="P709" s="351"/>
      <c r="Q709" s="351"/>
      <c r="R709" s="351"/>
      <c r="S709" s="351"/>
      <c r="T709" s="351"/>
      <c r="U709" s="351"/>
      <c r="V709" s="351"/>
      <c r="W709" s="351"/>
      <c r="X709" s="351"/>
    </row>
    <row r="710" ht="75.75" customHeight="1">
      <c r="A710" s="353"/>
      <c r="B710" s="354"/>
      <c r="C710" s="354"/>
      <c r="D710" s="354"/>
      <c r="E710" s="355"/>
      <c r="F710" s="355"/>
      <c r="G710" s="355"/>
      <c r="H710" s="358"/>
      <c r="I710" s="356"/>
      <c r="J710" s="357"/>
      <c r="K710" s="352"/>
      <c r="L710" s="351"/>
      <c r="M710" s="351"/>
      <c r="N710" s="351"/>
      <c r="O710" s="351"/>
      <c r="P710" s="351"/>
      <c r="Q710" s="351"/>
      <c r="R710" s="351"/>
      <c r="S710" s="351"/>
      <c r="T710" s="351"/>
      <c r="U710" s="351"/>
      <c r="V710" s="351"/>
      <c r="W710" s="351"/>
      <c r="X710" s="351"/>
    </row>
    <row r="711" ht="75.75" customHeight="1">
      <c r="A711" s="353"/>
      <c r="B711" s="354"/>
      <c r="C711" s="354"/>
      <c r="D711" s="354"/>
      <c r="E711" s="355"/>
      <c r="F711" s="355"/>
      <c r="G711" s="355"/>
      <c r="H711" s="358"/>
      <c r="I711" s="356"/>
      <c r="J711" s="357"/>
      <c r="K711" s="352"/>
      <c r="L711" s="351"/>
      <c r="M711" s="351"/>
      <c r="N711" s="351"/>
      <c r="O711" s="351"/>
      <c r="P711" s="351"/>
      <c r="Q711" s="351"/>
      <c r="R711" s="351"/>
      <c r="S711" s="351"/>
      <c r="T711" s="351"/>
      <c r="U711" s="351"/>
      <c r="V711" s="351"/>
      <c r="W711" s="351"/>
      <c r="X711" s="351"/>
    </row>
    <row r="712" ht="75.75" customHeight="1">
      <c r="A712" s="353"/>
      <c r="B712" s="354"/>
      <c r="C712" s="354"/>
      <c r="D712" s="354"/>
      <c r="E712" s="355"/>
      <c r="F712" s="355"/>
      <c r="G712" s="355"/>
      <c r="H712" s="358"/>
      <c r="I712" s="356"/>
      <c r="J712" s="357"/>
      <c r="K712" s="352"/>
      <c r="L712" s="351"/>
      <c r="M712" s="351"/>
      <c r="N712" s="351"/>
      <c r="O712" s="351"/>
      <c r="P712" s="351"/>
      <c r="Q712" s="351"/>
      <c r="R712" s="351"/>
      <c r="S712" s="351"/>
      <c r="T712" s="351"/>
      <c r="U712" s="351"/>
      <c r="V712" s="351"/>
      <c r="W712" s="351"/>
      <c r="X712" s="351"/>
    </row>
    <row r="713" ht="75.75" customHeight="1">
      <c r="A713" s="353"/>
      <c r="B713" s="354"/>
      <c r="C713" s="354"/>
      <c r="D713" s="354"/>
      <c r="E713" s="355"/>
      <c r="F713" s="355"/>
      <c r="G713" s="355"/>
      <c r="H713" s="358"/>
      <c r="I713" s="356"/>
      <c r="J713" s="357"/>
      <c r="K713" s="352"/>
      <c r="L713" s="351"/>
      <c r="M713" s="351"/>
      <c r="N713" s="351"/>
      <c r="O713" s="351"/>
      <c r="P713" s="351"/>
      <c r="Q713" s="351"/>
      <c r="R713" s="351"/>
      <c r="S713" s="351"/>
      <c r="T713" s="351"/>
      <c r="U713" s="351"/>
      <c r="V713" s="351"/>
      <c r="W713" s="351"/>
      <c r="X713" s="351"/>
    </row>
    <row r="714" ht="75.75" customHeight="1">
      <c r="A714" s="353"/>
      <c r="B714" s="354"/>
      <c r="C714" s="354"/>
      <c r="D714" s="354"/>
      <c r="E714" s="355"/>
      <c r="F714" s="355"/>
      <c r="G714" s="355"/>
      <c r="H714" s="358"/>
      <c r="I714" s="356"/>
      <c r="J714" s="357"/>
      <c r="K714" s="352"/>
      <c r="L714" s="351"/>
      <c r="M714" s="351"/>
      <c r="N714" s="351"/>
      <c r="O714" s="351"/>
      <c r="P714" s="351"/>
      <c r="Q714" s="351"/>
      <c r="R714" s="351"/>
      <c r="S714" s="351"/>
      <c r="T714" s="351"/>
      <c r="U714" s="351"/>
      <c r="V714" s="351"/>
      <c r="W714" s="351"/>
      <c r="X714" s="351"/>
    </row>
    <row r="715" ht="75.75" customHeight="1">
      <c r="A715" s="353"/>
      <c r="B715" s="354"/>
      <c r="C715" s="354"/>
      <c r="D715" s="354"/>
      <c r="E715" s="355"/>
      <c r="F715" s="355"/>
      <c r="G715" s="355"/>
      <c r="H715" s="358"/>
      <c r="I715" s="356"/>
      <c r="J715" s="357"/>
      <c r="K715" s="352"/>
      <c r="L715" s="351"/>
      <c r="M715" s="351"/>
      <c r="N715" s="351"/>
      <c r="O715" s="351"/>
      <c r="P715" s="351"/>
      <c r="Q715" s="351"/>
      <c r="R715" s="351"/>
      <c r="S715" s="351"/>
      <c r="T715" s="351"/>
      <c r="U715" s="351"/>
      <c r="V715" s="351"/>
      <c r="W715" s="351"/>
      <c r="X715" s="351"/>
    </row>
    <row r="716" ht="75.75" customHeight="1">
      <c r="A716" s="353"/>
      <c r="B716" s="354"/>
      <c r="C716" s="354"/>
      <c r="D716" s="354"/>
      <c r="E716" s="355"/>
      <c r="F716" s="355"/>
      <c r="G716" s="355"/>
      <c r="H716" s="358"/>
      <c r="I716" s="356"/>
      <c r="J716" s="357"/>
      <c r="K716" s="352"/>
      <c r="L716" s="351"/>
      <c r="M716" s="351"/>
      <c r="N716" s="351"/>
      <c r="O716" s="351"/>
      <c r="P716" s="351"/>
      <c r="Q716" s="351"/>
      <c r="R716" s="351"/>
      <c r="S716" s="351"/>
      <c r="T716" s="351"/>
      <c r="U716" s="351"/>
      <c r="V716" s="351"/>
      <c r="W716" s="351"/>
      <c r="X716" s="351"/>
    </row>
    <row r="717" ht="75.75" customHeight="1">
      <c r="A717" s="353"/>
      <c r="B717" s="354"/>
      <c r="C717" s="354"/>
      <c r="D717" s="354"/>
      <c r="E717" s="355"/>
      <c r="F717" s="355"/>
      <c r="G717" s="355"/>
      <c r="H717" s="358"/>
      <c r="I717" s="356"/>
      <c r="J717" s="357"/>
      <c r="K717" s="352"/>
      <c r="L717" s="351"/>
      <c r="M717" s="351"/>
      <c r="N717" s="351"/>
      <c r="O717" s="351"/>
      <c r="P717" s="351"/>
      <c r="Q717" s="351"/>
      <c r="R717" s="351"/>
      <c r="S717" s="351"/>
      <c r="T717" s="351"/>
      <c r="U717" s="351"/>
      <c r="V717" s="351"/>
      <c r="W717" s="351"/>
      <c r="X717" s="351"/>
    </row>
    <row r="718" ht="75.75" customHeight="1">
      <c r="A718" s="353"/>
      <c r="B718" s="354"/>
      <c r="C718" s="354"/>
      <c r="D718" s="354"/>
      <c r="E718" s="355"/>
      <c r="F718" s="355"/>
      <c r="G718" s="355"/>
      <c r="H718" s="358"/>
      <c r="I718" s="356"/>
      <c r="J718" s="357"/>
      <c r="K718" s="352"/>
      <c r="L718" s="351"/>
      <c r="M718" s="351"/>
      <c r="N718" s="351"/>
      <c r="O718" s="351"/>
      <c r="P718" s="351"/>
      <c r="Q718" s="351"/>
      <c r="R718" s="351"/>
      <c r="S718" s="351"/>
      <c r="T718" s="351"/>
      <c r="U718" s="351"/>
      <c r="V718" s="351"/>
      <c r="W718" s="351"/>
      <c r="X718" s="351"/>
    </row>
    <row r="719" ht="75.75" customHeight="1">
      <c r="A719" s="353"/>
      <c r="B719" s="354"/>
      <c r="C719" s="354"/>
      <c r="D719" s="354"/>
      <c r="E719" s="355"/>
      <c r="F719" s="355"/>
      <c r="G719" s="355"/>
      <c r="H719" s="358"/>
      <c r="I719" s="356"/>
      <c r="J719" s="357"/>
      <c r="K719" s="352"/>
      <c r="L719" s="351"/>
      <c r="M719" s="351"/>
      <c r="N719" s="351"/>
      <c r="O719" s="351"/>
      <c r="P719" s="351"/>
      <c r="Q719" s="351"/>
      <c r="R719" s="351"/>
      <c r="S719" s="351"/>
      <c r="T719" s="351"/>
      <c r="U719" s="351"/>
      <c r="V719" s="351"/>
      <c r="W719" s="351"/>
      <c r="X719" s="351"/>
    </row>
    <row r="720" ht="75.75" customHeight="1">
      <c r="A720" s="353"/>
      <c r="B720" s="354"/>
      <c r="C720" s="354"/>
      <c r="D720" s="354"/>
      <c r="E720" s="355"/>
      <c r="F720" s="355"/>
      <c r="G720" s="355"/>
      <c r="H720" s="358"/>
      <c r="I720" s="356"/>
      <c r="J720" s="357"/>
      <c r="K720" s="352"/>
      <c r="L720" s="351"/>
      <c r="M720" s="351"/>
      <c r="N720" s="351"/>
      <c r="O720" s="351"/>
      <c r="P720" s="351"/>
      <c r="Q720" s="351"/>
      <c r="R720" s="351"/>
      <c r="S720" s="351"/>
      <c r="T720" s="351"/>
      <c r="U720" s="351"/>
      <c r="V720" s="351"/>
      <c r="W720" s="351"/>
      <c r="X720" s="351"/>
    </row>
    <row r="721" ht="75.75" customHeight="1">
      <c r="A721" s="353"/>
      <c r="B721" s="354"/>
      <c r="C721" s="354"/>
      <c r="D721" s="354"/>
      <c r="E721" s="355"/>
      <c r="F721" s="355"/>
      <c r="G721" s="355"/>
      <c r="H721" s="358"/>
      <c r="I721" s="356"/>
      <c r="J721" s="357"/>
      <c r="K721" s="352"/>
      <c r="L721" s="351"/>
      <c r="M721" s="351"/>
      <c r="N721" s="351"/>
      <c r="O721" s="351"/>
      <c r="P721" s="351"/>
      <c r="Q721" s="351"/>
      <c r="R721" s="351"/>
      <c r="S721" s="351"/>
      <c r="T721" s="351"/>
      <c r="U721" s="351"/>
      <c r="V721" s="351"/>
      <c r="W721" s="351"/>
      <c r="X721" s="351"/>
    </row>
    <row r="722" ht="75.75" customHeight="1">
      <c r="A722" s="353"/>
      <c r="B722" s="354"/>
      <c r="C722" s="354"/>
      <c r="D722" s="354"/>
      <c r="E722" s="355"/>
      <c r="F722" s="355"/>
      <c r="G722" s="355"/>
      <c r="H722" s="358"/>
      <c r="I722" s="356"/>
      <c r="J722" s="357"/>
      <c r="K722" s="352"/>
      <c r="L722" s="351"/>
      <c r="M722" s="351"/>
      <c r="N722" s="351"/>
      <c r="O722" s="351"/>
      <c r="P722" s="351"/>
      <c r="Q722" s="351"/>
      <c r="R722" s="351"/>
      <c r="S722" s="351"/>
      <c r="T722" s="351"/>
      <c r="U722" s="351"/>
      <c r="V722" s="351"/>
      <c r="W722" s="351"/>
      <c r="X722" s="351"/>
    </row>
    <row r="723" ht="75.75" customHeight="1">
      <c r="A723" s="353"/>
      <c r="B723" s="354"/>
      <c r="C723" s="354"/>
      <c r="D723" s="354"/>
      <c r="E723" s="355"/>
      <c r="F723" s="355"/>
      <c r="G723" s="355"/>
      <c r="H723" s="358"/>
      <c r="I723" s="356"/>
      <c r="J723" s="357"/>
      <c r="K723" s="352"/>
      <c r="L723" s="351"/>
      <c r="M723" s="351"/>
      <c r="N723" s="351"/>
      <c r="O723" s="351"/>
      <c r="P723" s="351"/>
      <c r="Q723" s="351"/>
      <c r="R723" s="351"/>
      <c r="S723" s="351"/>
      <c r="T723" s="351"/>
      <c r="U723" s="351"/>
      <c r="V723" s="351"/>
      <c r="W723" s="351"/>
      <c r="X723" s="351"/>
    </row>
    <row r="724" ht="75.75" customHeight="1">
      <c r="A724" s="353"/>
      <c r="B724" s="354"/>
      <c r="C724" s="354"/>
      <c r="D724" s="354"/>
      <c r="E724" s="355"/>
      <c r="F724" s="355"/>
      <c r="G724" s="355"/>
      <c r="H724" s="358"/>
      <c r="I724" s="356"/>
      <c r="J724" s="357"/>
      <c r="K724" s="352"/>
      <c r="L724" s="351"/>
      <c r="M724" s="351"/>
      <c r="N724" s="351"/>
      <c r="O724" s="351"/>
      <c r="P724" s="351"/>
      <c r="Q724" s="351"/>
      <c r="R724" s="351"/>
      <c r="S724" s="351"/>
      <c r="T724" s="351"/>
      <c r="U724" s="351"/>
      <c r="V724" s="351"/>
      <c r="W724" s="351"/>
      <c r="X724" s="351"/>
    </row>
    <row r="725" ht="75.75" customHeight="1">
      <c r="A725" s="353"/>
      <c r="B725" s="354"/>
      <c r="C725" s="354"/>
      <c r="D725" s="354"/>
      <c r="E725" s="355"/>
      <c r="F725" s="355"/>
      <c r="G725" s="355"/>
      <c r="H725" s="358"/>
      <c r="I725" s="356"/>
      <c r="J725" s="357"/>
      <c r="K725" s="352"/>
      <c r="L725" s="351"/>
      <c r="M725" s="351"/>
      <c r="N725" s="351"/>
      <c r="O725" s="351"/>
      <c r="P725" s="351"/>
      <c r="Q725" s="351"/>
      <c r="R725" s="351"/>
      <c r="S725" s="351"/>
      <c r="T725" s="351"/>
      <c r="U725" s="351"/>
      <c r="V725" s="351"/>
      <c r="W725" s="351"/>
      <c r="X725" s="351"/>
    </row>
    <row r="726" ht="75.75" customHeight="1">
      <c r="A726" s="353"/>
      <c r="B726" s="354"/>
      <c r="C726" s="354"/>
      <c r="D726" s="354"/>
      <c r="E726" s="355"/>
      <c r="F726" s="355"/>
      <c r="G726" s="355"/>
      <c r="H726" s="358"/>
      <c r="I726" s="356"/>
      <c r="J726" s="357"/>
      <c r="K726" s="352"/>
      <c r="L726" s="351"/>
      <c r="M726" s="351"/>
      <c r="N726" s="351"/>
      <c r="O726" s="351"/>
      <c r="P726" s="351"/>
      <c r="Q726" s="351"/>
      <c r="R726" s="351"/>
      <c r="S726" s="351"/>
      <c r="T726" s="351"/>
      <c r="U726" s="351"/>
      <c r="V726" s="351"/>
      <c r="W726" s="351"/>
      <c r="X726" s="351"/>
    </row>
    <row r="727" ht="75.75" customHeight="1">
      <c r="A727" s="353"/>
      <c r="B727" s="354"/>
      <c r="C727" s="354"/>
      <c r="D727" s="354"/>
      <c r="E727" s="355"/>
      <c r="F727" s="355"/>
      <c r="G727" s="355"/>
      <c r="H727" s="358"/>
      <c r="I727" s="356"/>
      <c r="J727" s="357"/>
      <c r="K727" s="352"/>
      <c r="L727" s="351"/>
      <c r="M727" s="351"/>
      <c r="N727" s="351"/>
      <c r="O727" s="351"/>
      <c r="P727" s="351"/>
      <c r="Q727" s="351"/>
      <c r="R727" s="351"/>
      <c r="S727" s="351"/>
      <c r="T727" s="351"/>
      <c r="U727" s="351"/>
      <c r="V727" s="351"/>
      <c r="W727" s="351"/>
      <c r="X727" s="351"/>
    </row>
    <row r="728" ht="75.75" customHeight="1">
      <c r="A728" s="353"/>
      <c r="B728" s="354"/>
      <c r="C728" s="354"/>
      <c r="D728" s="354"/>
      <c r="E728" s="355"/>
      <c r="F728" s="355"/>
      <c r="G728" s="355"/>
      <c r="H728" s="358"/>
      <c r="I728" s="356"/>
      <c r="J728" s="357"/>
      <c r="K728" s="352"/>
      <c r="L728" s="351"/>
      <c r="M728" s="351"/>
      <c r="N728" s="351"/>
      <c r="O728" s="351"/>
      <c r="P728" s="351"/>
      <c r="Q728" s="351"/>
      <c r="R728" s="351"/>
      <c r="S728" s="351"/>
      <c r="T728" s="351"/>
      <c r="U728" s="351"/>
      <c r="V728" s="351"/>
      <c r="W728" s="351"/>
      <c r="X728" s="351"/>
    </row>
    <row r="729" ht="75.75" customHeight="1">
      <c r="A729" s="353"/>
      <c r="B729" s="354"/>
      <c r="C729" s="354"/>
      <c r="D729" s="354"/>
      <c r="E729" s="355"/>
      <c r="F729" s="355"/>
      <c r="G729" s="355"/>
      <c r="H729" s="358"/>
      <c r="I729" s="356"/>
      <c r="J729" s="357"/>
      <c r="K729" s="352"/>
      <c r="L729" s="351"/>
      <c r="M729" s="351"/>
      <c r="N729" s="351"/>
      <c r="O729" s="351"/>
      <c r="P729" s="351"/>
      <c r="Q729" s="351"/>
      <c r="R729" s="351"/>
      <c r="S729" s="351"/>
      <c r="T729" s="351"/>
      <c r="U729" s="351"/>
      <c r="V729" s="351"/>
      <c r="W729" s="351"/>
      <c r="X729" s="351"/>
    </row>
    <row r="730" ht="75.75" customHeight="1">
      <c r="A730" s="353"/>
      <c r="B730" s="354"/>
      <c r="C730" s="354"/>
      <c r="D730" s="354"/>
      <c r="E730" s="355"/>
      <c r="F730" s="355"/>
      <c r="G730" s="355"/>
      <c r="H730" s="358"/>
      <c r="I730" s="356"/>
      <c r="J730" s="357"/>
      <c r="K730" s="352"/>
      <c r="L730" s="351"/>
      <c r="M730" s="351"/>
      <c r="N730" s="351"/>
      <c r="O730" s="351"/>
      <c r="P730" s="351"/>
      <c r="Q730" s="351"/>
      <c r="R730" s="351"/>
      <c r="S730" s="351"/>
      <c r="T730" s="351"/>
      <c r="U730" s="351"/>
      <c r="V730" s="351"/>
      <c r="W730" s="351"/>
      <c r="X730" s="351"/>
    </row>
    <row r="731" ht="75.75" customHeight="1">
      <c r="A731" s="353"/>
      <c r="B731" s="354"/>
      <c r="C731" s="354"/>
      <c r="D731" s="354"/>
      <c r="E731" s="355"/>
      <c r="F731" s="355"/>
      <c r="G731" s="355"/>
      <c r="H731" s="358"/>
      <c r="I731" s="356"/>
      <c r="J731" s="357"/>
      <c r="K731" s="352"/>
      <c r="L731" s="351"/>
      <c r="M731" s="351"/>
      <c r="N731" s="351"/>
      <c r="O731" s="351"/>
      <c r="P731" s="351"/>
      <c r="Q731" s="351"/>
      <c r="R731" s="351"/>
      <c r="S731" s="351"/>
      <c r="T731" s="351"/>
      <c r="U731" s="351"/>
      <c r="V731" s="351"/>
      <c r="W731" s="351"/>
      <c r="X731" s="351"/>
    </row>
    <row r="732" ht="75.75" customHeight="1">
      <c r="A732" s="353"/>
      <c r="B732" s="354"/>
      <c r="C732" s="354"/>
      <c r="D732" s="354"/>
      <c r="E732" s="355"/>
      <c r="F732" s="355"/>
      <c r="G732" s="355"/>
      <c r="H732" s="358"/>
      <c r="I732" s="356"/>
      <c r="J732" s="357"/>
      <c r="K732" s="352"/>
      <c r="L732" s="351"/>
      <c r="M732" s="351"/>
      <c r="N732" s="351"/>
      <c r="O732" s="351"/>
      <c r="P732" s="351"/>
      <c r="Q732" s="351"/>
      <c r="R732" s="351"/>
      <c r="S732" s="351"/>
      <c r="T732" s="351"/>
      <c r="U732" s="351"/>
      <c r="V732" s="351"/>
      <c r="W732" s="351"/>
      <c r="X732" s="351"/>
    </row>
    <row r="733" ht="75.75" customHeight="1">
      <c r="A733" s="353"/>
      <c r="B733" s="354"/>
      <c r="C733" s="354"/>
      <c r="D733" s="354"/>
      <c r="E733" s="355"/>
      <c r="F733" s="355"/>
      <c r="G733" s="355"/>
      <c r="H733" s="358"/>
      <c r="I733" s="356"/>
      <c r="J733" s="357"/>
      <c r="K733" s="352"/>
      <c r="L733" s="351"/>
      <c r="M733" s="351"/>
      <c r="N733" s="351"/>
      <c r="O733" s="351"/>
      <c r="P733" s="351"/>
      <c r="Q733" s="351"/>
      <c r="R733" s="351"/>
      <c r="S733" s="351"/>
      <c r="T733" s="351"/>
      <c r="U733" s="351"/>
      <c r="V733" s="351"/>
      <c r="W733" s="351"/>
      <c r="X733" s="351"/>
    </row>
    <row r="734" ht="75.75" customHeight="1">
      <c r="A734" s="353"/>
      <c r="B734" s="354"/>
      <c r="C734" s="354"/>
      <c r="D734" s="354"/>
      <c r="E734" s="355"/>
      <c r="F734" s="355"/>
      <c r="G734" s="355"/>
      <c r="H734" s="358"/>
      <c r="I734" s="356"/>
      <c r="J734" s="357"/>
      <c r="K734" s="352"/>
      <c r="L734" s="351"/>
      <c r="M734" s="351"/>
      <c r="N734" s="351"/>
      <c r="O734" s="351"/>
      <c r="P734" s="351"/>
      <c r="Q734" s="351"/>
      <c r="R734" s="351"/>
      <c r="S734" s="351"/>
      <c r="T734" s="351"/>
      <c r="U734" s="351"/>
      <c r="V734" s="351"/>
      <c r="W734" s="351"/>
      <c r="X734" s="351"/>
    </row>
    <row r="735" ht="75.75" customHeight="1">
      <c r="A735" s="353"/>
      <c r="B735" s="354"/>
      <c r="C735" s="354"/>
      <c r="D735" s="354"/>
      <c r="E735" s="355"/>
      <c r="F735" s="355"/>
      <c r="G735" s="355"/>
      <c r="H735" s="358"/>
      <c r="I735" s="356"/>
      <c r="J735" s="357"/>
      <c r="K735" s="352"/>
      <c r="L735" s="351"/>
      <c r="M735" s="351"/>
      <c r="N735" s="351"/>
      <c r="O735" s="351"/>
      <c r="P735" s="351"/>
      <c r="Q735" s="351"/>
      <c r="R735" s="351"/>
      <c r="S735" s="351"/>
      <c r="T735" s="351"/>
      <c r="U735" s="351"/>
      <c r="V735" s="351"/>
      <c r="W735" s="351"/>
      <c r="X735" s="351"/>
    </row>
    <row r="736" ht="75.75" customHeight="1">
      <c r="A736" s="353"/>
      <c r="B736" s="354"/>
      <c r="C736" s="354"/>
      <c r="D736" s="354"/>
      <c r="E736" s="355"/>
      <c r="F736" s="355"/>
      <c r="G736" s="355"/>
      <c r="H736" s="358"/>
      <c r="I736" s="356"/>
      <c r="J736" s="357"/>
      <c r="K736" s="352"/>
      <c r="L736" s="351"/>
      <c r="M736" s="351"/>
      <c r="N736" s="351"/>
      <c r="O736" s="351"/>
      <c r="P736" s="351"/>
      <c r="Q736" s="351"/>
      <c r="R736" s="351"/>
      <c r="S736" s="351"/>
      <c r="T736" s="351"/>
      <c r="U736" s="351"/>
      <c r="V736" s="351"/>
      <c r="W736" s="351"/>
      <c r="X736" s="351"/>
    </row>
    <row r="737" ht="75.75" customHeight="1">
      <c r="A737" s="353"/>
      <c r="B737" s="354"/>
      <c r="C737" s="354"/>
      <c r="D737" s="354"/>
      <c r="E737" s="355"/>
      <c r="F737" s="355"/>
      <c r="G737" s="355"/>
      <c r="H737" s="358"/>
      <c r="I737" s="356"/>
      <c r="J737" s="357"/>
      <c r="K737" s="352"/>
      <c r="L737" s="351"/>
      <c r="M737" s="351"/>
      <c r="N737" s="351"/>
      <c r="O737" s="351"/>
      <c r="P737" s="351"/>
      <c r="Q737" s="351"/>
      <c r="R737" s="351"/>
      <c r="S737" s="351"/>
      <c r="T737" s="351"/>
      <c r="U737" s="351"/>
      <c r="V737" s="351"/>
      <c r="W737" s="351"/>
      <c r="X737" s="351"/>
    </row>
    <row r="738" ht="75.75" customHeight="1">
      <c r="A738" s="353"/>
      <c r="B738" s="354"/>
      <c r="C738" s="354"/>
      <c r="D738" s="354"/>
      <c r="E738" s="355"/>
      <c r="F738" s="355"/>
      <c r="G738" s="355"/>
      <c r="H738" s="358"/>
      <c r="I738" s="356"/>
      <c r="J738" s="357"/>
      <c r="K738" s="352"/>
      <c r="L738" s="351"/>
      <c r="M738" s="351"/>
      <c r="N738" s="351"/>
      <c r="O738" s="351"/>
      <c r="P738" s="351"/>
      <c r="Q738" s="351"/>
      <c r="R738" s="351"/>
      <c r="S738" s="351"/>
      <c r="T738" s="351"/>
      <c r="U738" s="351"/>
      <c r="V738" s="351"/>
      <c r="W738" s="351"/>
      <c r="X738" s="351"/>
    </row>
    <row r="739" ht="75.75" customHeight="1">
      <c r="A739" s="353"/>
      <c r="B739" s="354"/>
      <c r="C739" s="354"/>
      <c r="D739" s="354"/>
      <c r="E739" s="355"/>
      <c r="F739" s="355"/>
      <c r="G739" s="355"/>
      <c r="H739" s="358"/>
      <c r="I739" s="356"/>
      <c r="J739" s="357"/>
      <c r="K739" s="352"/>
      <c r="L739" s="351"/>
      <c r="M739" s="351"/>
      <c r="N739" s="351"/>
      <c r="O739" s="351"/>
      <c r="P739" s="351"/>
      <c r="Q739" s="351"/>
      <c r="R739" s="351"/>
      <c r="S739" s="351"/>
      <c r="T739" s="351"/>
      <c r="U739" s="351"/>
      <c r="V739" s="351"/>
      <c r="W739" s="351"/>
      <c r="X739" s="351"/>
    </row>
    <row r="740" ht="75.75" customHeight="1">
      <c r="A740" s="353"/>
      <c r="B740" s="354"/>
      <c r="C740" s="354"/>
      <c r="D740" s="354"/>
      <c r="E740" s="355"/>
      <c r="F740" s="355"/>
      <c r="G740" s="355"/>
      <c r="H740" s="358"/>
      <c r="I740" s="356"/>
      <c r="J740" s="357"/>
      <c r="K740" s="352"/>
      <c r="L740" s="351"/>
      <c r="M740" s="351"/>
      <c r="N740" s="351"/>
      <c r="O740" s="351"/>
      <c r="P740" s="351"/>
      <c r="Q740" s="351"/>
      <c r="R740" s="351"/>
      <c r="S740" s="351"/>
      <c r="T740" s="351"/>
      <c r="U740" s="351"/>
      <c r="V740" s="351"/>
      <c r="W740" s="351"/>
      <c r="X740" s="351"/>
    </row>
    <row r="741" ht="75.75" customHeight="1">
      <c r="A741" s="353"/>
      <c r="B741" s="354"/>
      <c r="C741" s="354"/>
      <c r="D741" s="354"/>
      <c r="E741" s="355"/>
      <c r="F741" s="355"/>
      <c r="G741" s="355"/>
      <c r="H741" s="358"/>
      <c r="I741" s="356"/>
      <c r="J741" s="357"/>
      <c r="K741" s="352"/>
      <c r="L741" s="351"/>
      <c r="M741" s="351"/>
      <c r="N741" s="351"/>
      <c r="O741" s="351"/>
      <c r="P741" s="351"/>
      <c r="Q741" s="351"/>
      <c r="R741" s="351"/>
      <c r="S741" s="351"/>
      <c r="T741" s="351"/>
      <c r="U741" s="351"/>
      <c r="V741" s="351"/>
      <c r="W741" s="351"/>
      <c r="X741" s="351"/>
    </row>
    <row r="742" ht="75.75" customHeight="1">
      <c r="A742" s="353"/>
      <c r="B742" s="354"/>
      <c r="C742" s="354"/>
      <c r="D742" s="354"/>
      <c r="E742" s="355"/>
      <c r="F742" s="355"/>
      <c r="G742" s="355"/>
      <c r="H742" s="358"/>
      <c r="I742" s="356"/>
      <c r="J742" s="357"/>
      <c r="K742" s="352"/>
      <c r="L742" s="351"/>
      <c r="M742" s="351"/>
      <c r="N742" s="351"/>
      <c r="O742" s="351"/>
      <c r="P742" s="351"/>
      <c r="Q742" s="351"/>
      <c r="R742" s="351"/>
      <c r="S742" s="351"/>
      <c r="T742" s="351"/>
      <c r="U742" s="351"/>
      <c r="V742" s="351"/>
      <c r="W742" s="351"/>
      <c r="X742" s="351"/>
    </row>
    <row r="743" ht="75.75" customHeight="1">
      <c r="A743" s="353"/>
      <c r="B743" s="354"/>
      <c r="C743" s="354"/>
      <c r="D743" s="354"/>
      <c r="E743" s="355"/>
      <c r="F743" s="355"/>
      <c r="G743" s="355"/>
      <c r="H743" s="358"/>
      <c r="I743" s="356"/>
      <c r="J743" s="357"/>
      <c r="K743" s="352"/>
      <c r="L743" s="351"/>
      <c r="M743" s="351"/>
      <c r="N743" s="351"/>
      <c r="O743" s="351"/>
      <c r="P743" s="351"/>
      <c r="Q743" s="351"/>
      <c r="R743" s="351"/>
      <c r="S743" s="351"/>
      <c r="T743" s="351"/>
      <c r="U743" s="351"/>
      <c r="V743" s="351"/>
      <c r="W743" s="351"/>
      <c r="X743" s="351"/>
    </row>
    <row r="744" ht="75.75" customHeight="1">
      <c r="A744" s="353"/>
      <c r="B744" s="354"/>
      <c r="C744" s="354"/>
      <c r="D744" s="354"/>
      <c r="E744" s="355"/>
      <c r="F744" s="355"/>
      <c r="G744" s="355"/>
      <c r="H744" s="358"/>
      <c r="I744" s="356"/>
      <c r="J744" s="357"/>
      <c r="K744" s="352"/>
      <c r="L744" s="351"/>
      <c r="M744" s="351"/>
      <c r="N744" s="351"/>
      <c r="O744" s="351"/>
      <c r="P744" s="351"/>
      <c r="Q744" s="351"/>
      <c r="R744" s="351"/>
      <c r="S744" s="351"/>
      <c r="T744" s="351"/>
      <c r="U744" s="351"/>
      <c r="V744" s="351"/>
      <c r="W744" s="351"/>
      <c r="X744" s="351"/>
    </row>
    <row r="745" ht="75.75" customHeight="1">
      <c r="A745" s="353"/>
      <c r="B745" s="354"/>
      <c r="C745" s="354"/>
      <c r="D745" s="354"/>
      <c r="E745" s="355"/>
      <c r="F745" s="355"/>
      <c r="G745" s="355"/>
      <c r="H745" s="358"/>
      <c r="I745" s="356"/>
      <c r="J745" s="357"/>
      <c r="K745" s="352"/>
      <c r="L745" s="351"/>
      <c r="M745" s="351"/>
      <c r="N745" s="351"/>
      <c r="O745" s="351"/>
      <c r="P745" s="351"/>
      <c r="Q745" s="351"/>
      <c r="R745" s="351"/>
      <c r="S745" s="351"/>
      <c r="T745" s="351"/>
      <c r="U745" s="351"/>
      <c r="V745" s="351"/>
      <c r="W745" s="351"/>
      <c r="X745" s="351"/>
    </row>
    <row r="746" ht="75.75" customHeight="1">
      <c r="A746" s="353"/>
      <c r="B746" s="354"/>
      <c r="C746" s="354"/>
      <c r="D746" s="354"/>
      <c r="E746" s="355"/>
      <c r="F746" s="355"/>
      <c r="G746" s="355"/>
      <c r="H746" s="358"/>
      <c r="I746" s="356"/>
      <c r="J746" s="357"/>
      <c r="K746" s="352"/>
      <c r="L746" s="351"/>
      <c r="M746" s="351"/>
      <c r="N746" s="351"/>
      <c r="O746" s="351"/>
      <c r="P746" s="351"/>
      <c r="Q746" s="351"/>
      <c r="R746" s="351"/>
      <c r="S746" s="351"/>
      <c r="T746" s="351"/>
      <c r="U746" s="351"/>
      <c r="V746" s="351"/>
      <c r="W746" s="351"/>
      <c r="X746" s="351"/>
    </row>
    <row r="747" ht="75.75" customHeight="1">
      <c r="A747" s="353"/>
      <c r="B747" s="354"/>
      <c r="C747" s="354"/>
      <c r="D747" s="354"/>
      <c r="E747" s="355"/>
      <c r="F747" s="355"/>
      <c r="G747" s="355"/>
      <c r="H747" s="358"/>
      <c r="I747" s="356"/>
      <c r="J747" s="357"/>
      <c r="K747" s="352"/>
      <c r="L747" s="351"/>
      <c r="M747" s="351"/>
      <c r="N747" s="351"/>
      <c r="O747" s="351"/>
      <c r="P747" s="351"/>
      <c r="Q747" s="351"/>
      <c r="R747" s="351"/>
      <c r="S747" s="351"/>
      <c r="T747" s="351"/>
      <c r="U747" s="351"/>
      <c r="V747" s="351"/>
      <c r="W747" s="351"/>
      <c r="X747" s="351"/>
    </row>
    <row r="748" ht="75.75" customHeight="1">
      <c r="A748" s="353"/>
      <c r="B748" s="354"/>
      <c r="C748" s="354"/>
      <c r="D748" s="354"/>
      <c r="E748" s="355"/>
      <c r="F748" s="355"/>
      <c r="G748" s="355"/>
      <c r="H748" s="358"/>
      <c r="I748" s="356"/>
      <c r="J748" s="357"/>
      <c r="K748" s="352"/>
      <c r="L748" s="351"/>
      <c r="M748" s="351"/>
      <c r="N748" s="351"/>
      <c r="O748" s="351"/>
      <c r="P748" s="351"/>
      <c r="Q748" s="351"/>
      <c r="R748" s="351"/>
      <c r="S748" s="351"/>
      <c r="T748" s="351"/>
      <c r="U748" s="351"/>
      <c r="V748" s="351"/>
      <c r="W748" s="351"/>
      <c r="X748" s="351"/>
    </row>
    <row r="749" ht="75.75" customHeight="1">
      <c r="A749" s="353"/>
      <c r="B749" s="354"/>
      <c r="C749" s="354"/>
      <c r="D749" s="354"/>
      <c r="E749" s="355"/>
      <c r="F749" s="355"/>
      <c r="G749" s="355"/>
      <c r="H749" s="358"/>
      <c r="I749" s="356"/>
      <c r="J749" s="357"/>
      <c r="K749" s="352"/>
      <c r="L749" s="351"/>
      <c r="M749" s="351"/>
      <c r="N749" s="351"/>
      <c r="O749" s="351"/>
      <c r="P749" s="351"/>
      <c r="Q749" s="351"/>
      <c r="R749" s="351"/>
      <c r="S749" s="351"/>
      <c r="T749" s="351"/>
      <c r="U749" s="351"/>
      <c r="V749" s="351"/>
      <c r="W749" s="351"/>
      <c r="X749" s="351"/>
    </row>
    <row r="750" ht="75.75" customHeight="1">
      <c r="A750" s="353"/>
      <c r="B750" s="354"/>
      <c r="C750" s="354"/>
      <c r="D750" s="354"/>
      <c r="E750" s="355"/>
      <c r="F750" s="355"/>
      <c r="G750" s="355"/>
      <c r="H750" s="358"/>
      <c r="I750" s="356"/>
      <c r="J750" s="357"/>
      <c r="K750" s="352"/>
      <c r="L750" s="351"/>
      <c r="M750" s="351"/>
      <c r="N750" s="351"/>
      <c r="O750" s="351"/>
      <c r="P750" s="351"/>
      <c r="Q750" s="351"/>
      <c r="R750" s="351"/>
      <c r="S750" s="351"/>
      <c r="T750" s="351"/>
      <c r="U750" s="351"/>
      <c r="V750" s="351"/>
      <c r="W750" s="351"/>
      <c r="X750" s="351"/>
    </row>
    <row r="751" ht="75.75" customHeight="1">
      <c r="A751" s="353"/>
      <c r="B751" s="354"/>
      <c r="C751" s="354"/>
      <c r="D751" s="354"/>
      <c r="E751" s="355"/>
      <c r="F751" s="355"/>
      <c r="G751" s="355"/>
      <c r="H751" s="358"/>
      <c r="I751" s="356"/>
      <c r="J751" s="357"/>
      <c r="K751" s="352"/>
      <c r="L751" s="351"/>
      <c r="M751" s="351"/>
      <c r="N751" s="351"/>
      <c r="O751" s="351"/>
      <c r="P751" s="351"/>
      <c r="Q751" s="351"/>
      <c r="R751" s="351"/>
      <c r="S751" s="351"/>
      <c r="T751" s="351"/>
      <c r="U751" s="351"/>
      <c r="V751" s="351"/>
      <c r="W751" s="351"/>
      <c r="X751" s="351"/>
    </row>
    <row r="752" ht="75.75" customHeight="1">
      <c r="A752" s="353"/>
      <c r="B752" s="354"/>
      <c r="C752" s="354"/>
      <c r="D752" s="354"/>
      <c r="E752" s="355"/>
      <c r="F752" s="355"/>
      <c r="G752" s="355"/>
      <c r="H752" s="358"/>
      <c r="I752" s="356"/>
      <c r="J752" s="357"/>
      <c r="K752" s="352"/>
      <c r="L752" s="351"/>
      <c r="M752" s="351"/>
      <c r="N752" s="351"/>
      <c r="O752" s="351"/>
      <c r="P752" s="351"/>
      <c r="Q752" s="351"/>
      <c r="R752" s="351"/>
      <c r="S752" s="351"/>
      <c r="T752" s="351"/>
      <c r="U752" s="351"/>
      <c r="V752" s="351"/>
      <c r="W752" s="351"/>
      <c r="X752" s="351"/>
    </row>
    <row r="753" ht="75.75" customHeight="1">
      <c r="A753" s="353"/>
      <c r="B753" s="354"/>
      <c r="C753" s="354"/>
      <c r="D753" s="354"/>
      <c r="E753" s="355"/>
      <c r="F753" s="355"/>
      <c r="G753" s="355"/>
      <c r="H753" s="358"/>
      <c r="I753" s="356"/>
      <c r="J753" s="357"/>
      <c r="K753" s="352"/>
      <c r="L753" s="351"/>
      <c r="M753" s="351"/>
      <c r="N753" s="351"/>
      <c r="O753" s="351"/>
      <c r="P753" s="351"/>
      <c r="Q753" s="351"/>
      <c r="R753" s="351"/>
      <c r="S753" s="351"/>
      <c r="T753" s="351"/>
      <c r="U753" s="351"/>
      <c r="V753" s="351"/>
      <c r="W753" s="351"/>
      <c r="X753" s="351"/>
    </row>
    <row r="754" ht="75.75" customHeight="1">
      <c r="A754" s="353"/>
      <c r="B754" s="354"/>
      <c r="C754" s="354"/>
      <c r="D754" s="354"/>
      <c r="E754" s="355"/>
      <c r="F754" s="355"/>
      <c r="G754" s="355"/>
      <c r="H754" s="358"/>
      <c r="I754" s="356"/>
      <c r="J754" s="357"/>
      <c r="K754" s="352"/>
      <c r="L754" s="351"/>
      <c r="M754" s="351"/>
      <c r="N754" s="351"/>
      <c r="O754" s="351"/>
      <c r="P754" s="351"/>
      <c r="Q754" s="351"/>
      <c r="R754" s="351"/>
      <c r="S754" s="351"/>
      <c r="T754" s="351"/>
      <c r="U754" s="351"/>
      <c r="V754" s="351"/>
      <c r="W754" s="351"/>
      <c r="X754" s="351"/>
    </row>
    <row r="755" ht="75.75" customHeight="1">
      <c r="A755" s="353"/>
      <c r="B755" s="354"/>
      <c r="C755" s="354"/>
      <c r="D755" s="354"/>
      <c r="E755" s="355"/>
      <c r="F755" s="355"/>
      <c r="G755" s="355"/>
      <c r="H755" s="358"/>
      <c r="I755" s="356"/>
      <c r="J755" s="357"/>
      <c r="K755" s="352"/>
      <c r="L755" s="351"/>
      <c r="M755" s="351"/>
      <c r="N755" s="351"/>
      <c r="O755" s="351"/>
      <c r="P755" s="351"/>
      <c r="Q755" s="351"/>
      <c r="R755" s="351"/>
      <c r="S755" s="351"/>
      <c r="T755" s="351"/>
      <c r="U755" s="351"/>
      <c r="V755" s="351"/>
      <c r="W755" s="351"/>
      <c r="X755" s="351"/>
    </row>
    <row r="756" ht="75.75" customHeight="1">
      <c r="A756" s="353"/>
      <c r="B756" s="354"/>
      <c r="C756" s="354"/>
      <c r="D756" s="354"/>
      <c r="E756" s="355"/>
      <c r="F756" s="355"/>
      <c r="G756" s="355"/>
      <c r="H756" s="358"/>
      <c r="I756" s="356"/>
      <c r="J756" s="357"/>
      <c r="K756" s="352"/>
      <c r="L756" s="351"/>
      <c r="M756" s="351"/>
      <c r="N756" s="351"/>
      <c r="O756" s="351"/>
      <c r="P756" s="351"/>
      <c r="Q756" s="351"/>
      <c r="R756" s="351"/>
      <c r="S756" s="351"/>
      <c r="T756" s="351"/>
      <c r="U756" s="351"/>
      <c r="V756" s="351"/>
      <c r="W756" s="351"/>
      <c r="X756" s="351"/>
    </row>
    <row r="757" ht="75.75" customHeight="1">
      <c r="A757" s="353"/>
      <c r="B757" s="354"/>
      <c r="C757" s="354"/>
      <c r="D757" s="354"/>
      <c r="E757" s="355"/>
      <c r="F757" s="355"/>
      <c r="G757" s="355"/>
      <c r="H757" s="358"/>
      <c r="I757" s="356"/>
      <c r="J757" s="357"/>
      <c r="K757" s="352"/>
      <c r="L757" s="351"/>
      <c r="M757" s="351"/>
      <c r="N757" s="351"/>
      <c r="O757" s="351"/>
      <c r="P757" s="351"/>
      <c r="Q757" s="351"/>
      <c r="R757" s="351"/>
      <c r="S757" s="351"/>
      <c r="T757" s="351"/>
      <c r="U757" s="351"/>
      <c r="V757" s="351"/>
      <c r="W757" s="351"/>
      <c r="X757" s="351"/>
    </row>
    <row r="758" ht="75.75" customHeight="1">
      <c r="A758" s="353"/>
      <c r="B758" s="354"/>
      <c r="C758" s="354"/>
      <c r="D758" s="354"/>
      <c r="E758" s="355"/>
      <c r="F758" s="355"/>
      <c r="G758" s="355"/>
      <c r="H758" s="358"/>
      <c r="I758" s="356"/>
      <c r="J758" s="357"/>
      <c r="K758" s="352"/>
      <c r="L758" s="351"/>
      <c r="M758" s="351"/>
      <c r="N758" s="351"/>
      <c r="O758" s="351"/>
      <c r="P758" s="351"/>
      <c r="Q758" s="351"/>
      <c r="R758" s="351"/>
      <c r="S758" s="351"/>
      <c r="T758" s="351"/>
      <c r="U758" s="351"/>
      <c r="V758" s="351"/>
      <c r="W758" s="351"/>
      <c r="X758" s="351"/>
    </row>
    <row r="759" ht="75.75" customHeight="1">
      <c r="A759" s="353"/>
      <c r="B759" s="354"/>
      <c r="C759" s="354"/>
      <c r="D759" s="354"/>
      <c r="E759" s="355"/>
      <c r="F759" s="355"/>
      <c r="G759" s="355"/>
      <c r="H759" s="358"/>
      <c r="I759" s="356"/>
      <c r="J759" s="357"/>
      <c r="K759" s="352"/>
      <c r="L759" s="351"/>
      <c r="M759" s="351"/>
      <c r="N759" s="351"/>
      <c r="O759" s="351"/>
      <c r="P759" s="351"/>
      <c r="Q759" s="351"/>
      <c r="R759" s="351"/>
      <c r="S759" s="351"/>
      <c r="T759" s="351"/>
      <c r="U759" s="351"/>
      <c r="V759" s="351"/>
      <c r="W759" s="351"/>
      <c r="X759" s="351"/>
    </row>
    <row r="760" ht="75.75" customHeight="1">
      <c r="A760" s="353"/>
      <c r="B760" s="354"/>
      <c r="C760" s="354"/>
      <c r="D760" s="354"/>
      <c r="E760" s="355"/>
      <c r="F760" s="355"/>
      <c r="G760" s="355"/>
      <c r="H760" s="358"/>
      <c r="I760" s="356"/>
      <c r="J760" s="357"/>
      <c r="K760" s="352"/>
      <c r="L760" s="351"/>
      <c r="M760" s="351"/>
      <c r="N760" s="351"/>
      <c r="O760" s="351"/>
      <c r="P760" s="351"/>
      <c r="Q760" s="351"/>
      <c r="R760" s="351"/>
      <c r="S760" s="351"/>
      <c r="T760" s="351"/>
      <c r="U760" s="351"/>
      <c r="V760" s="351"/>
      <c r="W760" s="351"/>
      <c r="X760" s="351"/>
    </row>
    <row r="761" ht="75.75" customHeight="1">
      <c r="A761" s="353"/>
      <c r="B761" s="354"/>
      <c r="C761" s="354"/>
      <c r="D761" s="354"/>
      <c r="E761" s="355"/>
      <c r="F761" s="355"/>
      <c r="G761" s="355"/>
      <c r="H761" s="358"/>
      <c r="I761" s="356"/>
      <c r="J761" s="357"/>
      <c r="K761" s="352"/>
      <c r="L761" s="351"/>
      <c r="M761" s="351"/>
      <c r="N761" s="351"/>
      <c r="O761" s="351"/>
      <c r="P761" s="351"/>
      <c r="Q761" s="351"/>
      <c r="R761" s="351"/>
      <c r="S761" s="351"/>
      <c r="T761" s="351"/>
      <c r="U761" s="351"/>
      <c r="V761" s="351"/>
      <c r="W761" s="351"/>
      <c r="X761" s="351"/>
    </row>
    <row r="762" ht="75.75" customHeight="1">
      <c r="A762" s="353"/>
      <c r="B762" s="354"/>
      <c r="C762" s="354"/>
      <c r="D762" s="354"/>
      <c r="E762" s="355"/>
      <c r="F762" s="355"/>
      <c r="G762" s="355"/>
      <c r="H762" s="358"/>
      <c r="I762" s="356"/>
      <c r="J762" s="357"/>
      <c r="K762" s="352"/>
      <c r="L762" s="351"/>
      <c r="M762" s="351"/>
      <c r="N762" s="351"/>
      <c r="O762" s="351"/>
      <c r="P762" s="351"/>
      <c r="Q762" s="351"/>
      <c r="R762" s="351"/>
      <c r="S762" s="351"/>
      <c r="T762" s="351"/>
      <c r="U762" s="351"/>
      <c r="V762" s="351"/>
      <c r="W762" s="351"/>
      <c r="X762" s="351"/>
    </row>
    <row r="763" ht="75.75" customHeight="1">
      <c r="A763" s="353"/>
      <c r="B763" s="354"/>
      <c r="C763" s="354"/>
      <c r="D763" s="354"/>
      <c r="E763" s="355"/>
      <c r="F763" s="355"/>
      <c r="G763" s="355"/>
      <c r="H763" s="358"/>
      <c r="I763" s="356"/>
      <c r="J763" s="357"/>
      <c r="K763" s="352"/>
      <c r="L763" s="351"/>
      <c r="M763" s="351"/>
      <c r="N763" s="351"/>
      <c r="O763" s="351"/>
      <c r="P763" s="351"/>
      <c r="Q763" s="351"/>
      <c r="R763" s="351"/>
      <c r="S763" s="351"/>
      <c r="T763" s="351"/>
      <c r="U763" s="351"/>
      <c r="V763" s="351"/>
      <c r="W763" s="351"/>
      <c r="X763" s="351"/>
    </row>
    <row r="764" ht="75.75" customHeight="1">
      <c r="A764" s="353"/>
      <c r="B764" s="354"/>
      <c r="C764" s="354"/>
      <c r="D764" s="354"/>
      <c r="E764" s="355"/>
      <c r="F764" s="355"/>
      <c r="G764" s="355"/>
      <c r="H764" s="358"/>
      <c r="I764" s="356"/>
      <c r="J764" s="357"/>
      <c r="K764" s="352"/>
      <c r="L764" s="351"/>
      <c r="M764" s="351"/>
      <c r="N764" s="351"/>
      <c r="O764" s="351"/>
      <c r="P764" s="351"/>
      <c r="Q764" s="351"/>
      <c r="R764" s="351"/>
      <c r="S764" s="351"/>
      <c r="T764" s="351"/>
      <c r="U764" s="351"/>
      <c r="V764" s="351"/>
      <c r="W764" s="351"/>
      <c r="X764" s="351"/>
    </row>
    <row r="765" ht="75.75" customHeight="1">
      <c r="A765" s="353"/>
      <c r="B765" s="354"/>
      <c r="C765" s="354"/>
      <c r="D765" s="354"/>
      <c r="E765" s="355"/>
      <c r="F765" s="355"/>
      <c r="G765" s="355"/>
      <c r="H765" s="358"/>
      <c r="I765" s="356"/>
      <c r="J765" s="357"/>
      <c r="K765" s="352"/>
      <c r="L765" s="351"/>
      <c r="M765" s="351"/>
      <c r="N765" s="351"/>
      <c r="O765" s="351"/>
      <c r="P765" s="351"/>
      <c r="Q765" s="351"/>
      <c r="R765" s="351"/>
      <c r="S765" s="351"/>
      <c r="T765" s="351"/>
      <c r="U765" s="351"/>
      <c r="V765" s="351"/>
      <c r="W765" s="351"/>
      <c r="X765" s="351"/>
    </row>
    <row r="766" ht="75.75" customHeight="1">
      <c r="A766" s="353"/>
      <c r="B766" s="354"/>
      <c r="C766" s="354"/>
      <c r="D766" s="354"/>
      <c r="E766" s="355"/>
      <c r="F766" s="355"/>
      <c r="G766" s="355"/>
      <c r="H766" s="358"/>
      <c r="I766" s="356"/>
      <c r="J766" s="357"/>
      <c r="K766" s="352"/>
      <c r="L766" s="351"/>
      <c r="M766" s="351"/>
      <c r="N766" s="351"/>
      <c r="O766" s="351"/>
      <c r="P766" s="351"/>
      <c r="Q766" s="351"/>
      <c r="R766" s="351"/>
      <c r="S766" s="351"/>
      <c r="T766" s="351"/>
      <c r="U766" s="351"/>
      <c r="V766" s="351"/>
      <c r="W766" s="351"/>
      <c r="X766" s="351"/>
    </row>
    <row r="767" ht="75.75" customHeight="1">
      <c r="A767" s="353"/>
      <c r="B767" s="354"/>
      <c r="C767" s="354"/>
      <c r="D767" s="354"/>
      <c r="E767" s="355"/>
      <c r="F767" s="355"/>
      <c r="G767" s="355"/>
      <c r="H767" s="358"/>
      <c r="I767" s="356"/>
      <c r="J767" s="357"/>
      <c r="K767" s="352"/>
      <c r="L767" s="351"/>
      <c r="M767" s="351"/>
      <c r="N767" s="351"/>
      <c r="O767" s="351"/>
      <c r="P767" s="351"/>
      <c r="Q767" s="351"/>
      <c r="R767" s="351"/>
      <c r="S767" s="351"/>
      <c r="T767" s="351"/>
      <c r="U767" s="351"/>
      <c r="V767" s="351"/>
      <c r="W767" s="351"/>
      <c r="X767" s="351"/>
    </row>
    <row r="768" ht="75.75" customHeight="1">
      <c r="A768" s="353"/>
      <c r="B768" s="354"/>
      <c r="C768" s="354"/>
      <c r="D768" s="354"/>
      <c r="E768" s="355"/>
      <c r="F768" s="355"/>
      <c r="G768" s="355"/>
      <c r="H768" s="358"/>
      <c r="I768" s="356"/>
      <c r="J768" s="357"/>
      <c r="K768" s="352"/>
      <c r="L768" s="351"/>
      <c r="M768" s="351"/>
      <c r="N768" s="351"/>
      <c r="O768" s="351"/>
      <c r="P768" s="351"/>
      <c r="Q768" s="351"/>
      <c r="R768" s="351"/>
      <c r="S768" s="351"/>
      <c r="T768" s="351"/>
      <c r="U768" s="351"/>
      <c r="V768" s="351"/>
      <c r="W768" s="351"/>
      <c r="X768" s="351"/>
    </row>
    <row r="769" ht="75.75" customHeight="1">
      <c r="A769" s="353"/>
      <c r="B769" s="354"/>
      <c r="C769" s="354"/>
      <c r="D769" s="354"/>
      <c r="E769" s="355"/>
      <c r="F769" s="355"/>
      <c r="G769" s="355"/>
      <c r="H769" s="358"/>
      <c r="I769" s="356"/>
      <c r="J769" s="357"/>
      <c r="K769" s="352"/>
      <c r="L769" s="351"/>
      <c r="M769" s="351"/>
      <c r="N769" s="351"/>
      <c r="O769" s="351"/>
      <c r="P769" s="351"/>
      <c r="Q769" s="351"/>
      <c r="R769" s="351"/>
      <c r="S769" s="351"/>
      <c r="T769" s="351"/>
      <c r="U769" s="351"/>
      <c r="V769" s="351"/>
      <c r="W769" s="351"/>
      <c r="X769" s="351"/>
    </row>
    <row r="770" ht="75.75" customHeight="1">
      <c r="A770" s="353"/>
      <c r="B770" s="354"/>
      <c r="C770" s="354"/>
      <c r="D770" s="354"/>
      <c r="E770" s="355"/>
      <c r="F770" s="355"/>
      <c r="G770" s="355"/>
      <c r="H770" s="358"/>
      <c r="I770" s="356"/>
      <c r="J770" s="357"/>
      <c r="K770" s="352"/>
      <c r="L770" s="351"/>
      <c r="M770" s="351"/>
      <c r="N770" s="351"/>
      <c r="O770" s="351"/>
      <c r="P770" s="351"/>
      <c r="Q770" s="351"/>
      <c r="R770" s="351"/>
      <c r="S770" s="351"/>
      <c r="T770" s="351"/>
      <c r="U770" s="351"/>
      <c r="V770" s="351"/>
      <c r="W770" s="351"/>
      <c r="X770" s="351"/>
    </row>
    <row r="771" ht="75.75" customHeight="1">
      <c r="A771" s="353"/>
      <c r="B771" s="354"/>
      <c r="C771" s="354"/>
      <c r="D771" s="354"/>
      <c r="E771" s="355"/>
      <c r="F771" s="355"/>
      <c r="G771" s="355"/>
      <c r="H771" s="358"/>
      <c r="I771" s="356"/>
      <c r="J771" s="357"/>
      <c r="K771" s="352"/>
      <c r="L771" s="351"/>
      <c r="M771" s="351"/>
      <c r="N771" s="351"/>
      <c r="O771" s="351"/>
      <c r="P771" s="351"/>
      <c r="Q771" s="351"/>
      <c r="R771" s="351"/>
      <c r="S771" s="351"/>
      <c r="T771" s="351"/>
      <c r="U771" s="351"/>
      <c r="V771" s="351"/>
      <c r="W771" s="351"/>
      <c r="X771" s="351"/>
    </row>
    <row r="772" ht="75.75" customHeight="1">
      <c r="A772" s="353"/>
      <c r="B772" s="354"/>
      <c r="C772" s="354"/>
      <c r="D772" s="354"/>
      <c r="E772" s="355"/>
      <c r="F772" s="355"/>
      <c r="G772" s="355"/>
      <c r="H772" s="358"/>
      <c r="I772" s="356"/>
      <c r="J772" s="357"/>
      <c r="K772" s="352"/>
      <c r="L772" s="351"/>
      <c r="M772" s="351"/>
      <c r="N772" s="351"/>
      <c r="O772" s="351"/>
      <c r="P772" s="351"/>
      <c r="Q772" s="351"/>
      <c r="R772" s="351"/>
      <c r="S772" s="351"/>
      <c r="T772" s="351"/>
      <c r="U772" s="351"/>
      <c r="V772" s="351"/>
      <c r="W772" s="351"/>
      <c r="X772" s="351"/>
    </row>
    <row r="773" ht="75.75" customHeight="1">
      <c r="A773" s="353"/>
      <c r="B773" s="354"/>
      <c r="C773" s="354"/>
      <c r="D773" s="354"/>
      <c r="E773" s="355"/>
      <c r="F773" s="355"/>
      <c r="G773" s="355"/>
      <c r="H773" s="358"/>
      <c r="I773" s="356"/>
      <c r="J773" s="357"/>
      <c r="K773" s="352"/>
      <c r="L773" s="351"/>
      <c r="M773" s="351"/>
      <c r="N773" s="351"/>
      <c r="O773" s="351"/>
      <c r="P773" s="351"/>
      <c r="Q773" s="351"/>
      <c r="R773" s="351"/>
      <c r="S773" s="351"/>
      <c r="T773" s="351"/>
      <c r="U773" s="351"/>
      <c r="V773" s="351"/>
      <c r="W773" s="351"/>
      <c r="X773" s="351"/>
    </row>
    <row r="774" ht="75.75" customHeight="1">
      <c r="A774" s="353"/>
      <c r="B774" s="354"/>
      <c r="C774" s="354"/>
      <c r="D774" s="354"/>
      <c r="E774" s="355"/>
      <c r="F774" s="355"/>
      <c r="G774" s="355"/>
      <c r="H774" s="358"/>
      <c r="I774" s="356"/>
      <c r="J774" s="357"/>
      <c r="K774" s="352"/>
      <c r="L774" s="351"/>
      <c r="M774" s="351"/>
      <c r="N774" s="351"/>
      <c r="O774" s="351"/>
      <c r="P774" s="351"/>
      <c r="Q774" s="351"/>
      <c r="R774" s="351"/>
      <c r="S774" s="351"/>
      <c r="T774" s="351"/>
      <c r="U774" s="351"/>
      <c r="V774" s="351"/>
      <c r="W774" s="351"/>
      <c r="X774" s="351"/>
    </row>
    <row r="775" ht="75.75" customHeight="1">
      <c r="A775" s="353"/>
      <c r="B775" s="354"/>
      <c r="C775" s="354"/>
      <c r="D775" s="354"/>
      <c r="E775" s="355"/>
      <c r="F775" s="355"/>
      <c r="G775" s="355"/>
      <c r="H775" s="358"/>
      <c r="I775" s="356"/>
      <c r="J775" s="357"/>
      <c r="K775" s="352"/>
      <c r="L775" s="351"/>
      <c r="M775" s="351"/>
      <c r="N775" s="351"/>
      <c r="O775" s="351"/>
      <c r="P775" s="351"/>
      <c r="Q775" s="351"/>
      <c r="R775" s="351"/>
      <c r="S775" s="351"/>
      <c r="T775" s="351"/>
      <c r="U775" s="351"/>
      <c r="V775" s="351"/>
      <c r="W775" s="351"/>
      <c r="X775" s="351"/>
    </row>
    <row r="776" ht="75.75" customHeight="1">
      <c r="A776" s="353"/>
      <c r="B776" s="354"/>
      <c r="C776" s="354"/>
      <c r="D776" s="354"/>
      <c r="E776" s="355"/>
      <c r="F776" s="355"/>
      <c r="G776" s="355"/>
      <c r="H776" s="358"/>
      <c r="I776" s="356"/>
      <c r="J776" s="357"/>
      <c r="K776" s="352"/>
      <c r="L776" s="351"/>
      <c r="M776" s="351"/>
      <c r="N776" s="351"/>
      <c r="O776" s="351"/>
      <c r="P776" s="351"/>
      <c r="Q776" s="351"/>
      <c r="R776" s="351"/>
      <c r="S776" s="351"/>
      <c r="T776" s="351"/>
      <c r="U776" s="351"/>
      <c r="V776" s="351"/>
      <c r="W776" s="351"/>
      <c r="X776" s="351"/>
    </row>
    <row r="777" ht="75.75" customHeight="1">
      <c r="A777" s="353"/>
      <c r="B777" s="354"/>
      <c r="C777" s="354"/>
      <c r="D777" s="354"/>
      <c r="E777" s="355"/>
      <c r="F777" s="355"/>
      <c r="G777" s="355"/>
      <c r="H777" s="358"/>
      <c r="I777" s="356"/>
      <c r="J777" s="357"/>
      <c r="K777" s="352"/>
      <c r="L777" s="351"/>
      <c r="M777" s="351"/>
      <c r="N777" s="351"/>
      <c r="O777" s="351"/>
      <c r="P777" s="351"/>
      <c r="Q777" s="351"/>
      <c r="R777" s="351"/>
      <c r="S777" s="351"/>
      <c r="T777" s="351"/>
      <c r="U777" s="351"/>
      <c r="V777" s="351"/>
      <c r="W777" s="351"/>
      <c r="X777" s="351"/>
    </row>
    <row r="778" ht="75.75" customHeight="1">
      <c r="A778" s="353"/>
      <c r="B778" s="354"/>
      <c r="C778" s="354"/>
      <c r="D778" s="354"/>
      <c r="E778" s="355"/>
      <c r="F778" s="355"/>
      <c r="G778" s="355"/>
      <c r="H778" s="358"/>
      <c r="I778" s="356"/>
      <c r="J778" s="357"/>
      <c r="K778" s="352"/>
      <c r="L778" s="351"/>
      <c r="M778" s="351"/>
      <c r="N778" s="351"/>
      <c r="O778" s="351"/>
      <c r="P778" s="351"/>
      <c r="Q778" s="351"/>
      <c r="R778" s="351"/>
      <c r="S778" s="351"/>
      <c r="T778" s="351"/>
      <c r="U778" s="351"/>
      <c r="V778" s="351"/>
      <c r="W778" s="351"/>
      <c r="X778" s="351"/>
    </row>
    <row r="779" ht="75.75" customHeight="1">
      <c r="A779" s="353"/>
      <c r="B779" s="354"/>
      <c r="C779" s="354"/>
      <c r="D779" s="354"/>
      <c r="E779" s="355"/>
      <c r="F779" s="355"/>
      <c r="G779" s="355"/>
      <c r="H779" s="358"/>
      <c r="I779" s="356"/>
      <c r="J779" s="357"/>
      <c r="K779" s="352"/>
      <c r="L779" s="351"/>
      <c r="M779" s="351"/>
      <c r="N779" s="351"/>
      <c r="O779" s="351"/>
      <c r="P779" s="351"/>
      <c r="Q779" s="351"/>
      <c r="R779" s="351"/>
      <c r="S779" s="351"/>
      <c r="T779" s="351"/>
      <c r="U779" s="351"/>
      <c r="V779" s="351"/>
      <c r="W779" s="351"/>
      <c r="X779" s="351"/>
    </row>
    <row r="780" ht="75.75" customHeight="1">
      <c r="A780" s="353"/>
      <c r="B780" s="354"/>
      <c r="C780" s="354"/>
      <c r="D780" s="354"/>
      <c r="E780" s="355"/>
      <c r="F780" s="355"/>
      <c r="G780" s="355"/>
      <c r="H780" s="358"/>
      <c r="I780" s="356"/>
      <c r="J780" s="357"/>
      <c r="K780" s="352"/>
      <c r="L780" s="351"/>
      <c r="M780" s="351"/>
      <c r="N780" s="351"/>
      <c r="O780" s="351"/>
      <c r="P780" s="351"/>
      <c r="Q780" s="351"/>
      <c r="R780" s="351"/>
      <c r="S780" s="351"/>
      <c r="T780" s="351"/>
      <c r="U780" s="351"/>
      <c r="V780" s="351"/>
      <c r="W780" s="351"/>
      <c r="X780" s="351"/>
    </row>
    <row r="781" ht="75.75" customHeight="1">
      <c r="A781" s="353"/>
      <c r="B781" s="354"/>
      <c r="C781" s="354"/>
      <c r="D781" s="354"/>
      <c r="E781" s="355"/>
      <c r="F781" s="355"/>
      <c r="G781" s="355"/>
      <c r="H781" s="358"/>
      <c r="I781" s="356"/>
      <c r="J781" s="357"/>
      <c r="K781" s="352"/>
      <c r="L781" s="351"/>
      <c r="M781" s="351"/>
      <c r="N781" s="351"/>
      <c r="O781" s="351"/>
      <c r="P781" s="351"/>
      <c r="Q781" s="351"/>
      <c r="R781" s="351"/>
      <c r="S781" s="351"/>
      <c r="T781" s="351"/>
      <c r="U781" s="351"/>
      <c r="V781" s="351"/>
      <c r="W781" s="351"/>
      <c r="X781" s="351"/>
    </row>
    <row r="782" ht="75.75" customHeight="1">
      <c r="A782" s="353"/>
      <c r="B782" s="354"/>
      <c r="C782" s="354"/>
      <c r="D782" s="354"/>
      <c r="E782" s="355"/>
      <c r="F782" s="355"/>
      <c r="G782" s="355"/>
      <c r="H782" s="358"/>
      <c r="I782" s="356"/>
      <c r="J782" s="357"/>
      <c r="K782" s="352"/>
      <c r="L782" s="351"/>
      <c r="M782" s="351"/>
      <c r="N782" s="351"/>
      <c r="O782" s="351"/>
      <c r="P782" s="351"/>
      <c r="Q782" s="351"/>
      <c r="R782" s="351"/>
      <c r="S782" s="351"/>
      <c r="T782" s="351"/>
      <c r="U782" s="351"/>
      <c r="V782" s="351"/>
      <c r="W782" s="351"/>
      <c r="X782" s="351"/>
    </row>
    <row r="783" ht="75.75" customHeight="1">
      <c r="A783" s="353"/>
      <c r="B783" s="354"/>
      <c r="C783" s="354"/>
      <c r="D783" s="354"/>
      <c r="E783" s="355"/>
      <c r="F783" s="355"/>
      <c r="G783" s="355"/>
      <c r="H783" s="358"/>
      <c r="I783" s="356"/>
      <c r="J783" s="357"/>
      <c r="K783" s="352"/>
      <c r="L783" s="351"/>
      <c r="M783" s="351"/>
      <c r="N783" s="351"/>
      <c r="O783" s="351"/>
      <c r="P783" s="351"/>
      <c r="Q783" s="351"/>
      <c r="R783" s="351"/>
      <c r="S783" s="351"/>
      <c r="T783" s="351"/>
      <c r="U783" s="351"/>
      <c r="V783" s="351"/>
      <c r="W783" s="351"/>
      <c r="X783" s="351"/>
    </row>
    <row r="784" ht="75.75" customHeight="1">
      <c r="A784" s="353"/>
      <c r="B784" s="354"/>
      <c r="C784" s="354"/>
      <c r="D784" s="354"/>
      <c r="E784" s="355"/>
      <c r="F784" s="355"/>
      <c r="G784" s="355"/>
      <c r="H784" s="358"/>
      <c r="I784" s="356"/>
      <c r="J784" s="357"/>
      <c r="K784" s="352"/>
      <c r="L784" s="351"/>
      <c r="M784" s="351"/>
      <c r="N784" s="351"/>
      <c r="O784" s="351"/>
      <c r="P784" s="351"/>
      <c r="Q784" s="351"/>
      <c r="R784" s="351"/>
      <c r="S784" s="351"/>
      <c r="T784" s="351"/>
      <c r="U784" s="351"/>
      <c r="V784" s="351"/>
      <c r="W784" s="351"/>
      <c r="X784" s="351"/>
    </row>
    <row r="785" ht="75.75" customHeight="1">
      <c r="A785" s="353"/>
      <c r="B785" s="354"/>
      <c r="C785" s="354"/>
      <c r="D785" s="354"/>
      <c r="E785" s="355"/>
      <c r="F785" s="355"/>
      <c r="G785" s="355"/>
      <c r="H785" s="358"/>
      <c r="I785" s="356"/>
      <c r="J785" s="357"/>
      <c r="K785" s="352"/>
      <c r="L785" s="351"/>
      <c r="M785" s="351"/>
      <c r="N785" s="351"/>
      <c r="O785" s="351"/>
      <c r="P785" s="351"/>
      <c r="Q785" s="351"/>
      <c r="R785" s="351"/>
      <c r="S785" s="351"/>
      <c r="T785" s="351"/>
      <c r="U785" s="351"/>
      <c r="V785" s="351"/>
      <c r="W785" s="351"/>
      <c r="X785" s="351"/>
    </row>
    <row r="786" ht="75.75" customHeight="1">
      <c r="A786" s="353"/>
      <c r="B786" s="354"/>
      <c r="C786" s="354"/>
      <c r="D786" s="354"/>
      <c r="E786" s="355"/>
      <c r="F786" s="355"/>
      <c r="G786" s="355"/>
      <c r="H786" s="358"/>
      <c r="I786" s="356"/>
      <c r="J786" s="357"/>
      <c r="K786" s="352"/>
      <c r="L786" s="351"/>
      <c r="M786" s="351"/>
      <c r="N786" s="351"/>
      <c r="O786" s="351"/>
      <c r="P786" s="351"/>
      <c r="Q786" s="351"/>
      <c r="R786" s="351"/>
      <c r="S786" s="351"/>
      <c r="T786" s="351"/>
      <c r="U786" s="351"/>
      <c r="V786" s="351"/>
      <c r="W786" s="351"/>
      <c r="X786" s="351"/>
    </row>
    <row r="787" ht="75.75" customHeight="1">
      <c r="A787" s="353"/>
      <c r="B787" s="354"/>
      <c r="C787" s="354"/>
      <c r="D787" s="354"/>
      <c r="E787" s="355"/>
      <c r="F787" s="355"/>
      <c r="G787" s="355"/>
      <c r="H787" s="358"/>
      <c r="I787" s="356"/>
      <c r="J787" s="357"/>
      <c r="K787" s="352"/>
      <c r="L787" s="351"/>
      <c r="M787" s="351"/>
      <c r="N787" s="351"/>
      <c r="O787" s="351"/>
      <c r="P787" s="351"/>
      <c r="Q787" s="351"/>
      <c r="R787" s="351"/>
      <c r="S787" s="351"/>
      <c r="T787" s="351"/>
      <c r="U787" s="351"/>
      <c r="V787" s="351"/>
      <c r="W787" s="351"/>
      <c r="X787" s="351"/>
    </row>
    <row r="788" ht="75.75" customHeight="1">
      <c r="A788" s="353"/>
      <c r="B788" s="354"/>
      <c r="C788" s="354"/>
      <c r="D788" s="354"/>
      <c r="E788" s="355"/>
      <c r="F788" s="355"/>
      <c r="G788" s="355"/>
      <c r="H788" s="358"/>
      <c r="I788" s="356"/>
      <c r="J788" s="357"/>
      <c r="K788" s="352"/>
      <c r="L788" s="351"/>
      <c r="M788" s="351"/>
      <c r="N788" s="351"/>
      <c r="O788" s="351"/>
      <c r="P788" s="351"/>
      <c r="Q788" s="351"/>
      <c r="R788" s="351"/>
      <c r="S788" s="351"/>
      <c r="T788" s="351"/>
      <c r="U788" s="351"/>
      <c r="V788" s="351"/>
      <c r="W788" s="351"/>
      <c r="X788" s="351"/>
    </row>
    <row r="789" ht="75.75" customHeight="1">
      <c r="A789" s="353"/>
      <c r="B789" s="354"/>
      <c r="C789" s="354"/>
      <c r="D789" s="354"/>
      <c r="E789" s="355"/>
      <c r="F789" s="355"/>
      <c r="G789" s="355"/>
      <c r="H789" s="358"/>
      <c r="I789" s="356"/>
      <c r="J789" s="357"/>
      <c r="K789" s="352"/>
      <c r="L789" s="351"/>
      <c r="M789" s="351"/>
      <c r="N789" s="351"/>
      <c r="O789" s="351"/>
      <c r="P789" s="351"/>
      <c r="Q789" s="351"/>
      <c r="R789" s="351"/>
      <c r="S789" s="351"/>
      <c r="T789" s="351"/>
      <c r="U789" s="351"/>
      <c r="V789" s="351"/>
      <c r="W789" s="351"/>
      <c r="X789" s="351"/>
    </row>
    <row r="790" ht="75.75" customHeight="1">
      <c r="A790" s="353"/>
      <c r="B790" s="354"/>
      <c r="C790" s="354"/>
      <c r="D790" s="354"/>
      <c r="E790" s="355"/>
      <c r="F790" s="355"/>
      <c r="G790" s="355"/>
      <c r="H790" s="358"/>
      <c r="I790" s="356"/>
      <c r="J790" s="357"/>
      <c r="K790" s="352"/>
      <c r="L790" s="351"/>
      <c r="M790" s="351"/>
      <c r="N790" s="351"/>
      <c r="O790" s="351"/>
      <c r="P790" s="351"/>
      <c r="Q790" s="351"/>
      <c r="R790" s="351"/>
      <c r="S790" s="351"/>
      <c r="T790" s="351"/>
      <c r="U790" s="351"/>
      <c r="V790" s="351"/>
      <c r="W790" s="351"/>
      <c r="X790" s="351"/>
    </row>
    <row r="791" ht="75.75" customHeight="1">
      <c r="A791" s="353"/>
      <c r="B791" s="354"/>
      <c r="C791" s="354"/>
      <c r="D791" s="354"/>
      <c r="E791" s="355"/>
      <c r="F791" s="355"/>
      <c r="G791" s="355"/>
      <c r="H791" s="358"/>
      <c r="I791" s="356"/>
      <c r="J791" s="357"/>
      <c r="K791" s="352"/>
      <c r="L791" s="351"/>
      <c r="M791" s="351"/>
      <c r="N791" s="351"/>
      <c r="O791" s="351"/>
      <c r="P791" s="351"/>
      <c r="Q791" s="351"/>
      <c r="R791" s="351"/>
      <c r="S791" s="351"/>
      <c r="T791" s="351"/>
      <c r="U791" s="351"/>
      <c r="V791" s="351"/>
      <c r="W791" s="351"/>
      <c r="X791" s="351"/>
    </row>
    <row r="792" ht="75.75" customHeight="1">
      <c r="A792" s="353"/>
      <c r="B792" s="354"/>
      <c r="C792" s="354"/>
      <c r="D792" s="354"/>
      <c r="E792" s="355"/>
      <c r="F792" s="355"/>
      <c r="G792" s="355"/>
      <c r="H792" s="358"/>
      <c r="I792" s="356"/>
      <c r="J792" s="357"/>
      <c r="K792" s="352"/>
      <c r="L792" s="351"/>
      <c r="M792" s="351"/>
      <c r="N792" s="351"/>
      <c r="O792" s="351"/>
      <c r="P792" s="351"/>
      <c r="Q792" s="351"/>
      <c r="R792" s="351"/>
      <c r="S792" s="351"/>
      <c r="T792" s="351"/>
      <c r="U792" s="351"/>
      <c r="V792" s="351"/>
      <c r="W792" s="351"/>
      <c r="X792" s="351"/>
    </row>
    <row r="793" ht="75.75" customHeight="1">
      <c r="A793" s="353"/>
      <c r="B793" s="354"/>
      <c r="C793" s="354"/>
      <c r="D793" s="354"/>
      <c r="E793" s="355"/>
      <c r="F793" s="355"/>
      <c r="G793" s="355"/>
      <c r="H793" s="358"/>
      <c r="I793" s="356"/>
      <c r="J793" s="357"/>
      <c r="K793" s="352"/>
      <c r="L793" s="351"/>
      <c r="M793" s="351"/>
      <c r="N793" s="351"/>
      <c r="O793" s="351"/>
      <c r="P793" s="351"/>
      <c r="Q793" s="351"/>
      <c r="R793" s="351"/>
      <c r="S793" s="351"/>
      <c r="T793" s="351"/>
      <c r="U793" s="351"/>
      <c r="V793" s="351"/>
      <c r="W793" s="351"/>
      <c r="X793" s="351"/>
    </row>
    <row r="794" ht="75.75" customHeight="1">
      <c r="A794" s="353"/>
      <c r="B794" s="354"/>
      <c r="C794" s="354"/>
      <c r="D794" s="354"/>
      <c r="E794" s="355"/>
      <c r="F794" s="355"/>
      <c r="G794" s="355"/>
      <c r="H794" s="358"/>
      <c r="I794" s="356"/>
      <c r="J794" s="357"/>
      <c r="K794" s="352"/>
      <c r="L794" s="351"/>
      <c r="M794" s="351"/>
      <c r="N794" s="351"/>
      <c r="O794" s="351"/>
      <c r="P794" s="351"/>
      <c r="Q794" s="351"/>
      <c r="R794" s="351"/>
      <c r="S794" s="351"/>
      <c r="T794" s="351"/>
      <c r="U794" s="351"/>
      <c r="V794" s="351"/>
      <c r="W794" s="351"/>
      <c r="X794" s="351"/>
    </row>
    <row r="795" ht="75.75" customHeight="1">
      <c r="A795" s="353"/>
      <c r="B795" s="354"/>
      <c r="C795" s="354"/>
      <c r="D795" s="354"/>
      <c r="E795" s="355"/>
      <c r="F795" s="355"/>
      <c r="G795" s="355"/>
      <c r="H795" s="358"/>
      <c r="I795" s="356"/>
      <c r="J795" s="357"/>
      <c r="K795" s="352"/>
      <c r="L795" s="351"/>
      <c r="M795" s="351"/>
      <c r="N795" s="351"/>
      <c r="O795" s="351"/>
      <c r="P795" s="351"/>
      <c r="Q795" s="351"/>
      <c r="R795" s="351"/>
      <c r="S795" s="351"/>
      <c r="T795" s="351"/>
      <c r="U795" s="351"/>
      <c r="V795" s="351"/>
      <c r="W795" s="351"/>
      <c r="X795" s="351"/>
    </row>
    <row r="796" ht="75.75" customHeight="1">
      <c r="A796" s="353"/>
      <c r="B796" s="354"/>
      <c r="C796" s="354"/>
      <c r="D796" s="354"/>
      <c r="E796" s="355"/>
      <c r="F796" s="355"/>
      <c r="G796" s="355"/>
      <c r="H796" s="358"/>
      <c r="I796" s="356"/>
      <c r="J796" s="357"/>
      <c r="K796" s="352"/>
      <c r="L796" s="351"/>
      <c r="M796" s="351"/>
      <c r="N796" s="351"/>
      <c r="O796" s="351"/>
      <c r="P796" s="351"/>
      <c r="Q796" s="351"/>
      <c r="R796" s="351"/>
      <c r="S796" s="351"/>
      <c r="T796" s="351"/>
      <c r="U796" s="351"/>
      <c r="V796" s="351"/>
      <c r="W796" s="351"/>
      <c r="X796" s="351"/>
    </row>
    <row r="797" ht="75.75" customHeight="1">
      <c r="A797" s="353"/>
      <c r="B797" s="354"/>
      <c r="C797" s="354"/>
      <c r="D797" s="354"/>
      <c r="E797" s="355"/>
      <c r="F797" s="355"/>
      <c r="G797" s="355"/>
      <c r="H797" s="358"/>
      <c r="I797" s="356"/>
      <c r="J797" s="357"/>
      <c r="K797" s="352"/>
      <c r="L797" s="351"/>
      <c r="M797" s="351"/>
      <c r="N797" s="351"/>
      <c r="O797" s="351"/>
      <c r="P797" s="351"/>
      <c r="Q797" s="351"/>
      <c r="R797" s="351"/>
      <c r="S797" s="351"/>
      <c r="T797" s="351"/>
      <c r="U797" s="351"/>
      <c r="V797" s="351"/>
      <c r="W797" s="351"/>
      <c r="X797" s="351"/>
    </row>
    <row r="798" ht="75.75" customHeight="1">
      <c r="A798" s="353"/>
      <c r="B798" s="354"/>
      <c r="C798" s="354"/>
      <c r="D798" s="354"/>
      <c r="E798" s="355"/>
      <c r="F798" s="355"/>
      <c r="G798" s="355"/>
      <c r="H798" s="358"/>
      <c r="I798" s="356"/>
      <c r="J798" s="357"/>
      <c r="K798" s="352"/>
      <c r="L798" s="351"/>
      <c r="M798" s="351"/>
      <c r="N798" s="351"/>
      <c r="O798" s="351"/>
      <c r="P798" s="351"/>
      <c r="Q798" s="351"/>
      <c r="R798" s="351"/>
      <c r="S798" s="351"/>
      <c r="T798" s="351"/>
      <c r="U798" s="351"/>
      <c r="V798" s="351"/>
      <c r="W798" s="351"/>
      <c r="X798" s="351"/>
    </row>
    <row r="799" ht="75.75" customHeight="1">
      <c r="A799" s="353"/>
      <c r="B799" s="354"/>
      <c r="C799" s="354"/>
      <c r="D799" s="354"/>
      <c r="E799" s="355"/>
      <c r="F799" s="355"/>
      <c r="G799" s="355"/>
      <c r="H799" s="358"/>
      <c r="I799" s="356"/>
      <c r="J799" s="357"/>
      <c r="K799" s="352"/>
      <c r="L799" s="351"/>
      <c r="M799" s="351"/>
      <c r="N799" s="351"/>
      <c r="O799" s="351"/>
      <c r="P799" s="351"/>
      <c r="Q799" s="351"/>
      <c r="R799" s="351"/>
      <c r="S799" s="351"/>
      <c r="T799" s="351"/>
      <c r="U799" s="351"/>
      <c r="V799" s="351"/>
      <c r="W799" s="351"/>
      <c r="X799" s="351"/>
    </row>
    <row r="800" ht="75.75" customHeight="1">
      <c r="A800" s="353"/>
      <c r="B800" s="354"/>
      <c r="C800" s="354"/>
      <c r="D800" s="354"/>
      <c r="E800" s="355"/>
      <c r="F800" s="355"/>
      <c r="G800" s="355"/>
      <c r="H800" s="358"/>
      <c r="I800" s="356"/>
      <c r="J800" s="357"/>
      <c r="K800" s="352"/>
      <c r="L800" s="351"/>
      <c r="M800" s="351"/>
      <c r="N800" s="351"/>
      <c r="O800" s="351"/>
      <c r="P800" s="351"/>
      <c r="Q800" s="351"/>
      <c r="R800" s="351"/>
      <c r="S800" s="351"/>
      <c r="T800" s="351"/>
      <c r="U800" s="351"/>
      <c r="V800" s="351"/>
      <c r="W800" s="351"/>
      <c r="X800" s="351"/>
    </row>
    <row r="801" ht="75.75" customHeight="1">
      <c r="A801" s="353"/>
      <c r="B801" s="354"/>
      <c r="C801" s="354"/>
      <c r="D801" s="354"/>
      <c r="E801" s="355"/>
      <c r="F801" s="355"/>
      <c r="G801" s="355"/>
      <c r="H801" s="358"/>
      <c r="I801" s="356"/>
      <c r="J801" s="357"/>
      <c r="K801" s="352"/>
      <c r="L801" s="351"/>
      <c r="M801" s="351"/>
      <c r="N801" s="351"/>
      <c r="O801" s="351"/>
      <c r="P801" s="351"/>
      <c r="Q801" s="351"/>
      <c r="R801" s="351"/>
      <c r="S801" s="351"/>
      <c r="T801" s="351"/>
      <c r="U801" s="351"/>
      <c r="V801" s="351"/>
      <c r="W801" s="351"/>
      <c r="X801" s="351"/>
    </row>
    <row r="802" ht="75.75" customHeight="1">
      <c r="A802" s="353"/>
      <c r="B802" s="354"/>
      <c r="C802" s="354"/>
      <c r="D802" s="354"/>
      <c r="E802" s="355"/>
      <c r="F802" s="355"/>
      <c r="G802" s="355"/>
      <c r="H802" s="358"/>
      <c r="I802" s="356"/>
      <c r="J802" s="357"/>
      <c r="K802" s="352"/>
      <c r="L802" s="351"/>
      <c r="M802" s="351"/>
      <c r="N802" s="351"/>
      <c r="O802" s="351"/>
      <c r="P802" s="351"/>
      <c r="Q802" s="351"/>
      <c r="R802" s="351"/>
      <c r="S802" s="351"/>
      <c r="T802" s="351"/>
      <c r="U802" s="351"/>
      <c r="V802" s="351"/>
      <c r="W802" s="351"/>
      <c r="X802" s="351"/>
    </row>
    <row r="803" ht="75.75" customHeight="1">
      <c r="A803" s="353"/>
      <c r="B803" s="354"/>
      <c r="C803" s="354"/>
      <c r="D803" s="354"/>
      <c r="E803" s="355"/>
      <c r="F803" s="355"/>
      <c r="G803" s="355"/>
      <c r="H803" s="358"/>
      <c r="I803" s="356"/>
      <c r="J803" s="357"/>
      <c r="K803" s="352"/>
      <c r="L803" s="351"/>
      <c r="M803" s="351"/>
      <c r="N803" s="351"/>
      <c r="O803" s="351"/>
      <c r="P803" s="351"/>
      <c r="Q803" s="351"/>
      <c r="R803" s="351"/>
      <c r="S803" s="351"/>
      <c r="T803" s="351"/>
      <c r="U803" s="351"/>
      <c r="V803" s="351"/>
      <c r="W803" s="351"/>
      <c r="X803" s="351"/>
    </row>
    <row r="804" ht="75.75" customHeight="1">
      <c r="A804" s="353"/>
      <c r="B804" s="354"/>
      <c r="C804" s="354"/>
      <c r="D804" s="354"/>
      <c r="E804" s="355"/>
      <c r="F804" s="355"/>
      <c r="G804" s="355"/>
      <c r="H804" s="358"/>
      <c r="I804" s="356"/>
      <c r="J804" s="357"/>
      <c r="K804" s="352"/>
      <c r="L804" s="351"/>
      <c r="M804" s="351"/>
      <c r="N804" s="351"/>
      <c r="O804" s="351"/>
      <c r="P804" s="351"/>
      <c r="Q804" s="351"/>
      <c r="R804" s="351"/>
      <c r="S804" s="351"/>
      <c r="T804" s="351"/>
      <c r="U804" s="351"/>
      <c r="V804" s="351"/>
      <c r="W804" s="351"/>
      <c r="X804" s="351"/>
    </row>
    <row r="805" ht="75.75" customHeight="1">
      <c r="A805" s="353"/>
      <c r="B805" s="354"/>
      <c r="C805" s="354"/>
      <c r="D805" s="354"/>
      <c r="E805" s="355"/>
      <c r="F805" s="355"/>
      <c r="G805" s="355"/>
      <c r="H805" s="358"/>
      <c r="I805" s="356"/>
      <c r="J805" s="357"/>
      <c r="K805" s="352"/>
      <c r="L805" s="351"/>
      <c r="M805" s="351"/>
      <c r="N805" s="351"/>
      <c r="O805" s="351"/>
      <c r="P805" s="351"/>
      <c r="Q805" s="351"/>
      <c r="R805" s="351"/>
      <c r="S805" s="351"/>
      <c r="T805" s="351"/>
      <c r="U805" s="351"/>
      <c r="V805" s="351"/>
      <c r="W805" s="351"/>
      <c r="X805" s="351"/>
    </row>
    <row r="806" ht="75.75" customHeight="1">
      <c r="A806" s="353"/>
      <c r="B806" s="354"/>
      <c r="C806" s="354"/>
      <c r="D806" s="354"/>
      <c r="E806" s="355"/>
      <c r="F806" s="355"/>
      <c r="G806" s="355"/>
      <c r="H806" s="358"/>
      <c r="I806" s="356"/>
      <c r="J806" s="357"/>
      <c r="K806" s="352"/>
      <c r="L806" s="351"/>
      <c r="M806" s="351"/>
      <c r="N806" s="351"/>
      <c r="O806" s="351"/>
      <c r="P806" s="351"/>
      <c r="Q806" s="351"/>
      <c r="R806" s="351"/>
      <c r="S806" s="351"/>
      <c r="T806" s="351"/>
      <c r="U806" s="351"/>
      <c r="V806" s="351"/>
      <c r="W806" s="351"/>
      <c r="X806" s="351"/>
    </row>
    <row r="807" ht="75.75" customHeight="1">
      <c r="A807" s="353"/>
      <c r="B807" s="354"/>
      <c r="C807" s="354"/>
      <c r="D807" s="354"/>
      <c r="E807" s="355"/>
      <c r="F807" s="355"/>
      <c r="G807" s="355"/>
      <c r="H807" s="358"/>
      <c r="I807" s="356"/>
      <c r="J807" s="357"/>
      <c r="K807" s="352"/>
      <c r="L807" s="351"/>
      <c r="M807" s="351"/>
      <c r="N807" s="351"/>
      <c r="O807" s="351"/>
      <c r="P807" s="351"/>
      <c r="Q807" s="351"/>
      <c r="R807" s="351"/>
      <c r="S807" s="351"/>
      <c r="T807" s="351"/>
      <c r="U807" s="351"/>
      <c r="V807" s="351"/>
      <c r="W807" s="351"/>
      <c r="X807" s="351"/>
    </row>
    <row r="808" ht="75.75" customHeight="1">
      <c r="A808" s="353"/>
      <c r="B808" s="354"/>
      <c r="C808" s="354"/>
      <c r="D808" s="354"/>
      <c r="E808" s="355"/>
      <c r="F808" s="355"/>
      <c r="G808" s="355"/>
      <c r="H808" s="358"/>
      <c r="I808" s="356"/>
      <c r="J808" s="357"/>
      <c r="K808" s="352"/>
      <c r="L808" s="351"/>
      <c r="M808" s="351"/>
      <c r="N808" s="351"/>
      <c r="O808" s="351"/>
      <c r="P808" s="351"/>
      <c r="Q808" s="351"/>
      <c r="R808" s="351"/>
      <c r="S808" s="351"/>
      <c r="T808" s="351"/>
      <c r="U808" s="351"/>
      <c r="V808" s="351"/>
      <c r="W808" s="351"/>
      <c r="X808" s="351"/>
    </row>
    <row r="809" ht="75.75" customHeight="1">
      <c r="A809" s="353"/>
      <c r="B809" s="354"/>
      <c r="C809" s="354"/>
      <c r="D809" s="354"/>
      <c r="E809" s="355"/>
      <c r="F809" s="355"/>
      <c r="G809" s="355"/>
      <c r="H809" s="358"/>
      <c r="I809" s="356"/>
      <c r="J809" s="357"/>
      <c r="K809" s="352"/>
      <c r="L809" s="351"/>
      <c r="M809" s="351"/>
      <c r="N809" s="351"/>
      <c r="O809" s="351"/>
      <c r="P809" s="351"/>
      <c r="Q809" s="351"/>
      <c r="R809" s="351"/>
      <c r="S809" s="351"/>
      <c r="T809" s="351"/>
      <c r="U809" s="351"/>
      <c r="V809" s="351"/>
      <c r="W809" s="351"/>
      <c r="X809" s="351"/>
    </row>
    <row r="810" ht="75.75" customHeight="1">
      <c r="A810" s="353"/>
      <c r="B810" s="354"/>
      <c r="C810" s="354"/>
      <c r="D810" s="354"/>
      <c r="E810" s="355"/>
      <c r="F810" s="355"/>
      <c r="G810" s="355"/>
      <c r="H810" s="358"/>
      <c r="I810" s="356"/>
      <c r="J810" s="357"/>
      <c r="K810" s="352"/>
      <c r="L810" s="351"/>
      <c r="M810" s="351"/>
      <c r="N810" s="351"/>
      <c r="O810" s="351"/>
      <c r="P810" s="351"/>
      <c r="Q810" s="351"/>
      <c r="R810" s="351"/>
      <c r="S810" s="351"/>
      <c r="T810" s="351"/>
      <c r="U810" s="351"/>
      <c r="V810" s="351"/>
      <c r="W810" s="351"/>
      <c r="X810" s="351"/>
    </row>
    <row r="811" ht="75.75" customHeight="1">
      <c r="A811" s="353"/>
      <c r="B811" s="354"/>
      <c r="C811" s="354"/>
      <c r="D811" s="354"/>
      <c r="E811" s="355"/>
      <c r="F811" s="355"/>
      <c r="G811" s="355"/>
      <c r="H811" s="358"/>
      <c r="I811" s="356"/>
      <c r="J811" s="357"/>
      <c r="K811" s="352"/>
      <c r="L811" s="351"/>
      <c r="M811" s="351"/>
      <c r="N811" s="351"/>
      <c r="O811" s="351"/>
      <c r="P811" s="351"/>
      <c r="Q811" s="351"/>
      <c r="R811" s="351"/>
      <c r="S811" s="351"/>
      <c r="T811" s="351"/>
      <c r="U811" s="351"/>
      <c r="V811" s="351"/>
      <c r="W811" s="351"/>
      <c r="X811" s="351"/>
    </row>
    <row r="812" ht="75.75" customHeight="1">
      <c r="A812" s="353"/>
      <c r="B812" s="354"/>
      <c r="C812" s="354"/>
      <c r="D812" s="354"/>
      <c r="E812" s="355"/>
      <c r="F812" s="355"/>
      <c r="G812" s="355"/>
      <c r="H812" s="358"/>
      <c r="I812" s="356"/>
      <c r="J812" s="357"/>
      <c r="K812" s="352"/>
      <c r="L812" s="351"/>
      <c r="M812" s="351"/>
      <c r="N812" s="351"/>
      <c r="O812" s="351"/>
      <c r="P812" s="351"/>
      <c r="Q812" s="351"/>
      <c r="R812" s="351"/>
      <c r="S812" s="351"/>
      <c r="T812" s="351"/>
      <c r="U812" s="351"/>
      <c r="V812" s="351"/>
      <c r="W812" s="351"/>
      <c r="X812" s="351"/>
    </row>
    <row r="813" ht="75.75" customHeight="1">
      <c r="A813" s="353"/>
      <c r="B813" s="354"/>
      <c r="C813" s="354"/>
      <c r="D813" s="354"/>
      <c r="E813" s="355"/>
      <c r="F813" s="355"/>
      <c r="G813" s="355"/>
      <c r="H813" s="358"/>
      <c r="I813" s="356"/>
      <c r="J813" s="357"/>
      <c r="K813" s="352"/>
      <c r="L813" s="351"/>
      <c r="M813" s="351"/>
      <c r="N813" s="351"/>
      <c r="O813" s="351"/>
      <c r="P813" s="351"/>
      <c r="Q813" s="351"/>
      <c r="R813" s="351"/>
      <c r="S813" s="351"/>
      <c r="T813" s="351"/>
      <c r="U813" s="351"/>
      <c r="V813" s="351"/>
      <c r="W813" s="351"/>
      <c r="X813" s="351"/>
    </row>
    <row r="814" ht="75.75" customHeight="1">
      <c r="A814" s="353"/>
      <c r="B814" s="354"/>
      <c r="C814" s="354"/>
      <c r="D814" s="354"/>
      <c r="E814" s="355"/>
      <c r="F814" s="355"/>
      <c r="G814" s="355"/>
      <c r="H814" s="358"/>
      <c r="I814" s="356"/>
      <c r="J814" s="357"/>
      <c r="K814" s="352"/>
      <c r="L814" s="351"/>
      <c r="M814" s="351"/>
      <c r="N814" s="351"/>
      <c r="O814" s="351"/>
      <c r="P814" s="351"/>
      <c r="Q814" s="351"/>
      <c r="R814" s="351"/>
      <c r="S814" s="351"/>
      <c r="T814" s="351"/>
      <c r="U814" s="351"/>
      <c r="V814" s="351"/>
      <c r="W814" s="351"/>
      <c r="X814" s="351"/>
    </row>
    <row r="815" ht="75.75" customHeight="1">
      <c r="A815" s="353"/>
      <c r="B815" s="354"/>
      <c r="C815" s="354"/>
      <c r="D815" s="354"/>
      <c r="E815" s="355"/>
      <c r="F815" s="355"/>
      <c r="G815" s="355"/>
      <c r="H815" s="358"/>
      <c r="I815" s="356"/>
      <c r="J815" s="357"/>
      <c r="K815" s="352"/>
      <c r="L815" s="351"/>
      <c r="M815" s="351"/>
      <c r="N815" s="351"/>
      <c r="O815" s="351"/>
      <c r="P815" s="351"/>
      <c r="Q815" s="351"/>
      <c r="R815" s="351"/>
      <c r="S815" s="351"/>
      <c r="T815" s="351"/>
      <c r="U815" s="351"/>
      <c r="V815" s="351"/>
      <c r="W815" s="351"/>
      <c r="X815" s="351"/>
    </row>
    <row r="816" ht="75.75" customHeight="1">
      <c r="A816" s="353"/>
      <c r="B816" s="354"/>
      <c r="C816" s="354"/>
      <c r="D816" s="354"/>
      <c r="E816" s="355"/>
      <c r="F816" s="355"/>
      <c r="G816" s="355"/>
      <c r="H816" s="358"/>
      <c r="I816" s="356"/>
      <c r="J816" s="357"/>
      <c r="K816" s="352"/>
      <c r="L816" s="351"/>
      <c r="M816" s="351"/>
      <c r="N816" s="351"/>
      <c r="O816" s="351"/>
      <c r="P816" s="351"/>
      <c r="Q816" s="351"/>
      <c r="R816" s="351"/>
      <c r="S816" s="351"/>
      <c r="T816" s="351"/>
      <c r="U816" s="351"/>
      <c r="V816" s="351"/>
      <c r="W816" s="351"/>
      <c r="X816" s="351"/>
    </row>
    <row r="817" ht="75.75" customHeight="1">
      <c r="A817" s="353"/>
      <c r="B817" s="354"/>
      <c r="C817" s="354"/>
      <c r="D817" s="354"/>
      <c r="E817" s="355"/>
      <c r="F817" s="355"/>
      <c r="G817" s="355"/>
      <c r="H817" s="358"/>
      <c r="I817" s="356"/>
      <c r="J817" s="357"/>
      <c r="K817" s="352"/>
      <c r="L817" s="351"/>
      <c r="M817" s="351"/>
      <c r="N817" s="351"/>
      <c r="O817" s="351"/>
      <c r="P817" s="351"/>
      <c r="Q817" s="351"/>
      <c r="R817" s="351"/>
      <c r="S817" s="351"/>
      <c r="T817" s="351"/>
      <c r="U817" s="351"/>
      <c r="V817" s="351"/>
      <c r="W817" s="351"/>
      <c r="X817" s="351"/>
    </row>
    <row r="818" ht="75.75" customHeight="1">
      <c r="A818" s="353"/>
      <c r="B818" s="354"/>
      <c r="C818" s="354"/>
      <c r="D818" s="354"/>
      <c r="E818" s="355"/>
      <c r="F818" s="355"/>
      <c r="G818" s="355"/>
      <c r="H818" s="358"/>
      <c r="I818" s="356"/>
      <c r="J818" s="357"/>
      <c r="K818" s="352"/>
      <c r="L818" s="351"/>
      <c r="M818" s="351"/>
      <c r="N818" s="351"/>
      <c r="O818" s="351"/>
      <c r="P818" s="351"/>
      <c r="Q818" s="351"/>
      <c r="R818" s="351"/>
      <c r="S818" s="351"/>
      <c r="T818" s="351"/>
      <c r="U818" s="351"/>
      <c r="V818" s="351"/>
      <c r="W818" s="351"/>
      <c r="X818" s="351"/>
    </row>
    <row r="819" ht="75.75" customHeight="1">
      <c r="A819" s="353"/>
      <c r="B819" s="354"/>
      <c r="C819" s="354"/>
      <c r="D819" s="354"/>
      <c r="E819" s="355"/>
      <c r="F819" s="355"/>
      <c r="G819" s="355"/>
      <c r="H819" s="358"/>
      <c r="I819" s="356"/>
      <c r="J819" s="357"/>
      <c r="K819" s="352"/>
      <c r="L819" s="351"/>
      <c r="M819" s="351"/>
      <c r="N819" s="351"/>
      <c r="O819" s="351"/>
      <c r="P819" s="351"/>
      <c r="Q819" s="351"/>
      <c r="R819" s="351"/>
      <c r="S819" s="351"/>
      <c r="T819" s="351"/>
      <c r="U819" s="351"/>
      <c r="V819" s="351"/>
      <c r="W819" s="351"/>
      <c r="X819" s="351"/>
    </row>
    <row r="820" ht="75.75" customHeight="1">
      <c r="A820" s="353"/>
      <c r="B820" s="354"/>
      <c r="C820" s="354"/>
      <c r="D820" s="354"/>
      <c r="E820" s="355"/>
      <c r="F820" s="355"/>
      <c r="G820" s="355"/>
      <c r="H820" s="358"/>
      <c r="I820" s="356"/>
      <c r="J820" s="357"/>
      <c r="K820" s="352"/>
      <c r="L820" s="351"/>
      <c r="M820" s="351"/>
      <c r="N820" s="351"/>
      <c r="O820" s="351"/>
      <c r="P820" s="351"/>
      <c r="Q820" s="351"/>
      <c r="R820" s="351"/>
      <c r="S820" s="351"/>
      <c r="T820" s="351"/>
      <c r="U820" s="351"/>
      <c r="V820" s="351"/>
      <c r="W820" s="351"/>
      <c r="X820" s="351"/>
    </row>
    <row r="821" ht="75.75" customHeight="1">
      <c r="A821" s="353"/>
      <c r="B821" s="354"/>
      <c r="C821" s="354"/>
      <c r="D821" s="354"/>
      <c r="E821" s="355"/>
      <c r="F821" s="355"/>
      <c r="G821" s="355"/>
      <c r="H821" s="358"/>
      <c r="I821" s="356"/>
      <c r="J821" s="357"/>
      <c r="K821" s="352"/>
      <c r="L821" s="351"/>
      <c r="M821" s="351"/>
      <c r="N821" s="351"/>
      <c r="O821" s="351"/>
      <c r="P821" s="351"/>
      <c r="Q821" s="351"/>
      <c r="R821" s="351"/>
      <c r="S821" s="351"/>
      <c r="T821" s="351"/>
      <c r="U821" s="351"/>
      <c r="V821" s="351"/>
      <c r="W821" s="351"/>
      <c r="X821" s="351"/>
    </row>
    <row r="822" ht="75.75" customHeight="1">
      <c r="A822" s="353"/>
      <c r="B822" s="354"/>
      <c r="C822" s="354"/>
      <c r="D822" s="354"/>
      <c r="E822" s="355"/>
      <c r="F822" s="355"/>
      <c r="G822" s="355"/>
      <c r="H822" s="358"/>
      <c r="I822" s="356"/>
      <c r="J822" s="357"/>
      <c r="K822" s="352"/>
      <c r="L822" s="351"/>
      <c r="M822" s="351"/>
      <c r="N822" s="351"/>
      <c r="O822" s="351"/>
      <c r="P822" s="351"/>
      <c r="Q822" s="351"/>
      <c r="R822" s="351"/>
      <c r="S822" s="351"/>
      <c r="T822" s="351"/>
      <c r="U822" s="351"/>
      <c r="V822" s="351"/>
      <c r="W822" s="351"/>
      <c r="X822" s="351"/>
    </row>
    <row r="823" ht="75.75" customHeight="1">
      <c r="A823" s="353"/>
      <c r="B823" s="354"/>
      <c r="C823" s="354"/>
      <c r="D823" s="354"/>
      <c r="E823" s="355"/>
      <c r="F823" s="355"/>
      <c r="G823" s="355"/>
      <c r="H823" s="358"/>
      <c r="I823" s="356"/>
      <c r="J823" s="357"/>
      <c r="K823" s="352"/>
      <c r="L823" s="351"/>
      <c r="M823" s="351"/>
      <c r="N823" s="351"/>
      <c r="O823" s="351"/>
      <c r="P823" s="351"/>
      <c r="Q823" s="351"/>
      <c r="R823" s="351"/>
      <c r="S823" s="351"/>
      <c r="T823" s="351"/>
      <c r="U823" s="351"/>
      <c r="V823" s="351"/>
      <c r="W823" s="351"/>
      <c r="X823" s="351"/>
    </row>
    <row r="824" ht="75.75" customHeight="1">
      <c r="A824" s="353"/>
      <c r="B824" s="354"/>
      <c r="C824" s="354"/>
      <c r="D824" s="354"/>
      <c r="E824" s="355"/>
      <c r="F824" s="355"/>
      <c r="G824" s="355"/>
      <c r="H824" s="358"/>
      <c r="I824" s="356"/>
      <c r="J824" s="357"/>
      <c r="K824" s="352"/>
      <c r="L824" s="351"/>
      <c r="M824" s="351"/>
      <c r="N824" s="351"/>
      <c r="O824" s="351"/>
      <c r="P824" s="351"/>
      <c r="Q824" s="351"/>
      <c r="R824" s="351"/>
      <c r="S824" s="351"/>
      <c r="T824" s="351"/>
      <c r="U824" s="351"/>
      <c r="V824" s="351"/>
      <c r="W824" s="351"/>
      <c r="X824" s="351"/>
    </row>
    <row r="825" ht="75.75" customHeight="1">
      <c r="A825" s="353"/>
      <c r="B825" s="354"/>
      <c r="C825" s="354"/>
      <c r="D825" s="354"/>
      <c r="E825" s="355"/>
      <c r="F825" s="355"/>
      <c r="G825" s="355"/>
      <c r="H825" s="358"/>
      <c r="I825" s="356"/>
      <c r="J825" s="357"/>
      <c r="K825" s="352"/>
      <c r="L825" s="351"/>
      <c r="M825" s="351"/>
      <c r="N825" s="351"/>
      <c r="O825" s="351"/>
      <c r="P825" s="351"/>
      <c r="Q825" s="351"/>
      <c r="R825" s="351"/>
      <c r="S825" s="351"/>
      <c r="T825" s="351"/>
      <c r="U825" s="351"/>
      <c r="V825" s="351"/>
      <c r="W825" s="351"/>
      <c r="X825" s="351"/>
    </row>
    <row r="826" ht="75.75" customHeight="1">
      <c r="A826" s="353"/>
      <c r="B826" s="354"/>
      <c r="C826" s="354"/>
      <c r="D826" s="354"/>
      <c r="E826" s="355"/>
      <c r="F826" s="355"/>
      <c r="G826" s="355"/>
      <c r="H826" s="358"/>
      <c r="I826" s="356"/>
      <c r="J826" s="357"/>
      <c r="K826" s="352"/>
      <c r="L826" s="351"/>
      <c r="M826" s="351"/>
      <c r="N826" s="351"/>
      <c r="O826" s="351"/>
      <c r="P826" s="351"/>
      <c r="Q826" s="351"/>
      <c r="R826" s="351"/>
      <c r="S826" s="351"/>
      <c r="T826" s="351"/>
      <c r="U826" s="351"/>
      <c r="V826" s="351"/>
      <c r="W826" s="351"/>
      <c r="X826" s="351"/>
    </row>
    <row r="827" ht="75.75" customHeight="1">
      <c r="A827" s="353"/>
      <c r="B827" s="354"/>
      <c r="C827" s="354"/>
      <c r="D827" s="354"/>
      <c r="E827" s="355"/>
      <c r="F827" s="355"/>
      <c r="G827" s="355"/>
      <c r="H827" s="358"/>
      <c r="I827" s="356"/>
      <c r="J827" s="357"/>
      <c r="K827" s="352"/>
      <c r="L827" s="351"/>
      <c r="M827" s="351"/>
      <c r="N827" s="351"/>
      <c r="O827" s="351"/>
      <c r="P827" s="351"/>
      <c r="Q827" s="351"/>
      <c r="R827" s="351"/>
      <c r="S827" s="351"/>
      <c r="T827" s="351"/>
      <c r="U827" s="351"/>
      <c r="V827" s="351"/>
      <c r="W827" s="351"/>
      <c r="X827" s="351"/>
    </row>
    <row r="828" ht="75.75" customHeight="1">
      <c r="A828" s="353"/>
      <c r="B828" s="354"/>
      <c r="C828" s="354"/>
      <c r="D828" s="354"/>
      <c r="E828" s="355"/>
      <c r="F828" s="355"/>
      <c r="G828" s="355"/>
      <c r="H828" s="358"/>
      <c r="I828" s="356"/>
      <c r="J828" s="357"/>
      <c r="K828" s="352"/>
      <c r="L828" s="351"/>
      <c r="M828" s="351"/>
      <c r="N828" s="351"/>
      <c r="O828" s="351"/>
      <c r="P828" s="351"/>
      <c r="Q828" s="351"/>
      <c r="R828" s="351"/>
      <c r="S828" s="351"/>
      <c r="T828" s="351"/>
      <c r="U828" s="351"/>
      <c r="V828" s="351"/>
      <c r="W828" s="351"/>
      <c r="X828" s="351"/>
    </row>
    <row r="829" ht="75.75" customHeight="1">
      <c r="A829" s="353"/>
      <c r="B829" s="354"/>
      <c r="C829" s="354"/>
      <c r="D829" s="354"/>
      <c r="E829" s="355"/>
      <c r="F829" s="355"/>
      <c r="G829" s="355"/>
      <c r="H829" s="358"/>
      <c r="I829" s="356"/>
      <c r="J829" s="357"/>
      <c r="K829" s="352"/>
      <c r="L829" s="351"/>
      <c r="M829" s="351"/>
      <c r="N829" s="351"/>
      <c r="O829" s="351"/>
      <c r="P829" s="351"/>
      <c r="Q829" s="351"/>
      <c r="R829" s="351"/>
      <c r="S829" s="351"/>
      <c r="T829" s="351"/>
      <c r="U829" s="351"/>
      <c r="V829" s="351"/>
      <c r="W829" s="351"/>
      <c r="X829" s="351"/>
    </row>
    <row r="830" ht="75.75" customHeight="1">
      <c r="A830" s="353"/>
      <c r="B830" s="354"/>
      <c r="C830" s="354"/>
      <c r="D830" s="354"/>
      <c r="E830" s="355"/>
      <c r="F830" s="355"/>
      <c r="G830" s="355"/>
      <c r="H830" s="358"/>
      <c r="I830" s="356"/>
      <c r="J830" s="357"/>
      <c r="K830" s="352"/>
      <c r="L830" s="351"/>
      <c r="M830" s="351"/>
      <c r="N830" s="351"/>
      <c r="O830" s="351"/>
      <c r="P830" s="351"/>
      <c r="Q830" s="351"/>
      <c r="R830" s="351"/>
      <c r="S830" s="351"/>
      <c r="T830" s="351"/>
      <c r="U830" s="351"/>
      <c r="V830" s="351"/>
      <c r="W830" s="351"/>
      <c r="X830" s="351"/>
    </row>
    <row r="831" ht="75.75" customHeight="1">
      <c r="A831" s="353"/>
      <c r="B831" s="354"/>
      <c r="C831" s="354"/>
      <c r="D831" s="354"/>
      <c r="E831" s="355"/>
      <c r="F831" s="355"/>
      <c r="G831" s="355"/>
      <c r="H831" s="358"/>
      <c r="I831" s="356"/>
      <c r="J831" s="357"/>
      <c r="K831" s="352"/>
      <c r="L831" s="351"/>
      <c r="M831" s="351"/>
      <c r="N831" s="351"/>
      <c r="O831" s="351"/>
      <c r="P831" s="351"/>
      <c r="Q831" s="351"/>
      <c r="R831" s="351"/>
      <c r="S831" s="351"/>
      <c r="T831" s="351"/>
      <c r="U831" s="351"/>
      <c r="V831" s="351"/>
      <c r="W831" s="351"/>
      <c r="X831" s="351"/>
    </row>
    <row r="832" ht="75.75" customHeight="1">
      <c r="A832" s="353"/>
      <c r="B832" s="354"/>
      <c r="C832" s="354"/>
      <c r="D832" s="354"/>
      <c r="E832" s="355"/>
      <c r="F832" s="355"/>
      <c r="G832" s="355"/>
      <c r="H832" s="358"/>
      <c r="I832" s="356"/>
      <c r="J832" s="357"/>
      <c r="K832" s="352"/>
      <c r="L832" s="351"/>
      <c r="M832" s="351"/>
      <c r="N832" s="351"/>
      <c r="O832" s="351"/>
      <c r="P832" s="351"/>
      <c r="Q832" s="351"/>
      <c r="R832" s="351"/>
      <c r="S832" s="351"/>
      <c r="T832" s="351"/>
      <c r="U832" s="351"/>
      <c r="V832" s="351"/>
      <c r="W832" s="351"/>
      <c r="X832" s="351"/>
    </row>
    <row r="833" ht="75.75" customHeight="1">
      <c r="A833" s="353"/>
      <c r="B833" s="354"/>
      <c r="C833" s="354"/>
      <c r="D833" s="354"/>
      <c r="E833" s="355"/>
      <c r="F833" s="355"/>
      <c r="G833" s="355"/>
      <c r="H833" s="358"/>
      <c r="I833" s="356"/>
      <c r="J833" s="357"/>
      <c r="K833" s="352"/>
      <c r="L833" s="351"/>
      <c r="M833" s="351"/>
      <c r="N833" s="351"/>
      <c r="O833" s="351"/>
      <c r="P833" s="351"/>
      <c r="Q833" s="351"/>
      <c r="R833" s="351"/>
      <c r="S833" s="351"/>
      <c r="T833" s="351"/>
      <c r="U833" s="351"/>
      <c r="V833" s="351"/>
      <c r="W833" s="351"/>
      <c r="X833" s="351"/>
    </row>
    <row r="834" ht="75.75" customHeight="1">
      <c r="A834" s="353"/>
      <c r="B834" s="354"/>
      <c r="C834" s="354"/>
      <c r="D834" s="354"/>
      <c r="E834" s="355"/>
      <c r="F834" s="355"/>
      <c r="G834" s="355"/>
      <c r="H834" s="358"/>
      <c r="I834" s="356"/>
      <c r="J834" s="357"/>
      <c r="K834" s="352"/>
      <c r="L834" s="351"/>
      <c r="M834" s="351"/>
      <c r="N834" s="351"/>
      <c r="O834" s="351"/>
      <c r="P834" s="351"/>
      <c r="Q834" s="351"/>
      <c r="R834" s="351"/>
      <c r="S834" s="351"/>
      <c r="T834" s="351"/>
      <c r="U834" s="351"/>
      <c r="V834" s="351"/>
      <c r="W834" s="351"/>
      <c r="X834" s="351"/>
    </row>
    <row r="835" ht="75.75" customHeight="1">
      <c r="A835" s="353"/>
      <c r="B835" s="354"/>
      <c r="C835" s="354"/>
      <c r="D835" s="354"/>
      <c r="E835" s="355"/>
      <c r="F835" s="355"/>
      <c r="G835" s="355"/>
      <c r="H835" s="358"/>
      <c r="I835" s="356"/>
      <c r="J835" s="357"/>
      <c r="K835" s="352"/>
      <c r="L835" s="351"/>
      <c r="M835" s="351"/>
      <c r="N835" s="351"/>
      <c r="O835" s="351"/>
      <c r="P835" s="351"/>
      <c r="Q835" s="351"/>
      <c r="R835" s="351"/>
      <c r="S835" s="351"/>
      <c r="T835" s="351"/>
      <c r="U835" s="351"/>
      <c r="V835" s="351"/>
      <c r="W835" s="351"/>
      <c r="X835" s="351"/>
    </row>
    <row r="836" ht="75.75" customHeight="1">
      <c r="A836" s="353"/>
      <c r="B836" s="354"/>
      <c r="C836" s="354"/>
      <c r="D836" s="354"/>
      <c r="E836" s="355"/>
      <c r="F836" s="355"/>
      <c r="G836" s="355"/>
      <c r="H836" s="358"/>
      <c r="I836" s="356"/>
      <c r="J836" s="357"/>
      <c r="K836" s="352"/>
      <c r="L836" s="351"/>
      <c r="M836" s="351"/>
      <c r="N836" s="351"/>
      <c r="O836" s="351"/>
      <c r="P836" s="351"/>
      <c r="Q836" s="351"/>
      <c r="R836" s="351"/>
      <c r="S836" s="351"/>
      <c r="T836" s="351"/>
      <c r="U836" s="351"/>
      <c r="V836" s="351"/>
      <c r="W836" s="351"/>
      <c r="X836" s="351"/>
    </row>
    <row r="837" ht="75.75" customHeight="1">
      <c r="A837" s="353"/>
      <c r="B837" s="354"/>
      <c r="C837" s="354"/>
      <c r="D837" s="354"/>
      <c r="E837" s="355"/>
      <c r="F837" s="355"/>
      <c r="G837" s="355"/>
      <c r="H837" s="358"/>
      <c r="I837" s="356"/>
      <c r="J837" s="357"/>
      <c r="K837" s="352"/>
      <c r="L837" s="351"/>
      <c r="M837" s="351"/>
      <c r="N837" s="351"/>
      <c r="O837" s="351"/>
      <c r="P837" s="351"/>
      <c r="Q837" s="351"/>
      <c r="R837" s="351"/>
      <c r="S837" s="351"/>
      <c r="T837" s="351"/>
      <c r="U837" s="351"/>
      <c r="V837" s="351"/>
      <c r="W837" s="351"/>
      <c r="X837" s="351"/>
    </row>
    <row r="838" ht="75.75" customHeight="1">
      <c r="A838" s="353"/>
      <c r="B838" s="354"/>
      <c r="C838" s="354"/>
      <c r="D838" s="354"/>
      <c r="E838" s="355"/>
      <c r="F838" s="355"/>
      <c r="G838" s="355"/>
      <c r="H838" s="358"/>
      <c r="I838" s="356"/>
      <c r="J838" s="357"/>
      <c r="K838" s="352"/>
      <c r="L838" s="351"/>
      <c r="M838" s="351"/>
      <c r="N838" s="351"/>
      <c r="O838" s="351"/>
      <c r="P838" s="351"/>
      <c r="Q838" s="351"/>
      <c r="R838" s="351"/>
      <c r="S838" s="351"/>
      <c r="T838" s="351"/>
      <c r="U838" s="351"/>
      <c r="V838" s="351"/>
      <c r="W838" s="351"/>
      <c r="X838" s="351"/>
    </row>
    <row r="839" ht="75.75" customHeight="1">
      <c r="A839" s="353"/>
      <c r="B839" s="354"/>
      <c r="C839" s="354"/>
      <c r="D839" s="354"/>
      <c r="E839" s="355"/>
      <c r="F839" s="355"/>
      <c r="G839" s="355"/>
      <c r="H839" s="358"/>
      <c r="I839" s="356"/>
      <c r="J839" s="357"/>
      <c r="K839" s="352"/>
      <c r="L839" s="351"/>
      <c r="M839" s="351"/>
      <c r="N839" s="351"/>
      <c r="O839" s="351"/>
      <c r="P839" s="351"/>
      <c r="Q839" s="351"/>
      <c r="R839" s="351"/>
      <c r="S839" s="351"/>
      <c r="T839" s="351"/>
      <c r="U839" s="351"/>
      <c r="V839" s="351"/>
      <c r="W839" s="351"/>
      <c r="X839" s="351"/>
    </row>
    <row r="840" ht="75.75" customHeight="1">
      <c r="A840" s="353"/>
      <c r="B840" s="354"/>
      <c r="C840" s="354"/>
      <c r="D840" s="354"/>
      <c r="E840" s="355"/>
      <c r="F840" s="355"/>
      <c r="G840" s="355"/>
      <c r="H840" s="358"/>
      <c r="I840" s="356"/>
      <c r="J840" s="357"/>
      <c r="K840" s="352"/>
      <c r="L840" s="351"/>
      <c r="M840" s="351"/>
      <c r="N840" s="351"/>
      <c r="O840" s="351"/>
      <c r="P840" s="351"/>
      <c r="Q840" s="351"/>
      <c r="R840" s="351"/>
      <c r="S840" s="351"/>
      <c r="T840" s="351"/>
      <c r="U840" s="351"/>
      <c r="V840" s="351"/>
      <c r="W840" s="351"/>
      <c r="X840" s="351"/>
    </row>
    <row r="841" ht="75.75" customHeight="1">
      <c r="A841" s="353"/>
      <c r="B841" s="354"/>
      <c r="C841" s="354"/>
      <c r="D841" s="354"/>
      <c r="E841" s="355"/>
      <c r="F841" s="355"/>
      <c r="G841" s="355"/>
      <c r="H841" s="358"/>
      <c r="I841" s="356"/>
      <c r="J841" s="357"/>
      <c r="K841" s="352"/>
      <c r="L841" s="351"/>
      <c r="M841" s="351"/>
      <c r="N841" s="351"/>
      <c r="O841" s="351"/>
      <c r="P841" s="351"/>
      <c r="Q841" s="351"/>
      <c r="R841" s="351"/>
      <c r="S841" s="351"/>
      <c r="T841" s="351"/>
      <c r="U841" s="351"/>
      <c r="V841" s="351"/>
      <c r="W841" s="351"/>
      <c r="X841" s="351"/>
    </row>
    <row r="842" ht="75.75" customHeight="1">
      <c r="A842" s="353"/>
      <c r="B842" s="354"/>
      <c r="C842" s="354"/>
      <c r="D842" s="354"/>
      <c r="E842" s="355"/>
      <c r="F842" s="355"/>
      <c r="G842" s="355"/>
      <c r="H842" s="358"/>
      <c r="I842" s="356"/>
      <c r="J842" s="357"/>
      <c r="K842" s="352"/>
      <c r="L842" s="351"/>
      <c r="M842" s="351"/>
      <c r="N842" s="351"/>
      <c r="O842" s="351"/>
      <c r="P842" s="351"/>
      <c r="Q842" s="351"/>
      <c r="R842" s="351"/>
      <c r="S842" s="351"/>
      <c r="T842" s="351"/>
      <c r="U842" s="351"/>
      <c r="V842" s="351"/>
      <c r="W842" s="351"/>
      <c r="X842" s="351"/>
    </row>
    <row r="843" ht="75.75" customHeight="1">
      <c r="A843" s="353"/>
      <c r="B843" s="354"/>
      <c r="C843" s="354"/>
      <c r="D843" s="354"/>
      <c r="E843" s="355"/>
      <c r="F843" s="355"/>
      <c r="G843" s="355"/>
      <c r="H843" s="358"/>
      <c r="I843" s="356"/>
      <c r="J843" s="357"/>
      <c r="K843" s="352"/>
      <c r="L843" s="351"/>
      <c r="M843" s="351"/>
      <c r="N843" s="351"/>
      <c r="O843" s="351"/>
      <c r="P843" s="351"/>
      <c r="Q843" s="351"/>
      <c r="R843" s="351"/>
      <c r="S843" s="351"/>
      <c r="T843" s="351"/>
      <c r="U843" s="351"/>
      <c r="V843" s="351"/>
      <c r="W843" s="351"/>
      <c r="X843" s="351"/>
    </row>
    <row r="844" ht="75.75" customHeight="1">
      <c r="A844" s="353"/>
      <c r="B844" s="354"/>
      <c r="C844" s="354"/>
      <c r="D844" s="354"/>
      <c r="E844" s="355"/>
      <c r="F844" s="355"/>
      <c r="G844" s="355"/>
      <c r="H844" s="358"/>
      <c r="I844" s="356"/>
      <c r="J844" s="357"/>
      <c r="K844" s="352"/>
      <c r="L844" s="351"/>
      <c r="M844" s="351"/>
      <c r="N844" s="351"/>
      <c r="O844" s="351"/>
      <c r="P844" s="351"/>
      <c r="Q844" s="351"/>
      <c r="R844" s="351"/>
      <c r="S844" s="351"/>
      <c r="T844" s="351"/>
      <c r="U844" s="351"/>
      <c r="V844" s="351"/>
      <c r="W844" s="351"/>
      <c r="X844" s="351"/>
    </row>
    <row r="845" ht="75.75" customHeight="1">
      <c r="A845" s="353"/>
      <c r="B845" s="354"/>
      <c r="C845" s="354"/>
      <c r="D845" s="354"/>
      <c r="E845" s="355"/>
      <c r="F845" s="355"/>
      <c r="G845" s="355"/>
      <c r="H845" s="358"/>
      <c r="I845" s="356"/>
      <c r="J845" s="357"/>
      <c r="K845" s="352"/>
      <c r="L845" s="351"/>
      <c r="M845" s="351"/>
      <c r="N845" s="351"/>
      <c r="O845" s="351"/>
      <c r="P845" s="351"/>
      <c r="Q845" s="351"/>
      <c r="R845" s="351"/>
      <c r="S845" s="351"/>
      <c r="T845" s="351"/>
      <c r="U845" s="351"/>
      <c r="V845" s="351"/>
      <c r="W845" s="351"/>
      <c r="X845" s="351"/>
    </row>
    <row r="846" ht="75.75" customHeight="1">
      <c r="A846" s="353"/>
      <c r="B846" s="354"/>
      <c r="C846" s="354"/>
      <c r="D846" s="354"/>
      <c r="E846" s="355"/>
      <c r="F846" s="355"/>
      <c r="G846" s="355"/>
      <c r="H846" s="358"/>
      <c r="I846" s="356"/>
      <c r="J846" s="357"/>
      <c r="K846" s="352"/>
      <c r="L846" s="351"/>
      <c r="M846" s="351"/>
      <c r="N846" s="351"/>
      <c r="O846" s="351"/>
      <c r="P846" s="351"/>
      <c r="Q846" s="351"/>
      <c r="R846" s="351"/>
      <c r="S846" s="351"/>
      <c r="T846" s="351"/>
      <c r="U846" s="351"/>
      <c r="V846" s="351"/>
      <c r="W846" s="351"/>
      <c r="X846" s="351"/>
    </row>
    <row r="847" ht="75.75" customHeight="1">
      <c r="A847" s="353"/>
      <c r="B847" s="354"/>
      <c r="C847" s="354"/>
      <c r="D847" s="354"/>
      <c r="E847" s="355"/>
      <c r="F847" s="355"/>
      <c r="G847" s="355"/>
      <c r="H847" s="358"/>
      <c r="I847" s="356"/>
      <c r="J847" s="357"/>
      <c r="K847" s="352"/>
      <c r="L847" s="351"/>
      <c r="M847" s="351"/>
      <c r="N847" s="351"/>
      <c r="O847" s="351"/>
      <c r="P847" s="351"/>
      <c r="Q847" s="351"/>
      <c r="R847" s="351"/>
      <c r="S847" s="351"/>
      <c r="T847" s="351"/>
      <c r="U847" s="351"/>
      <c r="V847" s="351"/>
      <c r="W847" s="351"/>
      <c r="X847" s="351"/>
    </row>
    <row r="848" ht="75.75" customHeight="1">
      <c r="A848" s="353"/>
      <c r="B848" s="354"/>
      <c r="C848" s="354"/>
      <c r="D848" s="354"/>
      <c r="E848" s="355"/>
      <c r="F848" s="355"/>
      <c r="G848" s="355"/>
      <c r="H848" s="358"/>
      <c r="I848" s="356"/>
      <c r="J848" s="357"/>
      <c r="K848" s="352"/>
      <c r="L848" s="351"/>
      <c r="M848" s="351"/>
      <c r="N848" s="351"/>
      <c r="O848" s="351"/>
      <c r="P848" s="351"/>
      <c r="Q848" s="351"/>
      <c r="R848" s="351"/>
      <c r="S848" s="351"/>
      <c r="T848" s="351"/>
      <c r="U848" s="351"/>
      <c r="V848" s="351"/>
      <c r="W848" s="351"/>
      <c r="X848" s="351"/>
    </row>
    <row r="849" ht="75.75" customHeight="1">
      <c r="A849" s="353"/>
      <c r="B849" s="354"/>
      <c r="C849" s="354"/>
      <c r="D849" s="354"/>
      <c r="E849" s="355"/>
      <c r="F849" s="355"/>
      <c r="G849" s="355"/>
      <c r="H849" s="358"/>
      <c r="I849" s="356"/>
      <c r="J849" s="357"/>
      <c r="K849" s="352"/>
      <c r="L849" s="351"/>
      <c r="M849" s="351"/>
      <c r="N849" s="351"/>
      <c r="O849" s="351"/>
      <c r="P849" s="351"/>
      <c r="Q849" s="351"/>
      <c r="R849" s="351"/>
      <c r="S849" s="351"/>
      <c r="T849" s="351"/>
      <c r="U849" s="351"/>
      <c r="V849" s="351"/>
      <c r="W849" s="351"/>
      <c r="X849" s="351"/>
    </row>
    <row r="850" ht="75.75" customHeight="1">
      <c r="A850" s="353"/>
      <c r="B850" s="354"/>
      <c r="C850" s="354"/>
      <c r="D850" s="354"/>
      <c r="E850" s="355"/>
      <c r="F850" s="355"/>
      <c r="G850" s="355"/>
      <c r="H850" s="358"/>
      <c r="I850" s="356"/>
      <c r="J850" s="357"/>
      <c r="K850" s="352"/>
      <c r="L850" s="351"/>
      <c r="M850" s="351"/>
      <c r="N850" s="351"/>
      <c r="O850" s="351"/>
      <c r="P850" s="351"/>
      <c r="Q850" s="351"/>
      <c r="R850" s="351"/>
      <c r="S850" s="351"/>
      <c r="T850" s="351"/>
      <c r="U850" s="351"/>
      <c r="V850" s="351"/>
      <c r="W850" s="351"/>
      <c r="X850" s="351"/>
    </row>
    <row r="851" ht="75.75" customHeight="1">
      <c r="A851" s="353"/>
      <c r="B851" s="354"/>
      <c r="C851" s="354"/>
      <c r="D851" s="354"/>
      <c r="E851" s="355"/>
      <c r="F851" s="355"/>
      <c r="G851" s="355"/>
      <c r="H851" s="358"/>
      <c r="I851" s="356"/>
      <c r="J851" s="357"/>
      <c r="K851" s="352"/>
      <c r="L851" s="351"/>
      <c r="M851" s="351"/>
      <c r="N851" s="351"/>
      <c r="O851" s="351"/>
      <c r="P851" s="351"/>
      <c r="Q851" s="351"/>
      <c r="R851" s="351"/>
      <c r="S851" s="351"/>
      <c r="T851" s="351"/>
      <c r="U851" s="351"/>
      <c r="V851" s="351"/>
      <c r="W851" s="351"/>
      <c r="X851" s="351"/>
    </row>
    <row r="852" ht="75.75" customHeight="1">
      <c r="A852" s="353"/>
      <c r="B852" s="354"/>
      <c r="C852" s="354"/>
      <c r="D852" s="354"/>
      <c r="E852" s="355"/>
      <c r="F852" s="355"/>
      <c r="G852" s="355"/>
      <c r="H852" s="358"/>
      <c r="I852" s="356"/>
      <c r="J852" s="357"/>
      <c r="K852" s="352"/>
      <c r="L852" s="351"/>
      <c r="M852" s="351"/>
      <c r="N852" s="351"/>
      <c r="O852" s="351"/>
      <c r="P852" s="351"/>
      <c r="Q852" s="351"/>
      <c r="R852" s="351"/>
      <c r="S852" s="351"/>
      <c r="T852" s="351"/>
      <c r="U852" s="351"/>
      <c r="V852" s="351"/>
      <c r="W852" s="351"/>
      <c r="X852" s="351"/>
    </row>
    <row r="853" ht="75.75" customHeight="1">
      <c r="A853" s="353"/>
      <c r="B853" s="354"/>
      <c r="C853" s="354"/>
      <c r="D853" s="354"/>
      <c r="E853" s="355"/>
      <c r="F853" s="355"/>
      <c r="G853" s="355"/>
      <c r="H853" s="358"/>
      <c r="I853" s="356"/>
      <c r="J853" s="357"/>
      <c r="K853" s="352"/>
      <c r="L853" s="351"/>
      <c r="M853" s="351"/>
      <c r="N853" s="351"/>
      <c r="O853" s="351"/>
      <c r="P853" s="351"/>
      <c r="Q853" s="351"/>
      <c r="R853" s="351"/>
      <c r="S853" s="351"/>
      <c r="T853" s="351"/>
      <c r="U853" s="351"/>
      <c r="V853" s="351"/>
      <c r="W853" s="351"/>
      <c r="X853" s="351"/>
    </row>
    <row r="854" ht="75.75" customHeight="1">
      <c r="A854" s="353"/>
      <c r="B854" s="354"/>
      <c r="C854" s="354"/>
      <c r="D854" s="354"/>
      <c r="E854" s="355"/>
      <c r="F854" s="355"/>
      <c r="G854" s="355"/>
      <c r="H854" s="358"/>
      <c r="I854" s="356"/>
      <c r="J854" s="357"/>
      <c r="K854" s="352"/>
      <c r="L854" s="351"/>
      <c r="M854" s="351"/>
      <c r="N854" s="351"/>
      <c r="O854" s="351"/>
      <c r="P854" s="351"/>
      <c r="Q854" s="351"/>
      <c r="R854" s="351"/>
      <c r="S854" s="351"/>
      <c r="T854" s="351"/>
      <c r="U854" s="351"/>
      <c r="V854" s="351"/>
      <c r="W854" s="351"/>
      <c r="X854" s="351"/>
    </row>
    <row r="855" ht="75.75" customHeight="1">
      <c r="A855" s="353"/>
      <c r="B855" s="354"/>
      <c r="C855" s="354"/>
      <c r="D855" s="354"/>
      <c r="E855" s="355"/>
      <c r="F855" s="355"/>
      <c r="G855" s="355"/>
      <c r="H855" s="358"/>
      <c r="I855" s="356"/>
      <c r="J855" s="357"/>
      <c r="K855" s="352"/>
      <c r="L855" s="351"/>
      <c r="M855" s="351"/>
      <c r="N855" s="351"/>
      <c r="O855" s="351"/>
      <c r="P855" s="351"/>
      <c r="Q855" s="351"/>
      <c r="R855" s="351"/>
      <c r="S855" s="351"/>
      <c r="T855" s="351"/>
      <c r="U855" s="351"/>
      <c r="V855" s="351"/>
      <c r="W855" s="351"/>
      <c r="X855" s="351"/>
    </row>
    <row r="856" ht="75.75" customHeight="1">
      <c r="A856" s="353"/>
      <c r="B856" s="354"/>
      <c r="C856" s="354"/>
      <c r="D856" s="354"/>
      <c r="E856" s="355"/>
      <c r="F856" s="355"/>
      <c r="G856" s="355"/>
      <c r="H856" s="358"/>
      <c r="I856" s="356"/>
      <c r="J856" s="357"/>
      <c r="K856" s="352"/>
      <c r="L856" s="351"/>
      <c r="M856" s="351"/>
      <c r="N856" s="351"/>
      <c r="O856" s="351"/>
      <c r="P856" s="351"/>
      <c r="Q856" s="351"/>
      <c r="R856" s="351"/>
      <c r="S856" s="351"/>
      <c r="T856" s="351"/>
      <c r="U856" s="351"/>
      <c r="V856" s="351"/>
      <c r="W856" s="351"/>
      <c r="X856" s="351"/>
    </row>
    <row r="857" ht="75.75" customHeight="1">
      <c r="A857" s="353"/>
      <c r="B857" s="354"/>
      <c r="C857" s="354"/>
      <c r="D857" s="354"/>
      <c r="E857" s="355"/>
      <c r="F857" s="355"/>
      <c r="G857" s="355"/>
      <c r="H857" s="358"/>
      <c r="I857" s="356"/>
      <c r="J857" s="357"/>
      <c r="K857" s="352"/>
      <c r="L857" s="351"/>
      <c r="M857" s="351"/>
      <c r="N857" s="351"/>
      <c r="O857" s="351"/>
      <c r="P857" s="351"/>
      <c r="Q857" s="351"/>
      <c r="R857" s="351"/>
      <c r="S857" s="351"/>
      <c r="T857" s="351"/>
      <c r="U857" s="351"/>
      <c r="V857" s="351"/>
      <c r="W857" s="351"/>
      <c r="X857" s="351"/>
    </row>
    <row r="858" ht="75.75" customHeight="1">
      <c r="A858" s="353"/>
      <c r="B858" s="354"/>
      <c r="C858" s="354"/>
      <c r="D858" s="354"/>
      <c r="E858" s="355"/>
      <c r="F858" s="355"/>
      <c r="G858" s="355"/>
      <c r="H858" s="358"/>
      <c r="I858" s="356"/>
      <c r="J858" s="357"/>
      <c r="K858" s="352"/>
      <c r="L858" s="351"/>
      <c r="M858" s="351"/>
      <c r="N858" s="351"/>
      <c r="O858" s="351"/>
      <c r="P858" s="351"/>
      <c r="Q858" s="351"/>
      <c r="R858" s="351"/>
      <c r="S858" s="351"/>
      <c r="T858" s="351"/>
      <c r="U858" s="351"/>
      <c r="V858" s="351"/>
      <c r="W858" s="351"/>
      <c r="X858" s="351"/>
    </row>
    <row r="859" ht="75.75" customHeight="1">
      <c r="A859" s="353"/>
      <c r="B859" s="354"/>
      <c r="C859" s="354"/>
      <c r="D859" s="354"/>
      <c r="E859" s="355"/>
      <c r="F859" s="355"/>
      <c r="G859" s="355"/>
      <c r="H859" s="358"/>
      <c r="I859" s="356"/>
      <c r="J859" s="357"/>
      <c r="K859" s="352"/>
      <c r="L859" s="351"/>
      <c r="M859" s="351"/>
      <c r="N859" s="351"/>
      <c r="O859" s="351"/>
      <c r="P859" s="351"/>
      <c r="Q859" s="351"/>
      <c r="R859" s="351"/>
      <c r="S859" s="351"/>
      <c r="T859" s="351"/>
      <c r="U859" s="351"/>
      <c r="V859" s="351"/>
      <c r="W859" s="351"/>
      <c r="X859" s="351"/>
    </row>
    <row r="860" ht="75.75" customHeight="1">
      <c r="A860" s="353"/>
      <c r="B860" s="354"/>
      <c r="C860" s="354"/>
      <c r="D860" s="354"/>
      <c r="E860" s="355"/>
      <c r="F860" s="355"/>
      <c r="G860" s="355"/>
      <c r="H860" s="358"/>
      <c r="I860" s="356"/>
      <c r="J860" s="357"/>
      <c r="K860" s="352"/>
      <c r="L860" s="351"/>
      <c r="M860" s="351"/>
      <c r="N860" s="351"/>
      <c r="O860" s="351"/>
      <c r="P860" s="351"/>
      <c r="Q860" s="351"/>
      <c r="R860" s="351"/>
      <c r="S860" s="351"/>
      <c r="T860" s="351"/>
      <c r="U860" s="351"/>
      <c r="V860" s="351"/>
      <c r="W860" s="351"/>
      <c r="X860" s="351"/>
    </row>
    <row r="861" ht="75.75" customHeight="1">
      <c r="A861" s="353"/>
      <c r="B861" s="354"/>
      <c r="C861" s="354"/>
      <c r="D861" s="354"/>
      <c r="E861" s="355"/>
      <c r="F861" s="355"/>
      <c r="G861" s="355"/>
      <c r="H861" s="358"/>
      <c r="I861" s="356"/>
      <c r="J861" s="357"/>
      <c r="K861" s="352"/>
      <c r="L861" s="351"/>
      <c r="M861" s="351"/>
      <c r="N861" s="351"/>
      <c r="O861" s="351"/>
      <c r="P861" s="351"/>
      <c r="Q861" s="351"/>
      <c r="R861" s="351"/>
      <c r="S861" s="351"/>
      <c r="T861" s="351"/>
      <c r="U861" s="351"/>
      <c r="V861" s="351"/>
      <c r="W861" s="351"/>
      <c r="X861" s="351"/>
    </row>
    <row r="862" ht="75.75" customHeight="1">
      <c r="A862" s="353"/>
      <c r="B862" s="354"/>
      <c r="C862" s="354"/>
      <c r="D862" s="354"/>
      <c r="E862" s="355"/>
      <c r="F862" s="355"/>
      <c r="G862" s="355"/>
      <c r="H862" s="358"/>
      <c r="I862" s="356"/>
      <c r="J862" s="357"/>
      <c r="K862" s="352"/>
      <c r="L862" s="351"/>
      <c r="M862" s="351"/>
      <c r="N862" s="351"/>
      <c r="O862" s="351"/>
      <c r="P862" s="351"/>
      <c r="Q862" s="351"/>
      <c r="R862" s="351"/>
      <c r="S862" s="351"/>
      <c r="T862" s="351"/>
      <c r="U862" s="351"/>
      <c r="V862" s="351"/>
      <c r="W862" s="351"/>
      <c r="X862" s="351"/>
    </row>
    <row r="863" ht="75.75" customHeight="1">
      <c r="A863" s="353"/>
      <c r="B863" s="354"/>
      <c r="C863" s="354"/>
      <c r="D863" s="354"/>
      <c r="E863" s="355"/>
      <c r="F863" s="355"/>
      <c r="G863" s="355"/>
      <c r="H863" s="358"/>
      <c r="I863" s="356"/>
      <c r="J863" s="357"/>
      <c r="K863" s="352"/>
      <c r="L863" s="351"/>
      <c r="M863" s="351"/>
      <c r="N863" s="351"/>
      <c r="O863" s="351"/>
      <c r="P863" s="351"/>
      <c r="Q863" s="351"/>
      <c r="R863" s="351"/>
      <c r="S863" s="351"/>
      <c r="T863" s="351"/>
      <c r="U863" s="351"/>
      <c r="V863" s="351"/>
      <c r="W863" s="351"/>
      <c r="X863" s="351"/>
    </row>
    <row r="864" ht="75.75" customHeight="1">
      <c r="A864" s="353"/>
      <c r="B864" s="354"/>
      <c r="C864" s="354"/>
      <c r="D864" s="354"/>
      <c r="E864" s="355"/>
      <c r="F864" s="355"/>
      <c r="G864" s="355"/>
      <c r="H864" s="358"/>
      <c r="I864" s="356"/>
      <c r="J864" s="357"/>
      <c r="K864" s="352"/>
      <c r="L864" s="351"/>
      <c r="M864" s="351"/>
      <c r="N864" s="351"/>
      <c r="O864" s="351"/>
      <c r="P864" s="351"/>
      <c r="Q864" s="351"/>
      <c r="R864" s="351"/>
      <c r="S864" s="351"/>
      <c r="T864" s="351"/>
      <c r="U864" s="351"/>
      <c r="V864" s="351"/>
      <c r="W864" s="351"/>
      <c r="X864" s="351"/>
    </row>
    <row r="865" ht="75.75" customHeight="1">
      <c r="A865" s="353"/>
      <c r="B865" s="354"/>
      <c r="C865" s="354"/>
      <c r="D865" s="354"/>
      <c r="E865" s="355"/>
      <c r="F865" s="355"/>
      <c r="G865" s="355"/>
      <c r="H865" s="358"/>
      <c r="I865" s="356"/>
      <c r="J865" s="357"/>
      <c r="K865" s="352"/>
      <c r="L865" s="351"/>
      <c r="M865" s="351"/>
      <c r="N865" s="351"/>
      <c r="O865" s="351"/>
      <c r="P865" s="351"/>
      <c r="Q865" s="351"/>
      <c r="R865" s="351"/>
      <c r="S865" s="351"/>
      <c r="T865" s="351"/>
      <c r="U865" s="351"/>
      <c r="V865" s="351"/>
      <c r="W865" s="351"/>
      <c r="X865" s="351"/>
    </row>
    <row r="866" ht="75.75" customHeight="1">
      <c r="A866" s="353"/>
      <c r="B866" s="354"/>
      <c r="C866" s="354"/>
      <c r="D866" s="354"/>
      <c r="E866" s="355"/>
      <c r="F866" s="355"/>
      <c r="G866" s="355"/>
      <c r="H866" s="358"/>
      <c r="I866" s="356"/>
      <c r="J866" s="357"/>
      <c r="K866" s="352"/>
      <c r="L866" s="351"/>
      <c r="M866" s="351"/>
      <c r="N866" s="351"/>
      <c r="O866" s="351"/>
      <c r="P866" s="351"/>
      <c r="Q866" s="351"/>
      <c r="R866" s="351"/>
      <c r="S866" s="351"/>
      <c r="T866" s="351"/>
      <c r="U866" s="351"/>
      <c r="V866" s="351"/>
      <c r="W866" s="351"/>
      <c r="X866" s="351"/>
    </row>
    <row r="867" ht="75.75" customHeight="1">
      <c r="A867" s="353"/>
      <c r="B867" s="354"/>
      <c r="C867" s="354"/>
      <c r="D867" s="354"/>
      <c r="E867" s="355"/>
      <c r="F867" s="355"/>
      <c r="G867" s="355"/>
      <c r="H867" s="358"/>
      <c r="I867" s="356"/>
      <c r="J867" s="357"/>
      <c r="K867" s="352"/>
      <c r="L867" s="351"/>
      <c r="M867" s="351"/>
      <c r="N867" s="351"/>
      <c r="O867" s="351"/>
      <c r="P867" s="351"/>
      <c r="Q867" s="351"/>
      <c r="R867" s="351"/>
      <c r="S867" s="351"/>
      <c r="T867" s="351"/>
      <c r="U867" s="351"/>
      <c r="V867" s="351"/>
      <c r="W867" s="351"/>
      <c r="X867" s="351"/>
    </row>
    <row r="868" ht="75.75" customHeight="1">
      <c r="A868" s="353"/>
      <c r="B868" s="354"/>
      <c r="C868" s="354"/>
      <c r="D868" s="354"/>
      <c r="E868" s="355"/>
      <c r="F868" s="355"/>
      <c r="G868" s="355"/>
      <c r="H868" s="358"/>
      <c r="I868" s="356"/>
      <c r="J868" s="357"/>
      <c r="K868" s="352"/>
      <c r="L868" s="351"/>
      <c r="M868" s="351"/>
      <c r="N868" s="351"/>
      <c r="O868" s="351"/>
      <c r="P868" s="351"/>
      <c r="Q868" s="351"/>
      <c r="R868" s="351"/>
      <c r="S868" s="351"/>
      <c r="T868" s="351"/>
      <c r="U868" s="351"/>
      <c r="V868" s="351"/>
      <c r="W868" s="351"/>
      <c r="X868" s="351"/>
    </row>
    <row r="869" ht="75.75" customHeight="1">
      <c r="A869" s="353"/>
      <c r="B869" s="354"/>
      <c r="C869" s="354"/>
      <c r="D869" s="354"/>
      <c r="E869" s="355"/>
      <c r="F869" s="355"/>
      <c r="G869" s="355"/>
      <c r="H869" s="358"/>
      <c r="I869" s="356"/>
      <c r="J869" s="357"/>
      <c r="K869" s="352"/>
      <c r="L869" s="351"/>
      <c r="M869" s="351"/>
      <c r="N869" s="351"/>
      <c r="O869" s="351"/>
      <c r="P869" s="351"/>
      <c r="Q869" s="351"/>
      <c r="R869" s="351"/>
      <c r="S869" s="351"/>
      <c r="T869" s="351"/>
      <c r="U869" s="351"/>
      <c r="V869" s="351"/>
      <c r="W869" s="351"/>
      <c r="X869" s="351"/>
    </row>
    <row r="870" ht="75.75" customHeight="1">
      <c r="A870" s="353"/>
      <c r="B870" s="354"/>
      <c r="C870" s="354"/>
      <c r="D870" s="354"/>
      <c r="E870" s="355"/>
      <c r="F870" s="355"/>
      <c r="G870" s="355"/>
      <c r="H870" s="358"/>
      <c r="I870" s="356"/>
      <c r="J870" s="357"/>
      <c r="K870" s="352"/>
      <c r="L870" s="351"/>
      <c r="M870" s="351"/>
      <c r="N870" s="351"/>
      <c r="O870" s="351"/>
      <c r="P870" s="351"/>
      <c r="Q870" s="351"/>
      <c r="R870" s="351"/>
      <c r="S870" s="351"/>
      <c r="T870" s="351"/>
      <c r="U870" s="351"/>
      <c r="V870" s="351"/>
      <c r="W870" s="351"/>
      <c r="X870" s="351"/>
    </row>
    <row r="871" ht="75.75" customHeight="1">
      <c r="A871" s="353"/>
      <c r="B871" s="354"/>
      <c r="C871" s="354"/>
      <c r="D871" s="354"/>
      <c r="E871" s="355"/>
      <c r="F871" s="355"/>
      <c r="G871" s="355"/>
      <c r="H871" s="358"/>
      <c r="I871" s="356"/>
      <c r="J871" s="357"/>
      <c r="K871" s="352"/>
      <c r="L871" s="351"/>
      <c r="M871" s="351"/>
      <c r="N871" s="351"/>
      <c r="O871" s="351"/>
      <c r="P871" s="351"/>
      <c r="Q871" s="351"/>
      <c r="R871" s="351"/>
      <c r="S871" s="351"/>
      <c r="T871" s="351"/>
      <c r="U871" s="351"/>
      <c r="V871" s="351"/>
      <c r="W871" s="351"/>
      <c r="X871" s="351"/>
    </row>
    <row r="872" ht="75.75" customHeight="1">
      <c r="A872" s="353"/>
      <c r="B872" s="354"/>
      <c r="C872" s="354"/>
      <c r="D872" s="354"/>
      <c r="E872" s="355"/>
      <c r="F872" s="355"/>
      <c r="G872" s="355"/>
      <c r="H872" s="358"/>
      <c r="I872" s="356"/>
      <c r="J872" s="357"/>
      <c r="K872" s="352"/>
      <c r="L872" s="351"/>
      <c r="M872" s="351"/>
      <c r="N872" s="351"/>
      <c r="O872" s="351"/>
      <c r="P872" s="351"/>
      <c r="Q872" s="351"/>
      <c r="R872" s="351"/>
      <c r="S872" s="351"/>
      <c r="T872" s="351"/>
      <c r="U872" s="351"/>
      <c r="V872" s="351"/>
      <c r="W872" s="351"/>
      <c r="X872" s="351"/>
    </row>
    <row r="873" ht="75.75" customHeight="1">
      <c r="A873" s="353"/>
      <c r="B873" s="354"/>
      <c r="C873" s="354"/>
      <c r="D873" s="354"/>
      <c r="E873" s="355"/>
      <c r="F873" s="355"/>
      <c r="G873" s="355"/>
      <c r="H873" s="358"/>
      <c r="I873" s="356"/>
      <c r="J873" s="357"/>
      <c r="K873" s="352"/>
      <c r="L873" s="351"/>
      <c r="M873" s="351"/>
      <c r="N873" s="351"/>
      <c r="O873" s="351"/>
      <c r="P873" s="351"/>
      <c r="Q873" s="351"/>
      <c r="R873" s="351"/>
      <c r="S873" s="351"/>
      <c r="T873" s="351"/>
      <c r="U873" s="351"/>
      <c r="V873" s="351"/>
      <c r="W873" s="351"/>
      <c r="X873" s="351"/>
    </row>
    <row r="874" ht="75.75" customHeight="1">
      <c r="A874" s="353"/>
      <c r="B874" s="354"/>
      <c r="C874" s="354"/>
      <c r="D874" s="354"/>
      <c r="E874" s="355"/>
      <c r="F874" s="355"/>
      <c r="G874" s="355"/>
      <c r="H874" s="358"/>
      <c r="I874" s="356"/>
      <c r="J874" s="357"/>
      <c r="K874" s="352"/>
      <c r="L874" s="351"/>
      <c r="M874" s="351"/>
      <c r="N874" s="351"/>
      <c r="O874" s="351"/>
      <c r="P874" s="351"/>
      <c r="Q874" s="351"/>
      <c r="R874" s="351"/>
      <c r="S874" s="351"/>
      <c r="T874" s="351"/>
      <c r="U874" s="351"/>
      <c r="V874" s="351"/>
      <c r="W874" s="351"/>
      <c r="X874" s="351"/>
    </row>
    <row r="875" ht="75.75" customHeight="1">
      <c r="A875" s="353"/>
      <c r="B875" s="354"/>
      <c r="C875" s="354"/>
      <c r="D875" s="354"/>
      <c r="E875" s="355"/>
      <c r="F875" s="355"/>
      <c r="G875" s="355"/>
      <c r="H875" s="358"/>
      <c r="I875" s="356"/>
      <c r="J875" s="357"/>
      <c r="K875" s="352"/>
      <c r="L875" s="351"/>
      <c r="M875" s="351"/>
      <c r="N875" s="351"/>
      <c r="O875" s="351"/>
      <c r="P875" s="351"/>
      <c r="Q875" s="351"/>
      <c r="R875" s="351"/>
      <c r="S875" s="351"/>
      <c r="T875" s="351"/>
      <c r="U875" s="351"/>
      <c r="V875" s="351"/>
      <c r="W875" s="351"/>
      <c r="X875" s="351"/>
    </row>
    <row r="876" ht="75.75" customHeight="1">
      <c r="A876" s="353"/>
      <c r="B876" s="354"/>
      <c r="C876" s="354"/>
      <c r="D876" s="354"/>
      <c r="E876" s="355"/>
      <c r="F876" s="355"/>
      <c r="G876" s="355"/>
      <c r="H876" s="358"/>
      <c r="I876" s="356"/>
      <c r="J876" s="357"/>
      <c r="K876" s="352"/>
      <c r="L876" s="351"/>
      <c r="M876" s="351"/>
      <c r="N876" s="351"/>
      <c r="O876" s="351"/>
      <c r="P876" s="351"/>
      <c r="Q876" s="351"/>
      <c r="R876" s="351"/>
      <c r="S876" s="351"/>
      <c r="T876" s="351"/>
      <c r="U876" s="351"/>
      <c r="V876" s="351"/>
      <c r="W876" s="351"/>
      <c r="X876" s="351"/>
    </row>
    <row r="877" ht="75.75" customHeight="1">
      <c r="A877" s="353"/>
      <c r="B877" s="354"/>
      <c r="C877" s="354"/>
      <c r="D877" s="354"/>
      <c r="E877" s="355"/>
      <c r="F877" s="355"/>
      <c r="G877" s="355"/>
      <c r="H877" s="358"/>
      <c r="I877" s="356"/>
      <c r="J877" s="357"/>
      <c r="K877" s="352"/>
      <c r="L877" s="351"/>
      <c r="M877" s="351"/>
      <c r="N877" s="351"/>
      <c r="O877" s="351"/>
      <c r="P877" s="351"/>
      <c r="Q877" s="351"/>
      <c r="R877" s="351"/>
      <c r="S877" s="351"/>
      <c r="T877" s="351"/>
      <c r="U877" s="351"/>
      <c r="V877" s="351"/>
      <c r="W877" s="351"/>
      <c r="X877" s="351"/>
    </row>
    <row r="878" ht="75.75" customHeight="1">
      <c r="A878" s="353"/>
      <c r="B878" s="354"/>
      <c r="C878" s="354"/>
      <c r="D878" s="354"/>
      <c r="E878" s="355"/>
      <c r="F878" s="355"/>
      <c r="G878" s="355"/>
      <c r="H878" s="358"/>
      <c r="I878" s="356"/>
      <c r="J878" s="357"/>
      <c r="K878" s="352"/>
      <c r="L878" s="351"/>
      <c r="M878" s="351"/>
      <c r="N878" s="351"/>
      <c r="O878" s="351"/>
      <c r="P878" s="351"/>
      <c r="Q878" s="351"/>
      <c r="R878" s="351"/>
      <c r="S878" s="351"/>
      <c r="T878" s="351"/>
      <c r="U878" s="351"/>
      <c r="V878" s="351"/>
      <c r="W878" s="351"/>
      <c r="X878" s="351"/>
    </row>
    <row r="879" ht="75.75" customHeight="1">
      <c r="A879" s="353"/>
      <c r="B879" s="354"/>
      <c r="C879" s="354"/>
      <c r="D879" s="354"/>
      <c r="E879" s="355"/>
      <c r="F879" s="355"/>
      <c r="G879" s="355"/>
      <c r="H879" s="358"/>
      <c r="I879" s="356"/>
      <c r="J879" s="357"/>
      <c r="K879" s="352"/>
      <c r="L879" s="351"/>
      <c r="M879" s="351"/>
      <c r="N879" s="351"/>
      <c r="O879" s="351"/>
      <c r="P879" s="351"/>
      <c r="Q879" s="351"/>
      <c r="R879" s="351"/>
      <c r="S879" s="351"/>
      <c r="T879" s="351"/>
      <c r="U879" s="351"/>
      <c r="V879" s="351"/>
      <c r="W879" s="351"/>
      <c r="X879" s="351"/>
    </row>
    <row r="880" ht="75.75" customHeight="1">
      <c r="A880" s="353"/>
      <c r="B880" s="354"/>
      <c r="C880" s="354"/>
      <c r="D880" s="354"/>
      <c r="E880" s="355"/>
      <c r="F880" s="355"/>
      <c r="G880" s="355"/>
      <c r="H880" s="358"/>
      <c r="I880" s="356"/>
      <c r="J880" s="357"/>
      <c r="K880" s="352"/>
      <c r="L880" s="351"/>
      <c r="M880" s="351"/>
      <c r="N880" s="351"/>
      <c r="O880" s="351"/>
      <c r="P880" s="351"/>
      <c r="Q880" s="351"/>
      <c r="R880" s="351"/>
      <c r="S880" s="351"/>
      <c r="T880" s="351"/>
      <c r="U880" s="351"/>
      <c r="V880" s="351"/>
      <c r="W880" s="351"/>
      <c r="X880" s="351"/>
    </row>
    <row r="881" ht="75.75" customHeight="1">
      <c r="A881" s="353"/>
      <c r="B881" s="354"/>
      <c r="C881" s="354"/>
      <c r="D881" s="354"/>
      <c r="E881" s="355"/>
      <c r="F881" s="355"/>
      <c r="G881" s="355"/>
      <c r="H881" s="358"/>
      <c r="I881" s="356"/>
      <c r="J881" s="357"/>
      <c r="K881" s="352"/>
      <c r="L881" s="351"/>
      <c r="M881" s="351"/>
      <c r="N881" s="351"/>
      <c r="O881" s="351"/>
      <c r="P881" s="351"/>
      <c r="Q881" s="351"/>
      <c r="R881" s="351"/>
      <c r="S881" s="351"/>
      <c r="T881" s="351"/>
      <c r="U881" s="351"/>
      <c r="V881" s="351"/>
      <c r="W881" s="351"/>
      <c r="X881" s="351"/>
    </row>
    <row r="882" ht="75.75" customHeight="1">
      <c r="A882" s="353"/>
      <c r="B882" s="354"/>
      <c r="C882" s="354"/>
      <c r="D882" s="354"/>
      <c r="E882" s="355"/>
      <c r="F882" s="355"/>
      <c r="G882" s="355"/>
      <c r="H882" s="358"/>
      <c r="I882" s="356"/>
      <c r="J882" s="357"/>
      <c r="K882" s="352"/>
      <c r="L882" s="351"/>
      <c r="M882" s="351"/>
      <c r="N882" s="351"/>
      <c r="O882" s="351"/>
      <c r="P882" s="351"/>
      <c r="Q882" s="351"/>
      <c r="R882" s="351"/>
      <c r="S882" s="351"/>
      <c r="T882" s="351"/>
      <c r="U882" s="351"/>
      <c r="V882" s="351"/>
      <c r="W882" s="351"/>
      <c r="X882" s="351"/>
    </row>
    <row r="883" ht="75.75" customHeight="1">
      <c r="A883" s="353"/>
      <c r="B883" s="354"/>
      <c r="C883" s="354"/>
      <c r="D883" s="354"/>
      <c r="E883" s="355"/>
      <c r="F883" s="355"/>
      <c r="G883" s="355"/>
      <c r="H883" s="358"/>
      <c r="I883" s="356"/>
      <c r="J883" s="357"/>
      <c r="K883" s="352"/>
      <c r="L883" s="351"/>
      <c r="M883" s="351"/>
      <c r="N883" s="351"/>
      <c r="O883" s="351"/>
      <c r="P883" s="351"/>
      <c r="Q883" s="351"/>
      <c r="R883" s="351"/>
      <c r="S883" s="351"/>
      <c r="T883" s="351"/>
      <c r="U883" s="351"/>
      <c r="V883" s="351"/>
      <c r="W883" s="351"/>
      <c r="X883" s="351"/>
    </row>
    <row r="884" ht="75.75" customHeight="1">
      <c r="A884" s="353"/>
      <c r="B884" s="354"/>
      <c r="C884" s="354"/>
      <c r="D884" s="354"/>
      <c r="E884" s="355"/>
      <c r="F884" s="355"/>
      <c r="G884" s="355"/>
      <c r="H884" s="358"/>
      <c r="I884" s="356"/>
      <c r="J884" s="357"/>
      <c r="K884" s="352"/>
      <c r="L884" s="351"/>
      <c r="M884" s="351"/>
      <c r="N884" s="351"/>
      <c r="O884" s="351"/>
      <c r="P884" s="351"/>
      <c r="Q884" s="351"/>
      <c r="R884" s="351"/>
      <c r="S884" s="351"/>
      <c r="T884" s="351"/>
      <c r="U884" s="351"/>
      <c r="V884" s="351"/>
      <c r="W884" s="351"/>
      <c r="X884" s="351"/>
    </row>
    <row r="885" ht="75.75" customHeight="1">
      <c r="A885" s="353"/>
      <c r="B885" s="354"/>
      <c r="C885" s="354"/>
      <c r="D885" s="354"/>
      <c r="E885" s="355"/>
      <c r="F885" s="355"/>
      <c r="G885" s="355"/>
      <c r="H885" s="358"/>
      <c r="I885" s="356"/>
      <c r="J885" s="357"/>
      <c r="K885" s="352"/>
      <c r="L885" s="351"/>
      <c r="M885" s="351"/>
      <c r="N885" s="351"/>
      <c r="O885" s="351"/>
      <c r="P885" s="351"/>
      <c r="Q885" s="351"/>
      <c r="R885" s="351"/>
      <c r="S885" s="351"/>
      <c r="T885" s="351"/>
      <c r="U885" s="351"/>
      <c r="V885" s="351"/>
      <c r="W885" s="351"/>
      <c r="X885" s="351"/>
    </row>
    <row r="886" ht="75.75" customHeight="1">
      <c r="A886" s="353"/>
      <c r="B886" s="354"/>
      <c r="C886" s="354"/>
      <c r="D886" s="354"/>
      <c r="E886" s="355"/>
      <c r="F886" s="355"/>
      <c r="G886" s="355"/>
      <c r="H886" s="358"/>
      <c r="I886" s="356"/>
      <c r="J886" s="357"/>
      <c r="K886" s="352"/>
      <c r="L886" s="351"/>
      <c r="M886" s="351"/>
      <c r="N886" s="351"/>
      <c r="O886" s="351"/>
      <c r="P886" s="351"/>
      <c r="Q886" s="351"/>
      <c r="R886" s="351"/>
      <c r="S886" s="351"/>
      <c r="T886" s="351"/>
      <c r="U886" s="351"/>
      <c r="V886" s="351"/>
      <c r="W886" s="351"/>
      <c r="X886" s="351"/>
    </row>
    <row r="887" ht="75.75" customHeight="1">
      <c r="A887" s="353"/>
      <c r="B887" s="354"/>
      <c r="C887" s="354"/>
      <c r="D887" s="354"/>
      <c r="E887" s="355"/>
      <c r="F887" s="355"/>
      <c r="G887" s="355"/>
      <c r="H887" s="358"/>
      <c r="I887" s="356"/>
      <c r="J887" s="357"/>
      <c r="K887" s="352"/>
      <c r="L887" s="351"/>
      <c r="M887" s="351"/>
      <c r="N887" s="351"/>
      <c r="O887" s="351"/>
      <c r="P887" s="351"/>
      <c r="Q887" s="351"/>
      <c r="R887" s="351"/>
      <c r="S887" s="351"/>
      <c r="T887" s="351"/>
      <c r="U887" s="351"/>
      <c r="V887" s="351"/>
      <c r="W887" s="351"/>
      <c r="X887" s="351"/>
    </row>
    <row r="888" ht="75.75" customHeight="1">
      <c r="A888" s="353"/>
      <c r="B888" s="354"/>
      <c r="C888" s="354"/>
      <c r="D888" s="354"/>
      <c r="E888" s="355"/>
      <c r="F888" s="355"/>
      <c r="G888" s="355"/>
      <c r="H888" s="358"/>
      <c r="I888" s="356"/>
      <c r="J888" s="357"/>
      <c r="K888" s="352"/>
      <c r="L888" s="351"/>
      <c r="M888" s="351"/>
      <c r="N888" s="351"/>
      <c r="O888" s="351"/>
      <c r="P888" s="351"/>
      <c r="Q888" s="351"/>
      <c r="R888" s="351"/>
      <c r="S888" s="351"/>
      <c r="T888" s="351"/>
      <c r="U888" s="351"/>
      <c r="V888" s="351"/>
      <c r="W888" s="351"/>
      <c r="X888" s="351"/>
    </row>
    <row r="889" ht="75.75" customHeight="1">
      <c r="A889" s="353"/>
      <c r="B889" s="354"/>
      <c r="C889" s="354"/>
      <c r="D889" s="354"/>
      <c r="E889" s="355"/>
      <c r="F889" s="355"/>
      <c r="G889" s="355"/>
      <c r="H889" s="358"/>
      <c r="I889" s="356"/>
      <c r="J889" s="357"/>
      <c r="K889" s="352"/>
      <c r="L889" s="351"/>
      <c r="M889" s="351"/>
      <c r="N889" s="351"/>
      <c r="O889" s="351"/>
      <c r="P889" s="351"/>
      <c r="Q889" s="351"/>
      <c r="R889" s="351"/>
      <c r="S889" s="351"/>
      <c r="T889" s="351"/>
      <c r="U889" s="351"/>
      <c r="V889" s="351"/>
      <c r="W889" s="351"/>
      <c r="X889" s="351"/>
    </row>
    <row r="890" ht="75.75" customHeight="1">
      <c r="A890" s="353"/>
      <c r="B890" s="354"/>
      <c r="C890" s="354"/>
      <c r="D890" s="354"/>
      <c r="E890" s="355"/>
      <c r="F890" s="355"/>
      <c r="G890" s="355"/>
      <c r="H890" s="358"/>
      <c r="I890" s="356"/>
      <c r="J890" s="357"/>
      <c r="K890" s="352"/>
      <c r="L890" s="351"/>
      <c r="M890" s="351"/>
      <c r="N890" s="351"/>
      <c r="O890" s="351"/>
      <c r="P890" s="351"/>
      <c r="Q890" s="351"/>
      <c r="R890" s="351"/>
      <c r="S890" s="351"/>
      <c r="T890" s="351"/>
      <c r="U890" s="351"/>
      <c r="V890" s="351"/>
      <c r="W890" s="351"/>
      <c r="X890" s="351"/>
    </row>
    <row r="891" ht="75.75" customHeight="1">
      <c r="A891" s="353"/>
      <c r="B891" s="354"/>
      <c r="C891" s="354"/>
      <c r="D891" s="354"/>
      <c r="E891" s="355"/>
      <c r="F891" s="355"/>
      <c r="G891" s="355"/>
      <c r="H891" s="358"/>
      <c r="I891" s="356"/>
      <c r="J891" s="357"/>
      <c r="K891" s="352"/>
      <c r="L891" s="351"/>
      <c r="M891" s="351"/>
      <c r="N891" s="351"/>
      <c r="O891" s="351"/>
      <c r="P891" s="351"/>
      <c r="Q891" s="351"/>
      <c r="R891" s="351"/>
      <c r="S891" s="351"/>
      <c r="T891" s="351"/>
      <c r="U891" s="351"/>
      <c r="V891" s="351"/>
      <c r="W891" s="351"/>
      <c r="X891" s="351"/>
    </row>
    <row r="892" ht="75.75" customHeight="1">
      <c r="A892" s="353"/>
      <c r="B892" s="354"/>
      <c r="C892" s="354"/>
      <c r="D892" s="354"/>
      <c r="E892" s="355"/>
      <c r="F892" s="355"/>
      <c r="G892" s="355"/>
      <c r="H892" s="358"/>
      <c r="I892" s="356"/>
      <c r="J892" s="357"/>
      <c r="K892" s="352"/>
      <c r="L892" s="351"/>
      <c r="M892" s="351"/>
      <c r="N892" s="351"/>
      <c r="O892" s="351"/>
      <c r="P892" s="351"/>
      <c r="Q892" s="351"/>
      <c r="R892" s="351"/>
      <c r="S892" s="351"/>
      <c r="T892" s="351"/>
      <c r="U892" s="351"/>
      <c r="V892" s="351"/>
      <c r="W892" s="351"/>
      <c r="X892" s="351"/>
    </row>
    <row r="893" ht="75.75" customHeight="1">
      <c r="A893" s="353"/>
      <c r="B893" s="354"/>
      <c r="C893" s="354"/>
      <c r="D893" s="354"/>
      <c r="E893" s="355"/>
      <c r="F893" s="355"/>
      <c r="G893" s="355"/>
      <c r="H893" s="358"/>
      <c r="I893" s="356"/>
      <c r="J893" s="357"/>
      <c r="K893" s="352"/>
      <c r="L893" s="351"/>
      <c r="M893" s="351"/>
      <c r="N893" s="351"/>
      <c r="O893" s="351"/>
      <c r="P893" s="351"/>
      <c r="Q893" s="351"/>
      <c r="R893" s="351"/>
      <c r="S893" s="351"/>
      <c r="T893" s="351"/>
      <c r="U893" s="351"/>
      <c r="V893" s="351"/>
      <c r="W893" s="351"/>
      <c r="X893" s="351"/>
    </row>
    <row r="894" ht="75.75" customHeight="1">
      <c r="A894" s="353"/>
      <c r="B894" s="354"/>
      <c r="C894" s="354"/>
      <c r="D894" s="354"/>
      <c r="E894" s="355"/>
      <c r="F894" s="355"/>
      <c r="G894" s="355"/>
      <c r="H894" s="358"/>
      <c r="I894" s="356"/>
      <c r="J894" s="357"/>
      <c r="K894" s="352"/>
      <c r="L894" s="351"/>
      <c r="M894" s="351"/>
      <c r="N894" s="351"/>
      <c r="O894" s="351"/>
      <c r="P894" s="351"/>
      <c r="Q894" s="351"/>
      <c r="R894" s="351"/>
      <c r="S894" s="351"/>
      <c r="T894" s="351"/>
      <c r="U894" s="351"/>
      <c r="V894" s="351"/>
      <c r="W894" s="351"/>
      <c r="X894" s="351"/>
    </row>
    <row r="895" ht="75.75" customHeight="1">
      <c r="A895" s="353"/>
      <c r="B895" s="354"/>
      <c r="C895" s="354"/>
      <c r="D895" s="354"/>
      <c r="E895" s="355"/>
      <c r="F895" s="355"/>
      <c r="G895" s="355"/>
      <c r="H895" s="358"/>
      <c r="I895" s="356"/>
      <c r="J895" s="357"/>
      <c r="K895" s="352"/>
      <c r="L895" s="351"/>
      <c r="M895" s="351"/>
      <c r="N895" s="351"/>
      <c r="O895" s="351"/>
      <c r="P895" s="351"/>
      <c r="Q895" s="351"/>
      <c r="R895" s="351"/>
      <c r="S895" s="351"/>
      <c r="T895" s="351"/>
      <c r="U895" s="351"/>
      <c r="V895" s="351"/>
      <c r="W895" s="351"/>
      <c r="X895" s="351"/>
    </row>
    <row r="896" ht="75.75" customHeight="1">
      <c r="A896" s="353"/>
      <c r="B896" s="354"/>
      <c r="C896" s="354"/>
      <c r="D896" s="354"/>
      <c r="E896" s="355"/>
      <c r="F896" s="355"/>
      <c r="G896" s="355"/>
      <c r="H896" s="358"/>
      <c r="I896" s="356"/>
      <c r="J896" s="357"/>
      <c r="K896" s="352"/>
      <c r="L896" s="351"/>
      <c r="M896" s="351"/>
      <c r="N896" s="351"/>
      <c r="O896" s="351"/>
      <c r="P896" s="351"/>
      <c r="Q896" s="351"/>
      <c r="R896" s="351"/>
      <c r="S896" s="351"/>
      <c r="T896" s="351"/>
      <c r="U896" s="351"/>
      <c r="V896" s="351"/>
      <c r="W896" s="351"/>
      <c r="X896" s="351"/>
    </row>
    <row r="897" ht="75.75" customHeight="1">
      <c r="A897" s="353"/>
      <c r="B897" s="354"/>
      <c r="C897" s="354"/>
      <c r="D897" s="354"/>
      <c r="E897" s="355"/>
      <c r="F897" s="355"/>
      <c r="G897" s="355"/>
      <c r="H897" s="358"/>
      <c r="I897" s="356"/>
      <c r="J897" s="357"/>
      <c r="K897" s="352"/>
      <c r="L897" s="351"/>
      <c r="M897" s="351"/>
      <c r="N897" s="351"/>
      <c r="O897" s="351"/>
      <c r="P897" s="351"/>
      <c r="Q897" s="351"/>
      <c r="R897" s="351"/>
      <c r="S897" s="351"/>
      <c r="T897" s="351"/>
      <c r="U897" s="351"/>
      <c r="V897" s="351"/>
      <c r="W897" s="351"/>
      <c r="X897" s="351"/>
    </row>
    <row r="898" ht="75.75" customHeight="1">
      <c r="A898" s="353"/>
      <c r="B898" s="354"/>
      <c r="C898" s="354"/>
      <c r="D898" s="354"/>
      <c r="E898" s="355"/>
      <c r="F898" s="355"/>
      <c r="G898" s="355"/>
      <c r="H898" s="358"/>
      <c r="I898" s="356"/>
      <c r="J898" s="357"/>
      <c r="K898" s="352"/>
      <c r="L898" s="351"/>
      <c r="M898" s="351"/>
      <c r="N898" s="351"/>
      <c r="O898" s="351"/>
      <c r="P898" s="351"/>
      <c r="Q898" s="351"/>
      <c r="R898" s="351"/>
      <c r="S898" s="351"/>
      <c r="T898" s="351"/>
      <c r="U898" s="351"/>
      <c r="V898" s="351"/>
      <c r="W898" s="351"/>
      <c r="X898" s="351"/>
    </row>
    <row r="899" ht="75.75" customHeight="1">
      <c r="A899" s="353"/>
      <c r="B899" s="354"/>
      <c r="C899" s="354"/>
      <c r="D899" s="354"/>
      <c r="E899" s="355"/>
      <c r="F899" s="355"/>
      <c r="G899" s="355"/>
      <c r="H899" s="358"/>
      <c r="I899" s="356"/>
      <c r="J899" s="357"/>
      <c r="K899" s="352"/>
      <c r="L899" s="351"/>
      <c r="M899" s="351"/>
      <c r="N899" s="351"/>
      <c r="O899" s="351"/>
      <c r="P899" s="351"/>
      <c r="Q899" s="351"/>
      <c r="R899" s="351"/>
      <c r="S899" s="351"/>
      <c r="T899" s="351"/>
      <c r="U899" s="351"/>
      <c r="V899" s="351"/>
      <c r="W899" s="351"/>
      <c r="X899" s="351"/>
    </row>
    <row r="900" ht="75.75" customHeight="1">
      <c r="A900" s="353"/>
      <c r="B900" s="354"/>
      <c r="C900" s="354"/>
      <c r="D900" s="354"/>
      <c r="E900" s="355"/>
      <c r="F900" s="355"/>
      <c r="G900" s="355"/>
      <c r="H900" s="358"/>
      <c r="I900" s="356"/>
      <c r="J900" s="357"/>
      <c r="K900" s="352"/>
      <c r="L900" s="351"/>
      <c r="M900" s="351"/>
      <c r="N900" s="351"/>
      <c r="O900" s="351"/>
      <c r="P900" s="351"/>
      <c r="Q900" s="351"/>
      <c r="R900" s="351"/>
      <c r="S900" s="351"/>
      <c r="T900" s="351"/>
      <c r="U900" s="351"/>
      <c r="V900" s="351"/>
      <c r="W900" s="351"/>
      <c r="X900" s="351"/>
    </row>
    <row r="901" ht="75.75" customHeight="1">
      <c r="A901" s="353"/>
      <c r="B901" s="354"/>
      <c r="C901" s="354"/>
      <c r="D901" s="354"/>
      <c r="E901" s="355"/>
      <c r="F901" s="355"/>
      <c r="G901" s="355"/>
      <c r="H901" s="358"/>
      <c r="I901" s="356"/>
      <c r="J901" s="357"/>
      <c r="K901" s="352"/>
      <c r="L901" s="351"/>
      <c r="M901" s="351"/>
      <c r="N901" s="351"/>
      <c r="O901" s="351"/>
      <c r="P901" s="351"/>
      <c r="Q901" s="351"/>
      <c r="R901" s="351"/>
      <c r="S901" s="351"/>
      <c r="T901" s="351"/>
      <c r="U901" s="351"/>
      <c r="V901" s="351"/>
      <c r="W901" s="351"/>
      <c r="X901" s="351"/>
    </row>
    <row r="902" ht="75.75" customHeight="1">
      <c r="A902" s="353"/>
      <c r="B902" s="354"/>
      <c r="C902" s="354"/>
      <c r="D902" s="354"/>
      <c r="E902" s="355"/>
      <c r="F902" s="355"/>
      <c r="G902" s="355"/>
      <c r="H902" s="358"/>
      <c r="I902" s="356"/>
      <c r="J902" s="357"/>
      <c r="K902" s="352"/>
      <c r="L902" s="351"/>
      <c r="M902" s="351"/>
      <c r="N902" s="351"/>
      <c r="O902" s="351"/>
      <c r="P902" s="351"/>
      <c r="Q902" s="351"/>
      <c r="R902" s="351"/>
      <c r="S902" s="351"/>
      <c r="T902" s="351"/>
      <c r="U902" s="351"/>
      <c r="V902" s="351"/>
      <c r="W902" s="351"/>
      <c r="X902" s="351"/>
    </row>
    <row r="903" ht="75.75" customHeight="1">
      <c r="A903" s="353"/>
      <c r="B903" s="354"/>
      <c r="C903" s="354"/>
      <c r="D903" s="354"/>
      <c r="E903" s="355"/>
      <c r="F903" s="355"/>
      <c r="G903" s="355"/>
      <c r="H903" s="358"/>
      <c r="I903" s="356"/>
      <c r="J903" s="357"/>
      <c r="K903" s="352"/>
      <c r="L903" s="351"/>
      <c r="M903" s="351"/>
      <c r="N903" s="351"/>
      <c r="O903" s="351"/>
      <c r="P903" s="351"/>
      <c r="Q903" s="351"/>
      <c r="R903" s="351"/>
      <c r="S903" s="351"/>
      <c r="T903" s="351"/>
      <c r="U903" s="351"/>
      <c r="V903" s="351"/>
      <c r="W903" s="351"/>
      <c r="X903" s="351"/>
    </row>
    <row r="904" ht="75.75" customHeight="1">
      <c r="A904" s="353"/>
      <c r="B904" s="354"/>
      <c r="C904" s="354"/>
      <c r="D904" s="354"/>
      <c r="E904" s="355"/>
      <c r="F904" s="355"/>
      <c r="G904" s="355"/>
      <c r="H904" s="358"/>
      <c r="I904" s="356"/>
      <c r="J904" s="357"/>
      <c r="K904" s="352"/>
      <c r="L904" s="351"/>
      <c r="M904" s="351"/>
      <c r="N904" s="351"/>
      <c r="O904" s="351"/>
      <c r="P904" s="351"/>
      <c r="Q904" s="351"/>
      <c r="R904" s="351"/>
      <c r="S904" s="351"/>
      <c r="T904" s="351"/>
      <c r="U904" s="351"/>
      <c r="V904" s="351"/>
      <c r="W904" s="351"/>
      <c r="X904" s="351"/>
    </row>
    <row r="905" ht="75.75" customHeight="1">
      <c r="A905" s="353"/>
      <c r="B905" s="354"/>
      <c r="C905" s="354"/>
      <c r="D905" s="354"/>
      <c r="E905" s="355"/>
      <c r="F905" s="355"/>
      <c r="G905" s="355"/>
      <c r="H905" s="358"/>
      <c r="I905" s="356"/>
      <c r="J905" s="357"/>
      <c r="K905" s="352"/>
      <c r="L905" s="351"/>
      <c r="M905" s="351"/>
      <c r="N905" s="351"/>
      <c r="O905" s="351"/>
      <c r="P905" s="351"/>
      <c r="Q905" s="351"/>
      <c r="R905" s="351"/>
      <c r="S905" s="351"/>
      <c r="T905" s="351"/>
      <c r="U905" s="351"/>
      <c r="V905" s="351"/>
      <c r="W905" s="351"/>
      <c r="X905" s="351"/>
    </row>
    <row r="906" ht="75.75" customHeight="1">
      <c r="A906" s="353"/>
      <c r="B906" s="354"/>
      <c r="C906" s="354"/>
      <c r="D906" s="354"/>
      <c r="E906" s="355"/>
      <c r="F906" s="355"/>
      <c r="G906" s="355"/>
      <c r="H906" s="358"/>
      <c r="I906" s="356"/>
      <c r="J906" s="357"/>
      <c r="K906" s="352"/>
      <c r="L906" s="351"/>
      <c r="M906" s="351"/>
      <c r="N906" s="351"/>
      <c r="O906" s="351"/>
      <c r="P906" s="351"/>
      <c r="Q906" s="351"/>
      <c r="R906" s="351"/>
      <c r="S906" s="351"/>
      <c r="T906" s="351"/>
      <c r="U906" s="351"/>
      <c r="V906" s="351"/>
      <c r="W906" s="351"/>
      <c r="X906" s="351"/>
    </row>
    <row r="907" ht="75.75" customHeight="1">
      <c r="A907" s="353"/>
      <c r="B907" s="354"/>
      <c r="C907" s="354"/>
      <c r="D907" s="354"/>
      <c r="E907" s="355"/>
      <c r="F907" s="355"/>
      <c r="G907" s="355"/>
      <c r="H907" s="358"/>
      <c r="I907" s="356"/>
      <c r="J907" s="357"/>
      <c r="K907" s="352"/>
      <c r="L907" s="351"/>
      <c r="M907" s="351"/>
      <c r="N907" s="351"/>
      <c r="O907" s="351"/>
      <c r="P907" s="351"/>
      <c r="Q907" s="351"/>
      <c r="R907" s="351"/>
      <c r="S907" s="351"/>
      <c r="T907" s="351"/>
      <c r="U907" s="351"/>
      <c r="V907" s="351"/>
      <c r="W907" s="351"/>
      <c r="X907" s="351"/>
    </row>
    <row r="908" ht="75.75" customHeight="1">
      <c r="A908" s="353"/>
      <c r="B908" s="354"/>
      <c r="C908" s="354"/>
      <c r="D908" s="354"/>
      <c r="E908" s="355"/>
      <c r="F908" s="355"/>
      <c r="G908" s="355"/>
      <c r="H908" s="358"/>
      <c r="I908" s="356"/>
      <c r="J908" s="357"/>
      <c r="K908" s="352"/>
      <c r="L908" s="351"/>
      <c r="M908" s="351"/>
      <c r="N908" s="351"/>
      <c r="O908" s="351"/>
      <c r="P908" s="351"/>
      <c r="Q908" s="351"/>
      <c r="R908" s="351"/>
      <c r="S908" s="351"/>
      <c r="T908" s="351"/>
      <c r="U908" s="351"/>
      <c r="V908" s="351"/>
      <c r="W908" s="351"/>
      <c r="X908" s="351"/>
    </row>
    <row r="909" ht="75.75" customHeight="1">
      <c r="A909" s="353"/>
      <c r="B909" s="354"/>
      <c r="C909" s="354"/>
      <c r="D909" s="354"/>
      <c r="E909" s="355"/>
      <c r="F909" s="355"/>
      <c r="G909" s="355"/>
      <c r="H909" s="358"/>
      <c r="I909" s="356"/>
      <c r="J909" s="357"/>
      <c r="K909" s="352"/>
      <c r="L909" s="351"/>
      <c r="M909" s="351"/>
      <c r="N909" s="351"/>
      <c r="O909" s="351"/>
      <c r="P909" s="351"/>
      <c r="Q909" s="351"/>
      <c r="R909" s="351"/>
      <c r="S909" s="351"/>
      <c r="T909" s="351"/>
      <c r="U909" s="351"/>
      <c r="V909" s="351"/>
      <c r="W909" s="351"/>
      <c r="X909" s="351"/>
    </row>
    <row r="910" ht="75.75" customHeight="1">
      <c r="A910" s="353"/>
      <c r="B910" s="354"/>
      <c r="C910" s="354"/>
      <c r="D910" s="354"/>
      <c r="E910" s="355"/>
      <c r="F910" s="355"/>
      <c r="G910" s="355"/>
      <c r="H910" s="358"/>
      <c r="I910" s="356"/>
      <c r="J910" s="357"/>
      <c r="K910" s="352"/>
      <c r="L910" s="351"/>
      <c r="M910" s="351"/>
      <c r="N910" s="351"/>
      <c r="O910" s="351"/>
      <c r="P910" s="351"/>
      <c r="Q910" s="351"/>
      <c r="R910" s="351"/>
      <c r="S910" s="351"/>
      <c r="T910" s="351"/>
      <c r="U910" s="351"/>
      <c r="V910" s="351"/>
      <c r="W910" s="351"/>
      <c r="X910" s="351"/>
    </row>
    <row r="911" ht="75.75" customHeight="1">
      <c r="A911" s="353"/>
      <c r="B911" s="354"/>
      <c r="C911" s="354"/>
      <c r="D911" s="354"/>
      <c r="E911" s="355"/>
      <c r="F911" s="355"/>
      <c r="G911" s="355"/>
      <c r="H911" s="358"/>
      <c r="I911" s="356"/>
      <c r="J911" s="357"/>
      <c r="K911" s="352"/>
      <c r="L911" s="351"/>
      <c r="M911" s="351"/>
      <c r="N911" s="351"/>
      <c r="O911" s="351"/>
      <c r="P911" s="351"/>
      <c r="Q911" s="351"/>
      <c r="R911" s="351"/>
      <c r="S911" s="351"/>
      <c r="T911" s="351"/>
      <c r="U911" s="351"/>
      <c r="V911" s="351"/>
      <c r="W911" s="351"/>
      <c r="X911" s="351"/>
    </row>
    <row r="912" ht="75.75" customHeight="1">
      <c r="A912" s="353"/>
      <c r="B912" s="354"/>
      <c r="C912" s="354"/>
      <c r="D912" s="354"/>
      <c r="E912" s="355"/>
      <c r="F912" s="355"/>
      <c r="G912" s="355"/>
      <c r="H912" s="358"/>
      <c r="I912" s="356"/>
      <c r="J912" s="357"/>
      <c r="K912" s="352"/>
      <c r="L912" s="351"/>
      <c r="M912" s="351"/>
      <c r="N912" s="351"/>
      <c r="O912" s="351"/>
      <c r="P912" s="351"/>
      <c r="Q912" s="351"/>
      <c r="R912" s="351"/>
      <c r="S912" s="351"/>
      <c r="T912" s="351"/>
      <c r="U912" s="351"/>
      <c r="V912" s="351"/>
      <c r="W912" s="351"/>
      <c r="X912" s="351"/>
    </row>
    <row r="913" ht="75.75" customHeight="1">
      <c r="A913" s="353"/>
      <c r="B913" s="354"/>
      <c r="C913" s="354"/>
      <c r="D913" s="354"/>
      <c r="E913" s="355"/>
      <c r="F913" s="355"/>
      <c r="G913" s="355"/>
      <c r="H913" s="358"/>
      <c r="I913" s="356"/>
      <c r="J913" s="357"/>
      <c r="K913" s="352"/>
      <c r="L913" s="351"/>
      <c r="M913" s="351"/>
      <c r="N913" s="351"/>
      <c r="O913" s="351"/>
      <c r="P913" s="351"/>
      <c r="Q913" s="351"/>
      <c r="R913" s="351"/>
      <c r="S913" s="351"/>
      <c r="T913" s="351"/>
      <c r="U913" s="351"/>
      <c r="V913" s="351"/>
      <c r="W913" s="351"/>
      <c r="X913" s="351"/>
    </row>
    <row r="914" ht="75.75" customHeight="1">
      <c r="A914" s="353"/>
      <c r="B914" s="354"/>
      <c r="C914" s="354"/>
      <c r="D914" s="354"/>
      <c r="E914" s="355"/>
      <c r="F914" s="355"/>
      <c r="G914" s="355"/>
      <c r="H914" s="358"/>
      <c r="I914" s="356"/>
      <c r="J914" s="357"/>
      <c r="K914" s="352"/>
      <c r="L914" s="351"/>
      <c r="M914" s="351"/>
      <c r="N914" s="351"/>
      <c r="O914" s="351"/>
      <c r="P914" s="351"/>
      <c r="Q914" s="351"/>
      <c r="R914" s="351"/>
      <c r="S914" s="351"/>
      <c r="T914" s="351"/>
      <c r="U914" s="351"/>
      <c r="V914" s="351"/>
      <c r="W914" s="351"/>
      <c r="X914" s="351"/>
    </row>
    <row r="915" ht="75.75" customHeight="1">
      <c r="A915" s="353"/>
      <c r="B915" s="354"/>
      <c r="C915" s="354"/>
      <c r="D915" s="354"/>
      <c r="E915" s="355"/>
      <c r="F915" s="355"/>
      <c r="G915" s="355"/>
      <c r="H915" s="358"/>
      <c r="I915" s="356"/>
      <c r="J915" s="357"/>
      <c r="K915" s="352"/>
      <c r="L915" s="351"/>
      <c r="M915" s="351"/>
      <c r="N915" s="351"/>
      <c r="O915" s="351"/>
      <c r="P915" s="351"/>
      <c r="Q915" s="351"/>
      <c r="R915" s="351"/>
      <c r="S915" s="351"/>
      <c r="T915" s="351"/>
      <c r="U915" s="351"/>
      <c r="V915" s="351"/>
      <c r="W915" s="351"/>
      <c r="X915" s="351"/>
    </row>
    <row r="916" ht="75.75" customHeight="1">
      <c r="A916" s="353"/>
      <c r="B916" s="354"/>
      <c r="C916" s="354"/>
      <c r="D916" s="354"/>
      <c r="E916" s="355"/>
      <c r="F916" s="355"/>
      <c r="G916" s="355"/>
      <c r="H916" s="358"/>
      <c r="I916" s="356"/>
      <c r="J916" s="357"/>
      <c r="K916" s="352"/>
      <c r="L916" s="351"/>
      <c r="M916" s="351"/>
      <c r="N916" s="351"/>
      <c r="O916" s="351"/>
      <c r="P916" s="351"/>
      <c r="Q916" s="351"/>
      <c r="R916" s="351"/>
      <c r="S916" s="351"/>
      <c r="T916" s="351"/>
      <c r="U916" s="351"/>
      <c r="V916" s="351"/>
      <c r="W916" s="351"/>
      <c r="X916" s="351"/>
    </row>
    <row r="917" ht="75.75" customHeight="1">
      <c r="A917" s="353"/>
      <c r="B917" s="354"/>
      <c r="C917" s="354"/>
      <c r="D917" s="354"/>
      <c r="E917" s="355"/>
      <c r="F917" s="355"/>
      <c r="G917" s="355"/>
      <c r="H917" s="358"/>
      <c r="I917" s="356"/>
      <c r="J917" s="357"/>
      <c r="K917" s="352"/>
      <c r="L917" s="351"/>
      <c r="M917" s="351"/>
      <c r="N917" s="351"/>
      <c r="O917" s="351"/>
      <c r="P917" s="351"/>
      <c r="Q917" s="351"/>
      <c r="R917" s="351"/>
      <c r="S917" s="351"/>
      <c r="T917" s="351"/>
      <c r="U917" s="351"/>
      <c r="V917" s="351"/>
      <c r="W917" s="351"/>
      <c r="X917" s="351"/>
    </row>
    <row r="918" ht="75.75" customHeight="1">
      <c r="A918" s="353"/>
      <c r="B918" s="354"/>
      <c r="C918" s="354"/>
      <c r="D918" s="354"/>
      <c r="E918" s="355"/>
      <c r="F918" s="355"/>
      <c r="G918" s="355"/>
      <c r="H918" s="358"/>
      <c r="I918" s="356"/>
      <c r="J918" s="357"/>
      <c r="K918" s="352"/>
      <c r="L918" s="351"/>
      <c r="M918" s="351"/>
      <c r="N918" s="351"/>
      <c r="O918" s="351"/>
      <c r="P918" s="351"/>
      <c r="Q918" s="351"/>
      <c r="R918" s="351"/>
      <c r="S918" s="351"/>
      <c r="T918" s="351"/>
      <c r="U918" s="351"/>
      <c r="V918" s="351"/>
      <c r="W918" s="351"/>
      <c r="X918" s="351"/>
    </row>
    <row r="919" ht="75.75" customHeight="1">
      <c r="A919" s="353"/>
      <c r="B919" s="354"/>
      <c r="C919" s="354"/>
      <c r="D919" s="354"/>
      <c r="E919" s="355"/>
      <c r="F919" s="355"/>
      <c r="G919" s="355"/>
      <c r="H919" s="358"/>
      <c r="I919" s="356"/>
      <c r="J919" s="357"/>
      <c r="K919" s="352"/>
      <c r="L919" s="351"/>
      <c r="M919" s="351"/>
      <c r="N919" s="351"/>
      <c r="O919" s="351"/>
      <c r="P919" s="351"/>
      <c r="Q919" s="351"/>
      <c r="R919" s="351"/>
      <c r="S919" s="351"/>
      <c r="T919" s="351"/>
      <c r="U919" s="351"/>
      <c r="V919" s="351"/>
      <c r="W919" s="351"/>
      <c r="X919" s="351"/>
    </row>
    <row r="920" ht="75.75" customHeight="1">
      <c r="A920" s="353"/>
      <c r="B920" s="354"/>
      <c r="C920" s="354"/>
      <c r="D920" s="354"/>
      <c r="E920" s="355"/>
      <c r="F920" s="355"/>
      <c r="G920" s="355"/>
      <c r="H920" s="358"/>
      <c r="I920" s="356"/>
      <c r="J920" s="357"/>
      <c r="K920" s="352"/>
      <c r="L920" s="351"/>
      <c r="M920" s="351"/>
      <c r="N920" s="351"/>
      <c r="O920" s="351"/>
      <c r="P920" s="351"/>
      <c r="Q920" s="351"/>
      <c r="R920" s="351"/>
      <c r="S920" s="351"/>
      <c r="T920" s="351"/>
      <c r="U920" s="351"/>
      <c r="V920" s="351"/>
      <c r="W920" s="351"/>
      <c r="X920" s="351"/>
    </row>
    <row r="921" ht="75.75" customHeight="1">
      <c r="A921" s="353"/>
      <c r="B921" s="354"/>
      <c r="C921" s="354"/>
      <c r="D921" s="354"/>
      <c r="E921" s="355"/>
      <c r="F921" s="355"/>
      <c r="G921" s="355"/>
      <c r="H921" s="358"/>
      <c r="I921" s="356"/>
      <c r="J921" s="357"/>
      <c r="K921" s="352"/>
      <c r="L921" s="351"/>
      <c r="M921" s="351"/>
      <c r="N921" s="351"/>
      <c r="O921" s="351"/>
      <c r="P921" s="351"/>
      <c r="Q921" s="351"/>
      <c r="R921" s="351"/>
      <c r="S921" s="351"/>
      <c r="T921" s="351"/>
      <c r="U921" s="351"/>
      <c r="V921" s="351"/>
      <c r="W921" s="351"/>
      <c r="X921" s="351"/>
    </row>
    <row r="922" ht="75.75" customHeight="1">
      <c r="A922" s="353"/>
      <c r="B922" s="354"/>
      <c r="C922" s="354"/>
      <c r="D922" s="354"/>
      <c r="E922" s="355"/>
      <c r="F922" s="355"/>
      <c r="G922" s="355"/>
      <c r="H922" s="358"/>
      <c r="I922" s="356"/>
      <c r="J922" s="357"/>
      <c r="K922" s="352"/>
      <c r="L922" s="351"/>
      <c r="M922" s="351"/>
      <c r="N922" s="351"/>
      <c r="O922" s="351"/>
      <c r="P922" s="351"/>
      <c r="Q922" s="351"/>
      <c r="R922" s="351"/>
      <c r="S922" s="351"/>
      <c r="T922" s="351"/>
      <c r="U922" s="351"/>
      <c r="V922" s="351"/>
      <c r="W922" s="351"/>
      <c r="X922" s="351"/>
    </row>
    <row r="923" ht="75.75" customHeight="1">
      <c r="A923" s="353"/>
      <c r="B923" s="354"/>
      <c r="C923" s="354"/>
      <c r="D923" s="354"/>
      <c r="E923" s="355"/>
      <c r="F923" s="355"/>
      <c r="G923" s="355"/>
      <c r="H923" s="358"/>
      <c r="I923" s="356"/>
      <c r="J923" s="357"/>
      <c r="K923" s="352"/>
      <c r="L923" s="351"/>
      <c r="M923" s="351"/>
      <c r="N923" s="351"/>
      <c r="O923" s="351"/>
      <c r="P923" s="351"/>
      <c r="Q923" s="351"/>
      <c r="R923" s="351"/>
      <c r="S923" s="351"/>
      <c r="T923" s="351"/>
      <c r="U923" s="351"/>
      <c r="V923" s="351"/>
      <c r="W923" s="351"/>
      <c r="X923" s="351"/>
    </row>
    <row r="924" ht="75.75" customHeight="1">
      <c r="A924" s="353"/>
      <c r="B924" s="354"/>
      <c r="C924" s="354"/>
      <c r="D924" s="354"/>
      <c r="E924" s="355"/>
      <c r="F924" s="355"/>
      <c r="G924" s="355"/>
      <c r="H924" s="358"/>
      <c r="I924" s="356"/>
      <c r="J924" s="357"/>
      <c r="K924" s="352"/>
      <c r="L924" s="351"/>
      <c r="M924" s="351"/>
      <c r="N924" s="351"/>
      <c r="O924" s="351"/>
      <c r="P924" s="351"/>
      <c r="Q924" s="351"/>
      <c r="R924" s="351"/>
      <c r="S924" s="351"/>
      <c r="T924" s="351"/>
      <c r="U924" s="351"/>
      <c r="V924" s="351"/>
      <c r="W924" s="351"/>
      <c r="X924" s="351"/>
    </row>
    <row r="925" ht="75.75" customHeight="1">
      <c r="A925" s="353"/>
      <c r="B925" s="354"/>
      <c r="C925" s="354"/>
      <c r="D925" s="354"/>
      <c r="E925" s="355"/>
      <c r="F925" s="355"/>
      <c r="G925" s="355"/>
      <c r="H925" s="358"/>
      <c r="I925" s="356"/>
      <c r="J925" s="357"/>
      <c r="K925" s="352"/>
      <c r="L925" s="351"/>
      <c r="M925" s="351"/>
      <c r="N925" s="351"/>
      <c r="O925" s="351"/>
      <c r="P925" s="351"/>
      <c r="Q925" s="351"/>
      <c r="R925" s="351"/>
      <c r="S925" s="351"/>
      <c r="T925" s="351"/>
      <c r="U925" s="351"/>
      <c r="V925" s="351"/>
      <c r="W925" s="351"/>
      <c r="X925" s="351"/>
    </row>
    <row r="926" ht="75.75" customHeight="1">
      <c r="A926" s="353"/>
      <c r="B926" s="354"/>
      <c r="C926" s="354"/>
      <c r="D926" s="354"/>
      <c r="E926" s="355"/>
      <c r="F926" s="355"/>
      <c r="G926" s="355"/>
      <c r="H926" s="358"/>
      <c r="I926" s="356"/>
      <c r="J926" s="357"/>
      <c r="K926" s="352"/>
      <c r="L926" s="351"/>
      <c r="M926" s="351"/>
      <c r="N926" s="351"/>
      <c r="O926" s="351"/>
      <c r="P926" s="351"/>
      <c r="Q926" s="351"/>
      <c r="R926" s="351"/>
      <c r="S926" s="351"/>
      <c r="T926" s="351"/>
      <c r="U926" s="351"/>
      <c r="V926" s="351"/>
      <c r="W926" s="351"/>
      <c r="X926" s="351"/>
    </row>
    <row r="927" ht="75.75" customHeight="1">
      <c r="A927" s="353"/>
      <c r="B927" s="354"/>
      <c r="C927" s="354"/>
      <c r="D927" s="354"/>
      <c r="E927" s="355"/>
      <c r="F927" s="355"/>
      <c r="G927" s="355"/>
      <c r="H927" s="358"/>
      <c r="I927" s="356"/>
      <c r="J927" s="357"/>
      <c r="K927" s="352"/>
      <c r="L927" s="351"/>
      <c r="M927" s="351"/>
      <c r="N927" s="351"/>
      <c r="O927" s="351"/>
      <c r="P927" s="351"/>
      <c r="Q927" s="351"/>
      <c r="R927" s="351"/>
      <c r="S927" s="351"/>
      <c r="T927" s="351"/>
      <c r="U927" s="351"/>
      <c r="V927" s="351"/>
      <c r="W927" s="351"/>
      <c r="X927" s="351"/>
    </row>
    <row r="928" ht="75.75" customHeight="1">
      <c r="A928" s="353"/>
      <c r="B928" s="354"/>
      <c r="C928" s="354"/>
      <c r="D928" s="354"/>
      <c r="E928" s="355"/>
      <c r="F928" s="355"/>
      <c r="G928" s="355"/>
      <c r="H928" s="358"/>
      <c r="I928" s="356"/>
      <c r="J928" s="357"/>
      <c r="K928" s="352"/>
      <c r="L928" s="351"/>
      <c r="M928" s="351"/>
      <c r="N928" s="351"/>
      <c r="O928" s="351"/>
      <c r="P928" s="351"/>
      <c r="Q928" s="351"/>
      <c r="R928" s="351"/>
      <c r="S928" s="351"/>
      <c r="T928" s="351"/>
      <c r="U928" s="351"/>
      <c r="V928" s="351"/>
      <c r="W928" s="351"/>
      <c r="X928" s="351"/>
    </row>
    <row r="929" ht="75.75" customHeight="1">
      <c r="A929" s="353"/>
      <c r="B929" s="354"/>
      <c r="C929" s="354"/>
      <c r="D929" s="354"/>
      <c r="E929" s="355"/>
      <c r="F929" s="355"/>
      <c r="G929" s="355"/>
      <c r="H929" s="358"/>
      <c r="I929" s="356"/>
      <c r="J929" s="357"/>
      <c r="K929" s="352"/>
      <c r="L929" s="351"/>
      <c r="M929" s="351"/>
      <c r="N929" s="351"/>
      <c r="O929" s="351"/>
      <c r="P929" s="351"/>
      <c r="Q929" s="351"/>
      <c r="R929" s="351"/>
      <c r="S929" s="351"/>
      <c r="T929" s="351"/>
      <c r="U929" s="351"/>
      <c r="V929" s="351"/>
      <c r="W929" s="351"/>
      <c r="X929" s="351"/>
    </row>
    <row r="930" ht="75.75" customHeight="1">
      <c r="A930" s="353"/>
      <c r="B930" s="354"/>
      <c r="C930" s="354"/>
      <c r="D930" s="354"/>
      <c r="E930" s="355"/>
      <c r="F930" s="355"/>
      <c r="G930" s="355"/>
      <c r="H930" s="358"/>
      <c r="I930" s="356"/>
      <c r="J930" s="357"/>
      <c r="K930" s="352"/>
      <c r="L930" s="351"/>
      <c r="M930" s="351"/>
      <c r="N930" s="351"/>
      <c r="O930" s="351"/>
      <c r="P930" s="351"/>
      <c r="Q930" s="351"/>
      <c r="R930" s="351"/>
      <c r="S930" s="351"/>
      <c r="T930" s="351"/>
      <c r="U930" s="351"/>
      <c r="V930" s="351"/>
      <c r="W930" s="351"/>
      <c r="X930" s="351"/>
    </row>
    <row r="931" ht="75.75" customHeight="1">
      <c r="A931" s="353"/>
      <c r="B931" s="354"/>
      <c r="C931" s="354"/>
      <c r="D931" s="354"/>
      <c r="E931" s="355"/>
      <c r="F931" s="355"/>
      <c r="G931" s="355"/>
      <c r="H931" s="358"/>
      <c r="I931" s="356"/>
      <c r="J931" s="357"/>
      <c r="K931" s="352"/>
      <c r="L931" s="351"/>
      <c r="M931" s="351"/>
      <c r="N931" s="351"/>
      <c r="O931" s="351"/>
      <c r="P931" s="351"/>
      <c r="Q931" s="351"/>
      <c r="R931" s="351"/>
      <c r="S931" s="351"/>
      <c r="T931" s="351"/>
      <c r="U931" s="351"/>
      <c r="V931" s="351"/>
      <c r="W931" s="351"/>
      <c r="X931" s="351"/>
    </row>
    <row r="932" ht="75.75" customHeight="1">
      <c r="A932" s="353"/>
      <c r="B932" s="354"/>
      <c r="C932" s="354"/>
      <c r="D932" s="354"/>
      <c r="E932" s="355"/>
      <c r="F932" s="355"/>
      <c r="G932" s="355"/>
      <c r="H932" s="358"/>
      <c r="I932" s="356"/>
      <c r="J932" s="357"/>
      <c r="K932" s="352"/>
      <c r="L932" s="351"/>
      <c r="M932" s="351"/>
      <c r="N932" s="351"/>
      <c r="O932" s="351"/>
      <c r="P932" s="351"/>
      <c r="Q932" s="351"/>
      <c r="R932" s="351"/>
      <c r="S932" s="351"/>
      <c r="T932" s="351"/>
      <c r="U932" s="351"/>
      <c r="V932" s="351"/>
      <c r="W932" s="351"/>
      <c r="X932" s="351"/>
    </row>
    <row r="933" ht="75.75" customHeight="1">
      <c r="A933" s="353"/>
      <c r="B933" s="354"/>
      <c r="C933" s="354"/>
      <c r="D933" s="354"/>
      <c r="E933" s="355"/>
      <c r="F933" s="355"/>
      <c r="G933" s="355"/>
      <c r="H933" s="358"/>
      <c r="I933" s="356"/>
      <c r="J933" s="357"/>
      <c r="K933" s="352"/>
      <c r="L933" s="351"/>
      <c r="M933" s="351"/>
      <c r="N933" s="351"/>
      <c r="O933" s="351"/>
      <c r="P933" s="351"/>
      <c r="Q933" s="351"/>
      <c r="R933" s="351"/>
      <c r="S933" s="351"/>
      <c r="T933" s="351"/>
      <c r="U933" s="351"/>
      <c r="V933" s="351"/>
      <c r="W933" s="351"/>
      <c r="X933" s="351"/>
    </row>
    <row r="934" ht="75.75" customHeight="1">
      <c r="A934" s="353"/>
      <c r="B934" s="354"/>
      <c r="C934" s="354"/>
      <c r="D934" s="354"/>
      <c r="E934" s="355"/>
      <c r="F934" s="355"/>
      <c r="G934" s="355"/>
      <c r="H934" s="358"/>
      <c r="I934" s="356"/>
      <c r="J934" s="357"/>
      <c r="K934" s="352"/>
      <c r="L934" s="351"/>
      <c r="M934" s="351"/>
      <c r="N934" s="351"/>
      <c r="O934" s="351"/>
      <c r="P934" s="351"/>
      <c r="Q934" s="351"/>
      <c r="R934" s="351"/>
      <c r="S934" s="351"/>
      <c r="T934" s="351"/>
      <c r="U934" s="351"/>
      <c r="V934" s="351"/>
      <c r="W934" s="351"/>
      <c r="X934" s="351"/>
    </row>
    <row r="935" ht="75.75" customHeight="1">
      <c r="A935" s="353"/>
      <c r="B935" s="354"/>
      <c r="C935" s="354"/>
      <c r="D935" s="354"/>
      <c r="E935" s="355"/>
      <c r="F935" s="355"/>
      <c r="G935" s="355"/>
      <c r="H935" s="358"/>
      <c r="I935" s="356"/>
      <c r="J935" s="357"/>
      <c r="K935" s="352"/>
      <c r="L935" s="351"/>
      <c r="M935" s="351"/>
      <c r="N935" s="351"/>
      <c r="O935" s="351"/>
      <c r="P935" s="351"/>
      <c r="Q935" s="351"/>
      <c r="R935" s="351"/>
      <c r="S935" s="351"/>
      <c r="T935" s="351"/>
      <c r="U935" s="351"/>
      <c r="V935" s="351"/>
      <c r="W935" s="351"/>
      <c r="X935" s="351"/>
    </row>
    <row r="936" ht="75.75" customHeight="1">
      <c r="A936" s="353"/>
      <c r="B936" s="354"/>
      <c r="C936" s="354"/>
      <c r="D936" s="354"/>
      <c r="E936" s="355"/>
      <c r="F936" s="355"/>
      <c r="G936" s="355"/>
      <c r="H936" s="358"/>
      <c r="I936" s="356"/>
      <c r="J936" s="357"/>
      <c r="K936" s="352"/>
      <c r="L936" s="351"/>
      <c r="M936" s="351"/>
      <c r="N936" s="351"/>
      <c r="O936" s="351"/>
      <c r="P936" s="351"/>
      <c r="Q936" s="351"/>
      <c r="R936" s="351"/>
      <c r="S936" s="351"/>
      <c r="T936" s="351"/>
      <c r="U936" s="351"/>
      <c r="V936" s="351"/>
      <c r="W936" s="351"/>
      <c r="X936" s="351"/>
    </row>
    <row r="937" ht="75.75" customHeight="1">
      <c r="A937" s="353"/>
      <c r="B937" s="354"/>
      <c r="C937" s="354"/>
      <c r="D937" s="354"/>
      <c r="E937" s="355"/>
      <c r="F937" s="355"/>
      <c r="G937" s="355"/>
      <c r="H937" s="358"/>
      <c r="I937" s="356"/>
      <c r="J937" s="357"/>
      <c r="K937" s="352"/>
      <c r="L937" s="351"/>
      <c r="M937" s="351"/>
      <c r="N937" s="351"/>
      <c r="O937" s="351"/>
      <c r="P937" s="351"/>
      <c r="Q937" s="351"/>
      <c r="R937" s="351"/>
      <c r="S937" s="351"/>
      <c r="T937" s="351"/>
      <c r="U937" s="351"/>
      <c r="V937" s="351"/>
      <c r="W937" s="351"/>
      <c r="X937" s="351"/>
    </row>
    <row r="938" ht="75.75" customHeight="1">
      <c r="A938" s="353"/>
      <c r="B938" s="354"/>
      <c r="C938" s="354"/>
      <c r="D938" s="354"/>
      <c r="E938" s="355"/>
      <c r="F938" s="355"/>
      <c r="G938" s="355"/>
      <c r="H938" s="358"/>
      <c r="I938" s="356"/>
      <c r="J938" s="357"/>
      <c r="K938" s="352"/>
      <c r="L938" s="351"/>
      <c r="M938" s="351"/>
      <c r="N938" s="351"/>
      <c r="O938" s="351"/>
      <c r="P938" s="351"/>
      <c r="Q938" s="351"/>
      <c r="R938" s="351"/>
      <c r="S938" s="351"/>
      <c r="T938" s="351"/>
      <c r="U938" s="351"/>
      <c r="V938" s="351"/>
      <c r="W938" s="351"/>
      <c r="X938" s="351"/>
    </row>
    <row r="939" ht="75.75" customHeight="1">
      <c r="A939" s="353"/>
      <c r="B939" s="354"/>
      <c r="C939" s="354"/>
      <c r="D939" s="354"/>
      <c r="E939" s="355"/>
      <c r="F939" s="355"/>
      <c r="G939" s="355"/>
      <c r="H939" s="358"/>
      <c r="I939" s="356"/>
      <c r="J939" s="357"/>
      <c r="K939" s="352"/>
      <c r="L939" s="351"/>
      <c r="M939" s="351"/>
      <c r="N939" s="351"/>
      <c r="O939" s="351"/>
      <c r="P939" s="351"/>
      <c r="Q939" s="351"/>
      <c r="R939" s="351"/>
      <c r="S939" s="351"/>
      <c r="T939" s="351"/>
      <c r="U939" s="351"/>
      <c r="V939" s="351"/>
      <c r="W939" s="351"/>
      <c r="X939" s="351"/>
    </row>
    <row r="940" ht="75.75" customHeight="1">
      <c r="A940" s="353"/>
      <c r="B940" s="354"/>
      <c r="C940" s="354"/>
      <c r="D940" s="354"/>
      <c r="E940" s="355"/>
      <c r="F940" s="355"/>
      <c r="G940" s="355"/>
      <c r="H940" s="358"/>
      <c r="I940" s="356"/>
      <c r="J940" s="357"/>
      <c r="K940" s="352"/>
      <c r="L940" s="351"/>
      <c r="M940" s="351"/>
      <c r="N940" s="351"/>
      <c r="O940" s="351"/>
      <c r="P940" s="351"/>
      <c r="Q940" s="351"/>
      <c r="R940" s="351"/>
      <c r="S940" s="351"/>
      <c r="T940" s="351"/>
      <c r="U940" s="351"/>
      <c r="V940" s="351"/>
      <c r="W940" s="351"/>
      <c r="X940" s="351"/>
    </row>
    <row r="941" ht="75.75" customHeight="1">
      <c r="A941" s="353"/>
      <c r="B941" s="354"/>
      <c r="C941" s="354"/>
      <c r="D941" s="354"/>
      <c r="E941" s="355"/>
      <c r="F941" s="355"/>
      <c r="G941" s="355"/>
      <c r="H941" s="358"/>
      <c r="I941" s="356"/>
      <c r="J941" s="357"/>
      <c r="K941" s="352"/>
      <c r="L941" s="351"/>
      <c r="M941" s="351"/>
      <c r="N941" s="351"/>
      <c r="O941" s="351"/>
      <c r="P941" s="351"/>
      <c r="Q941" s="351"/>
      <c r="R941" s="351"/>
      <c r="S941" s="351"/>
      <c r="T941" s="351"/>
      <c r="U941" s="351"/>
      <c r="V941" s="351"/>
      <c r="W941" s="351"/>
      <c r="X941" s="351"/>
    </row>
    <row r="942" ht="75.75" customHeight="1">
      <c r="A942" s="353"/>
      <c r="B942" s="354"/>
      <c r="C942" s="354"/>
      <c r="D942" s="354"/>
      <c r="E942" s="355"/>
      <c r="F942" s="355"/>
      <c r="G942" s="355"/>
      <c r="H942" s="358"/>
      <c r="I942" s="356"/>
      <c r="J942" s="357"/>
      <c r="K942" s="352"/>
      <c r="L942" s="351"/>
      <c r="M942" s="351"/>
      <c r="N942" s="351"/>
      <c r="O942" s="351"/>
      <c r="P942" s="351"/>
      <c r="Q942" s="351"/>
      <c r="R942" s="351"/>
      <c r="S942" s="351"/>
      <c r="T942" s="351"/>
      <c r="U942" s="351"/>
      <c r="V942" s="351"/>
      <c r="W942" s="351"/>
      <c r="X942" s="351"/>
    </row>
    <row r="943" ht="75.75" customHeight="1">
      <c r="A943" s="353"/>
      <c r="B943" s="354"/>
      <c r="C943" s="354"/>
      <c r="D943" s="354"/>
      <c r="E943" s="355"/>
      <c r="F943" s="355"/>
      <c r="G943" s="355"/>
      <c r="H943" s="358"/>
      <c r="I943" s="356"/>
      <c r="J943" s="357"/>
      <c r="K943" s="352"/>
      <c r="L943" s="351"/>
      <c r="M943" s="351"/>
      <c r="N943" s="351"/>
      <c r="O943" s="351"/>
      <c r="P943" s="351"/>
      <c r="Q943" s="351"/>
      <c r="R943" s="351"/>
      <c r="S943" s="351"/>
      <c r="T943" s="351"/>
      <c r="U943" s="351"/>
      <c r="V943" s="351"/>
      <c r="W943" s="351"/>
      <c r="X943" s="351"/>
    </row>
    <row r="944" ht="75.75" customHeight="1">
      <c r="A944" s="353"/>
      <c r="B944" s="354"/>
      <c r="C944" s="354"/>
      <c r="D944" s="354"/>
      <c r="E944" s="355"/>
      <c r="F944" s="355"/>
      <c r="G944" s="355"/>
      <c r="H944" s="358"/>
      <c r="I944" s="356"/>
      <c r="J944" s="357"/>
      <c r="K944" s="352"/>
      <c r="L944" s="351"/>
      <c r="M944" s="351"/>
      <c r="N944" s="351"/>
      <c r="O944" s="351"/>
      <c r="P944" s="351"/>
      <c r="Q944" s="351"/>
      <c r="R944" s="351"/>
      <c r="S944" s="351"/>
      <c r="T944" s="351"/>
      <c r="U944" s="351"/>
      <c r="V944" s="351"/>
      <c r="W944" s="351"/>
      <c r="X944" s="351"/>
    </row>
    <row r="945" ht="75.75" customHeight="1">
      <c r="A945" s="353"/>
      <c r="B945" s="354"/>
      <c r="C945" s="354"/>
      <c r="D945" s="354"/>
      <c r="E945" s="355"/>
      <c r="F945" s="355"/>
      <c r="G945" s="355"/>
      <c r="H945" s="358"/>
      <c r="I945" s="356"/>
      <c r="J945" s="357"/>
      <c r="K945" s="352"/>
      <c r="L945" s="351"/>
      <c r="M945" s="351"/>
      <c r="N945" s="351"/>
      <c r="O945" s="351"/>
      <c r="P945" s="351"/>
      <c r="Q945" s="351"/>
      <c r="R945" s="351"/>
      <c r="S945" s="351"/>
      <c r="T945" s="351"/>
      <c r="U945" s="351"/>
      <c r="V945" s="351"/>
      <c r="W945" s="351"/>
      <c r="X945" s="351"/>
    </row>
    <row r="946" ht="75.75" customHeight="1">
      <c r="A946" s="353"/>
      <c r="B946" s="354"/>
      <c r="C946" s="354"/>
      <c r="D946" s="354"/>
      <c r="E946" s="355"/>
      <c r="F946" s="355"/>
      <c r="G946" s="355"/>
      <c r="H946" s="358"/>
      <c r="I946" s="356"/>
      <c r="J946" s="357"/>
      <c r="K946" s="352"/>
      <c r="L946" s="351"/>
      <c r="M946" s="351"/>
      <c r="N946" s="351"/>
      <c r="O946" s="351"/>
      <c r="P946" s="351"/>
      <c r="Q946" s="351"/>
      <c r="R946" s="351"/>
      <c r="S946" s="351"/>
      <c r="T946" s="351"/>
      <c r="U946" s="351"/>
      <c r="V946" s="351"/>
      <c r="W946" s="351"/>
      <c r="X946" s="351"/>
    </row>
    <row r="947" ht="75.75" customHeight="1">
      <c r="A947" s="353"/>
      <c r="B947" s="354"/>
      <c r="C947" s="354"/>
      <c r="D947" s="354"/>
      <c r="E947" s="355"/>
      <c r="F947" s="355"/>
      <c r="G947" s="355"/>
      <c r="H947" s="358"/>
      <c r="I947" s="356"/>
      <c r="J947" s="357"/>
      <c r="K947" s="352"/>
      <c r="L947" s="351"/>
      <c r="M947" s="351"/>
      <c r="N947" s="351"/>
      <c r="O947" s="351"/>
      <c r="P947" s="351"/>
      <c r="Q947" s="351"/>
      <c r="R947" s="351"/>
      <c r="S947" s="351"/>
      <c r="T947" s="351"/>
      <c r="U947" s="351"/>
      <c r="V947" s="351"/>
      <c r="W947" s="351"/>
      <c r="X947" s="351"/>
    </row>
    <row r="948" ht="75.75" customHeight="1">
      <c r="A948" s="353"/>
      <c r="B948" s="354"/>
      <c r="C948" s="354"/>
      <c r="D948" s="354"/>
      <c r="E948" s="355"/>
      <c r="F948" s="355"/>
      <c r="G948" s="355"/>
      <c r="H948" s="358"/>
      <c r="I948" s="356"/>
      <c r="J948" s="357"/>
      <c r="K948" s="352"/>
      <c r="L948" s="351"/>
      <c r="M948" s="351"/>
      <c r="N948" s="351"/>
      <c r="O948" s="351"/>
      <c r="P948" s="351"/>
      <c r="Q948" s="351"/>
      <c r="R948" s="351"/>
      <c r="S948" s="351"/>
      <c r="T948" s="351"/>
      <c r="U948" s="351"/>
      <c r="V948" s="351"/>
      <c r="W948" s="351"/>
      <c r="X948" s="351"/>
    </row>
    <row r="949" ht="75.75" customHeight="1">
      <c r="A949" s="353"/>
      <c r="B949" s="354"/>
      <c r="C949" s="354"/>
      <c r="D949" s="354"/>
      <c r="E949" s="355"/>
      <c r="F949" s="355"/>
      <c r="G949" s="355"/>
      <c r="H949" s="358"/>
      <c r="I949" s="356"/>
      <c r="J949" s="357"/>
      <c r="K949" s="352"/>
      <c r="L949" s="351"/>
      <c r="M949" s="351"/>
      <c r="N949" s="351"/>
      <c r="O949" s="351"/>
      <c r="P949" s="351"/>
      <c r="Q949" s="351"/>
      <c r="R949" s="351"/>
      <c r="S949" s="351"/>
      <c r="T949" s="351"/>
      <c r="U949" s="351"/>
      <c r="V949" s="351"/>
      <c r="W949" s="351"/>
      <c r="X949" s="351"/>
    </row>
    <row r="950" ht="75.75" customHeight="1">
      <c r="A950" s="353"/>
      <c r="B950" s="354"/>
      <c r="C950" s="354"/>
      <c r="D950" s="354"/>
      <c r="E950" s="355"/>
      <c r="F950" s="355"/>
      <c r="G950" s="355"/>
      <c r="H950" s="358"/>
      <c r="I950" s="356"/>
      <c r="J950" s="357"/>
      <c r="K950" s="352"/>
      <c r="L950" s="351"/>
      <c r="M950" s="351"/>
      <c r="N950" s="351"/>
      <c r="O950" s="351"/>
      <c r="P950" s="351"/>
      <c r="Q950" s="351"/>
      <c r="R950" s="351"/>
      <c r="S950" s="351"/>
      <c r="T950" s="351"/>
      <c r="U950" s="351"/>
      <c r="V950" s="351"/>
      <c r="W950" s="351"/>
      <c r="X950" s="351"/>
    </row>
    <row r="951" ht="75.75" customHeight="1">
      <c r="A951" s="353"/>
      <c r="B951" s="354"/>
      <c r="C951" s="354"/>
      <c r="D951" s="354"/>
      <c r="E951" s="355"/>
      <c r="F951" s="355"/>
      <c r="G951" s="355"/>
      <c r="H951" s="358"/>
      <c r="I951" s="356"/>
      <c r="J951" s="357"/>
      <c r="K951" s="352"/>
      <c r="L951" s="351"/>
      <c r="M951" s="351"/>
      <c r="N951" s="351"/>
      <c r="O951" s="351"/>
      <c r="P951" s="351"/>
      <c r="Q951" s="351"/>
      <c r="R951" s="351"/>
      <c r="S951" s="351"/>
      <c r="T951" s="351"/>
      <c r="U951" s="351"/>
      <c r="V951" s="351"/>
      <c r="W951" s="351"/>
      <c r="X951" s="351"/>
    </row>
    <row r="952" ht="75.75" customHeight="1">
      <c r="A952" s="353"/>
      <c r="B952" s="354"/>
      <c r="C952" s="354"/>
      <c r="D952" s="354"/>
      <c r="E952" s="355"/>
      <c r="F952" s="355"/>
      <c r="G952" s="355"/>
      <c r="H952" s="358"/>
      <c r="I952" s="356"/>
      <c r="J952" s="357"/>
      <c r="K952" s="352"/>
      <c r="L952" s="351"/>
      <c r="M952" s="351"/>
      <c r="N952" s="351"/>
      <c r="O952" s="351"/>
      <c r="P952" s="351"/>
      <c r="Q952" s="351"/>
      <c r="R952" s="351"/>
      <c r="S952" s="351"/>
      <c r="T952" s="351"/>
      <c r="U952" s="351"/>
      <c r="V952" s="351"/>
      <c r="W952" s="351"/>
      <c r="X952" s="351"/>
    </row>
    <row r="953" ht="75.75" customHeight="1">
      <c r="A953" s="353"/>
      <c r="B953" s="354"/>
      <c r="C953" s="354"/>
      <c r="D953" s="354"/>
      <c r="E953" s="355"/>
      <c r="F953" s="355"/>
      <c r="G953" s="355"/>
      <c r="H953" s="358"/>
      <c r="I953" s="356"/>
      <c r="J953" s="357"/>
      <c r="K953" s="352"/>
      <c r="L953" s="351"/>
      <c r="M953" s="351"/>
      <c r="N953" s="351"/>
      <c r="O953" s="351"/>
      <c r="P953" s="351"/>
      <c r="Q953" s="351"/>
      <c r="R953" s="351"/>
      <c r="S953" s="351"/>
      <c r="T953" s="351"/>
      <c r="U953" s="351"/>
      <c r="V953" s="351"/>
      <c r="W953" s="351"/>
      <c r="X953" s="351"/>
    </row>
    <row r="954" ht="75.75" customHeight="1">
      <c r="A954" s="353"/>
      <c r="B954" s="354"/>
      <c r="C954" s="354"/>
      <c r="D954" s="354"/>
      <c r="E954" s="355"/>
      <c r="F954" s="355"/>
      <c r="G954" s="355"/>
      <c r="H954" s="358"/>
      <c r="I954" s="356"/>
      <c r="J954" s="357"/>
      <c r="K954" s="352"/>
      <c r="L954" s="351"/>
      <c r="M954" s="351"/>
      <c r="N954" s="351"/>
      <c r="O954" s="351"/>
      <c r="P954" s="351"/>
      <c r="Q954" s="351"/>
      <c r="R954" s="351"/>
      <c r="S954" s="351"/>
      <c r="T954" s="351"/>
      <c r="U954" s="351"/>
      <c r="V954" s="351"/>
      <c r="W954" s="351"/>
      <c r="X954" s="351"/>
    </row>
    <row r="955" ht="75.75" customHeight="1">
      <c r="A955" s="353"/>
      <c r="B955" s="354"/>
      <c r="C955" s="354"/>
      <c r="D955" s="354"/>
      <c r="E955" s="355"/>
      <c r="F955" s="355"/>
      <c r="G955" s="355"/>
      <c r="H955" s="358"/>
      <c r="I955" s="356"/>
      <c r="J955" s="357"/>
      <c r="K955" s="352"/>
      <c r="L955" s="351"/>
      <c r="M955" s="351"/>
      <c r="N955" s="351"/>
      <c r="O955" s="351"/>
      <c r="P955" s="351"/>
      <c r="Q955" s="351"/>
      <c r="R955" s="351"/>
      <c r="S955" s="351"/>
      <c r="T955" s="351"/>
      <c r="U955" s="351"/>
      <c r="V955" s="351"/>
      <c r="W955" s="351"/>
      <c r="X955" s="351"/>
    </row>
    <row r="956" ht="75.75" customHeight="1">
      <c r="A956" s="353"/>
      <c r="B956" s="354"/>
      <c r="C956" s="354"/>
      <c r="D956" s="354"/>
      <c r="E956" s="355"/>
      <c r="F956" s="355"/>
      <c r="G956" s="355"/>
      <c r="H956" s="358"/>
      <c r="I956" s="356"/>
      <c r="J956" s="357"/>
      <c r="K956" s="352"/>
      <c r="L956" s="351"/>
      <c r="M956" s="351"/>
      <c r="N956" s="351"/>
      <c r="O956" s="351"/>
      <c r="P956" s="351"/>
      <c r="Q956" s="351"/>
      <c r="R956" s="351"/>
      <c r="S956" s="351"/>
      <c r="T956" s="351"/>
      <c r="U956" s="351"/>
      <c r="V956" s="351"/>
      <c r="W956" s="351"/>
      <c r="X956" s="351"/>
    </row>
    <row r="957" ht="75.75" customHeight="1">
      <c r="A957" s="353"/>
      <c r="B957" s="354"/>
      <c r="C957" s="354"/>
      <c r="D957" s="354"/>
      <c r="E957" s="355"/>
      <c r="F957" s="355"/>
      <c r="G957" s="355"/>
      <c r="H957" s="358"/>
      <c r="I957" s="356"/>
      <c r="J957" s="357"/>
      <c r="K957" s="352"/>
      <c r="L957" s="351"/>
      <c r="M957" s="351"/>
      <c r="N957" s="351"/>
      <c r="O957" s="351"/>
      <c r="P957" s="351"/>
      <c r="Q957" s="351"/>
      <c r="R957" s="351"/>
      <c r="S957" s="351"/>
      <c r="T957" s="351"/>
      <c r="U957" s="351"/>
      <c r="V957" s="351"/>
      <c r="W957" s="351"/>
      <c r="X957" s="351"/>
    </row>
    <row r="958" ht="75.75" customHeight="1">
      <c r="A958" s="353"/>
      <c r="B958" s="354"/>
      <c r="C958" s="354"/>
      <c r="D958" s="354"/>
      <c r="E958" s="355"/>
      <c r="F958" s="355"/>
      <c r="G958" s="355"/>
      <c r="H958" s="358"/>
      <c r="I958" s="356"/>
      <c r="J958" s="357"/>
      <c r="K958" s="352"/>
      <c r="L958" s="351"/>
      <c r="M958" s="351"/>
      <c r="N958" s="351"/>
      <c r="O958" s="351"/>
      <c r="P958" s="351"/>
      <c r="Q958" s="351"/>
      <c r="R958" s="351"/>
      <c r="S958" s="351"/>
      <c r="T958" s="351"/>
      <c r="U958" s="351"/>
      <c r="V958" s="351"/>
      <c r="W958" s="351"/>
      <c r="X958" s="351"/>
    </row>
    <row r="959" ht="75.75" customHeight="1">
      <c r="A959" s="353"/>
      <c r="B959" s="354"/>
      <c r="C959" s="354"/>
      <c r="D959" s="354"/>
      <c r="E959" s="355"/>
      <c r="F959" s="355"/>
      <c r="G959" s="355"/>
      <c r="H959" s="358"/>
      <c r="I959" s="356"/>
      <c r="J959" s="357"/>
      <c r="K959" s="352"/>
      <c r="L959" s="351"/>
      <c r="M959" s="351"/>
      <c r="N959" s="351"/>
      <c r="O959" s="351"/>
      <c r="P959" s="351"/>
      <c r="Q959" s="351"/>
      <c r="R959" s="351"/>
      <c r="S959" s="351"/>
      <c r="T959" s="351"/>
      <c r="U959" s="351"/>
      <c r="V959" s="351"/>
      <c r="W959" s="351"/>
      <c r="X959" s="351"/>
    </row>
    <row r="960" ht="75.75" customHeight="1">
      <c r="A960" s="353"/>
      <c r="B960" s="354"/>
      <c r="C960" s="354"/>
      <c r="D960" s="354"/>
      <c r="E960" s="355"/>
      <c r="F960" s="355"/>
      <c r="G960" s="355"/>
      <c r="H960" s="358"/>
      <c r="I960" s="356"/>
      <c r="J960" s="357"/>
      <c r="K960" s="352"/>
      <c r="L960" s="351"/>
      <c r="M960" s="351"/>
      <c r="N960" s="351"/>
      <c r="O960" s="351"/>
      <c r="P960" s="351"/>
      <c r="Q960" s="351"/>
      <c r="R960" s="351"/>
      <c r="S960" s="351"/>
      <c r="T960" s="351"/>
      <c r="U960" s="351"/>
      <c r="V960" s="351"/>
      <c r="W960" s="351"/>
      <c r="X960" s="351"/>
    </row>
    <row r="961" ht="75.75" customHeight="1">
      <c r="A961" s="353"/>
      <c r="B961" s="354"/>
      <c r="C961" s="354"/>
      <c r="D961" s="354"/>
      <c r="E961" s="355"/>
      <c r="F961" s="355"/>
      <c r="G961" s="355"/>
      <c r="H961" s="358"/>
      <c r="I961" s="356"/>
      <c r="J961" s="357"/>
      <c r="K961" s="352"/>
      <c r="L961" s="351"/>
      <c r="M961" s="351"/>
      <c r="N961" s="351"/>
      <c r="O961" s="351"/>
      <c r="P961" s="351"/>
      <c r="Q961" s="351"/>
      <c r="R961" s="351"/>
      <c r="S961" s="351"/>
      <c r="T961" s="351"/>
      <c r="U961" s="351"/>
      <c r="V961" s="351"/>
      <c r="W961" s="351"/>
      <c r="X961" s="351"/>
    </row>
    <row r="962" ht="75.75" customHeight="1">
      <c r="A962" s="353"/>
      <c r="B962" s="354"/>
      <c r="C962" s="354"/>
      <c r="D962" s="354"/>
      <c r="E962" s="355"/>
      <c r="F962" s="355"/>
      <c r="G962" s="355"/>
      <c r="H962" s="358"/>
      <c r="I962" s="356"/>
      <c r="J962" s="357"/>
      <c r="K962" s="352"/>
      <c r="L962" s="351"/>
      <c r="M962" s="351"/>
      <c r="N962" s="351"/>
      <c r="O962" s="351"/>
      <c r="P962" s="351"/>
      <c r="Q962" s="351"/>
      <c r="R962" s="351"/>
      <c r="S962" s="351"/>
      <c r="T962" s="351"/>
      <c r="U962" s="351"/>
      <c r="V962" s="351"/>
      <c r="W962" s="351"/>
      <c r="X962" s="351"/>
    </row>
    <row r="963" ht="75.75" customHeight="1">
      <c r="A963" s="353"/>
      <c r="B963" s="354"/>
      <c r="C963" s="354"/>
      <c r="D963" s="354"/>
      <c r="E963" s="355"/>
      <c r="F963" s="355"/>
      <c r="G963" s="355"/>
      <c r="H963" s="358"/>
      <c r="I963" s="356"/>
      <c r="J963" s="357"/>
      <c r="K963" s="352"/>
      <c r="L963" s="351"/>
      <c r="M963" s="351"/>
      <c r="N963" s="351"/>
      <c r="O963" s="351"/>
      <c r="P963" s="351"/>
      <c r="Q963" s="351"/>
      <c r="R963" s="351"/>
      <c r="S963" s="351"/>
      <c r="T963" s="351"/>
      <c r="U963" s="351"/>
      <c r="V963" s="351"/>
      <c r="W963" s="351"/>
      <c r="X963" s="351"/>
    </row>
    <row r="964" ht="75.75" customHeight="1">
      <c r="A964" s="353"/>
      <c r="B964" s="354"/>
      <c r="C964" s="354"/>
      <c r="D964" s="354"/>
      <c r="E964" s="355"/>
      <c r="F964" s="355"/>
      <c r="G964" s="355"/>
      <c r="H964" s="358"/>
      <c r="I964" s="356"/>
      <c r="J964" s="357"/>
      <c r="K964" s="352"/>
      <c r="L964" s="351"/>
      <c r="M964" s="351"/>
      <c r="N964" s="351"/>
      <c r="O964" s="351"/>
      <c r="P964" s="351"/>
      <c r="Q964" s="351"/>
      <c r="R964" s="351"/>
      <c r="S964" s="351"/>
      <c r="T964" s="351"/>
      <c r="U964" s="351"/>
      <c r="V964" s="351"/>
      <c r="W964" s="351"/>
      <c r="X964" s="351"/>
    </row>
    <row r="965" ht="75.75" customHeight="1">
      <c r="A965" s="353"/>
      <c r="B965" s="354"/>
      <c r="C965" s="354"/>
      <c r="D965" s="354"/>
      <c r="E965" s="355"/>
      <c r="F965" s="355"/>
      <c r="G965" s="355"/>
      <c r="H965" s="358"/>
      <c r="I965" s="356"/>
      <c r="J965" s="357"/>
      <c r="K965" s="352"/>
      <c r="L965" s="351"/>
      <c r="M965" s="351"/>
      <c r="N965" s="351"/>
      <c r="O965" s="351"/>
      <c r="P965" s="351"/>
      <c r="Q965" s="351"/>
      <c r="R965" s="351"/>
      <c r="S965" s="351"/>
      <c r="T965" s="351"/>
      <c r="U965" s="351"/>
      <c r="V965" s="351"/>
      <c r="W965" s="351"/>
      <c r="X965" s="351"/>
    </row>
    <row r="966" ht="75.75" customHeight="1">
      <c r="A966" s="353"/>
      <c r="B966" s="354"/>
      <c r="C966" s="354"/>
      <c r="D966" s="354"/>
      <c r="E966" s="355"/>
      <c r="F966" s="355"/>
      <c r="G966" s="355"/>
      <c r="H966" s="358"/>
      <c r="I966" s="356"/>
      <c r="J966" s="357"/>
      <c r="K966" s="352"/>
      <c r="L966" s="351"/>
      <c r="M966" s="351"/>
      <c r="N966" s="351"/>
      <c r="O966" s="351"/>
      <c r="P966" s="351"/>
      <c r="Q966" s="351"/>
      <c r="R966" s="351"/>
      <c r="S966" s="351"/>
      <c r="T966" s="351"/>
      <c r="U966" s="351"/>
      <c r="V966" s="351"/>
      <c r="W966" s="351"/>
      <c r="X966" s="351"/>
    </row>
    <row r="967" ht="75.75" customHeight="1">
      <c r="A967" s="353"/>
      <c r="B967" s="354"/>
      <c r="C967" s="354"/>
      <c r="D967" s="354"/>
      <c r="E967" s="355"/>
      <c r="F967" s="355"/>
      <c r="G967" s="355"/>
      <c r="H967" s="358"/>
      <c r="I967" s="356"/>
      <c r="J967" s="357"/>
      <c r="K967" s="352"/>
      <c r="L967" s="351"/>
      <c r="M967" s="351"/>
      <c r="N967" s="351"/>
      <c r="O967" s="351"/>
      <c r="P967" s="351"/>
      <c r="Q967" s="351"/>
      <c r="R967" s="351"/>
      <c r="S967" s="351"/>
      <c r="T967" s="351"/>
      <c r="U967" s="351"/>
      <c r="V967" s="351"/>
      <c r="W967" s="351"/>
      <c r="X967" s="351"/>
    </row>
    <row r="968" ht="75.75" customHeight="1">
      <c r="A968" s="353"/>
      <c r="B968" s="354"/>
      <c r="C968" s="354"/>
      <c r="D968" s="354"/>
      <c r="E968" s="355"/>
      <c r="F968" s="355"/>
      <c r="G968" s="355"/>
      <c r="H968" s="358"/>
      <c r="I968" s="356"/>
      <c r="J968" s="357"/>
      <c r="K968" s="352"/>
      <c r="L968" s="351"/>
      <c r="M968" s="351"/>
      <c r="N968" s="351"/>
      <c r="O968" s="351"/>
      <c r="P968" s="351"/>
      <c r="Q968" s="351"/>
      <c r="R968" s="351"/>
      <c r="S968" s="351"/>
      <c r="T968" s="351"/>
      <c r="U968" s="351"/>
      <c r="V968" s="351"/>
      <c r="W968" s="351"/>
      <c r="X968" s="351"/>
    </row>
    <row r="969" ht="75.75" customHeight="1">
      <c r="A969" s="353"/>
      <c r="B969" s="354"/>
      <c r="C969" s="354"/>
      <c r="D969" s="354"/>
      <c r="E969" s="355"/>
      <c r="F969" s="355"/>
      <c r="G969" s="355"/>
      <c r="H969" s="358"/>
      <c r="I969" s="356"/>
      <c r="J969" s="357"/>
      <c r="K969" s="352"/>
      <c r="L969" s="351"/>
      <c r="M969" s="351"/>
      <c r="N969" s="351"/>
      <c r="O969" s="351"/>
      <c r="P969" s="351"/>
      <c r="Q969" s="351"/>
      <c r="R969" s="351"/>
      <c r="S969" s="351"/>
      <c r="T969" s="351"/>
      <c r="U969" s="351"/>
      <c r="V969" s="351"/>
      <c r="W969" s="351"/>
      <c r="X969" s="351"/>
    </row>
    <row r="970" ht="75.75" customHeight="1">
      <c r="A970" s="353"/>
      <c r="B970" s="354"/>
      <c r="C970" s="354"/>
      <c r="D970" s="354"/>
      <c r="E970" s="355"/>
      <c r="F970" s="355"/>
      <c r="G970" s="355"/>
      <c r="H970" s="358"/>
      <c r="I970" s="356"/>
      <c r="J970" s="357"/>
      <c r="K970" s="352"/>
      <c r="L970" s="351"/>
      <c r="M970" s="351"/>
      <c r="N970" s="351"/>
      <c r="O970" s="351"/>
      <c r="P970" s="351"/>
      <c r="Q970" s="351"/>
      <c r="R970" s="351"/>
      <c r="S970" s="351"/>
      <c r="T970" s="351"/>
      <c r="U970" s="351"/>
      <c r="V970" s="351"/>
      <c r="W970" s="351"/>
      <c r="X970" s="351"/>
    </row>
    <row r="971" ht="75.75" customHeight="1">
      <c r="A971" s="353"/>
      <c r="B971" s="354"/>
      <c r="C971" s="354"/>
      <c r="D971" s="354"/>
      <c r="E971" s="355"/>
      <c r="F971" s="355"/>
      <c r="G971" s="355"/>
      <c r="H971" s="358"/>
      <c r="I971" s="356"/>
      <c r="J971" s="357"/>
      <c r="K971" s="352"/>
      <c r="L971" s="351"/>
      <c r="M971" s="351"/>
      <c r="N971" s="351"/>
      <c r="O971" s="351"/>
      <c r="P971" s="351"/>
      <c r="Q971" s="351"/>
      <c r="R971" s="351"/>
      <c r="S971" s="351"/>
      <c r="T971" s="351"/>
      <c r="U971" s="351"/>
      <c r="V971" s="351"/>
      <c r="W971" s="351"/>
      <c r="X971" s="351"/>
    </row>
    <row r="972" ht="75.75" customHeight="1">
      <c r="A972" s="353"/>
      <c r="B972" s="354"/>
      <c r="C972" s="354"/>
      <c r="D972" s="354"/>
      <c r="E972" s="355"/>
      <c r="F972" s="355"/>
      <c r="G972" s="355"/>
      <c r="H972" s="358"/>
      <c r="I972" s="356"/>
      <c r="J972" s="357"/>
      <c r="K972" s="352"/>
      <c r="L972" s="351"/>
      <c r="M972" s="351"/>
      <c r="N972" s="351"/>
      <c r="O972" s="351"/>
      <c r="P972" s="351"/>
      <c r="Q972" s="351"/>
      <c r="R972" s="351"/>
      <c r="S972" s="351"/>
      <c r="T972" s="351"/>
      <c r="U972" s="351"/>
      <c r="V972" s="351"/>
      <c r="W972" s="351"/>
      <c r="X972" s="351"/>
    </row>
    <row r="973" ht="75.75" customHeight="1">
      <c r="A973" s="353"/>
      <c r="B973" s="354"/>
      <c r="C973" s="354"/>
      <c r="D973" s="354"/>
      <c r="E973" s="355"/>
      <c r="F973" s="355"/>
      <c r="G973" s="355"/>
      <c r="H973" s="358"/>
      <c r="I973" s="356"/>
      <c r="J973" s="357"/>
      <c r="K973" s="352"/>
      <c r="L973" s="351"/>
      <c r="M973" s="351"/>
      <c r="N973" s="351"/>
      <c r="O973" s="351"/>
      <c r="P973" s="351"/>
      <c r="Q973" s="351"/>
      <c r="R973" s="351"/>
      <c r="S973" s="351"/>
      <c r="T973" s="351"/>
      <c r="U973" s="351"/>
      <c r="V973" s="351"/>
      <c r="W973" s="351"/>
      <c r="X973" s="351"/>
    </row>
    <row r="974" ht="75.75" customHeight="1">
      <c r="A974" s="353"/>
      <c r="B974" s="354"/>
      <c r="C974" s="354"/>
      <c r="D974" s="354"/>
      <c r="E974" s="355"/>
      <c r="F974" s="355"/>
      <c r="G974" s="355"/>
      <c r="H974" s="358"/>
      <c r="I974" s="356"/>
      <c r="J974" s="357"/>
      <c r="K974" s="352"/>
      <c r="L974" s="351"/>
      <c r="M974" s="351"/>
      <c r="N974" s="351"/>
      <c r="O974" s="351"/>
      <c r="P974" s="351"/>
      <c r="Q974" s="351"/>
      <c r="R974" s="351"/>
      <c r="S974" s="351"/>
      <c r="T974" s="351"/>
      <c r="U974" s="351"/>
      <c r="V974" s="351"/>
      <c r="W974" s="351"/>
      <c r="X974" s="351"/>
    </row>
    <row r="975" ht="75.75" customHeight="1">
      <c r="A975" s="353"/>
      <c r="B975" s="354"/>
      <c r="C975" s="354"/>
      <c r="D975" s="354"/>
      <c r="E975" s="355"/>
      <c r="F975" s="355"/>
      <c r="G975" s="355"/>
      <c r="H975" s="358"/>
      <c r="I975" s="356"/>
      <c r="J975" s="357"/>
      <c r="K975" s="352"/>
      <c r="L975" s="351"/>
      <c r="M975" s="351"/>
      <c r="N975" s="351"/>
      <c r="O975" s="351"/>
      <c r="P975" s="351"/>
      <c r="Q975" s="351"/>
      <c r="R975" s="351"/>
      <c r="S975" s="351"/>
      <c r="T975" s="351"/>
      <c r="U975" s="351"/>
      <c r="V975" s="351"/>
      <c r="W975" s="351"/>
      <c r="X975" s="351"/>
    </row>
    <row r="976" ht="75.75" customHeight="1">
      <c r="A976" s="353"/>
      <c r="B976" s="354"/>
      <c r="C976" s="354"/>
      <c r="D976" s="354"/>
      <c r="E976" s="355"/>
      <c r="F976" s="355"/>
      <c r="G976" s="355"/>
      <c r="H976" s="358"/>
      <c r="I976" s="356"/>
      <c r="J976" s="357"/>
      <c r="K976" s="352"/>
      <c r="L976" s="351"/>
      <c r="M976" s="351"/>
      <c r="N976" s="351"/>
      <c r="O976" s="351"/>
      <c r="P976" s="351"/>
      <c r="Q976" s="351"/>
      <c r="R976" s="351"/>
      <c r="S976" s="351"/>
      <c r="T976" s="351"/>
      <c r="U976" s="351"/>
      <c r="V976" s="351"/>
      <c r="W976" s="351"/>
      <c r="X976" s="351"/>
    </row>
    <row r="977" ht="75.75" customHeight="1">
      <c r="A977" s="353"/>
      <c r="B977" s="354"/>
      <c r="C977" s="354"/>
      <c r="D977" s="354"/>
      <c r="E977" s="355"/>
      <c r="F977" s="355"/>
      <c r="G977" s="355"/>
      <c r="H977" s="358"/>
      <c r="I977" s="356"/>
      <c r="J977" s="357"/>
      <c r="K977" s="352"/>
      <c r="L977" s="351"/>
      <c r="M977" s="351"/>
      <c r="N977" s="351"/>
      <c r="O977" s="351"/>
      <c r="P977" s="351"/>
      <c r="Q977" s="351"/>
      <c r="R977" s="351"/>
      <c r="S977" s="351"/>
      <c r="T977" s="351"/>
      <c r="U977" s="351"/>
      <c r="V977" s="351"/>
      <c r="W977" s="351"/>
      <c r="X977" s="351"/>
    </row>
    <row r="978" ht="75.75" customHeight="1">
      <c r="A978" s="353"/>
      <c r="B978" s="354"/>
      <c r="C978" s="354"/>
      <c r="D978" s="354"/>
      <c r="E978" s="355"/>
      <c r="F978" s="355"/>
      <c r="G978" s="355"/>
      <c r="H978" s="358"/>
      <c r="I978" s="356"/>
      <c r="J978" s="357"/>
      <c r="K978" s="352"/>
      <c r="L978" s="351"/>
      <c r="M978" s="351"/>
      <c r="N978" s="351"/>
      <c r="O978" s="351"/>
      <c r="P978" s="351"/>
      <c r="Q978" s="351"/>
      <c r="R978" s="351"/>
      <c r="S978" s="351"/>
      <c r="T978" s="351"/>
      <c r="U978" s="351"/>
      <c r="V978" s="351"/>
      <c r="W978" s="351"/>
      <c r="X978" s="351"/>
    </row>
    <row r="979" ht="75.75" customHeight="1">
      <c r="A979" s="353"/>
      <c r="B979" s="354"/>
      <c r="C979" s="354"/>
      <c r="D979" s="354"/>
      <c r="E979" s="355"/>
      <c r="F979" s="355"/>
      <c r="G979" s="355"/>
      <c r="H979" s="358"/>
      <c r="I979" s="356"/>
      <c r="J979" s="357"/>
      <c r="K979" s="352"/>
      <c r="L979" s="351"/>
      <c r="M979" s="351"/>
      <c r="N979" s="351"/>
      <c r="O979" s="351"/>
      <c r="P979" s="351"/>
      <c r="Q979" s="351"/>
      <c r="R979" s="351"/>
      <c r="S979" s="351"/>
      <c r="T979" s="351"/>
      <c r="U979" s="351"/>
      <c r="V979" s="351"/>
      <c r="W979" s="351"/>
      <c r="X979" s="351"/>
    </row>
    <row r="980" ht="75.75" customHeight="1">
      <c r="A980" s="353"/>
      <c r="B980" s="354"/>
      <c r="C980" s="354"/>
      <c r="D980" s="354"/>
      <c r="E980" s="355"/>
      <c r="F980" s="355"/>
      <c r="G980" s="355"/>
      <c r="H980" s="358"/>
      <c r="I980" s="356"/>
      <c r="J980" s="357"/>
      <c r="K980" s="352"/>
      <c r="L980" s="351"/>
      <c r="M980" s="351"/>
      <c r="N980" s="351"/>
      <c r="O980" s="351"/>
      <c r="P980" s="351"/>
      <c r="Q980" s="351"/>
      <c r="R980" s="351"/>
      <c r="S980" s="351"/>
      <c r="T980" s="351"/>
      <c r="U980" s="351"/>
      <c r="V980" s="351"/>
      <c r="W980" s="351"/>
      <c r="X980" s="351"/>
    </row>
    <row r="981" ht="75.75" customHeight="1">
      <c r="A981" s="353"/>
      <c r="B981" s="354"/>
      <c r="C981" s="354"/>
      <c r="D981" s="354"/>
      <c r="E981" s="355"/>
      <c r="F981" s="355"/>
      <c r="G981" s="355"/>
      <c r="H981" s="358"/>
      <c r="I981" s="356"/>
      <c r="J981" s="357"/>
      <c r="K981" s="352"/>
      <c r="L981" s="351"/>
      <c r="M981" s="351"/>
      <c r="N981" s="351"/>
      <c r="O981" s="351"/>
      <c r="P981" s="351"/>
      <c r="Q981" s="351"/>
      <c r="R981" s="351"/>
      <c r="S981" s="351"/>
      <c r="T981" s="351"/>
      <c r="U981" s="351"/>
      <c r="V981" s="351"/>
      <c r="W981" s="351"/>
      <c r="X981" s="351"/>
    </row>
    <row r="982" ht="75.75" customHeight="1">
      <c r="A982" s="353"/>
      <c r="B982" s="354"/>
      <c r="C982" s="354"/>
      <c r="D982" s="354"/>
      <c r="E982" s="355"/>
      <c r="F982" s="355"/>
      <c r="G982" s="355"/>
      <c r="H982" s="358"/>
      <c r="I982" s="356"/>
      <c r="J982" s="357"/>
      <c r="K982" s="352"/>
      <c r="L982" s="351"/>
      <c r="M982" s="351"/>
      <c r="N982" s="351"/>
      <c r="O982" s="351"/>
      <c r="P982" s="351"/>
      <c r="Q982" s="351"/>
      <c r="R982" s="351"/>
      <c r="S982" s="351"/>
      <c r="T982" s="351"/>
      <c r="U982" s="351"/>
      <c r="V982" s="351"/>
      <c r="W982" s="351"/>
      <c r="X982" s="351"/>
    </row>
    <row r="983" ht="75.75" customHeight="1">
      <c r="A983" s="353"/>
      <c r="B983" s="354"/>
      <c r="C983" s="354"/>
      <c r="D983" s="354"/>
      <c r="E983" s="355"/>
      <c r="F983" s="355"/>
      <c r="G983" s="355"/>
      <c r="H983" s="358"/>
      <c r="I983" s="356"/>
      <c r="J983" s="357"/>
      <c r="K983" s="352"/>
      <c r="L983" s="351"/>
      <c r="M983" s="351"/>
      <c r="N983" s="351"/>
      <c r="O983" s="351"/>
      <c r="P983" s="351"/>
      <c r="Q983" s="351"/>
      <c r="R983" s="351"/>
      <c r="S983" s="351"/>
      <c r="T983" s="351"/>
      <c r="U983" s="351"/>
      <c r="V983" s="351"/>
      <c r="W983" s="351"/>
      <c r="X983" s="351"/>
    </row>
    <row r="984" ht="75.75" customHeight="1">
      <c r="A984" s="353"/>
      <c r="B984" s="354"/>
      <c r="C984" s="354"/>
      <c r="D984" s="354"/>
      <c r="E984" s="355"/>
      <c r="F984" s="355"/>
      <c r="G984" s="355"/>
      <c r="H984" s="358"/>
      <c r="I984" s="356"/>
      <c r="J984" s="357"/>
      <c r="K984" s="352"/>
      <c r="L984" s="351"/>
      <c r="M984" s="351"/>
      <c r="N984" s="351"/>
      <c r="O984" s="351"/>
      <c r="P984" s="351"/>
      <c r="Q984" s="351"/>
      <c r="R984" s="351"/>
      <c r="S984" s="351"/>
      <c r="T984" s="351"/>
      <c r="U984" s="351"/>
      <c r="V984" s="351"/>
      <c r="W984" s="351"/>
      <c r="X984" s="351"/>
    </row>
    <row r="985" ht="75.75" customHeight="1">
      <c r="A985" s="353"/>
      <c r="B985" s="354"/>
      <c r="C985" s="354"/>
      <c r="D985" s="354"/>
      <c r="E985" s="355"/>
      <c r="F985" s="355"/>
      <c r="G985" s="355"/>
      <c r="H985" s="358"/>
      <c r="I985" s="356"/>
      <c r="J985" s="357"/>
      <c r="K985" s="352"/>
      <c r="L985" s="351"/>
      <c r="M985" s="351"/>
      <c r="N985" s="351"/>
      <c r="O985" s="351"/>
      <c r="P985" s="351"/>
      <c r="Q985" s="351"/>
      <c r="R985" s="351"/>
      <c r="S985" s="351"/>
      <c r="T985" s="351"/>
      <c r="U985" s="351"/>
      <c r="V985" s="351"/>
      <c r="W985" s="351"/>
      <c r="X985" s="351"/>
    </row>
    <row r="986" ht="75.75" customHeight="1">
      <c r="A986" s="353"/>
      <c r="B986" s="354"/>
      <c r="C986" s="354"/>
      <c r="D986" s="354"/>
      <c r="E986" s="355"/>
      <c r="F986" s="355"/>
      <c r="G986" s="355"/>
      <c r="H986" s="358"/>
      <c r="I986" s="356"/>
      <c r="J986" s="357"/>
      <c r="K986" s="352"/>
      <c r="L986" s="351"/>
      <c r="M986" s="351"/>
      <c r="N986" s="351"/>
      <c r="O986" s="351"/>
      <c r="P986" s="351"/>
      <c r="Q986" s="351"/>
      <c r="R986" s="351"/>
      <c r="S986" s="351"/>
      <c r="T986" s="351"/>
      <c r="U986" s="351"/>
      <c r="V986" s="351"/>
      <c r="W986" s="351"/>
      <c r="X986" s="351"/>
    </row>
    <row r="987" ht="75.75" customHeight="1">
      <c r="A987" s="353"/>
      <c r="B987" s="354"/>
      <c r="C987" s="354"/>
      <c r="D987" s="354"/>
      <c r="E987" s="355"/>
      <c r="F987" s="355"/>
      <c r="G987" s="355"/>
      <c r="H987" s="358"/>
      <c r="I987" s="356"/>
      <c r="J987" s="357"/>
      <c r="K987" s="352"/>
      <c r="L987" s="351"/>
      <c r="M987" s="351"/>
      <c r="N987" s="351"/>
      <c r="O987" s="351"/>
      <c r="P987" s="351"/>
      <c r="Q987" s="351"/>
      <c r="R987" s="351"/>
      <c r="S987" s="351"/>
      <c r="T987" s="351"/>
      <c r="U987" s="351"/>
      <c r="V987" s="351"/>
      <c r="W987" s="351"/>
      <c r="X987" s="351"/>
    </row>
    <row r="988" ht="75.75" customHeight="1">
      <c r="A988" s="353"/>
      <c r="B988" s="354"/>
      <c r="C988" s="354"/>
      <c r="D988" s="354"/>
      <c r="E988" s="355"/>
      <c r="F988" s="355"/>
      <c r="G988" s="355"/>
      <c r="H988" s="358"/>
      <c r="I988" s="356"/>
      <c r="J988" s="357"/>
      <c r="K988" s="352"/>
      <c r="L988" s="351"/>
      <c r="M988" s="351"/>
      <c r="N988" s="351"/>
      <c r="O988" s="351"/>
      <c r="P988" s="351"/>
      <c r="Q988" s="351"/>
      <c r="R988" s="351"/>
      <c r="S988" s="351"/>
      <c r="T988" s="351"/>
      <c r="U988" s="351"/>
      <c r="V988" s="351"/>
      <c r="W988" s="351"/>
      <c r="X988" s="351"/>
    </row>
    <row r="989" ht="75.75" customHeight="1">
      <c r="A989" s="353"/>
      <c r="B989" s="354"/>
      <c r="C989" s="354"/>
      <c r="D989" s="354"/>
      <c r="E989" s="355"/>
      <c r="F989" s="355"/>
      <c r="G989" s="355"/>
      <c r="H989" s="358"/>
      <c r="I989" s="356"/>
      <c r="J989" s="357"/>
      <c r="K989" s="352"/>
      <c r="L989" s="351"/>
      <c r="M989" s="351"/>
      <c r="N989" s="351"/>
      <c r="O989" s="351"/>
      <c r="P989" s="351"/>
      <c r="Q989" s="351"/>
      <c r="R989" s="351"/>
      <c r="S989" s="351"/>
      <c r="T989" s="351"/>
      <c r="U989" s="351"/>
      <c r="V989" s="351"/>
      <c r="W989" s="351"/>
      <c r="X989" s="351"/>
    </row>
    <row r="990" ht="75.75" customHeight="1">
      <c r="A990" s="353"/>
      <c r="B990" s="354"/>
      <c r="C990" s="354"/>
      <c r="D990" s="354"/>
      <c r="E990" s="355"/>
      <c r="F990" s="355"/>
      <c r="G990" s="355"/>
      <c r="H990" s="358"/>
      <c r="I990" s="356"/>
      <c r="J990" s="357"/>
      <c r="K990" s="352"/>
      <c r="L990" s="351"/>
      <c r="M990" s="351"/>
      <c r="N990" s="351"/>
      <c r="O990" s="351"/>
      <c r="P990" s="351"/>
      <c r="Q990" s="351"/>
      <c r="R990" s="351"/>
      <c r="S990" s="351"/>
      <c r="T990" s="351"/>
      <c r="U990" s="351"/>
      <c r="V990" s="351"/>
      <c r="W990" s="351"/>
      <c r="X990" s="351"/>
    </row>
    <row r="991" ht="75.75" customHeight="1">
      <c r="A991" s="353"/>
      <c r="B991" s="354"/>
      <c r="C991" s="354"/>
      <c r="D991" s="354"/>
      <c r="E991" s="355"/>
      <c r="F991" s="355"/>
      <c r="G991" s="355"/>
      <c r="H991" s="358"/>
      <c r="I991" s="356"/>
      <c r="J991" s="357"/>
      <c r="K991" s="352"/>
      <c r="L991" s="351"/>
      <c r="M991" s="351"/>
      <c r="N991" s="351"/>
      <c r="O991" s="351"/>
      <c r="P991" s="351"/>
      <c r="Q991" s="351"/>
      <c r="R991" s="351"/>
      <c r="S991" s="351"/>
      <c r="T991" s="351"/>
      <c r="U991" s="351"/>
      <c r="V991" s="351"/>
      <c r="W991" s="351"/>
      <c r="X991" s="351"/>
    </row>
    <row r="992" ht="75.75" customHeight="1">
      <c r="A992" s="353"/>
      <c r="B992" s="354"/>
      <c r="C992" s="354"/>
      <c r="D992" s="354"/>
      <c r="E992" s="355"/>
      <c r="F992" s="355"/>
      <c r="G992" s="355"/>
      <c r="H992" s="358"/>
      <c r="I992" s="356"/>
      <c r="J992" s="357"/>
      <c r="K992" s="352"/>
      <c r="L992" s="351"/>
      <c r="M992" s="351"/>
      <c r="N992" s="351"/>
      <c r="O992" s="351"/>
      <c r="P992" s="351"/>
      <c r="Q992" s="351"/>
      <c r="R992" s="351"/>
      <c r="S992" s="351"/>
      <c r="T992" s="351"/>
      <c r="U992" s="351"/>
      <c r="V992" s="351"/>
      <c r="W992" s="351"/>
      <c r="X992" s="351"/>
    </row>
    <row r="993" ht="75.75" customHeight="1">
      <c r="A993" s="353"/>
      <c r="B993" s="354"/>
      <c r="C993" s="354"/>
      <c r="D993" s="354"/>
      <c r="E993" s="355"/>
      <c r="F993" s="355"/>
      <c r="G993" s="355"/>
      <c r="H993" s="358"/>
      <c r="I993" s="356"/>
      <c r="J993" s="357"/>
      <c r="K993" s="352"/>
      <c r="L993" s="351"/>
      <c r="M993" s="351"/>
      <c r="N993" s="351"/>
      <c r="O993" s="351"/>
      <c r="P993" s="351"/>
      <c r="Q993" s="351"/>
      <c r="R993" s="351"/>
      <c r="S993" s="351"/>
      <c r="T993" s="351"/>
      <c r="U993" s="351"/>
      <c r="V993" s="351"/>
      <c r="W993" s="351"/>
      <c r="X993" s="351"/>
    </row>
    <row r="994" ht="75.75" customHeight="1">
      <c r="A994" s="353"/>
      <c r="B994" s="354"/>
      <c r="C994" s="354"/>
      <c r="D994" s="354"/>
      <c r="E994" s="355"/>
      <c r="F994" s="355"/>
      <c r="G994" s="355"/>
      <c r="H994" s="358"/>
      <c r="I994" s="356"/>
      <c r="J994" s="357"/>
      <c r="K994" s="352"/>
      <c r="L994" s="351"/>
      <c r="M994" s="351"/>
      <c r="N994" s="351"/>
      <c r="O994" s="351"/>
      <c r="P994" s="351"/>
      <c r="Q994" s="351"/>
      <c r="R994" s="351"/>
      <c r="S994" s="351"/>
      <c r="T994" s="351"/>
      <c r="U994" s="351"/>
      <c r="V994" s="351"/>
      <c r="W994" s="351"/>
      <c r="X994" s="351"/>
    </row>
    <row r="995" ht="75.75" customHeight="1">
      <c r="A995" s="353"/>
      <c r="B995" s="354"/>
      <c r="C995" s="354"/>
      <c r="D995" s="354"/>
      <c r="E995" s="355"/>
      <c r="F995" s="355"/>
      <c r="G995" s="355"/>
      <c r="H995" s="358"/>
      <c r="I995" s="356"/>
      <c r="J995" s="357"/>
      <c r="K995" s="352"/>
      <c r="L995" s="351"/>
      <c r="M995" s="351"/>
      <c r="N995" s="351"/>
      <c r="O995" s="351"/>
      <c r="P995" s="351"/>
      <c r="Q995" s="351"/>
      <c r="R995" s="351"/>
      <c r="S995" s="351"/>
      <c r="T995" s="351"/>
      <c r="U995" s="351"/>
      <c r="V995" s="351"/>
      <c r="W995" s="351"/>
      <c r="X995" s="351"/>
    </row>
    <row r="996" ht="75.75" customHeight="1">
      <c r="A996" s="353"/>
      <c r="B996" s="354"/>
      <c r="C996" s="354"/>
      <c r="D996" s="354"/>
      <c r="E996" s="355"/>
      <c r="F996" s="355"/>
      <c r="G996" s="355"/>
      <c r="H996" s="358"/>
      <c r="I996" s="356"/>
      <c r="J996" s="357"/>
      <c r="K996" s="352"/>
      <c r="L996" s="351"/>
      <c r="M996" s="351"/>
      <c r="N996" s="351"/>
      <c r="O996" s="351"/>
      <c r="P996" s="351"/>
      <c r="Q996" s="351"/>
      <c r="R996" s="351"/>
      <c r="S996" s="351"/>
      <c r="T996" s="351"/>
      <c r="U996" s="351"/>
      <c r="V996" s="351"/>
      <c r="W996" s="351"/>
      <c r="X996" s="351"/>
    </row>
    <row r="997" ht="75.75" customHeight="1">
      <c r="A997" s="353"/>
      <c r="B997" s="354"/>
      <c r="C997" s="354"/>
      <c r="D997" s="354"/>
      <c r="E997" s="355"/>
      <c r="F997" s="355"/>
      <c r="G997" s="355"/>
      <c r="H997" s="358"/>
      <c r="I997" s="356"/>
      <c r="J997" s="357"/>
      <c r="K997" s="352"/>
      <c r="L997" s="351"/>
      <c r="M997" s="351"/>
      <c r="N997" s="351"/>
      <c r="O997" s="351"/>
      <c r="P997" s="351"/>
      <c r="Q997" s="351"/>
      <c r="R997" s="351"/>
      <c r="S997" s="351"/>
      <c r="T997" s="351"/>
      <c r="U997" s="351"/>
      <c r="V997" s="351"/>
      <c r="W997" s="351"/>
      <c r="X997" s="351"/>
    </row>
    <row r="998" ht="75.75" customHeight="1">
      <c r="A998" s="353"/>
      <c r="B998" s="354"/>
      <c r="C998" s="354"/>
      <c r="D998" s="354"/>
      <c r="E998" s="355"/>
      <c r="F998" s="355"/>
      <c r="G998" s="355"/>
      <c r="H998" s="358"/>
      <c r="I998" s="356"/>
      <c r="J998" s="357"/>
      <c r="K998" s="352"/>
      <c r="L998" s="351"/>
      <c r="M998" s="351"/>
      <c r="N998" s="351"/>
      <c r="O998" s="351"/>
      <c r="P998" s="351"/>
      <c r="Q998" s="351"/>
      <c r="R998" s="351"/>
      <c r="S998" s="351"/>
      <c r="T998" s="351"/>
      <c r="U998" s="351"/>
      <c r="V998" s="351"/>
      <c r="W998" s="351"/>
      <c r="X998" s="351"/>
    </row>
    <row r="999" ht="75.75" customHeight="1">
      <c r="A999" s="353"/>
      <c r="B999" s="354"/>
      <c r="C999" s="354"/>
      <c r="D999" s="354"/>
      <c r="E999" s="355"/>
      <c r="F999" s="355"/>
      <c r="G999" s="355"/>
      <c r="H999" s="358"/>
      <c r="I999" s="356"/>
      <c r="J999" s="357"/>
      <c r="K999" s="352"/>
      <c r="L999" s="351"/>
      <c r="M999" s="351"/>
      <c r="N999" s="351"/>
      <c r="O999" s="351"/>
      <c r="P999" s="351"/>
      <c r="Q999" s="351"/>
      <c r="R999" s="351"/>
      <c r="S999" s="351"/>
      <c r="T999" s="351"/>
      <c r="U999" s="351"/>
      <c r="V999" s="351"/>
      <c r="W999" s="351"/>
      <c r="X999" s="351"/>
    </row>
    <row r="1000" ht="75.75" customHeight="1">
      <c r="A1000" s="353"/>
      <c r="B1000" s="354"/>
      <c r="C1000" s="354"/>
      <c r="D1000" s="354"/>
      <c r="E1000" s="355"/>
      <c r="F1000" s="355"/>
      <c r="G1000" s="355"/>
      <c r="H1000" s="358"/>
      <c r="I1000" s="356"/>
      <c r="J1000" s="357"/>
      <c r="K1000" s="352"/>
      <c r="L1000" s="351"/>
      <c r="M1000" s="351"/>
      <c r="N1000" s="351"/>
      <c r="O1000" s="351"/>
      <c r="P1000" s="351"/>
      <c r="Q1000" s="351"/>
      <c r="R1000" s="351"/>
      <c r="S1000" s="351"/>
      <c r="T1000" s="351"/>
      <c r="U1000" s="351"/>
      <c r="V1000" s="351"/>
      <c r="W1000" s="351"/>
      <c r="X1000" s="351"/>
    </row>
    <row r="1001" ht="75.75" customHeight="1">
      <c r="A1001" s="353"/>
      <c r="B1001" s="354"/>
      <c r="C1001" s="354"/>
      <c r="D1001" s="354"/>
      <c r="E1001" s="355"/>
      <c r="F1001" s="355"/>
      <c r="G1001" s="355"/>
      <c r="H1001" s="358"/>
      <c r="I1001" s="356"/>
      <c r="J1001" s="357"/>
      <c r="K1001" s="352"/>
      <c r="L1001" s="351"/>
      <c r="M1001" s="351"/>
      <c r="N1001" s="351"/>
      <c r="O1001" s="351"/>
      <c r="P1001" s="351"/>
      <c r="Q1001" s="351"/>
      <c r="R1001" s="351"/>
      <c r="S1001" s="351"/>
      <c r="T1001" s="351"/>
      <c r="U1001" s="351"/>
      <c r="V1001" s="351"/>
      <c r="W1001" s="351"/>
      <c r="X1001" s="351"/>
    </row>
    <row r="1002" ht="75.75" customHeight="1">
      <c r="A1002" s="353"/>
      <c r="B1002" s="354"/>
      <c r="C1002" s="354"/>
      <c r="D1002" s="354"/>
      <c r="E1002" s="355"/>
      <c r="F1002" s="355"/>
      <c r="G1002" s="355"/>
      <c r="H1002" s="358"/>
      <c r="I1002" s="356"/>
      <c r="J1002" s="357"/>
      <c r="K1002" s="352"/>
      <c r="L1002" s="351"/>
      <c r="M1002" s="351"/>
      <c r="N1002" s="351"/>
      <c r="O1002" s="351"/>
      <c r="P1002" s="351"/>
      <c r="Q1002" s="351"/>
      <c r="R1002" s="351"/>
      <c r="S1002" s="351"/>
      <c r="T1002" s="351"/>
      <c r="U1002" s="351"/>
      <c r="V1002" s="351"/>
      <c r="W1002" s="351"/>
      <c r="X1002" s="351"/>
    </row>
    <row r="1003" ht="75.75" customHeight="1">
      <c r="A1003" s="353"/>
      <c r="B1003" s="354"/>
      <c r="C1003" s="354"/>
      <c r="D1003" s="354"/>
      <c r="E1003" s="355"/>
      <c r="F1003" s="355"/>
      <c r="G1003" s="355"/>
      <c r="H1003" s="358"/>
      <c r="I1003" s="356"/>
      <c r="J1003" s="357"/>
      <c r="K1003" s="352"/>
      <c r="L1003" s="351"/>
      <c r="M1003" s="351"/>
      <c r="N1003" s="351"/>
      <c r="O1003" s="351"/>
      <c r="P1003" s="351"/>
      <c r="Q1003" s="351"/>
      <c r="R1003" s="351"/>
      <c r="S1003" s="351"/>
      <c r="T1003" s="351"/>
      <c r="U1003" s="351"/>
      <c r="V1003" s="351"/>
      <c r="W1003" s="351"/>
      <c r="X1003" s="351"/>
    </row>
  </sheetData>
  <conditionalFormatting sqref="E2:G1003 H5:H1003">
    <cfRule type="cellIs" dxfId="12" priority="1" operator="equal">
      <formula>"TRUE"</formula>
    </cfRule>
  </conditionalFormatting>
  <conditionalFormatting sqref="J2:M1003">
    <cfRule type="cellIs" dxfId="32" priority="2" operator="greaterThan">
      <formula>1</formula>
    </cfRule>
  </conditionalFormatting>
  <conditionalFormatting sqref="I2">
    <cfRule type="notContainsBlanks" dxfId="33" priority="3">
      <formula>LEN(TRIM(I2))&gt;0</formula>
    </cfRule>
  </conditionalFormatting>
  <conditionalFormatting sqref="A1:K1003">
    <cfRule type="containsBlanks" dxfId="9" priority="4">
      <formula>LEN(TRIM(A1))=0</formula>
    </cfRule>
  </conditionalFormatting>
  <conditionalFormatting sqref="E2:G1003">
    <cfRule type="expression" dxfId="13" priority="5">
      <formula>ISBLANK(A2)</formula>
    </cfRule>
  </conditionalFormatting>
  <dataValidations>
    <dataValidation type="list" allowBlank="1" showInputMessage="1" prompt="fd" sqref="I2:I1003 K2:K1003">
      <formula1>Models!$A$2:$A1003</formula1>
    </dataValidation>
    <dataValidation type="list" allowBlank="1" sqref="J2:J1003">
      <formula1>"0,0.1,0.2,0.3,0.4,0.5,0.6,0.7,0.8,0.9,1"</formula1>
    </dataValidation>
    <dataValidation type="list" allowBlank="1" sqref="D2:D1003">
      <formula1>Dropdowns!$I$2:$I1003</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3.38"/>
    <col customWidth="1" min="2" max="2" width="41.0"/>
    <col customWidth="1" min="3" max="3" width="12.38"/>
    <col customWidth="1" min="4" max="5" width="3.75"/>
    <col customWidth="1" min="6" max="6" width="17.25"/>
    <col customWidth="1" min="7" max="7" width="24.5"/>
    <col customWidth="1" min="9" max="10" width="3.75"/>
    <col customWidth="1" min="11" max="11" width="37.0"/>
    <col customWidth="1" min="12" max="13" width="2.0"/>
  </cols>
  <sheetData>
    <row r="1">
      <c r="A1" s="361" t="str">
        <f>IFERROR(__xludf.DUMMYFUNCTION("QUERY('Crew View'!A:M, ""SELECT A, B, C, D, E, F, G, H, I, J, K, L, M WHERE A is not NULL"", 1)"),"Team Name")</f>
        <v>Team Name</v>
      </c>
      <c r="B1" s="362" t="str">
        <f>IFERROR(__xludf.DUMMYFUNCTION("""COMPUTED_VALUE"""),"Assignment")</f>
        <v>Assignment</v>
      </c>
      <c r="C1" s="363" t="str">
        <f>IFERROR(__xludf.DUMMYFUNCTION("""COMPUTED_VALUE"""),"Process")</f>
        <v>Process</v>
      </c>
      <c r="D1" s="364" t="str">
        <f>IFERROR(__xludf.DUMMYFUNCTION("""COMPUTED_VALUE"""),"Verbose")</f>
        <v>Verbose</v>
      </c>
      <c r="E1" s="364" t="str">
        <f>IFERROR(__xludf.DUMMYFUNCTION("""COMPUTED_VALUE"""),"Memory")</f>
        <v>Memory</v>
      </c>
      <c r="F1" s="363" t="str">
        <f>IFERROR(__xludf.DUMMYFUNCTION("""COMPUTED_VALUE"""),"Embedding model")</f>
        <v>Embedding model</v>
      </c>
      <c r="G1" s="362" t="str">
        <f>IFERROR(__xludf.DUMMYFUNCTION("""COMPUTED_VALUE"""),"Embedding Provider")</f>
        <v>Embedding Provider</v>
      </c>
      <c r="H1" s="361" t="str">
        <f>IFERROR(__xludf.DUMMYFUNCTION("""COMPUTED_VALUE"""),"Manager LLM")</f>
        <v>Manager LLM</v>
      </c>
      <c r="I1" s="365" t="str">
        <f>IFERROR(__xludf.DUMMYFUNCTION("""COMPUTED_VALUE"""),"t")</f>
        <v>t</v>
      </c>
      <c r="J1" s="366" t="str">
        <f>IFERROR(__xludf.DUMMYFUNCTION("""COMPUTED_VALUE"""),"num_ctx")</f>
        <v>num_ctx</v>
      </c>
      <c r="K1" s="363" t="str">
        <f>IFERROR(__xludf.DUMMYFUNCTION("""COMPUTED_VALUE"""),"Manager LLM Provider")</f>
        <v>Manager LLM Provider</v>
      </c>
      <c r="L1" s="361" t="str">
        <f>IFERROR(__xludf.DUMMYFUNCTION("""COMPUTED_VALUE"""),"")</f>
        <v/>
      </c>
      <c r="M1" s="361" t="str">
        <f>IFERROR(__xludf.DUMMYFUNCTION("""COMPUTED_VALUE"""),"")</f>
        <v/>
      </c>
    </row>
    <row r="2" ht="688.5" customHeight="1">
      <c r="A2" s="367" t="str">
        <f>IFERROR(__xludf.DUMMYFUNCTION("""COMPUTED_VALUE"""),"Turn-key Travel Assistant")</f>
        <v>Turn-key Travel Assistant</v>
      </c>
      <c r="B2" s="368" t="str">
        <f>IFERROR(__xludf.DUMMYFUNCTION("""COMPUTED_VALUE""")," {assignment} - complete travel plan from flights to daily activities, created in minutes without the stress of endless research.")</f>
        <v> {assignment} - complete travel plan from flights to daily activities, created in minutes without the stress of endless research.</v>
      </c>
      <c r="C2" s="367" t="str">
        <f>IFERROR(__xludf.DUMMYFUNCTION("""COMPUTED_VALUE"""),"sequential")</f>
        <v>sequential</v>
      </c>
      <c r="D2" s="367" t="b">
        <f>IFERROR(__xludf.DUMMYFUNCTION("""COMPUTED_VALUE"""),TRUE)</f>
        <v>1</v>
      </c>
      <c r="E2" s="367" t="b">
        <f>IFERROR(__xludf.DUMMYFUNCTION("""COMPUTED_VALUE"""),TRUE)</f>
        <v>1</v>
      </c>
      <c r="F2" s="369" t="str">
        <f>IFERROR(__xludf.DUMMYFUNCTION("""COMPUTED_VALUE"""),"None")</f>
        <v>None</v>
      </c>
      <c r="G2" s="370" t="str">
        <f>IFERROR(__xludf.DUMMYFUNCTION("""COMPUTED_VALUE"""),"None")</f>
        <v>None</v>
      </c>
      <c r="H2" s="367" t="str">
        <f>IFERROR(__xludf.DUMMYFUNCTION("""COMPUTED_VALUE"""),"gpt-4-turbo-preview")</f>
        <v>gpt-4-turbo-preview</v>
      </c>
      <c r="I2" s="371">
        <f>IFERROR(__xludf.DUMMYFUNCTION("""COMPUTED_VALUE"""),0.1)</f>
        <v>0.1</v>
      </c>
      <c r="J2" s="372">
        <f>IFERROR(__xludf.DUMMYFUNCTION("""COMPUTED_VALUE"""),0.0)</f>
        <v>0</v>
      </c>
      <c r="K2" s="373" t="str">
        <f>IFERROR(__xludf.DUMMYFUNCTION("""COMPUTED_VALUE"""),"openai")</f>
        <v>openai</v>
      </c>
      <c r="L2" s="373"/>
      <c r="M2" s="373"/>
    </row>
  </sheetData>
  <conditionalFormatting sqref="E2 D2">
    <cfRule type="cellIs" dxfId="7" priority="1" operator="equal">
      <formula>"TRUE"</formula>
    </cfRule>
  </conditionalFormatting>
  <dataValidations>
    <dataValidation type="list" allowBlank="1" showInputMessage="1" showErrorMessage="1" prompt="Model not found in Models." sqref="H2">
      <formula1>Models!$A$2:A2</formula1>
    </dataValidation>
    <dataValidation type="list" allowBlank="1" sqref="F2">
      <formula1>Dropdowns!$L$2:$L2</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2" max="2" width="18.88"/>
    <col customWidth="1" min="3" max="3" width="77.38"/>
    <col customWidth="1" min="4" max="4" width="37.0"/>
  </cols>
  <sheetData>
    <row r="1">
      <c r="A1" s="361" t="str">
        <f>IFERROR(__xludf.DUMMYFUNCTION("QUERY('Tasks View'!A:M, ""SELECT A, B, C, D WHERE A is not NULL"", 1)"),"Task Name")</f>
        <v>Task Name</v>
      </c>
      <c r="B1" s="361" t="str">
        <f>IFERROR(__xludf.DUMMYFUNCTION("""COMPUTED_VALUE"""),"Agent")</f>
        <v>Agent</v>
      </c>
      <c r="C1" s="175" t="str">
        <f>IFERROR(__xludf.DUMMYFUNCTION("""COMPUTED_VALUE"""),"Instructions")</f>
        <v>Instructions</v>
      </c>
      <c r="D1" s="175" t="str">
        <f>IFERROR(__xludf.DUMMYFUNCTION("""COMPUTED_VALUE"""),"Expected Output")</f>
        <v>Expected Output</v>
      </c>
    </row>
    <row r="2" ht="90.75" customHeight="1">
      <c r="A2" s="333" t="str">
        <f>IFERROR(__xludf.DUMMYFUNCTION("""COMPUTED_VALUE"""),"Research and suggest destination option")</f>
        <v>Research and suggest destination option</v>
      </c>
      <c r="B2" s="333" t="str">
        <f>IFERROR(__xludf.DUMMYFUNCTION("""COMPUTED_VALUE"""),"DestinationFinder")</f>
        <v>DestinationFinder</v>
      </c>
      <c r="C2" s="374" t="str">
        <f>IFERROR(__xludf.DUMMYFUNCTION("""COMPUTED_VALUE"""),"Closer to the warm sea from London")</f>
        <v>Closer to the warm sea from London</v>
      </c>
      <c r="D2" s="374" t="str">
        <f>IFERROR(__xludf.DUMMYFUNCTION("""COMPUTED_VALUE"""),"{
  ""departure"": ""city_from_query"",
  ""destination"": ""single_location_name"",
  ""type"": ""location_type"",
  ""features"": [""3 main characteristics""],
  ""atmosphere"": ""overall_mood""
}")</f>
        <v>{
  "departure": "city_from_query",
  "destination": "single_location_name",
  "type": "location_type",
  "features": ["3 main characteristics"],
  "atmosphere": "overall_mood"
}</v>
      </c>
    </row>
    <row r="3" ht="90.75" customHeight="1">
      <c r="A3" s="333" t="str">
        <f>IFERROR(__xludf.DUMMYFUNCTION("""COMPUTED_VALUE"""),"Create Trip Plan")</f>
        <v>Create Trip Plan</v>
      </c>
      <c r="B3" s="333" t="str">
        <f>IFERROR(__xludf.DUMMYFUNCTION("""COMPUTED_VALUE"""),"TripPlanner")</f>
        <v>TripPlanner</v>
      </c>
      <c r="C3" s="202" t="str">
        <f>IFERROR(__xludf.DUMMYFUNCTION("""COMPUTED_VALUE"""),"Create a detailed 7-day trip plan for {previous_destination}. Include daily activities, accommodations, and local experiences that maximize the destination's unique atmosphere.")</f>
        <v>Create a detailed 7-day trip plan for {previous_destination}. Include daily activities, accommodations, and local experiences that maximize the destination's unique atmosphere.</v>
      </c>
      <c r="D3" s="374" t="str">
        <f>IFERROR(__xludf.DUMMYFUNCTION("""COMPUTED_VALUE"""),"{
  ""trip_plan"": {
    ""location"": ""same_as_destination"", ""departure"": ""city_from_first_task"",    ""duration"": ""number_of_days"",
    ""accommodation"": {
      ""type"": ""single_accommodation_type"",
      ""area"": ""location_description""
"&amp;"    },
   ""daily_activities"": [
  {
    ""day"": ""number"",
    ""main_activity"": ""general_activity_type"",
    ""additional"": ""complementary_activity"",
    ""evening"": ""evening_activity_type""
  }
],
    ""practical_tips"": {
  ""best_time"": "&amp;"""season_or_period"",
  ""transport"": ""transport_options"",
  ""essentials"": [""general_items""]
}
  }
}")</f>
        <v>{
  "trip_plan": {
    "location": "same_as_destination", "departure": "city_from_first_task",    "duration": "number_of_days",
    "accommodation": {
      "type": "single_accommodation_type",
      "area": "location_description"
    },
   "daily_activities": [
  {
    "day": "number",
    "main_activity": "general_activity_type",
    "additional": "complementary_activity",
    "evening": "evening_activity_type"
  }
],
    "practical_tips": {
  "best_time": "season_or_period",
  "transport": "transport_options",
  "essentials": ["general_items"]
}
  }
}</v>
      </c>
    </row>
    <row r="4" ht="90.75" customHeight="1">
      <c r="A4" s="333" t="str">
        <f>IFERROR(__xludf.DUMMYFUNCTION("""COMPUTED_VALUE"""),"Find flight options between departure city and destination")</f>
        <v>Find flight options between departure city and destination</v>
      </c>
      <c r="B4" s="333" t="str">
        <f>IFERROR(__xludf.DUMMYFUNCTION("""COMPUTED_VALUE"""),"FlightAdvisor")</f>
        <v>FlightAdvisor</v>
      </c>
      <c r="C4" s="179" t="str">
        <f>IFERROR(__xludf.DUMMYFUNCTION("""COMPUTED_VALUE"""),"Follow these exact steps:
1. Extract data from trip_plan:
   departure = trip_plan.departure
   destination = trip_plan.location
2. Create dictionary: {""departure"": departure, ""destination"": destination}
3. Use flight_price_analyzer(data=dictionary)
4"&amp;". Return the result
Do not ask questions - just use the tool directly with the data from trip_plan.")</f>
        <v>Follow these exact steps:
1. Extract data from trip_plan:
   departure = trip_plan.departure
   destination = trip_plan.location
2. Create dictionary: {"departure": departure, "destination": destination}
3. Use flight_price_analyzer(data=dictionary)
4. Return the result
Do not ask questions - just use the tool directly with the data from trip_plan.</v>
      </c>
      <c r="D4" s="179" t="str">
        <f>IFERROR(__xludf.DUMMYFUNCTION("""COMPUTED_VALUE"""),"{
  ""flight_details"": {
    ""route"": {
      ""from"": ""departure_city"",
      ""to"": ""destination_city"",
      ""airports"": {
        ""departure"": ""airport_name"",
        ""arrival"": ""airport_name""
      }
    },
    ""options"": {
     "&amp;" ""price_range"": {
        ""min"": ""number"",
        ""max"": ""number"",
        ""currency"": ""EUR""
      },
      ""best_dates"": [""dates""],
      ""duration"": ""flight_time""
    }
  }
}")</f>
        <v>{
  "flight_details": {
    "route": {
      "from": "departure_city",
      "to": "destination_city",
      "airports": {
        "departure": "airport_name",
        "arrival": "airport_name"
      }
    },
    "options": {
      "price_range": {
        "min": "number",
        "max": "number",
        "currency": "EUR"
      },
      "best_dates": ["dates"],
      "duration": "flight_time"
    }
  }
}</v>
      </c>
    </row>
    <row r="5" ht="90.75" customHeight="1">
      <c r="A5" s="333"/>
      <c r="B5" s="333"/>
      <c r="C5" s="192"/>
      <c r="D5" s="192"/>
    </row>
    <row r="6" ht="90.75" customHeight="1">
      <c r="A6" s="333"/>
      <c r="B6" s="333"/>
      <c r="C6" s="192"/>
      <c r="D6" s="192"/>
    </row>
    <row r="7" ht="90.75" customHeight="1">
      <c r="A7" s="333"/>
      <c r="B7" s="333"/>
      <c r="C7" s="192"/>
      <c r="D7" s="192"/>
    </row>
    <row r="8" ht="90.75" customHeight="1">
      <c r="A8" s="333"/>
      <c r="B8" s="333"/>
      <c r="C8" s="192"/>
      <c r="D8" s="192"/>
    </row>
    <row r="9" ht="90.75" customHeight="1">
      <c r="A9" s="333"/>
      <c r="B9" s="333"/>
      <c r="C9" s="192"/>
      <c r="D9" s="192"/>
    </row>
    <row r="10" ht="90.75" customHeight="1">
      <c r="A10" s="333"/>
      <c r="B10" s="333"/>
      <c r="C10" s="192"/>
      <c r="D10" s="192"/>
    </row>
    <row r="11" ht="90.75" customHeight="1">
      <c r="A11" s="333"/>
      <c r="B11" s="333"/>
      <c r="C11" s="192"/>
      <c r="D11" s="192"/>
    </row>
    <row r="12" ht="90.75" customHeight="1">
      <c r="A12" s="333"/>
      <c r="B12" s="333"/>
      <c r="C12" s="192"/>
      <c r="D12" s="192"/>
    </row>
    <row r="13" ht="90.75" customHeight="1">
      <c r="A13" s="333"/>
      <c r="B13" s="333"/>
      <c r="C13" s="192"/>
      <c r="D13" s="192"/>
    </row>
    <row r="14" ht="90.75" customHeight="1">
      <c r="A14" s="333"/>
      <c r="B14" s="333"/>
      <c r="C14" s="192"/>
      <c r="D14" s="192"/>
    </row>
    <row r="15" ht="90.75" customHeight="1">
      <c r="A15" s="333"/>
      <c r="B15" s="333"/>
      <c r="C15" s="192"/>
      <c r="D15" s="192"/>
    </row>
    <row r="16" ht="90.75" customHeight="1">
      <c r="A16" s="333"/>
      <c r="B16" s="333"/>
      <c r="C16" s="192"/>
      <c r="D16" s="192"/>
    </row>
    <row r="17" ht="90.75" customHeight="1">
      <c r="A17" s="333"/>
      <c r="B17" s="333"/>
      <c r="C17" s="192"/>
      <c r="D17" s="192"/>
    </row>
    <row r="18" ht="90.75" customHeight="1">
      <c r="A18" s="333"/>
      <c r="B18" s="333"/>
      <c r="C18" s="192"/>
      <c r="D18" s="192"/>
    </row>
    <row r="19" ht="90.75" customHeight="1">
      <c r="A19" s="333"/>
      <c r="B19" s="333"/>
      <c r="C19" s="192"/>
      <c r="D19" s="192"/>
    </row>
    <row r="20" ht="90.75" customHeight="1">
      <c r="A20" s="333"/>
      <c r="B20" s="333"/>
      <c r="C20" s="192"/>
      <c r="D20" s="192"/>
    </row>
    <row r="21" ht="90.75" customHeight="1">
      <c r="A21" s="333"/>
      <c r="B21" s="333"/>
      <c r="C21" s="192"/>
      <c r="D21" s="192"/>
    </row>
    <row r="22" ht="90.75" customHeight="1">
      <c r="A22" s="333"/>
      <c r="B22" s="333"/>
      <c r="C22" s="192"/>
      <c r="D22" s="192"/>
    </row>
    <row r="23" ht="90.75" customHeight="1">
      <c r="A23" s="333"/>
      <c r="B23" s="333"/>
      <c r="C23" s="192"/>
      <c r="D23" s="192"/>
    </row>
    <row r="24" ht="90.75" customHeight="1">
      <c r="A24" s="333"/>
      <c r="B24" s="333"/>
      <c r="C24" s="192"/>
      <c r="D24" s="192"/>
    </row>
    <row r="25" ht="90.75" customHeight="1">
      <c r="A25" s="333"/>
      <c r="B25" s="333"/>
      <c r="C25" s="192"/>
      <c r="D25" s="192"/>
    </row>
    <row r="26" ht="90.75" customHeight="1">
      <c r="A26" s="333"/>
      <c r="B26" s="333"/>
      <c r="C26" s="192"/>
      <c r="D26" s="192"/>
    </row>
    <row r="27" ht="90.75" customHeight="1">
      <c r="A27" s="333"/>
      <c r="B27" s="333"/>
      <c r="C27" s="192"/>
      <c r="D27" s="192"/>
    </row>
    <row r="28" ht="90.75" customHeight="1">
      <c r="A28" s="333"/>
      <c r="B28" s="333"/>
      <c r="C28" s="192"/>
      <c r="D28" s="192"/>
    </row>
    <row r="29" ht="90.75" customHeight="1">
      <c r="A29" s="333"/>
      <c r="B29" s="333"/>
      <c r="C29" s="192"/>
      <c r="D29" s="192"/>
    </row>
    <row r="30" ht="90.75" customHeight="1">
      <c r="A30" s="333"/>
      <c r="B30" s="333"/>
      <c r="C30" s="192"/>
      <c r="D30" s="192"/>
    </row>
    <row r="31" ht="90.75" customHeight="1">
      <c r="A31" s="333"/>
      <c r="B31" s="333"/>
      <c r="C31" s="192"/>
      <c r="D31" s="192"/>
    </row>
    <row r="32" ht="90.75" customHeight="1">
      <c r="A32" s="333"/>
      <c r="B32" s="333"/>
      <c r="C32" s="192"/>
      <c r="D32" s="192"/>
    </row>
    <row r="33" ht="90.75" customHeight="1">
      <c r="A33" s="333"/>
      <c r="B33" s="333"/>
      <c r="C33" s="192"/>
      <c r="D33" s="192"/>
    </row>
    <row r="34" ht="90.75" customHeight="1">
      <c r="A34" s="333"/>
      <c r="B34" s="333"/>
      <c r="C34" s="192"/>
      <c r="D34" s="192"/>
    </row>
    <row r="35" ht="90.75" customHeight="1">
      <c r="A35" s="333"/>
      <c r="B35" s="333"/>
      <c r="C35" s="192"/>
      <c r="D35" s="192"/>
    </row>
    <row r="36" ht="90.75" customHeight="1">
      <c r="A36" s="333"/>
      <c r="B36" s="333"/>
      <c r="C36" s="192"/>
      <c r="D36" s="192"/>
    </row>
    <row r="37" ht="90.75" customHeight="1">
      <c r="A37" s="333"/>
      <c r="B37" s="333"/>
      <c r="C37" s="192"/>
      <c r="D37" s="192"/>
    </row>
    <row r="38" ht="90.75" customHeight="1">
      <c r="A38" s="333"/>
      <c r="B38" s="333"/>
      <c r="C38" s="192"/>
      <c r="D38" s="192"/>
    </row>
    <row r="39" ht="90.75" customHeight="1">
      <c r="A39" s="333"/>
      <c r="B39" s="333"/>
      <c r="C39" s="192"/>
      <c r="D39" s="192"/>
    </row>
    <row r="40" ht="90.75" customHeight="1">
      <c r="A40" s="333"/>
      <c r="B40" s="333"/>
      <c r="C40" s="192"/>
      <c r="D40" s="192"/>
    </row>
    <row r="41" ht="90.75" customHeight="1">
      <c r="A41" s="333"/>
      <c r="B41" s="333"/>
      <c r="C41" s="192"/>
      <c r="D41" s="192"/>
    </row>
    <row r="42" ht="90.75" customHeight="1">
      <c r="A42" s="333"/>
      <c r="B42" s="333"/>
      <c r="C42" s="192"/>
      <c r="D42" s="192"/>
    </row>
    <row r="43" ht="90.75" customHeight="1">
      <c r="A43" s="333"/>
      <c r="B43" s="333"/>
      <c r="C43" s="192"/>
      <c r="D43" s="192"/>
    </row>
    <row r="44" ht="90.75" customHeight="1">
      <c r="A44" s="333"/>
      <c r="B44" s="333"/>
      <c r="C44" s="192"/>
      <c r="D44" s="192"/>
    </row>
    <row r="45" ht="90.75" customHeight="1">
      <c r="A45" s="333"/>
      <c r="B45" s="333"/>
      <c r="C45" s="192"/>
      <c r="D45" s="192"/>
    </row>
    <row r="46" ht="90.75" customHeight="1">
      <c r="A46" s="333"/>
      <c r="B46" s="333"/>
      <c r="C46" s="192"/>
      <c r="D46" s="192"/>
    </row>
    <row r="47" ht="90.75" customHeight="1">
      <c r="A47" s="333"/>
      <c r="B47" s="333"/>
      <c r="C47" s="192"/>
      <c r="D47" s="192"/>
    </row>
    <row r="48" ht="90.75" customHeight="1">
      <c r="A48" s="333"/>
      <c r="B48" s="333"/>
      <c r="C48" s="192"/>
      <c r="D48" s="192"/>
    </row>
    <row r="49" ht="90.75" customHeight="1">
      <c r="A49" s="333"/>
      <c r="B49" s="333"/>
      <c r="C49" s="192"/>
      <c r="D49" s="192"/>
    </row>
    <row r="50" ht="90.75" customHeight="1">
      <c r="A50" s="333"/>
      <c r="B50" s="333"/>
      <c r="C50" s="192"/>
      <c r="D50" s="192"/>
    </row>
    <row r="51" ht="90.75" customHeight="1">
      <c r="A51" s="333"/>
      <c r="B51" s="333"/>
      <c r="C51" s="192"/>
      <c r="D51" s="192"/>
    </row>
    <row r="52" ht="90.75" customHeight="1">
      <c r="A52" s="333"/>
      <c r="B52" s="333"/>
      <c r="C52" s="192"/>
      <c r="D52" s="192"/>
    </row>
    <row r="53" ht="90.75" customHeight="1">
      <c r="A53" s="333"/>
      <c r="B53" s="333"/>
      <c r="C53" s="192"/>
      <c r="D53" s="192"/>
    </row>
    <row r="54" ht="90.75" customHeight="1">
      <c r="A54" s="333"/>
      <c r="B54" s="333"/>
      <c r="C54" s="192"/>
      <c r="D54" s="192"/>
    </row>
    <row r="55" ht="90.75" customHeight="1">
      <c r="A55" s="333"/>
      <c r="B55" s="333"/>
      <c r="C55" s="192"/>
      <c r="D55" s="192"/>
    </row>
    <row r="56" ht="90.75" customHeight="1">
      <c r="A56" s="333"/>
      <c r="B56" s="333"/>
      <c r="C56" s="192"/>
      <c r="D56" s="192"/>
    </row>
    <row r="57" ht="90.75" customHeight="1">
      <c r="A57" s="333"/>
      <c r="B57" s="333"/>
      <c r="C57" s="192"/>
      <c r="D57" s="192"/>
    </row>
    <row r="58" ht="90.75" customHeight="1">
      <c r="A58" s="333"/>
      <c r="B58" s="333"/>
      <c r="C58" s="192"/>
      <c r="D58" s="192"/>
    </row>
    <row r="59" ht="90.75" customHeight="1">
      <c r="A59" s="333"/>
      <c r="B59" s="333"/>
      <c r="C59" s="192"/>
      <c r="D59" s="192"/>
    </row>
    <row r="60" ht="90.75" customHeight="1">
      <c r="A60" s="333"/>
      <c r="B60" s="333"/>
      <c r="C60" s="192"/>
      <c r="D60" s="192"/>
    </row>
    <row r="61" ht="90.75" customHeight="1">
      <c r="A61" s="333"/>
      <c r="B61" s="333"/>
      <c r="C61" s="192"/>
      <c r="D61" s="192"/>
    </row>
    <row r="62" ht="90.75" customHeight="1">
      <c r="A62" s="333"/>
      <c r="B62" s="333"/>
      <c r="C62" s="192"/>
      <c r="D62" s="192"/>
    </row>
    <row r="63" ht="90.75" customHeight="1">
      <c r="A63" s="333"/>
      <c r="B63" s="333"/>
      <c r="C63" s="192"/>
      <c r="D63" s="192"/>
    </row>
    <row r="64" ht="90.75" customHeight="1">
      <c r="A64" s="333"/>
      <c r="B64" s="333"/>
      <c r="C64" s="192"/>
      <c r="D64" s="192"/>
    </row>
    <row r="65" ht="90.75" customHeight="1">
      <c r="A65" s="333"/>
      <c r="B65" s="333"/>
      <c r="C65" s="192"/>
      <c r="D65" s="192"/>
    </row>
    <row r="66" ht="90.75" customHeight="1">
      <c r="A66" s="333"/>
      <c r="B66" s="333"/>
      <c r="C66" s="192"/>
      <c r="D66" s="192"/>
    </row>
    <row r="67" ht="90.75" customHeight="1">
      <c r="A67" s="333"/>
      <c r="B67" s="333"/>
      <c r="C67" s="192"/>
      <c r="D67" s="192"/>
    </row>
    <row r="68" ht="90.75" customHeight="1">
      <c r="A68" s="333"/>
      <c r="B68" s="333"/>
      <c r="C68" s="192"/>
      <c r="D68" s="192"/>
    </row>
    <row r="69" ht="90.75" customHeight="1">
      <c r="A69" s="333"/>
      <c r="B69" s="333"/>
      <c r="C69" s="192"/>
      <c r="D69" s="192"/>
    </row>
    <row r="70" ht="90.75" customHeight="1">
      <c r="A70" s="333"/>
      <c r="B70" s="333"/>
      <c r="C70" s="192"/>
      <c r="D70" s="192"/>
    </row>
    <row r="71" ht="90.75" customHeight="1">
      <c r="A71" s="333"/>
      <c r="B71" s="333"/>
      <c r="C71" s="192"/>
      <c r="D71" s="192"/>
    </row>
    <row r="72" ht="90.75" customHeight="1">
      <c r="A72" s="333"/>
      <c r="B72" s="333"/>
      <c r="C72" s="192"/>
      <c r="D72" s="192"/>
    </row>
    <row r="73" ht="90.75" customHeight="1">
      <c r="A73" s="333"/>
      <c r="B73" s="333"/>
      <c r="C73" s="192"/>
      <c r="D73" s="192"/>
    </row>
    <row r="74" ht="90.75" customHeight="1">
      <c r="A74" s="333"/>
      <c r="B74" s="333"/>
      <c r="C74" s="192"/>
      <c r="D74" s="192"/>
    </row>
    <row r="75" ht="90.75" customHeight="1">
      <c r="A75" s="333"/>
      <c r="B75" s="333"/>
      <c r="C75" s="192"/>
      <c r="D75" s="192"/>
    </row>
    <row r="76" ht="90.75" customHeight="1">
      <c r="A76" s="333"/>
      <c r="B76" s="333"/>
      <c r="C76" s="192"/>
      <c r="D76" s="192"/>
    </row>
    <row r="77" ht="90.75" customHeight="1">
      <c r="A77" s="333"/>
      <c r="B77" s="333"/>
      <c r="C77" s="192"/>
      <c r="D77" s="192"/>
    </row>
    <row r="78" ht="90.75" customHeight="1">
      <c r="A78" s="333"/>
      <c r="B78" s="333"/>
      <c r="C78" s="192"/>
      <c r="D78" s="192"/>
    </row>
    <row r="79" ht="90.75" customHeight="1">
      <c r="A79" s="333"/>
      <c r="B79" s="333"/>
      <c r="C79" s="192"/>
      <c r="D79" s="192"/>
    </row>
    <row r="80" ht="90.75" customHeight="1">
      <c r="A80" s="333"/>
      <c r="B80" s="333"/>
      <c r="C80" s="192"/>
      <c r="D80" s="192"/>
    </row>
    <row r="81" ht="90.75" customHeight="1">
      <c r="A81" s="333"/>
      <c r="B81" s="333"/>
      <c r="C81" s="192"/>
      <c r="D81" s="192"/>
    </row>
    <row r="82" ht="90.75" customHeight="1">
      <c r="A82" s="333"/>
      <c r="B82" s="333"/>
      <c r="C82" s="192"/>
      <c r="D82" s="192"/>
    </row>
    <row r="83" ht="90.75" customHeight="1">
      <c r="A83" s="333"/>
      <c r="B83" s="333"/>
      <c r="C83" s="192"/>
      <c r="D83" s="192"/>
    </row>
    <row r="84" ht="90.75" customHeight="1">
      <c r="A84" s="333"/>
      <c r="B84" s="333"/>
      <c r="C84" s="192"/>
      <c r="D84" s="192"/>
    </row>
    <row r="85" ht="90.75" customHeight="1">
      <c r="A85" s="333"/>
      <c r="B85" s="333"/>
      <c r="C85" s="192"/>
      <c r="D85" s="192"/>
    </row>
    <row r="86" ht="90.75" customHeight="1">
      <c r="A86" s="333"/>
      <c r="B86" s="333"/>
      <c r="C86" s="192"/>
      <c r="D86" s="192"/>
    </row>
    <row r="87" ht="90.75" customHeight="1">
      <c r="A87" s="333"/>
      <c r="B87" s="333"/>
      <c r="C87" s="192"/>
      <c r="D87" s="192"/>
    </row>
    <row r="88" ht="90.75" customHeight="1">
      <c r="A88" s="333"/>
      <c r="B88" s="333"/>
      <c r="C88" s="192"/>
      <c r="D88" s="192"/>
    </row>
    <row r="89" ht="90.75" customHeight="1">
      <c r="A89" s="333"/>
      <c r="B89" s="333"/>
      <c r="C89" s="192"/>
      <c r="D89" s="192"/>
    </row>
    <row r="90" ht="90.75" customHeight="1">
      <c r="A90" s="333"/>
      <c r="B90" s="333"/>
      <c r="C90" s="192"/>
      <c r="D90" s="192"/>
    </row>
    <row r="91" ht="90.75" customHeight="1">
      <c r="A91" s="333"/>
      <c r="B91" s="333"/>
      <c r="C91" s="192"/>
      <c r="D91" s="192"/>
    </row>
    <row r="92" ht="90.75" customHeight="1">
      <c r="A92" s="333"/>
      <c r="B92" s="333"/>
      <c r="C92" s="192"/>
      <c r="D92" s="192"/>
    </row>
    <row r="93" ht="90.75" customHeight="1">
      <c r="A93" s="333"/>
      <c r="B93" s="333"/>
      <c r="C93" s="192"/>
      <c r="D93" s="192"/>
    </row>
    <row r="94" ht="90.75" customHeight="1">
      <c r="A94" s="333"/>
      <c r="B94" s="333"/>
      <c r="C94" s="192"/>
      <c r="D94" s="192"/>
    </row>
    <row r="95" ht="90.75" customHeight="1">
      <c r="A95" s="333"/>
      <c r="B95" s="333"/>
      <c r="C95" s="192"/>
      <c r="D95" s="192"/>
    </row>
    <row r="96" ht="90.75" customHeight="1">
      <c r="A96" s="333"/>
      <c r="B96" s="333"/>
      <c r="C96" s="192"/>
      <c r="D96" s="192"/>
    </row>
    <row r="97" ht="90.75" customHeight="1">
      <c r="A97" s="333"/>
      <c r="B97" s="333"/>
      <c r="C97" s="192"/>
      <c r="D97" s="192"/>
    </row>
    <row r="98" ht="90.75" customHeight="1">
      <c r="A98" s="333"/>
      <c r="B98" s="333"/>
      <c r="C98" s="192"/>
      <c r="D98" s="192"/>
    </row>
    <row r="99" ht="90.75" customHeight="1">
      <c r="A99" s="333"/>
      <c r="B99" s="333"/>
      <c r="C99" s="192"/>
      <c r="D99" s="192"/>
    </row>
    <row r="100" ht="90.75" customHeight="1">
      <c r="A100" s="333"/>
      <c r="B100" s="333"/>
      <c r="C100" s="192"/>
      <c r="D100" s="192"/>
    </row>
    <row r="101" ht="90.75" customHeight="1">
      <c r="A101" s="333"/>
      <c r="B101" s="333"/>
      <c r="C101" s="192"/>
      <c r="D101" s="192"/>
    </row>
    <row r="102" ht="90.75" customHeight="1">
      <c r="A102" s="333"/>
      <c r="B102" s="333"/>
      <c r="C102" s="192"/>
      <c r="D102" s="192"/>
    </row>
    <row r="103" ht="90.75" customHeight="1">
      <c r="A103" s="333"/>
      <c r="B103" s="333"/>
      <c r="C103" s="192"/>
      <c r="D103" s="192"/>
    </row>
    <row r="104" ht="90.75" customHeight="1">
      <c r="A104" s="333"/>
      <c r="B104" s="333"/>
      <c r="C104" s="192"/>
      <c r="D104" s="192"/>
    </row>
    <row r="105" ht="90.75" customHeight="1">
      <c r="A105" s="333"/>
      <c r="B105" s="333"/>
      <c r="C105" s="192"/>
      <c r="D105" s="192"/>
    </row>
    <row r="106" ht="90.75" customHeight="1">
      <c r="A106" s="333"/>
      <c r="B106" s="333"/>
      <c r="C106" s="192"/>
      <c r="D106" s="192"/>
    </row>
    <row r="107" ht="90.75" customHeight="1">
      <c r="A107" s="333"/>
      <c r="B107" s="333"/>
      <c r="C107" s="192"/>
      <c r="D107" s="192"/>
    </row>
    <row r="108" ht="90.75" customHeight="1">
      <c r="A108" s="333"/>
      <c r="B108" s="333"/>
      <c r="C108" s="192"/>
      <c r="D108" s="192"/>
    </row>
    <row r="109" ht="90.75" customHeight="1">
      <c r="A109" s="333"/>
      <c r="B109" s="333"/>
      <c r="C109" s="192"/>
      <c r="D109" s="192"/>
    </row>
    <row r="110" ht="90.75" customHeight="1">
      <c r="A110" s="333"/>
      <c r="B110" s="333"/>
      <c r="C110" s="192"/>
      <c r="D110" s="192"/>
    </row>
    <row r="111" ht="90.75" customHeight="1">
      <c r="A111" s="333"/>
      <c r="B111" s="333"/>
      <c r="C111" s="192"/>
      <c r="D111" s="192"/>
    </row>
    <row r="112" ht="90.75" customHeight="1">
      <c r="A112" s="333"/>
      <c r="B112" s="333"/>
      <c r="C112" s="192"/>
      <c r="D112" s="192"/>
    </row>
    <row r="113" ht="90.75" customHeight="1">
      <c r="A113" s="333"/>
      <c r="B113" s="333"/>
      <c r="C113" s="192"/>
      <c r="D113" s="192"/>
    </row>
    <row r="114" ht="90.75" customHeight="1">
      <c r="A114" s="333"/>
      <c r="B114" s="333"/>
      <c r="C114" s="192"/>
      <c r="D114" s="192"/>
    </row>
    <row r="115" ht="90.75" customHeight="1">
      <c r="A115" s="333"/>
      <c r="B115" s="333"/>
      <c r="C115" s="192"/>
      <c r="D115" s="192"/>
    </row>
    <row r="116" ht="90.75" customHeight="1">
      <c r="A116" s="333"/>
      <c r="B116" s="333"/>
      <c r="C116" s="192"/>
      <c r="D116" s="192"/>
    </row>
    <row r="117" ht="90.75" customHeight="1">
      <c r="A117" s="333"/>
      <c r="B117" s="333"/>
      <c r="C117" s="192"/>
      <c r="D117" s="192"/>
    </row>
    <row r="118" ht="90.75" customHeight="1">
      <c r="A118" s="333"/>
      <c r="B118" s="333"/>
      <c r="C118" s="192"/>
      <c r="D118" s="192"/>
    </row>
    <row r="119" ht="90.75" customHeight="1">
      <c r="A119" s="333"/>
      <c r="B119" s="333"/>
      <c r="C119" s="192"/>
      <c r="D119" s="192"/>
    </row>
    <row r="120" ht="90.75" customHeight="1">
      <c r="A120" s="333"/>
      <c r="B120" s="333"/>
      <c r="C120" s="192"/>
      <c r="D120" s="192"/>
    </row>
    <row r="121" ht="90.75" customHeight="1">
      <c r="A121" s="333"/>
      <c r="B121" s="333"/>
      <c r="C121" s="192"/>
      <c r="D121" s="192"/>
    </row>
    <row r="122" ht="90.75" customHeight="1">
      <c r="A122" s="333"/>
      <c r="B122" s="333"/>
      <c r="C122" s="192"/>
      <c r="D122" s="192"/>
    </row>
    <row r="123" ht="90.75" customHeight="1">
      <c r="A123" s="333"/>
      <c r="B123" s="333"/>
      <c r="C123" s="192"/>
      <c r="D123" s="192"/>
    </row>
    <row r="124" ht="90.75" customHeight="1">
      <c r="A124" s="333"/>
      <c r="B124" s="333"/>
      <c r="C124" s="192"/>
      <c r="D124" s="192"/>
    </row>
    <row r="125" ht="90.75" customHeight="1">
      <c r="A125" s="333"/>
      <c r="B125" s="333"/>
      <c r="C125" s="192"/>
      <c r="D125" s="192"/>
    </row>
    <row r="126" ht="90.75" customHeight="1">
      <c r="A126" s="333"/>
      <c r="B126" s="333"/>
      <c r="C126" s="192"/>
      <c r="D126" s="192"/>
    </row>
    <row r="127" ht="90.75" customHeight="1">
      <c r="A127" s="333"/>
      <c r="B127" s="333"/>
      <c r="C127" s="192"/>
      <c r="D127" s="192"/>
    </row>
    <row r="128" ht="90.75" customHeight="1">
      <c r="A128" s="333"/>
      <c r="B128" s="333"/>
      <c r="C128" s="192"/>
      <c r="D128" s="192"/>
    </row>
    <row r="129" ht="90.75" customHeight="1">
      <c r="A129" s="333"/>
      <c r="B129" s="333"/>
      <c r="C129" s="192"/>
      <c r="D129" s="192"/>
    </row>
    <row r="130" ht="90.75" customHeight="1">
      <c r="A130" s="333"/>
      <c r="B130" s="333"/>
      <c r="C130" s="192"/>
      <c r="D130" s="192"/>
    </row>
    <row r="131" ht="90.75" customHeight="1">
      <c r="A131" s="333"/>
      <c r="B131" s="333"/>
      <c r="C131" s="192"/>
      <c r="D131" s="192"/>
    </row>
    <row r="132" ht="90.75" customHeight="1">
      <c r="A132" s="333"/>
      <c r="B132" s="333"/>
      <c r="C132" s="192"/>
      <c r="D132" s="192"/>
    </row>
    <row r="133" ht="90.75" customHeight="1">
      <c r="A133" s="333"/>
      <c r="B133" s="333"/>
      <c r="C133" s="192"/>
      <c r="D133" s="192"/>
    </row>
    <row r="134" ht="90.75" customHeight="1">
      <c r="A134" s="333"/>
      <c r="B134" s="333"/>
      <c r="C134" s="192"/>
      <c r="D134" s="192"/>
    </row>
    <row r="135" ht="90.75" customHeight="1">
      <c r="A135" s="333"/>
      <c r="B135" s="333"/>
      <c r="C135" s="192"/>
      <c r="D135" s="192"/>
    </row>
    <row r="136" ht="90.75" customHeight="1">
      <c r="A136" s="333"/>
      <c r="B136" s="333"/>
      <c r="C136" s="192"/>
      <c r="D136" s="192"/>
    </row>
    <row r="137" ht="90.75" customHeight="1">
      <c r="A137" s="333"/>
      <c r="B137" s="333"/>
      <c r="C137" s="192"/>
      <c r="D137" s="192"/>
    </row>
    <row r="138" ht="90.75" customHeight="1">
      <c r="A138" s="333"/>
      <c r="B138" s="333"/>
      <c r="C138" s="192"/>
      <c r="D138" s="192"/>
    </row>
    <row r="139" ht="90.75" customHeight="1">
      <c r="A139" s="333"/>
      <c r="B139" s="333"/>
      <c r="C139" s="192"/>
      <c r="D139" s="192"/>
    </row>
    <row r="140" ht="90.75" customHeight="1">
      <c r="A140" s="333"/>
      <c r="B140" s="333"/>
      <c r="C140" s="192"/>
      <c r="D140" s="192"/>
    </row>
    <row r="141" ht="90.75" customHeight="1">
      <c r="A141" s="333"/>
      <c r="B141" s="333"/>
      <c r="C141" s="192"/>
      <c r="D141" s="192"/>
    </row>
    <row r="142" ht="90.75" customHeight="1">
      <c r="A142" s="333"/>
      <c r="B142" s="333"/>
      <c r="C142" s="192"/>
      <c r="D142" s="192"/>
    </row>
    <row r="143" ht="90.75" customHeight="1">
      <c r="A143" s="333"/>
      <c r="B143" s="333"/>
      <c r="C143" s="192"/>
      <c r="D143" s="192"/>
    </row>
    <row r="144" ht="90.75" customHeight="1">
      <c r="A144" s="333"/>
      <c r="B144" s="333"/>
      <c r="C144" s="192"/>
      <c r="D144" s="192"/>
    </row>
    <row r="145" ht="90.75" customHeight="1">
      <c r="A145" s="333"/>
      <c r="B145" s="333"/>
      <c r="C145" s="192"/>
      <c r="D145" s="192"/>
    </row>
    <row r="146" ht="90.75" customHeight="1">
      <c r="A146" s="333"/>
      <c r="B146" s="333"/>
      <c r="C146" s="192"/>
      <c r="D146" s="192"/>
    </row>
    <row r="147" ht="90.75" customHeight="1">
      <c r="A147" s="333"/>
      <c r="B147" s="333"/>
      <c r="C147" s="192"/>
      <c r="D147" s="192"/>
    </row>
    <row r="148" ht="90.75" customHeight="1">
      <c r="A148" s="333"/>
      <c r="B148" s="333"/>
      <c r="C148" s="192"/>
      <c r="D148" s="192"/>
    </row>
    <row r="149" ht="90.75" customHeight="1">
      <c r="A149" s="333"/>
      <c r="B149" s="333"/>
      <c r="C149" s="192"/>
      <c r="D149" s="192"/>
    </row>
    <row r="150" ht="90.75" customHeight="1">
      <c r="A150" s="333"/>
      <c r="B150" s="333"/>
      <c r="C150" s="192"/>
      <c r="D150" s="192"/>
    </row>
    <row r="151" ht="90.75" customHeight="1">
      <c r="A151" s="333"/>
      <c r="B151" s="333"/>
      <c r="C151" s="192"/>
      <c r="D151" s="192"/>
    </row>
    <row r="152" ht="90.75" customHeight="1">
      <c r="A152" s="333"/>
      <c r="B152" s="333"/>
      <c r="C152" s="192"/>
      <c r="D152" s="192"/>
    </row>
    <row r="153" ht="90.75" customHeight="1">
      <c r="A153" s="333"/>
      <c r="B153" s="333"/>
      <c r="C153" s="192"/>
      <c r="D153" s="192"/>
    </row>
    <row r="154" ht="90.75" customHeight="1">
      <c r="A154" s="333"/>
      <c r="B154" s="333"/>
      <c r="C154" s="192"/>
      <c r="D154" s="192"/>
    </row>
    <row r="155" ht="90.75" customHeight="1">
      <c r="A155" s="333"/>
      <c r="B155" s="333"/>
      <c r="C155" s="192"/>
      <c r="D155" s="192"/>
    </row>
    <row r="156" ht="90.75" customHeight="1">
      <c r="A156" s="333"/>
      <c r="B156" s="333"/>
      <c r="C156" s="192"/>
      <c r="D156" s="192"/>
    </row>
    <row r="157" ht="90.75" customHeight="1">
      <c r="A157" s="333"/>
      <c r="B157" s="333"/>
      <c r="C157" s="192"/>
      <c r="D157" s="192"/>
    </row>
    <row r="158" ht="90.75" customHeight="1">
      <c r="A158" s="333"/>
      <c r="B158" s="333"/>
      <c r="C158" s="192"/>
      <c r="D158" s="192"/>
    </row>
    <row r="159" ht="90.75" customHeight="1">
      <c r="A159" s="333"/>
      <c r="B159" s="333"/>
      <c r="C159" s="192"/>
      <c r="D159" s="192"/>
    </row>
    <row r="160" ht="90.75" customHeight="1">
      <c r="A160" s="333"/>
      <c r="B160" s="333"/>
      <c r="C160" s="192"/>
      <c r="D160" s="192"/>
    </row>
    <row r="161" ht="90.75" customHeight="1">
      <c r="A161" s="333"/>
      <c r="B161" s="333"/>
      <c r="C161" s="192"/>
      <c r="D161" s="192"/>
    </row>
    <row r="162" ht="90.75" customHeight="1">
      <c r="A162" s="333"/>
      <c r="B162" s="333"/>
      <c r="C162" s="192"/>
      <c r="D162" s="192"/>
    </row>
    <row r="163" ht="90.75" customHeight="1">
      <c r="A163" s="333"/>
      <c r="B163" s="333"/>
      <c r="C163" s="192"/>
      <c r="D163" s="192"/>
    </row>
    <row r="164" ht="90.75" customHeight="1">
      <c r="A164" s="333"/>
      <c r="B164" s="333"/>
      <c r="C164" s="192"/>
      <c r="D164" s="192"/>
    </row>
    <row r="165" ht="90.75" customHeight="1">
      <c r="A165" s="333"/>
      <c r="B165" s="333"/>
      <c r="C165" s="192"/>
      <c r="D165" s="192"/>
    </row>
    <row r="166" ht="90.75" customHeight="1">
      <c r="A166" s="333"/>
      <c r="B166" s="333"/>
      <c r="C166" s="192"/>
      <c r="D166" s="192"/>
    </row>
    <row r="167" ht="90.75" customHeight="1">
      <c r="A167" s="333"/>
      <c r="B167" s="333"/>
      <c r="C167" s="192"/>
      <c r="D167" s="192"/>
    </row>
    <row r="168" ht="90.75" customHeight="1">
      <c r="A168" s="333"/>
      <c r="B168" s="333"/>
      <c r="C168" s="192"/>
      <c r="D168" s="192"/>
    </row>
    <row r="169" ht="90.75" customHeight="1">
      <c r="A169" s="333"/>
      <c r="B169" s="333"/>
      <c r="C169" s="192"/>
      <c r="D169" s="192"/>
    </row>
    <row r="170" ht="90.75" customHeight="1">
      <c r="A170" s="333"/>
      <c r="B170" s="333"/>
      <c r="C170" s="192"/>
      <c r="D170" s="192"/>
    </row>
    <row r="171" ht="90.75" customHeight="1">
      <c r="A171" s="333"/>
      <c r="B171" s="333"/>
      <c r="C171" s="192"/>
      <c r="D171" s="192"/>
    </row>
    <row r="172" ht="90.75" customHeight="1">
      <c r="A172" s="333"/>
      <c r="B172" s="333"/>
      <c r="C172" s="192"/>
      <c r="D172" s="192"/>
    </row>
    <row r="173" ht="90.75" customHeight="1">
      <c r="A173" s="333"/>
      <c r="B173" s="333"/>
      <c r="C173" s="192"/>
      <c r="D173" s="192"/>
    </row>
    <row r="174" ht="90.75" customHeight="1">
      <c r="A174" s="333"/>
      <c r="B174" s="333"/>
      <c r="C174" s="192"/>
      <c r="D174" s="192"/>
    </row>
    <row r="175" ht="90.75" customHeight="1">
      <c r="A175" s="333"/>
      <c r="B175" s="333"/>
      <c r="C175" s="192"/>
      <c r="D175" s="192"/>
    </row>
    <row r="176" ht="90.75" customHeight="1">
      <c r="A176" s="333"/>
      <c r="B176" s="333"/>
      <c r="C176" s="192"/>
      <c r="D176" s="192"/>
    </row>
    <row r="177" ht="90.75" customHeight="1">
      <c r="A177" s="333"/>
      <c r="B177" s="333"/>
      <c r="C177" s="192"/>
      <c r="D177" s="192"/>
    </row>
    <row r="178" ht="90.75" customHeight="1">
      <c r="A178" s="333"/>
      <c r="B178" s="333"/>
      <c r="C178" s="192"/>
      <c r="D178" s="192"/>
    </row>
    <row r="179" ht="90.75" customHeight="1">
      <c r="A179" s="333"/>
      <c r="B179" s="333"/>
      <c r="C179" s="192"/>
      <c r="D179" s="192"/>
    </row>
    <row r="180" ht="90.75" customHeight="1">
      <c r="A180" s="333"/>
      <c r="B180" s="333"/>
      <c r="C180" s="192"/>
      <c r="D180" s="192"/>
    </row>
    <row r="181" ht="90.75" customHeight="1">
      <c r="A181" s="333"/>
      <c r="B181" s="333"/>
      <c r="C181" s="192"/>
      <c r="D181" s="192"/>
    </row>
    <row r="182" ht="90.75" customHeight="1">
      <c r="A182" s="333"/>
      <c r="B182" s="333"/>
      <c r="C182" s="192"/>
      <c r="D182" s="192"/>
    </row>
    <row r="183" ht="90.75" customHeight="1">
      <c r="A183" s="333"/>
      <c r="B183" s="333"/>
      <c r="C183" s="192"/>
      <c r="D183" s="192"/>
    </row>
    <row r="184" ht="90.75" customHeight="1">
      <c r="A184" s="333"/>
      <c r="B184" s="333"/>
      <c r="C184" s="192"/>
      <c r="D184" s="192"/>
    </row>
    <row r="185" ht="90.75" customHeight="1">
      <c r="A185" s="333"/>
      <c r="B185" s="333"/>
      <c r="C185" s="192"/>
      <c r="D185" s="192"/>
    </row>
    <row r="186" ht="90.75" customHeight="1">
      <c r="A186" s="333"/>
      <c r="B186" s="333"/>
      <c r="C186" s="192"/>
      <c r="D186" s="192"/>
    </row>
    <row r="187" ht="90.75" customHeight="1">
      <c r="A187" s="333"/>
      <c r="B187" s="333"/>
      <c r="C187" s="192"/>
      <c r="D187" s="192"/>
    </row>
    <row r="188" ht="90.75" customHeight="1">
      <c r="A188" s="333"/>
      <c r="B188" s="333"/>
      <c r="C188" s="192"/>
      <c r="D188" s="192"/>
    </row>
    <row r="189" ht="90.75" customHeight="1">
      <c r="A189" s="333"/>
      <c r="B189" s="333"/>
      <c r="C189" s="192"/>
      <c r="D189" s="192"/>
    </row>
    <row r="190" ht="90.75" customHeight="1">
      <c r="A190" s="333"/>
      <c r="B190" s="333"/>
      <c r="C190" s="192"/>
      <c r="D190" s="192"/>
    </row>
    <row r="191" ht="90.75" customHeight="1">
      <c r="A191" s="333"/>
      <c r="B191" s="333"/>
      <c r="C191" s="192"/>
      <c r="D191" s="192"/>
    </row>
    <row r="192" ht="90.75" customHeight="1">
      <c r="A192" s="333"/>
      <c r="B192" s="333"/>
      <c r="C192" s="192"/>
      <c r="D192" s="192"/>
    </row>
    <row r="193" ht="90.75" customHeight="1">
      <c r="A193" s="333"/>
      <c r="B193" s="333"/>
      <c r="C193" s="192"/>
      <c r="D193" s="192"/>
    </row>
    <row r="194" ht="90.75" customHeight="1">
      <c r="A194" s="333"/>
      <c r="B194" s="333"/>
      <c r="C194" s="192"/>
      <c r="D194" s="192"/>
    </row>
    <row r="195" ht="90.75" customHeight="1">
      <c r="A195" s="333"/>
      <c r="B195" s="333"/>
      <c r="C195" s="192"/>
      <c r="D195" s="192"/>
    </row>
    <row r="196" ht="90.75" customHeight="1">
      <c r="A196" s="333"/>
      <c r="B196" s="333"/>
      <c r="C196" s="192"/>
      <c r="D196" s="192"/>
    </row>
    <row r="197" ht="90.75" customHeight="1">
      <c r="A197" s="333"/>
      <c r="B197" s="333"/>
      <c r="C197" s="192"/>
      <c r="D197" s="192"/>
    </row>
    <row r="198" ht="90.75" customHeight="1">
      <c r="A198" s="333"/>
      <c r="B198" s="333"/>
      <c r="C198" s="192"/>
      <c r="D198" s="192"/>
    </row>
    <row r="199" ht="90.75" customHeight="1">
      <c r="A199" s="333"/>
      <c r="B199" s="333"/>
      <c r="C199" s="192"/>
      <c r="D199" s="192"/>
    </row>
    <row r="200" ht="90.75" customHeight="1">
      <c r="A200" s="333"/>
      <c r="B200" s="333"/>
      <c r="C200" s="192"/>
      <c r="D200" s="192"/>
    </row>
    <row r="201" ht="90.75" customHeight="1">
      <c r="A201" s="333"/>
      <c r="B201" s="333"/>
      <c r="C201" s="192"/>
      <c r="D201" s="192"/>
    </row>
    <row r="202" ht="90.75" customHeight="1">
      <c r="A202" s="333"/>
      <c r="B202" s="333"/>
      <c r="C202" s="192"/>
      <c r="D202" s="192"/>
    </row>
    <row r="203" ht="90.75" customHeight="1">
      <c r="A203" s="333"/>
      <c r="B203" s="333"/>
      <c r="C203" s="192"/>
      <c r="D203" s="192"/>
    </row>
    <row r="204" ht="90.75" customHeight="1">
      <c r="A204" s="333"/>
      <c r="B204" s="333"/>
      <c r="C204" s="192"/>
      <c r="D204" s="192"/>
    </row>
    <row r="205" ht="90.75" customHeight="1">
      <c r="A205" s="333"/>
      <c r="B205" s="333"/>
      <c r="C205" s="192"/>
      <c r="D205" s="192"/>
    </row>
    <row r="206" ht="90.75" customHeight="1">
      <c r="A206" s="333"/>
      <c r="B206" s="333"/>
      <c r="C206" s="192"/>
      <c r="D206" s="192"/>
    </row>
    <row r="207" ht="90.75" customHeight="1">
      <c r="A207" s="333"/>
      <c r="B207" s="333"/>
      <c r="C207" s="192"/>
      <c r="D207" s="192"/>
    </row>
    <row r="208" ht="90.75" customHeight="1">
      <c r="A208" s="333"/>
      <c r="B208" s="333"/>
      <c r="C208" s="192"/>
      <c r="D208" s="192"/>
    </row>
    <row r="209" ht="90.75" customHeight="1">
      <c r="A209" s="333"/>
      <c r="B209" s="333"/>
      <c r="C209" s="192"/>
      <c r="D209" s="192"/>
    </row>
    <row r="210" ht="90.75" customHeight="1">
      <c r="A210" s="333"/>
      <c r="B210" s="333"/>
      <c r="C210" s="192"/>
      <c r="D210" s="192"/>
    </row>
    <row r="211" ht="90.75" customHeight="1">
      <c r="A211" s="333"/>
      <c r="B211" s="333"/>
      <c r="C211" s="192"/>
      <c r="D211" s="192"/>
    </row>
    <row r="212" ht="90.75" customHeight="1">
      <c r="A212" s="333"/>
      <c r="B212" s="333"/>
      <c r="C212" s="192"/>
      <c r="D212" s="192"/>
    </row>
    <row r="213" ht="90.75" customHeight="1">
      <c r="A213" s="333"/>
      <c r="B213" s="333"/>
      <c r="C213" s="192"/>
      <c r="D213" s="192"/>
    </row>
    <row r="214" ht="90.75" customHeight="1">
      <c r="A214" s="333"/>
      <c r="B214" s="333"/>
      <c r="C214" s="192"/>
      <c r="D214" s="192"/>
    </row>
    <row r="215" ht="90.75" customHeight="1">
      <c r="A215" s="333"/>
      <c r="B215" s="333"/>
      <c r="C215" s="192"/>
      <c r="D215" s="192"/>
    </row>
    <row r="216" ht="90.75" customHeight="1">
      <c r="A216" s="333"/>
      <c r="B216" s="333"/>
      <c r="C216" s="192"/>
      <c r="D216" s="192"/>
    </row>
    <row r="217" ht="90.75" customHeight="1">
      <c r="A217" s="333"/>
      <c r="B217" s="333"/>
      <c r="C217" s="192"/>
      <c r="D217" s="192"/>
    </row>
    <row r="218" ht="90.75" customHeight="1">
      <c r="A218" s="333"/>
      <c r="B218" s="333"/>
      <c r="C218" s="192"/>
      <c r="D218" s="192"/>
    </row>
    <row r="219" ht="90.75" customHeight="1">
      <c r="A219" s="333"/>
      <c r="B219" s="333"/>
      <c r="C219" s="192"/>
      <c r="D219" s="192"/>
    </row>
    <row r="220" ht="90.75" customHeight="1">
      <c r="A220" s="333"/>
      <c r="B220" s="333"/>
      <c r="C220" s="192"/>
      <c r="D220" s="192"/>
    </row>
    <row r="221" ht="90.75" customHeight="1">
      <c r="A221" s="333"/>
      <c r="B221" s="333"/>
      <c r="C221" s="192"/>
      <c r="D221" s="192"/>
    </row>
    <row r="222" ht="90.75" customHeight="1">
      <c r="A222" s="333"/>
      <c r="B222" s="333"/>
      <c r="C222" s="192"/>
      <c r="D222" s="192"/>
    </row>
    <row r="223" ht="90.75" customHeight="1">
      <c r="A223" s="333"/>
      <c r="B223" s="333"/>
      <c r="C223" s="192"/>
      <c r="D223" s="192"/>
    </row>
    <row r="224" ht="90.75" customHeight="1">
      <c r="A224" s="333"/>
      <c r="B224" s="333"/>
      <c r="C224" s="192"/>
      <c r="D224" s="192"/>
    </row>
    <row r="225" ht="90.75" customHeight="1">
      <c r="A225" s="333"/>
      <c r="B225" s="333"/>
      <c r="C225" s="192"/>
      <c r="D225" s="192"/>
    </row>
    <row r="226" ht="90.75" customHeight="1">
      <c r="A226" s="333"/>
      <c r="B226" s="333"/>
      <c r="C226" s="192"/>
      <c r="D226" s="192"/>
    </row>
    <row r="227" ht="90.75" customHeight="1">
      <c r="A227" s="333"/>
      <c r="B227" s="333"/>
      <c r="C227" s="192"/>
      <c r="D227" s="192"/>
    </row>
    <row r="228" ht="90.75" customHeight="1">
      <c r="A228" s="333"/>
      <c r="B228" s="333"/>
      <c r="C228" s="192"/>
      <c r="D228" s="192"/>
    </row>
    <row r="229" ht="90.75" customHeight="1">
      <c r="A229" s="333"/>
      <c r="B229" s="333"/>
      <c r="C229" s="192"/>
      <c r="D229" s="192"/>
    </row>
    <row r="230" ht="90.75" customHeight="1">
      <c r="A230" s="333"/>
      <c r="B230" s="333"/>
      <c r="C230" s="192"/>
      <c r="D230" s="192"/>
    </row>
    <row r="231" ht="90.75" customHeight="1">
      <c r="A231" s="333"/>
      <c r="B231" s="333"/>
      <c r="C231" s="192"/>
      <c r="D231" s="192"/>
    </row>
    <row r="232" ht="90.75" customHeight="1">
      <c r="A232" s="333"/>
      <c r="B232" s="333"/>
      <c r="C232" s="192"/>
      <c r="D232" s="192"/>
    </row>
    <row r="233" ht="90.75" customHeight="1">
      <c r="A233" s="333"/>
      <c r="B233" s="333"/>
      <c r="C233" s="192"/>
      <c r="D233" s="192"/>
    </row>
    <row r="234" ht="90.75" customHeight="1">
      <c r="A234" s="333"/>
      <c r="B234" s="333"/>
      <c r="C234" s="192"/>
      <c r="D234" s="192"/>
    </row>
    <row r="235" ht="90.75" customHeight="1">
      <c r="A235" s="333"/>
      <c r="B235" s="333"/>
      <c r="C235" s="192"/>
      <c r="D235" s="192"/>
    </row>
    <row r="236" ht="90.75" customHeight="1">
      <c r="A236" s="333"/>
      <c r="B236" s="333"/>
      <c r="C236" s="192"/>
      <c r="D236" s="192"/>
    </row>
    <row r="237" ht="90.75" customHeight="1">
      <c r="A237" s="333"/>
      <c r="B237" s="333"/>
      <c r="C237" s="192"/>
      <c r="D237" s="192"/>
    </row>
    <row r="238" ht="90.75" customHeight="1">
      <c r="A238" s="333"/>
      <c r="B238" s="333"/>
      <c r="C238" s="192"/>
      <c r="D238" s="192"/>
    </row>
    <row r="239" ht="90.75" customHeight="1">
      <c r="A239" s="333"/>
      <c r="B239" s="333"/>
      <c r="C239" s="192"/>
      <c r="D239" s="192"/>
    </row>
    <row r="240" ht="90.75" customHeight="1">
      <c r="A240" s="333"/>
      <c r="B240" s="333"/>
      <c r="C240" s="192"/>
      <c r="D240" s="192"/>
    </row>
    <row r="241" ht="90.75" customHeight="1">
      <c r="A241" s="333"/>
      <c r="B241" s="333"/>
      <c r="C241" s="192"/>
      <c r="D241" s="192"/>
    </row>
    <row r="242" ht="90.75" customHeight="1">
      <c r="A242" s="333"/>
      <c r="B242" s="333"/>
      <c r="C242" s="192"/>
      <c r="D242" s="192"/>
    </row>
    <row r="243" ht="90.75" customHeight="1">
      <c r="A243" s="333"/>
      <c r="B243" s="333"/>
      <c r="C243" s="192"/>
      <c r="D243" s="192"/>
    </row>
    <row r="244" ht="90.75" customHeight="1">
      <c r="A244" s="333"/>
      <c r="B244" s="333"/>
      <c r="C244" s="192"/>
      <c r="D244" s="192"/>
    </row>
    <row r="245" ht="90.75" customHeight="1">
      <c r="A245" s="333"/>
      <c r="B245" s="333"/>
      <c r="C245" s="192"/>
      <c r="D245" s="192"/>
    </row>
    <row r="246" ht="90.75" customHeight="1">
      <c r="A246" s="333"/>
      <c r="B246" s="333"/>
      <c r="C246" s="192"/>
      <c r="D246" s="192"/>
    </row>
    <row r="247" ht="90.75" customHeight="1">
      <c r="A247" s="333"/>
      <c r="B247" s="333"/>
      <c r="C247" s="192"/>
      <c r="D247" s="192"/>
    </row>
    <row r="248" ht="90.75" customHeight="1">
      <c r="A248" s="333"/>
      <c r="B248" s="333"/>
      <c r="C248" s="192"/>
      <c r="D248" s="192"/>
    </row>
    <row r="249" ht="90.75" customHeight="1">
      <c r="A249" s="333"/>
      <c r="B249" s="333"/>
      <c r="C249" s="192"/>
      <c r="D249" s="192"/>
    </row>
    <row r="250" ht="90.75" customHeight="1">
      <c r="A250" s="333"/>
      <c r="B250" s="333"/>
      <c r="C250" s="192"/>
      <c r="D250" s="192"/>
    </row>
    <row r="251" ht="90.75" customHeight="1">
      <c r="A251" s="333"/>
      <c r="B251" s="333"/>
      <c r="C251" s="192"/>
      <c r="D251" s="192"/>
    </row>
    <row r="252" ht="90.75" customHeight="1">
      <c r="A252" s="333"/>
      <c r="B252" s="333"/>
      <c r="C252" s="192"/>
      <c r="D252" s="192"/>
    </row>
    <row r="253" ht="90.75" customHeight="1">
      <c r="A253" s="333"/>
      <c r="B253" s="333"/>
      <c r="C253" s="192"/>
      <c r="D253" s="192"/>
    </row>
    <row r="254" ht="90.75" customHeight="1">
      <c r="A254" s="333"/>
      <c r="B254" s="333"/>
      <c r="C254" s="192"/>
      <c r="D254" s="192"/>
    </row>
    <row r="255" ht="90.75" customHeight="1">
      <c r="A255" s="333"/>
      <c r="B255" s="333"/>
      <c r="C255" s="192"/>
      <c r="D255" s="192"/>
    </row>
    <row r="256" ht="90.75" customHeight="1">
      <c r="A256" s="333"/>
      <c r="B256" s="333"/>
      <c r="C256" s="192"/>
      <c r="D256" s="192"/>
    </row>
    <row r="257" ht="90.75" customHeight="1">
      <c r="A257" s="333"/>
      <c r="B257" s="333"/>
      <c r="C257" s="192"/>
      <c r="D257" s="192"/>
    </row>
    <row r="258" ht="90.75" customHeight="1">
      <c r="A258" s="333"/>
      <c r="B258" s="333"/>
      <c r="C258" s="192"/>
      <c r="D258" s="192"/>
    </row>
    <row r="259" ht="90.75" customHeight="1">
      <c r="A259" s="333"/>
      <c r="B259" s="333"/>
      <c r="C259" s="192"/>
      <c r="D259" s="192"/>
    </row>
    <row r="260" ht="90.75" customHeight="1">
      <c r="A260" s="333"/>
      <c r="B260" s="333"/>
      <c r="C260" s="192"/>
      <c r="D260" s="192"/>
    </row>
    <row r="261" ht="90.75" customHeight="1">
      <c r="A261" s="333"/>
      <c r="B261" s="333"/>
      <c r="C261" s="192"/>
      <c r="D261" s="192"/>
    </row>
    <row r="262" ht="90.75" customHeight="1">
      <c r="A262" s="333"/>
      <c r="B262" s="333"/>
      <c r="C262" s="192"/>
      <c r="D262" s="192"/>
    </row>
    <row r="263" ht="90.75" customHeight="1">
      <c r="A263" s="333"/>
      <c r="B263" s="333"/>
      <c r="C263" s="192"/>
      <c r="D263" s="192"/>
    </row>
    <row r="264" ht="90.75" customHeight="1">
      <c r="A264" s="333"/>
      <c r="B264" s="333"/>
      <c r="C264" s="192"/>
      <c r="D264" s="192"/>
    </row>
    <row r="265" ht="90.75" customHeight="1">
      <c r="A265" s="333"/>
      <c r="B265" s="333"/>
      <c r="C265" s="192"/>
      <c r="D265" s="192"/>
    </row>
    <row r="266" ht="90.75" customHeight="1">
      <c r="A266" s="333"/>
      <c r="B266" s="333"/>
      <c r="C266" s="192"/>
      <c r="D266" s="192"/>
    </row>
    <row r="267" ht="90.75" customHeight="1">
      <c r="A267" s="333"/>
      <c r="B267" s="333"/>
      <c r="C267" s="192"/>
      <c r="D267" s="192"/>
    </row>
    <row r="268" ht="90.75" customHeight="1">
      <c r="A268" s="333"/>
      <c r="B268" s="333"/>
      <c r="C268" s="192"/>
      <c r="D268" s="192"/>
    </row>
    <row r="269" ht="90.75" customHeight="1">
      <c r="A269" s="333"/>
      <c r="B269" s="333"/>
      <c r="C269" s="192"/>
      <c r="D269" s="192"/>
    </row>
    <row r="270" ht="90.75" customHeight="1">
      <c r="A270" s="333"/>
      <c r="B270" s="333"/>
      <c r="C270" s="192"/>
      <c r="D270" s="192"/>
    </row>
    <row r="271" ht="90.75" customHeight="1">
      <c r="A271" s="333"/>
      <c r="B271" s="333"/>
      <c r="C271" s="192"/>
      <c r="D271" s="192"/>
    </row>
    <row r="272" ht="90.75" customHeight="1">
      <c r="A272" s="333"/>
      <c r="B272" s="333"/>
      <c r="C272" s="192"/>
      <c r="D272" s="192"/>
    </row>
    <row r="273" ht="90.75" customHeight="1">
      <c r="A273" s="333"/>
      <c r="B273" s="333"/>
      <c r="C273" s="192"/>
      <c r="D273" s="192"/>
    </row>
    <row r="274" ht="90.75" customHeight="1">
      <c r="A274" s="333"/>
      <c r="B274" s="333"/>
      <c r="C274" s="192"/>
      <c r="D274" s="192"/>
    </row>
    <row r="275" ht="90.75" customHeight="1">
      <c r="A275" s="333"/>
      <c r="B275" s="333"/>
      <c r="C275" s="192"/>
      <c r="D275" s="192"/>
    </row>
    <row r="276" ht="90.75" customHeight="1">
      <c r="A276" s="333"/>
      <c r="B276" s="333"/>
      <c r="C276" s="192"/>
      <c r="D276" s="192"/>
    </row>
    <row r="277" ht="90.75" customHeight="1">
      <c r="A277" s="333"/>
      <c r="B277" s="333"/>
      <c r="C277" s="192"/>
      <c r="D277" s="192"/>
    </row>
    <row r="278" ht="90.75" customHeight="1">
      <c r="A278" s="333"/>
      <c r="B278" s="333"/>
      <c r="C278" s="192"/>
      <c r="D278" s="192"/>
    </row>
    <row r="279" ht="90.75" customHeight="1">
      <c r="A279" s="333"/>
      <c r="B279" s="333"/>
      <c r="C279" s="192"/>
      <c r="D279" s="192"/>
    </row>
    <row r="280" ht="90.75" customHeight="1">
      <c r="A280" s="333"/>
      <c r="B280" s="333"/>
      <c r="C280" s="192"/>
      <c r="D280" s="192"/>
    </row>
    <row r="281" ht="90.75" customHeight="1">
      <c r="A281" s="333"/>
      <c r="B281" s="333"/>
      <c r="C281" s="192"/>
      <c r="D281" s="192"/>
    </row>
    <row r="282" ht="90.75" customHeight="1">
      <c r="A282" s="333"/>
      <c r="B282" s="333"/>
      <c r="C282" s="192"/>
      <c r="D282" s="192"/>
    </row>
    <row r="283" ht="90.75" customHeight="1">
      <c r="A283" s="333"/>
      <c r="B283" s="333"/>
      <c r="C283" s="192"/>
      <c r="D283" s="192"/>
    </row>
    <row r="284" ht="90.75" customHeight="1">
      <c r="A284" s="333"/>
      <c r="B284" s="333"/>
      <c r="C284" s="192"/>
      <c r="D284" s="192"/>
    </row>
    <row r="285" ht="90.75" customHeight="1">
      <c r="A285" s="333"/>
      <c r="B285" s="333"/>
      <c r="C285" s="192"/>
      <c r="D285" s="192"/>
    </row>
    <row r="286" ht="90.75" customHeight="1">
      <c r="A286" s="333"/>
      <c r="B286" s="333"/>
      <c r="C286" s="192"/>
      <c r="D286" s="192"/>
    </row>
    <row r="287" ht="90.75" customHeight="1">
      <c r="A287" s="333"/>
      <c r="B287" s="333"/>
      <c r="C287" s="192"/>
      <c r="D287" s="192"/>
    </row>
    <row r="288" ht="90.75" customHeight="1">
      <c r="A288" s="333"/>
      <c r="B288" s="333"/>
      <c r="C288" s="192"/>
      <c r="D288" s="192"/>
    </row>
    <row r="289" ht="90.75" customHeight="1">
      <c r="A289" s="333"/>
      <c r="B289" s="333"/>
      <c r="C289" s="192"/>
      <c r="D289" s="192"/>
    </row>
    <row r="290" ht="90.75" customHeight="1">
      <c r="A290" s="333"/>
      <c r="B290" s="333"/>
      <c r="C290" s="192"/>
      <c r="D290" s="192"/>
    </row>
    <row r="291" ht="90.75" customHeight="1">
      <c r="A291" s="333"/>
      <c r="B291" s="333"/>
      <c r="C291" s="192"/>
      <c r="D291" s="192"/>
    </row>
    <row r="292" ht="90.75" customHeight="1">
      <c r="A292" s="333"/>
      <c r="B292" s="333"/>
      <c r="C292" s="192"/>
      <c r="D292" s="192"/>
    </row>
    <row r="293" ht="90.75" customHeight="1">
      <c r="A293" s="333"/>
      <c r="B293" s="333"/>
      <c r="C293" s="192"/>
      <c r="D293" s="192"/>
    </row>
    <row r="294" ht="90.75" customHeight="1">
      <c r="A294" s="333"/>
      <c r="B294" s="333"/>
      <c r="C294" s="192"/>
      <c r="D294" s="192"/>
    </row>
    <row r="295" ht="90.75" customHeight="1">
      <c r="A295" s="333"/>
      <c r="B295" s="333"/>
      <c r="C295" s="192"/>
      <c r="D295" s="192"/>
    </row>
    <row r="296" ht="90.75" customHeight="1">
      <c r="A296" s="333"/>
      <c r="B296" s="333"/>
      <c r="C296" s="192"/>
      <c r="D296" s="192"/>
    </row>
    <row r="297" ht="90.75" customHeight="1">
      <c r="A297" s="333"/>
      <c r="B297" s="333"/>
      <c r="C297" s="192"/>
      <c r="D297" s="192"/>
    </row>
    <row r="298" ht="90.75" customHeight="1">
      <c r="A298" s="333"/>
      <c r="B298" s="333"/>
      <c r="C298" s="192"/>
      <c r="D298" s="192"/>
    </row>
    <row r="299" ht="90.75" customHeight="1">
      <c r="A299" s="333"/>
      <c r="B299" s="333"/>
      <c r="C299" s="192"/>
      <c r="D299" s="192"/>
    </row>
    <row r="300" ht="90.75" customHeight="1">
      <c r="A300" s="333"/>
      <c r="B300" s="333"/>
      <c r="C300" s="192"/>
      <c r="D300" s="192"/>
    </row>
    <row r="301" ht="90.75" customHeight="1">
      <c r="A301" s="333"/>
      <c r="B301" s="333"/>
      <c r="C301" s="192"/>
      <c r="D301" s="192"/>
    </row>
    <row r="302" ht="90.75" customHeight="1">
      <c r="A302" s="333"/>
      <c r="B302" s="333"/>
      <c r="C302" s="192"/>
      <c r="D302" s="192"/>
    </row>
    <row r="303" ht="90.75" customHeight="1">
      <c r="A303" s="333"/>
      <c r="B303" s="333"/>
      <c r="C303" s="192"/>
      <c r="D303" s="192"/>
    </row>
    <row r="304" ht="90.75" customHeight="1">
      <c r="A304" s="333"/>
      <c r="B304" s="333"/>
      <c r="C304" s="192"/>
      <c r="D304" s="192"/>
    </row>
    <row r="305" ht="90.75" customHeight="1">
      <c r="A305" s="333"/>
      <c r="B305" s="333"/>
      <c r="C305" s="192"/>
      <c r="D305" s="192"/>
    </row>
    <row r="306" ht="90.75" customHeight="1">
      <c r="A306" s="333"/>
      <c r="B306" s="333"/>
      <c r="C306" s="192"/>
      <c r="D306" s="192"/>
    </row>
    <row r="307" ht="90.75" customHeight="1">
      <c r="A307" s="333"/>
      <c r="B307" s="333"/>
      <c r="C307" s="192"/>
      <c r="D307" s="192"/>
    </row>
    <row r="308" ht="90.75" customHeight="1">
      <c r="A308" s="333"/>
      <c r="B308" s="333"/>
      <c r="C308" s="192"/>
      <c r="D308" s="192"/>
    </row>
    <row r="309" ht="90.75" customHeight="1">
      <c r="A309" s="333"/>
      <c r="B309" s="333"/>
      <c r="C309" s="192"/>
      <c r="D309" s="192"/>
    </row>
    <row r="310" ht="90.75" customHeight="1">
      <c r="A310" s="333"/>
      <c r="B310" s="333"/>
      <c r="C310" s="192"/>
      <c r="D310" s="192"/>
    </row>
    <row r="311" ht="90.75" customHeight="1">
      <c r="A311" s="333"/>
      <c r="B311" s="333"/>
      <c r="C311" s="192"/>
      <c r="D311" s="192"/>
    </row>
    <row r="312" ht="90.75" customHeight="1">
      <c r="A312" s="333"/>
      <c r="B312" s="333"/>
      <c r="C312" s="192"/>
      <c r="D312" s="192"/>
    </row>
    <row r="313" ht="90.75" customHeight="1">
      <c r="A313" s="333"/>
      <c r="B313" s="333"/>
      <c r="C313" s="192"/>
      <c r="D313" s="192"/>
    </row>
    <row r="314" ht="90.75" customHeight="1">
      <c r="A314" s="333"/>
      <c r="B314" s="333"/>
      <c r="C314" s="192"/>
      <c r="D314" s="192"/>
    </row>
    <row r="315" ht="90.75" customHeight="1">
      <c r="A315" s="333"/>
      <c r="B315" s="333"/>
      <c r="C315" s="192"/>
      <c r="D315" s="192"/>
    </row>
    <row r="316" ht="90.75" customHeight="1">
      <c r="A316" s="333"/>
      <c r="B316" s="333"/>
      <c r="C316" s="192"/>
      <c r="D316" s="192"/>
    </row>
    <row r="317" ht="90.75" customHeight="1">
      <c r="A317" s="333"/>
      <c r="B317" s="333"/>
      <c r="C317" s="192"/>
      <c r="D317" s="192"/>
    </row>
    <row r="318" ht="90.75" customHeight="1">
      <c r="A318" s="333"/>
      <c r="B318" s="333"/>
      <c r="C318" s="192"/>
      <c r="D318" s="192"/>
    </row>
    <row r="319" ht="90.75" customHeight="1">
      <c r="A319" s="333"/>
      <c r="B319" s="333"/>
      <c r="C319" s="192"/>
      <c r="D319" s="192"/>
    </row>
    <row r="320" ht="90.75" customHeight="1">
      <c r="A320" s="333"/>
      <c r="B320" s="333"/>
      <c r="C320" s="192"/>
      <c r="D320" s="192"/>
    </row>
    <row r="321" ht="90.75" customHeight="1">
      <c r="A321" s="333"/>
      <c r="B321" s="333"/>
      <c r="C321" s="192"/>
      <c r="D321" s="192"/>
    </row>
    <row r="322" ht="90.75" customHeight="1">
      <c r="A322" s="333"/>
      <c r="B322" s="333"/>
      <c r="C322" s="192"/>
      <c r="D322" s="192"/>
    </row>
    <row r="323" ht="90.75" customHeight="1">
      <c r="A323" s="333"/>
      <c r="B323" s="333"/>
      <c r="C323" s="192"/>
      <c r="D323" s="192"/>
    </row>
    <row r="324" ht="90.75" customHeight="1">
      <c r="A324" s="333"/>
      <c r="B324" s="333"/>
      <c r="C324" s="192"/>
      <c r="D324" s="192"/>
    </row>
    <row r="325" ht="90.75" customHeight="1">
      <c r="A325" s="333"/>
      <c r="B325" s="333"/>
      <c r="C325" s="192"/>
      <c r="D325" s="192"/>
    </row>
    <row r="326" ht="90.75" customHeight="1">
      <c r="A326" s="333"/>
      <c r="B326" s="333"/>
      <c r="C326" s="192"/>
      <c r="D326" s="192"/>
    </row>
    <row r="327" ht="90.75" customHeight="1">
      <c r="A327" s="333"/>
      <c r="B327" s="333"/>
      <c r="C327" s="192"/>
      <c r="D327" s="192"/>
    </row>
    <row r="328" ht="90.75" customHeight="1">
      <c r="A328" s="333"/>
      <c r="B328" s="333"/>
      <c r="C328" s="192"/>
      <c r="D328" s="192"/>
    </row>
    <row r="329" ht="90.75" customHeight="1">
      <c r="A329" s="333"/>
      <c r="B329" s="333"/>
      <c r="C329" s="192"/>
      <c r="D329" s="192"/>
    </row>
    <row r="330" ht="90.75" customHeight="1">
      <c r="A330" s="333"/>
      <c r="B330" s="333"/>
      <c r="C330" s="192"/>
      <c r="D330" s="192"/>
    </row>
    <row r="331" ht="90.75" customHeight="1">
      <c r="A331" s="333"/>
      <c r="B331" s="333"/>
      <c r="C331" s="192"/>
      <c r="D331" s="192"/>
    </row>
    <row r="332" ht="90.75" customHeight="1">
      <c r="A332" s="333"/>
      <c r="B332" s="333"/>
      <c r="C332" s="192"/>
      <c r="D332" s="192"/>
    </row>
    <row r="333" ht="90.75" customHeight="1">
      <c r="A333" s="333"/>
      <c r="B333" s="333"/>
      <c r="C333" s="192"/>
      <c r="D333" s="192"/>
    </row>
    <row r="334" ht="90.75" customHeight="1">
      <c r="A334" s="333"/>
      <c r="B334" s="333"/>
      <c r="C334" s="192"/>
      <c r="D334" s="192"/>
    </row>
    <row r="335" ht="90.75" customHeight="1">
      <c r="A335" s="333"/>
      <c r="B335" s="333"/>
      <c r="C335" s="192"/>
      <c r="D335" s="192"/>
    </row>
    <row r="336" ht="90.75" customHeight="1">
      <c r="A336" s="333"/>
      <c r="B336" s="333"/>
      <c r="C336" s="192"/>
      <c r="D336" s="192"/>
    </row>
    <row r="337" ht="90.75" customHeight="1">
      <c r="A337" s="333"/>
      <c r="B337" s="333"/>
      <c r="C337" s="192"/>
      <c r="D337" s="192"/>
    </row>
    <row r="338" ht="90.75" customHeight="1">
      <c r="A338" s="333"/>
      <c r="B338" s="333"/>
      <c r="C338" s="192"/>
      <c r="D338" s="192"/>
    </row>
    <row r="339" ht="90.75" customHeight="1">
      <c r="A339" s="333"/>
      <c r="B339" s="333"/>
      <c r="C339" s="192"/>
      <c r="D339" s="192"/>
    </row>
    <row r="340" ht="90.75" customHeight="1">
      <c r="A340" s="333"/>
      <c r="B340" s="333"/>
      <c r="C340" s="192"/>
      <c r="D340" s="192"/>
    </row>
    <row r="341" ht="90.75" customHeight="1">
      <c r="A341" s="333"/>
      <c r="B341" s="333"/>
      <c r="C341" s="192"/>
      <c r="D341" s="192"/>
    </row>
    <row r="342" ht="90.75" customHeight="1">
      <c r="A342" s="333"/>
      <c r="B342" s="333"/>
      <c r="C342" s="192"/>
      <c r="D342" s="192"/>
    </row>
    <row r="343" ht="90.75" customHeight="1">
      <c r="A343" s="333"/>
      <c r="B343" s="333"/>
      <c r="C343" s="192"/>
      <c r="D343" s="192"/>
    </row>
    <row r="344" ht="90.75" customHeight="1">
      <c r="A344" s="333"/>
      <c r="B344" s="333"/>
      <c r="C344" s="192"/>
      <c r="D344" s="192"/>
    </row>
    <row r="345" ht="90.75" customHeight="1">
      <c r="A345" s="333"/>
      <c r="B345" s="333"/>
      <c r="C345" s="192"/>
      <c r="D345" s="192"/>
    </row>
    <row r="346" ht="90.75" customHeight="1">
      <c r="A346" s="333"/>
      <c r="B346" s="333"/>
      <c r="C346" s="192"/>
      <c r="D346" s="192"/>
    </row>
    <row r="347" ht="90.75" customHeight="1">
      <c r="A347" s="333"/>
      <c r="B347" s="333"/>
      <c r="C347" s="192"/>
      <c r="D347" s="192"/>
    </row>
    <row r="348" ht="90.75" customHeight="1">
      <c r="A348" s="333"/>
      <c r="B348" s="333"/>
      <c r="C348" s="192"/>
      <c r="D348" s="192"/>
    </row>
    <row r="349" ht="90.75" customHeight="1">
      <c r="A349" s="333"/>
      <c r="B349" s="333"/>
      <c r="C349" s="192"/>
      <c r="D349" s="192"/>
    </row>
    <row r="350" ht="90.75" customHeight="1">
      <c r="A350" s="333"/>
      <c r="B350" s="333"/>
      <c r="C350" s="192"/>
      <c r="D350" s="192"/>
    </row>
    <row r="351" ht="90.75" customHeight="1">
      <c r="A351" s="333"/>
      <c r="B351" s="333"/>
      <c r="C351" s="192"/>
      <c r="D351" s="192"/>
    </row>
    <row r="352" ht="90.75" customHeight="1">
      <c r="A352" s="333"/>
      <c r="B352" s="333"/>
      <c r="C352" s="192"/>
      <c r="D352" s="192"/>
    </row>
    <row r="353" ht="90.75" customHeight="1">
      <c r="A353" s="333"/>
      <c r="B353" s="333"/>
      <c r="C353" s="192"/>
      <c r="D353" s="192"/>
    </row>
    <row r="354" ht="90.75" customHeight="1">
      <c r="A354" s="333"/>
      <c r="B354" s="333"/>
      <c r="C354" s="192"/>
      <c r="D354" s="192"/>
    </row>
    <row r="355" ht="90.75" customHeight="1">
      <c r="A355" s="333"/>
      <c r="B355" s="333"/>
      <c r="C355" s="192"/>
      <c r="D355" s="192"/>
    </row>
    <row r="356" ht="90.75" customHeight="1">
      <c r="A356" s="333"/>
      <c r="B356" s="333"/>
      <c r="C356" s="192"/>
      <c r="D356" s="192"/>
    </row>
    <row r="357" ht="90.75" customHeight="1">
      <c r="A357" s="333"/>
      <c r="B357" s="333"/>
      <c r="C357" s="192"/>
      <c r="D357" s="192"/>
    </row>
    <row r="358" ht="90.75" customHeight="1">
      <c r="A358" s="333"/>
      <c r="B358" s="333"/>
      <c r="C358" s="192"/>
      <c r="D358" s="192"/>
    </row>
    <row r="359" ht="90.75" customHeight="1">
      <c r="A359" s="333"/>
      <c r="B359" s="333"/>
      <c r="C359" s="192"/>
      <c r="D359" s="192"/>
    </row>
    <row r="360" ht="90.75" customHeight="1">
      <c r="A360" s="333"/>
      <c r="B360" s="333"/>
      <c r="C360" s="192"/>
      <c r="D360" s="192"/>
    </row>
    <row r="361" ht="90.75" customHeight="1">
      <c r="A361" s="333"/>
      <c r="B361" s="333"/>
      <c r="C361" s="192"/>
      <c r="D361" s="192"/>
    </row>
    <row r="362" ht="90.75" customHeight="1">
      <c r="A362" s="333"/>
      <c r="B362" s="333"/>
      <c r="C362" s="192"/>
      <c r="D362" s="192"/>
    </row>
    <row r="363" ht="90.75" customHeight="1">
      <c r="A363" s="333"/>
      <c r="B363" s="333"/>
      <c r="C363" s="192"/>
      <c r="D363" s="192"/>
    </row>
    <row r="364" ht="90.75" customHeight="1">
      <c r="A364" s="333"/>
      <c r="B364" s="333"/>
      <c r="C364" s="192"/>
      <c r="D364" s="192"/>
    </row>
    <row r="365" ht="90.75" customHeight="1">
      <c r="A365" s="333"/>
      <c r="B365" s="333"/>
      <c r="C365" s="192"/>
      <c r="D365" s="192"/>
    </row>
    <row r="366" ht="90.75" customHeight="1">
      <c r="A366" s="333"/>
      <c r="B366" s="333"/>
      <c r="C366" s="192"/>
      <c r="D366" s="192"/>
    </row>
    <row r="367" ht="90.75" customHeight="1">
      <c r="A367" s="333"/>
      <c r="B367" s="333"/>
      <c r="C367" s="192"/>
      <c r="D367" s="192"/>
    </row>
    <row r="368" ht="90.75" customHeight="1">
      <c r="A368" s="333"/>
      <c r="B368" s="333"/>
      <c r="C368" s="192"/>
      <c r="D368" s="192"/>
    </row>
    <row r="369" ht="90.75" customHeight="1">
      <c r="A369" s="333"/>
      <c r="B369" s="333"/>
      <c r="C369" s="192"/>
      <c r="D369" s="192"/>
    </row>
    <row r="370" ht="90.75" customHeight="1">
      <c r="A370" s="333"/>
      <c r="B370" s="333"/>
      <c r="C370" s="192"/>
      <c r="D370" s="192"/>
    </row>
    <row r="371" ht="90.75" customHeight="1">
      <c r="A371" s="333"/>
      <c r="B371" s="333"/>
      <c r="C371" s="192"/>
      <c r="D371" s="192"/>
    </row>
    <row r="372" ht="90.75" customHeight="1">
      <c r="A372" s="333"/>
      <c r="B372" s="333"/>
      <c r="C372" s="192"/>
      <c r="D372" s="192"/>
    </row>
    <row r="373" ht="90.75" customHeight="1">
      <c r="A373" s="333"/>
      <c r="B373" s="333"/>
      <c r="C373" s="192"/>
      <c r="D373" s="192"/>
    </row>
    <row r="374" ht="90.75" customHeight="1">
      <c r="A374" s="333"/>
      <c r="B374" s="333"/>
      <c r="C374" s="192"/>
      <c r="D374" s="192"/>
    </row>
    <row r="375" ht="90.75" customHeight="1">
      <c r="A375" s="333"/>
      <c r="B375" s="333"/>
      <c r="C375" s="192"/>
      <c r="D375" s="192"/>
    </row>
    <row r="376" ht="90.75" customHeight="1">
      <c r="A376" s="333"/>
      <c r="B376" s="333"/>
      <c r="C376" s="192"/>
      <c r="D376" s="192"/>
    </row>
    <row r="377" ht="90.75" customHeight="1">
      <c r="A377" s="333"/>
      <c r="B377" s="333"/>
      <c r="C377" s="192"/>
      <c r="D377" s="192"/>
    </row>
    <row r="378" ht="90.75" customHeight="1">
      <c r="A378" s="333"/>
      <c r="B378" s="333"/>
      <c r="C378" s="192"/>
      <c r="D378" s="192"/>
    </row>
    <row r="379" ht="90.75" customHeight="1">
      <c r="A379" s="333"/>
      <c r="B379" s="333"/>
      <c r="C379" s="192"/>
      <c r="D379" s="192"/>
    </row>
    <row r="380" ht="90.75" customHeight="1">
      <c r="A380" s="333"/>
      <c r="B380" s="333"/>
      <c r="C380" s="192"/>
      <c r="D380" s="192"/>
    </row>
    <row r="381" ht="90.75" customHeight="1">
      <c r="A381" s="333"/>
      <c r="B381" s="333"/>
      <c r="C381" s="192"/>
      <c r="D381" s="192"/>
    </row>
    <row r="382" ht="90.75" customHeight="1">
      <c r="A382" s="333"/>
      <c r="B382" s="333"/>
      <c r="C382" s="192"/>
      <c r="D382" s="192"/>
    </row>
    <row r="383" ht="90.75" customHeight="1">
      <c r="A383" s="333"/>
      <c r="B383" s="333"/>
      <c r="C383" s="192"/>
      <c r="D383" s="192"/>
    </row>
    <row r="384" ht="90.75" customHeight="1">
      <c r="A384" s="333"/>
      <c r="B384" s="333"/>
      <c r="C384" s="192"/>
      <c r="D384" s="192"/>
    </row>
    <row r="385" ht="90.75" customHeight="1">
      <c r="A385" s="333"/>
      <c r="B385" s="333"/>
      <c r="C385" s="192"/>
      <c r="D385" s="192"/>
    </row>
    <row r="386" ht="90.75" customHeight="1">
      <c r="A386" s="333"/>
      <c r="B386" s="333"/>
      <c r="C386" s="192"/>
      <c r="D386" s="192"/>
    </row>
    <row r="387" ht="90.75" customHeight="1">
      <c r="A387" s="333"/>
      <c r="B387" s="333"/>
      <c r="C387" s="192"/>
      <c r="D387" s="192"/>
    </row>
    <row r="388" ht="90.75" customHeight="1">
      <c r="A388" s="333"/>
      <c r="B388" s="333"/>
      <c r="C388" s="192"/>
      <c r="D388" s="192"/>
    </row>
    <row r="389" ht="90.75" customHeight="1">
      <c r="A389" s="333"/>
      <c r="B389" s="333"/>
      <c r="C389" s="192"/>
      <c r="D389" s="192"/>
    </row>
    <row r="390" ht="90.75" customHeight="1">
      <c r="A390" s="333"/>
      <c r="B390" s="333"/>
      <c r="C390" s="192"/>
      <c r="D390" s="192"/>
    </row>
    <row r="391" ht="90.75" customHeight="1">
      <c r="A391" s="333"/>
      <c r="B391" s="333"/>
      <c r="C391" s="192"/>
      <c r="D391" s="192"/>
    </row>
    <row r="392" ht="90.75" customHeight="1">
      <c r="A392" s="333"/>
      <c r="B392" s="333"/>
      <c r="C392" s="192"/>
      <c r="D392" s="192"/>
    </row>
    <row r="393" ht="90.75" customHeight="1">
      <c r="A393" s="333"/>
      <c r="B393" s="333"/>
      <c r="C393" s="192"/>
      <c r="D393" s="192"/>
    </row>
    <row r="394" ht="90.75" customHeight="1">
      <c r="A394" s="333"/>
      <c r="B394" s="333"/>
      <c r="C394" s="192"/>
      <c r="D394" s="192"/>
    </row>
    <row r="395" ht="90.75" customHeight="1">
      <c r="A395" s="333"/>
      <c r="B395" s="333"/>
      <c r="C395" s="192"/>
      <c r="D395" s="192"/>
    </row>
    <row r="396" ht="90.75" customHeight="1">
      <c r="A396" s="333"/>
      <c r="B396" s="333"/>
      <c r="C396" s="192"/>
      <c r="D396" s="192"/>
    </row>
    <row r="397" ht="90.75" customHeight="1">
      <c r="A397" s="333"/>
      <c r="B397" s="333"/>
      <c r="C397" s="192"/>
      <c r="D397" s="192"/>
    </row>
    <row r="398" ht="90.75" customHeight="1">
      <c r="A398" s="333"/>
      <c r="B398" s="333"/>
      <c r="C398" s="192"/>
      <c r="D398" s="192"/>
    </row>
    <row r="399" ht="90.75" customHeight="1">
      <c r="A399" s="333"/>
      <c r="B399" s="333"/>
      <c r="C399" s="192"/>
      <c r="D399" s="192"/>
    </row>
    <row r="400" ht="90.75" customHeight="1">
      <c r="A400" s="333"/>
      <c r="B400" s="333"/>
      <c r="C400" s="192"/>
      <c r="D400" s="192"/>
    </row>
    <row r="401" ht="90.75" customHeight="1">
      <c r="A401" s="333"/>
      <c r="B401" s="333"/>
      <c r="C401" s="192"/>
      <c r="D401" s="192"/>
    </row>
    <row r="402" ht="90.75" customHeight="1">
      <c r="A402" s="333"/>
      <c r="B402" s="333"/>
      <c r="C402" s="192"/>
      <c r="D402" s="192"/>
    </row>
    <row r="403" ht="90.75" customHeight="1">
      <c r="A403" s="333"/>
      <c r="B403" s="333"/>
      <c r="C403" s="192"/>
      <c r="D403" s="192"/>
    </row>
    <row r="404" ht="90.75" customHeight="1">
      <c r="A404" s="333"/>
      <c r="B404" s="333"/>
      <c r="C404" s="192"/>
      <c r="D404" s="192"/>
    </row>
    <row r="405" ht="90.75" customHeight="1">
      <c r="A405" s="333"/>
      <c r="B405" s="333"/>
      <c r="C405" s="192"/>
      <c r="D405" s="192"/>
    </row>
    <row r="406" ht="90.75" customHeight="1">
      <c r="A406" s="333"/>
      <c r="B406" s="333"/>
      <c r="C406" s="192"/>
      <c r="D406" s="192"/>
    </row>
    <row r="407" ht="90.75" customHeight="1">
      <c r="A407" s="333"/>
      <c r="B407" s="333"/>
      <c r="C407" s="192"/>
      <c r="D407" s="192"/>
    </row>
    <row r="408" ht="90.75" customHeight="1">
      <c r="A408" s="333"/>
      <c r="B408" s="333"/>
      <c r="C408" s="192"/>
      <c r="D408" s="192"/>
    </row>
    <row r="409" ht="90.75" customHeight="1">
      <c r="A409" s="333"/>
      <c r="B409" s="333"/>
      <c r="C409" s="192"/>
      <c r="D409" s="192"/>
    </row>
    <row r="410" ht="90.75" customHeight="1">
      <c r="A410" s="333"/>
      <c r="B410" s="333"/>
      <c r="C410" s="192"/>
      <c r="D410" s="192"/>
    </row>
    <row r="411" ht="90.75" customHeight="1">
      <c r="A411" s="333"/>
      <c r="B411" s="333"/>
      <c r="C411" s="192"/>
      <c r="D411" s="192"/>
    </row>
    <row r="412" ht="90.75" customHeight="1">
      <c r="A412" s="333"/>
      <c r="B412" s="333"/>
      <c r="C412" s="192"/>
      <c r="D412" s="192"/>
    </row>
    <row r="413" ht="90.75" customHeight="1">
      <c r="A413" s="333"/>
      <c r="B413" s="333"/>
      <c r="C413" s="192"/>
      <c r="D413" s="192"/>
    </row>
    <row r="414" ht="90.75" customHeight="1">
      <c r="A414" s="333"/>
      <c r="B414" s="333"/>
      <c r="C414" s="192"/>
      <c r="D414" s="192"/>
    </row>
    <row r="415" ht="90.75" customHeight="1">
      <c r="A415" s="333"/>
      <c r="B415" s="333"/>
      <c r="C415" s="192"/>
      <c r="D415" s="192"/>
    </row>
    <row r="416" ht="90.75" customHeight="1">
      <c r="A416" s="333"/>
      <c r="B416" s="333"/>
      <c r="C416" s="192"/>
      <c r="D416" s="192"/>
    </row>
    <row r="417" ht="90.75" customHeight="1">
      <c r="A417" s="333"/>
      <c r="B417" s="333"/>
      <c r="C417" s="192"/>
      <c r="D417" s="192"/>
    </row>
    <row r="418" ht="90.75" customHeight="1">
      <c r="A418" s="333"/>
      <c r="B418" s="333"/>
      <c r="C418" s="192"/>
      <c r="D418" s="192"/>
    </row>
    <row r="419" ht="90.75" customHeight="1">
      <c r="A419" s="333"/>
      <c r="B419" s="333"/>
      <c r="C419" s="192"/>
      <c r="D419" s="192"/>
    </row>
    <row r="420" ht="90.75" customHeight="1">
      <c r="A420" s="333"/>
      <c r="B420" s="333"/>
      <c r="C420" s="192"/>
      <c r="D420" s="192"/>
    </row>
    <row r="421" ht="90.75" customHeight="1">
      <c r="A421" s="333"/>
      <c r="B421" s="333"/>
      <c r="C421" s="192"/>
      <c r="D421" s="192"/>
    </row>
    <row r="422" ht="90.75" customHeight="1">
      <c r="A422" s="333"/>
      <c r="B422" s="333"/>
      <c r="C422" s="192"/>
      <c r="D422" s="192"/>
    </row>
    <row r="423" ht="90.75" customHeight="1">
      <c r="A423" s="333"/>
      <c r="B423" s="333"/>
      <c r="C423" s="192"/>
      <c r="D423" s="192"/>
    </row>
    <row r="424" ht="90.75" customHeight="1">
      <c r="A424" s="333"/>
      <c r="B424" s="333"/>
      <c r="C424" s="192"/>
      <c r="D424" s="192"/>
    </row>
    <row r="425" ht="90.75" customHeight="1">
      <c r="A425" s="333"/>
      <c r="B425" s="333"/>
      <c r="C425" s="192"/>
      <c r="D425" s="192"/>
    </row>
    <row r="426" ht="90.75" customHeight="1">
      <c r="A426" s="333"/>
      <c r="B426" s="333"/>
      <c r="C426" s="192"/>
      <c r="D426" s="192"/>
    </row>
    <row r="427" ht="90.75" customHeight="1">
      <c r="A427" s="333"/>
      <c r="B427" s="333"/>
      <c r="C427" s="192"/>
      <c r="D427" s="192"/>
    </row>
    <row r="428" ht="90.75" customHeight="1">
      <c r="A428" s="333"/>
      <c r="B428" s="333"/>
      <c r="C428" s="192"/>
      <c r="D428" s="192"/>
    </row>
    <row r="429" ht="90.75" customHeight="1">
      <c r="A429" s="333"/>
      <c r="B429" s="333"/>
      <c r="C429" s="192"/>
      <c r="D429" s="192"/>
    </row>
    <row r="430" ht="90.75" customHeight="1">
      <c r="A430" s="333"/>
      <c r="B430" s="333"/>
      <c r="C430" s="192"/>
      <c r="D430" s="192"/>
    </row>
    <row r="431" ht="90.75" customHeight="1">
      <c r="A431" s="333"/>
      <c r="B431" s="333"/>
      <c r="C431" s="192"/>
      <c r="D431" s="192"/>
    </row>
    <row r="432" ht="90.75" customHeight="1">
      <c r="A432" s="333"/>
      <c r="B432" s="333"/>
      <c r="C432" s="192"/>
      <c r="D432" s="192"/>
    </row>
    <row r="433" ht="90.75" customHeight="1">
      <c r="A433" s="333"/>
      <c r="B433" s="333"/>
      <c r="C433" s="192"/>
      <c r="D433" s="192"/>
    </row>
    <row r="434" ht="90.75" customHeight="1">
      <c r="A434" s="333"/>
      <c r="B434" s="333"/>
      <c r="C434" s="192"/>
      <c r="D434" s="192"/>
    </row>
    <row r="435" ht="90.75" customHeight="1">
      <c r="A435" s="333"/>
      <c r="B435" s="333"/>
      <c r="C435" s="192"/>
      <c r="D435" s="192"/>
    </row>
    <row r="436" ht="90.75" customHeight="1">
      <c r="A436" s="333"/>
      <c r="B436" s="333"/>
      <c r="C436" s="192"/>
      <c r="D436" s="192"/>
    </row>
    <row r="437" ht="90.75" customHeight="1">
      <c r="A437" s="333"/>
      <c r="B437" s="333"/>
      <c r="C437" s="192"/>
      <c r="D437" s="192"/>
    </row>
    <row r="438" ht="90.75" customHeight="1">
      <c r="A438" s="333"/>
      <c r="B438" s="333"/>
      <c r="C438" s="192"/>
      <c r="D438" s="192"/>
    </row>
    <row r="439" ht="90.75" customHeight="1">
      <c r="A439" s="333"/>
      <c r="B439" s="333"/>
      <c r="C439" s="192"/>
      <c r="D439" s="192"/>
    </row>
    <row r="440" ht="90.75" customHeight="1">
      <c r="A440" s="333"/>
      <c r="B440" s="333"/>
      <c r="C440" s="192"/>
      <c r="D440" s="192"/>
    </row>
    <row r="441" ht="90.75" customHeight="1">
      <c r="A441" s="333"/>
      <c r="B441" s="333"/>
      <c r="C441" s="192"/>
      <c r="D441" s="192"/>
    </row>
    <row r="442" ht="90.75" customHeight="1">
      <c r="A442" s="333"/>
      <c r="B442" s="333"/>
      <c r="C442" s="192"/>
      <c r="D442" s="192"/>
    </row>
    <row r="443" ht="90.75" customHeight="1">
      <c r="A443" s="333"/>
      <c r="B443" s="333"/>
      <c r="C443" s="192"/>
      <c r="D443" s="192"/>
    </row>
    <row r="444" ht="90.75" customHeight="1">
      <c r="A444" s="333"/>
      <c r="B444" s="333"/>
      <c r="C444" s="192"/>
      <c r="D444" s="192"/>
    </row>
    <row r="445" ht="90.75" customHeight="1">
      <c r="A445" s="333"/>
      <c r="B445" s="333"/>
      <c r="C445" s="192"/>
      <c r="D445" s="192"/>
    </row>
    <row r="446" ht="90.75" customHeight="1">
      <c r="A446" s="333"/>
      <c r="B446" s="333"/>
      <c r="C446" s="192"/>
      <c r="D446" s="192"/>
    </row>
    <row r="447" ht="90.75" customHeight="1">
      <c r="A447" s="333"/>
      <c r="B447" s="333"/>
      <c r="C447" s="192"/>
      <c r="D447" s="192"/>
    </row>
    <row r="448" ht="90.75" customHeight="1">
      <c r="A448" s="333"/>
      <c r="B448" s="333"/>
      <c r="C448" s="192"/>
      <c r="D448" s="192"/>
    </row>
    <row r="449" ht="90.75" customHeight="1">
      <c r="A449" s="333"/>
      <c r="B449" s="333"/>
      <c r="C449" s="192"/>
      <c r="D449" s="192"/>
    </row>
    <row r="450" ht="90.75" customHeight="1">
      <c r="A450" s="333"/>
      <c r="B450" s="333"/>
      <c r="C450" s="192"/>
      <c r="D450" s="192"/>
    </row>
    <row r="451" ht="90.75" customHeight="1">
      <c r="A451" s="333"/>
      <c r="B451" s="333"/>
      <c r="C451" s="192"/>
      <c r="D451" s="192"/>
    </row>
    <row r="452" ht="90.75" customHeight="1">
      <c r="A452" s="333"/>
      <c r="B452" s="333"/>
      <c r="C452" s="192"/>
      <c r="D452" s="192"/>
    </row>
    <row r="453" ht="90.75" customHeight="1">
      <c r="A453" s="333"/>
      <c r="B453" s="333"/>
      <c r="C453" s="192"/>
      <c r="D453" s="192"/>
    </row>
    <row r="454" ht="90.75" customHeight="1">
      <c r="A454" s="333"/>
      <c r="B454" s="333"/>
      <c r="C454" s="192"/>
      <c r="D454" s="192"/>
    </row>
    <row r="455" ht="90.75" customHeight="1">
      <c r="A455" s="333"/>
      <c r="B455" s="333"/>
      <c r="C455" s="192"/>
      <c r="D455" s="192"/>
    </row>
    <row r="456" ht="90.75" customHeight="1">
      <c r="A456" s="333"/>
      <c r="B456" s="333"/>
      <c r="C456" s="192"/>
      <c r="D456" s="192"/>
    </row>
    <row r="457" ht="90.75" customHeight="1">
      <c r="A457" s="333"/>
      <c r="B457" s="333"/>
      <c r="C457" s="192"/>
      <c r="D457" s="192"/>
    </row>
    <row r="458" ht="90.75" customHeight="1">
      <c r="A458" s="333"/>
      <c r="B458" s="333"/>
      <c r="C458" s="192"/>
      <c r="D458" s="192"/>
    </row>
    <row r="459" ht="90.75" customHeight="1">
      <c r="A459" s="333"/>
      <c r="B459" s="333"/>
      <c r="C459" s="192"/>
      <c r="D459" s="192"/>
    </row>
    <row r="460" ht="90.75" customHeight="1">
      <c r="A460" s="333"/>
      <c r="B460" s="333"/>
      <c r="C460" s="192"/>
      <c r="D460" s="192"/>
    </row>
    <row r="461" ht="90.75" customHeight="1">
      <c r="A461" s="333"/>
      <c r="B461" s="333"/>
      <c r="C461" s="192"/>
      <c r="D461" s="192"/>
    </row>
    <row r="462" ht="90.75" customHeight="1">
      <c r="A462" s="333"/>
      <c r="B462" s="333"/>
      <c r="C462" s="192"/>
      <c r="D462" s="192"/>
    </row>
    <row r="463" ht="90.75" customHeight="1">
      <c r="A463" s="333"/>
      <c r="B463" s="333"/>
      <c r="C463" s="192"/>
      <c r="D463" s="192"/>
    </row>
    <row r="464" ht="90.75" customHeight="1">
      <c r="A464" s="333"/>
      <c r="B464" s="333"/>
      <c r="C464" s="192"/>
      <c r="D464" s="192"/>
    </row>
    <row r="465" ht="90.75" customHeight="1">
      <c r="A465" s="333"/>
      <c r="B465" s="333"/>
      <c r="C465" s="192"/>
      <c r="D465" s="192"/>
    </row>
    <row r="466" ht="90.75" customHeight="1">
      <c r="A466" s="333"/>
      <c r="B466" s="333"/>
      <c r="C466" s="192"/>
      <c r="D466" s="192"/>
    </row>
    <row r="467" ht="90.75" customHeight="1">
      <c r="A467" s="333"/>
      <c r="B467" s="333"/>
      <c r="C467" s="192"/>
      <c r="D467" s="192"/>
    </row>
    <row r="468" ht="90.75" customHeight="1">
      <c r="A468" s="333"/>
      <c r="B468" s="333"/>
      <c r="C468" s="192"/>
      <c r="D468" s="192"/>
    </row>
    <row r="469" ht="90.75" customHeight="1">
      <c r="A469" s="333"/>
      <c r="B469" s="333"/>
      <c r="C469" s="192"/>
      <c r="D469" s="192"/>
    </row>
    <row r="470" ht="90.75" customHeight="1">
      <c r="A470" s="333"/>
      <c r="B470" s="333"/>
      <c r="C470" s="192"/>
      <c r="D470" s="192"/>
    </row>
    <row r="471" ht="90.75" customHeight="1">
      <c r="A471" s="333"/>
      <c r="B471" s="333"/>
      <c r="C471" s="192"/>
      <c r="D471" s="192"/>
    </row>
    <row r="472" ht="90.75" customHeight="1">
      <c r="A472" s="333"/>
      <c r="B472" s="333"/>
      <c r="C472" s="192"/>
      <c r="D472" s="192"/>
    </row>
    <row r="473" ht="90.75" customHeight="1">
      <c r="A473" s="333"/>
      <c r="B473" s="333"/>
      <c r="C473" s="192"/>
      <c r="D473" s="192"/>
    </row>
    <row r="474" ht="90.75" customHeight="1">
      <c r="A474" s="333"/>
      <c r="B474" s="333"/>
      <c r="C474" s="192"/>
      <c r="D474" s="192"/>
    </row>
    <row r="475" ht="90.75" customHeight="1">
      <c r="A475" s="333"/>
      <c r="B475" s="333"/>
      <c r="C475" s="192"/>
      <c r="D475" s="192"/>
    </row>
    <row r="476" ht="90.75" customHeight="1">
      <c r="A476" s="333"/>
      <c r="B476" s="333"/>
      <c r="C476" s="192"/>
      <c r="D476" s="192"/>
    </row>
    <row r="477" ht="90.75" customHeight="1">
      <c r="A477" s="333"/>
      <c r="B477" s="333"/>
      <c r="C477" s="192"/>
      <c r="D477" s="192"/>
    </row>
    <row r="478" ht="90.75" customHeight="1">
      <c r="A478" s="333"/>
      <c r="B478" s="333"/>
      <c r="C478" s="192"/>
      <c r="D478" s="192"/>
    </row>
    <row r="479" ht="90.75" customHeight="1">
      <c r="A479" s="333"/>
      <c r="B479" s="333"/>
      <c r="C479" s="192"/>
      <c r="D479" s="192"/>
    </row>
    <row r="480" ht="90.75" customHeight="1">
      <c r="A480" s="333"/>
      <c r="B480" s="333"/>
      <c r="C480" s="192"/>
      <c r="D480" s="192"/>
    </row>
    <row r="481" ht="90.75" customHeight="1">
      <c r="A481" s="333"/>
      <c r="B481" s="333"/>
      <c r="C481" s="192"/>
      <c r="D481" s="192"/>
    </row>
    <row r="482" ht="90.75" customHeight="1">
      <c r="A482" s="333"/>
      <c r="B482" s="333"/>
      <c r="C482" s="192"/>
      <c r="D482" s="192"/>
    </row>
    <row r="483" ht="90.75" customHeight="1">
      <c r="A483" s="333"/>
      <c r="B483" s="333"/>
      <c r="C483" s="192"/>
      <c r="D483" s="192"/>
    </row>
    <row r="484" ht="90.75" customHeight="1">
      <c r="A484" s="333"/>
      <c r="B484" s="333"/>
      <c r="C484" s="192"/>
      <c r="D484" s="192"/>
    </row>
    <row r="485" ht="90.75" customHeight="1">
      <c r="A485" s="333"/>
      <c r="B485" s="333"/>
      <c r="C485" s="192"/>
      <c r="D485" s="192"/>
    </row>
    <row r="486" ht="90.75" customHeight="1">
      <c r="A486" s="333"/>
      <c r="B486" s="333"/>
      <c r="C486" s="192"/>
      <c r="D486" s="192"/>
    </row>
    <row r="487" ht="90.75" customHeight="1">
      <c r="A487" s="333"/>
      <c r="B487" s="333"/>
      <c r="C487" s="192"/>
      <c r="D487" s="192"/>
    </row>
    <row r="488" ht="90.75" customHeight="1">
      <c r="A488" s="333"/>
      <c r="B488" s="333"/>
      <c r="C488" s="192"/>
      <c r="D488" s="192"/>
    </row>
    <row r="489" ht="90.75" customHeight="1">
      <c r="A489" s="333"/>
      <c r="B489" s="333"/>
      <c r="C489" s="192"/>
      <c r="D489" s="192"/>
    </row>
    <row r="490" ht="90.75" customHeight="1">
      <c r="A490" s="333"/>
      <c r="B490" s="333"/>
      <c r="C490" s="192"/>
      <c r="D490" s="192"/>
    </row>
    <row r="491" ht="90.75" customHeight="1">
      <c r="A491" s="333"/>
      <c r="B491" s="333"/>
      <c r="C491" s="192"/>
      <c r="D491" s="192"/>
    </row>
    <row r="492" ht="90.75" customHeight="1">
      <c r="A492" s="333"/>
      <c r="B492" s="333"/>
      <c r="C492" s="192"/>
      <c r="D492" s="192"/>
    </row>
    <row r="493" ht="90.75" customHeight="1">
      <c r="A493" s="333"/>
      <c r="B493" s="333"/>
      <c r="C493" s="192"/>
      <c r="D493" s="192"/>
    </row>
    <row r="494" ht="90.75" customHeight="1">
      <c r="A494" s="333"/>
      <c r="B494" s="333"/>
      <c r="C494" s="192"/>
      <c r="D494" s="192"/>
    </row>
    <row r="495" ht="90.75" customHeight="1">
      <c r="A495" s="333"/>
      <c r="B495" s="333"/>
      <c r="C495" s="192"/>
      <c r="D495" s="192"/>
    </row>
    <row r="496" ht="90.75" customHeight="1">
      <c r="A496" s="333"/>
      <c r="B496" s="333"/>
      <c r="C496" s="192"/>
      <c r="D496" s="192"/>
    </row>
    <row r="497" ht="90.75" customHeight="1">
      <c r="A497" s="333"/>
      <c r="B497" s="333"/>
      <c r="C497" s="192"/>
      <c r="D497" s="192"/>
    </row>
    <row r="498" ht="90.75" customHeight="1">
      <c r="A498" s="333"/>
      <c r="B498" s="333"/>
      <c r="C498" s="192"/>
      <c r="D498" s="192"/>
    </row>
    <row r="499" ht="90.75" customHeight="1">
      <c r="A499" s="333"/>
      <c r="B499" s="333"/>
      <c r="C499" s="192"/>
      <c r="D499" s="192"/>
    </row>
    <row r="500" ht="90.75" customHeight="1">
      <c r="A500" s="333"/>
      <c r="B500" s="333"/>
      <c r="C500" s="192"/>
      <c r="D500" s="192"/>
    </row>
    <row r="501" ht="90.75" customHeight="1">
      <c r="A501" s="333"/>
      <c r="B501" s="333"/>
      <c r="C501" s="192"/>
      <c r="D501" s="192"/>
    </row>
    <row r="502" ht="90.75" customHeight="1">
      <c r="A502" s="333"/>
      <c r="B502" s="333"/>
      <c r="C502" s="192"/>
      <c r="D502" s="192"/>
    </row>
    <row r="503" ht="90.75" customHeight="1">
      <c r="A503" s="333"/>
      <c r="B503" s="333"/>
      <c r="C503" s="192"/>
      <c r="D503" s="192"/>
    </row>
    <row r="504" ht="90.75" customHeight="1">
      <c r="A504" s="333"/>
      <c r="B504" s="333"/>
      <c r="C504" s="192"/>
      <c r="D504" s="192"/>
    </row>
    <row r="505" ht="90.75" customHeight="1">
      <c r="A505" s="333"/>
      <c r="B505" s="333"/>
      <c r="C505" s="192"/>
      <c r="D505" s="192"/>
    </row>
    <row r="506" ht="90.75" customHeight="1">
      <c r="A506" s="333"/>
      <c r="B506" s="333"/>
      <c r="C506" s="192"/>
      <c r="D506" s="192"/>
    </row>
    <row r="507" ht="90.75" customHeight="1">
      <c r="A507" s="333"/>
      <c r="B507" s="333"/>
      <c r="C507" s="192"/>
      <c r="D507" s="192"/>
    </row>
    <row r="508" ht="90.75" customHeight="1">
      <c r="A508" s="333"/>
      <c r="B508" s="333"/>
      <c r="C508" s="192"/>
      <c r="D508" s="192"/>
    </row>
    <row r="509" ht="90.75" customHeight="1">
      <c r="A509" s="333"/>
      <c r="B509" s="333"/>
      <c r="C509" s="192"/>
      <c r="D509" s="192"/>
    </row>
    <row r="510" ht="90.75" customHeight="1">
      <c r="A510" s="333"/>
      <c r="B510" s="333"/>
      <c r="C510" s="192"/>
      <c r="D510" s="192"/>
    </row>
    <row r="511" ht="90.75" customHeight="1">
      <c r="A511" s="333"/>
      <c r="B511" s="333"/>
      <c r="C511" s="192"/>
      <c r="D511" s="192"/>
    </row>
    <row r="512" ht="90.75" customHeight="1">
      <c r="A512" s="333"/>
      <c r="B512" s="333"/>
      <c r="C512" s="192"/>
      <c r="D512" s="192"/>
    </row>
    <row r="513" ht="90.75" customHeight="1">
      <c r="A513" s="333"/>
      <c r="B513" s="333"/>
      <c r="C513" s="192"/>
      <c r="D513" s="192"/>
    </row>
    <row r="514" ht="90.75" customHeight="1">
      <c r="A514" s="333"/>
      <c r="B514" s="333"/>
      <c r="C514" s="192"/>
      <c r="D514" s="192"/>
    </row>
    <row r="515" ht="90.75" customHeight="1">
      <c r="A515" s="333"/>
      <c r="B515" s="333"/>
      <c r="C515" s="192"/>
      <c r="D515" s="192"/>
    </row>
    <row r="516" ht="90.75" customHeight="1">
      <c r="A516" s="333"/>
      <c r="B516" s="333"/>
      <c r="C516" s="192"/>
      <c r="D516" s="192"/>
    </row>
    <row r="517" ht="90.75" customHeight="1">
      <c r="A517" s="333"/>
      <c r="B517" s="333"/>
      <c r="C517" s="192"/>
      <c r="D517" s="192"/>
    </row>
    <row r="518" ht="90.75" customHeight="1">
      <c r="A518" s="333"/>
      <c r="B518" s="333"/>
      <c r="C518" s="192"/>
      <c r="D518" s="192"/>
    </row>
    <row r="519" ht="90.75" customHeight="1">
      <c r="A519" s="333"/>
      <c r="B519" s="333"/>
      <c r="C519" s="192"/>
      <c r="D519" s="192"/>
    </row>
    <row r="520" ht="90.75" customHeight="1">
      <c r="A520" s="333"/>
      <c r="B520" s="333"/>
      <c r="C520" s="192"/>
      <c r="D520" s="192"/>
    </row>
    <row r="521" ht="90.75" customHeight="1">
      <c r="A521" s="333"/>
      <c r="B521" s="333"/>
      <c r="C521" s="192"/>
      <c r="D521" s="192"/>
    </row>
    <row r="522" ht="90.75" customHeight="1">
      <c r="A522" s="333"/>
      <c r="B522" s="333"/>
      <c r="C522" s="192"/>
      <c r="D522" s="192"/>
    </row>
    <row r="523" ht="90.75" customHeight="1">
      <c r="A523" s="333"/>
      <c r="B523" s="333"/>
      <c r="C523" s="192"/>
      <c r="D523" s="192"/>
    </row>
    <row r="524" ht="90.75" customHeight="1">
      <c r="A524" s="333"/>
      <c r="B524" s="333"/>
      <c r="C524" s="192"/>
      <c r="D524" s="192"/>
    </row>
    <row r="525" ht="90.75" customHeight="1">
      <c r="A525" s="333"/>
      <c r="B525" s="333"/>
      <c r="C525" s="192"/>
      <c r="D525" s="192"/>
    </row>
    <row r="526" ht="90.75" customHeight="1">
      <c r="A526" s="333"/>
      <c r="B526" s="333"/>
      <c r="C526" s="192"/>
      <c r="D526" s="192"/>
    </row>
    <row r="527" ht="90.75" customHeight="1">
      <c r="A527" s="333"/>
      <c r="B527" s="333"/>
      <c r="C527" s="192"/>
      <c r="D527" s="192"/>
    </row>
    <row r="528" ht="90.75" customHeight="1">
      <c r="A528" s="333"/>
      <c r="B528" s="333"/>
      <c r="C528" s="192"/>
      <c r="D528" s="192"/>
    </row>
    <row r="529" ht="90.75" customHeight="1">
      <c r="A529" s="333"/>
      <c r="B529" s="333"/>
      <c r="C529" s="192"/>
      <c r="D529" s="192"/>
    </row>
    <row r="530" ht="90.75" customHeight="1">
      <c r="A530" s="333"/>
      <c r="B530" s="333"/>
      <c r="C530" s="192"/>
      <c r="D530" s="192"/>
    </row>
    <row r="531" ht="90.75" customHeight="1">
      <c r="A531" s="333"/>
      <c r="B531" s="333"/>
      <c r="C531" s="192"/>
      <c r="D531" s="192"/>
    </row>
    <row r="532" ht="90.75" customHeight="1">
      <c r="A532" s="333"/>
      <c r="B532" s="333"/>
      <c r="C532" s="192"/>
      <c r="D532" s="192"/>
    </row>
    <row r="533" ht="90.75" customHeight="1">
      <c r="A533" s="333"/>
      <c r="B533" s="333"/>
      <c r="C533" s="192"/>
      <c r="D533" s="192"/>
    </row>
    <row r="534" ht="90.75" customHeight="1">
      <c r="A534" s="333"/>
      <c r="B534" s="333"/>
      <c r="C534" s="192"/>
      <c r="D534" s="192"/>
    </row>
    <row r="535" ht="90.75" customHeight="1">
      <c r="A535" s="333"/>
      <c r="B535" s="333"/>
      <c r="C535" s="192"/>
      <c r="D535" s="192"/>
    </row>
    <row r="536" ht="90.75" customHeight="1">
      <c r="A536" s="333"/>
      <c r="B536" s="333"/>
      <c r="C536" s="192"/>
      <c r="D536" s="192"/>
    </row>
    <row r="537" ht="90.75" customHeight="1">
      <c r="A537" s="333"/>
      <c r="B537" s="333"/>
      <c r="C537" s="192"/>
      <c r="D537" s="192"/>
    </row>
    <row r="538" ht="90.75" customHeight="1">
      <c r="A538" s="333"/>
      <c r="B538" s="333"/>
      <c r="C538" s="192"/>
      <c r="D538" s="192"/>
    </row>
    <row r="539" ht="90.75" customHeight="1">
      <c r="A539" s="333"/>
      <c r="B539" s="333"/>
      <c r="C539" s="192"/>
      <c r="D539" s="192"/>
    </row>
    <row r="540" ht="90.75" customHeight="1">
      <c r="A540" s="333"/>
      <c r="B540" s="333"/>
      <c r="C540" s="192"/>
      <c r="D540" s="192"/>
    </row>
    <row r="541" ht="90.75" customHeight="1">
      <c r="A541" s="333"/>
      <c r="B541" s="333"/>
      <c r="C541" s="192"/>
      <c r="D541" s="192"/>
    </row>
    <row r="542" ht="90.75" customHeight="1">
      <c r="A542" s="333"/>
      <c r="B542" s="333"/>
      <c r="C542" s="192"/>
      <c r="D542" s="192"/>
    </row>
    <row r="543" ht="90.75" customHeight="1">
      <c r="A543" s="333"/>
      <c r="B543" s="333"/>
      <c r="C543" s="192"/>
      <c r="D543" s="192"/>
    </row>
    <row r="544" ht="90.75" customHeight="1">
      <c r="A544" s="333"/>
      <c r="B544" s="333"/>
      <c r="C544" s="192"/>
      <c r="D544" s="192"/>
    </row>
    <row r="545" ht="90.75" customHeight="1">
      <c r="A545" s="333"/>
      <c r="B545" s="333"/>
      <c r="C545" s="192"/>
      <c r="D545" s="192"/>
    </row>
    <row r="546" ht="90.75" customHeight="1">
      <c r="A546" s="333"/>
      <c r="B546" s="333"/>
      <c r="C546" s="192"/>
      <c r="D546" s="192"/>
    </row>
    <row r="547" ht="90.75" customHeight="1">
      <c r="A547" s="333"/>
      <c r="B547" s="333"/>
      <c r="C547" s="192"/>
      <c r="D547" s="192"/>
    </row>
    <row r="548" ht="90.75" customHeight="1">
      <c r="A548" s="333"/>
      <c r="B548" s="333"/>
      <c r="C548" s="192"/>
      <c r="D548" s="192"/>
    </row>
    <row r="549" ht="90.75" customHeight="1">
      <c r="A549" s="333"/>
      <c r="B549" s="333"/>
      <c r="C549" s="192"/>
      <c r="D549" s="192"/>
    </row>
    <row r="550" ht="90.75" customHeight="1">
      <c r="A550" s="333"/>
      <c r="B550" s="333"/>
      <c r="C550" s="192"/>
      <c r="D550" s="192"/>
    </row>
    <row r="551" ht="90.75" customHeight="1">
      <c r="A551" s="333"/>
      <c r="B551" s="333"/>
      <c r="C551" s="192"/>
      <c r="D551" s="192"/>
    </row>
    <row r="552" ht="90.75" customHeight="1">
      <c r="A552" s="333"/>
      <c r="B552" s="333"/>
      <c r="C552" s="192"/>
      <c r="D552" s="192"/>
    </row>
    <row r="553" ht="90.75" customHeight="1">
      <c r="A553" s="333"/>
      <c r="B553" s="333"/>
      <c r="C553" s="192"/>
      <c r="D553" s="192"/>
    </row>
    <row r="554" ht="90.75" customHeight="1">
      <c r="A554" s="333"/>
      <c r="B554" s="333"/>
      <c r="C554" s="192"/>
      <c r="D554" s="192"/>
    </row>
    <row r="555" ht="90.75" customHeight="1">
      <c r="A555" s="333"/>
      <c r="B555" s="333"/>
      <c r="C555" s="192"/>
      <c r="D555" s="192"/>
    </row>
    <row r="556" ht="90.75" customHeight="1">
      <c r="A556" s="333"/>
      <c r="B556" s="333"/>
      <c r="C556" s="192"/>
      <c r="D556" s="192"/>
    </row>
    <row r="557" ht="90.75" customHeight="1">
      <c r="A557" s="333"/>
      <c r="B557" s="333"/>
      <c r="C557" s="192"/>
      <c r="D557" s="192"/>
    </row>
    <row r="558" ht="90.75" customHeight="1">
      <c r="A558" s="333"/>
      <c r="B558" s="333"/>
      <c r="C558" s="192"/>
      <c r="D558" s="192"/>
    </row>
    <row r="559" ht="90.75" customHeight="1">
      <c r="A559" s="333"/>
      <c r="B559" s="333"/>
      <c r="C559" s="192"/>
      <c r="D559" s="192"/>
    </row>
    <row r="560" ht="90.75" customHeight="1">
      <c r="A560" s="333"/>
      <c r="B560" s="333"/>
      <c r="C560" s="192"/>
      <c r="D560" s="192"/>
    </row>
    <row r="561" ht="90.75" customHeight="1">
      <c r="A561" s="333"/>
      <c r="B561" s="333"/>
      <c r="C561" s="192"/>
      <c r="D561" s="192"/>
    </row>
    <row r="562" ht="90.75" customHeight="1">
      <c r="A562" s="333"/>
      <c r="B562" s="333"/>
      <c r="C562" s="192"/>
      <c r="D562" s="192"/>
    </row>
    <row r="563" ht="90.75" customHeight="1">
      <c r="A563" s="333"/>
      <c r="B563" s="333"/>
      <c r="C563" s="192"/>
      <c r="D563" s="192"/>
    </row>
    <row r="564" ht="90.75" customHeight="1">
      <c r="A564" s="333"/>
      <c r="B564" s="333"/>
      <c r="C564" s="192"/>
      <c r="D564" s="192"/>
    </row>
    <row r="565" ht="90.75" customHeight="1">
      <c r="A565" s="333"/>
      <c r="B565" s="333"/>
      <c r="C565" s="192"/>
      <c r="D565" s="192"/>
    </row>
    <row r="566" ht="90.75" customHeight="1">
      <c r="A566" s="333"/>
      <c r="B566" s="333"/>
      <c r="C566" s="192"/>
      <c r="D566" s="192"/>
    </row>
    <row r="567" ht="90.75" customHeight="1">
      <c r="A567" s="333"/>
      <c r="B567" s="333"/>
      <c r="C567" s="192"/>
      <c r="D567" s="192"/>
    </row>
    <row r="568" ht="90.75" customHeight="1">
      <c r="A568" s="333"/>
      <c r="B568" s="333"/>
      <c r="C568" s="192"/>
      <c r="D568" s="192"/>
    </row>
    <row r="569" ht="90.75" customHeight="1">
      <c r="A569" s="333"/>
      <c r="B569" s="333"/>
      <c r="C569" s="192"/>
      <c r="D569" s="192"/>
    </row>
    <row r="570" ht="90.75" customHeight="1">
      <c r="A570" s="333"/>
      <c r="B570" s="333"/>
      <c r="C570" s="192"/>
      <c r="D570" s="192"/>
    </row>
    <row r="571" ht="90.75" customHeight="1">
      <c r="A571" s="333"/>
      <c r="B571" s="333"/>
      <c r="C571" s="192"/>
      <c r="D571" s="192"/>
    </row>
    <row r="572" ht="90.75" customHeight="1">
      <c r="A572" s="333"/>
      <c r="B572" s="333"/>
      <c r="C572" s="192"/>
      <c r="D572" s="192"/>
    </row>
    <row r="573" ht="90.75" customHeight="1">
      <c r="A573" s="333"/>
      <c r="B573" s="333"/>
      <c r="C573" s="192"/>
      <c r="D573" s="192"/>
    </row>
    <row r="574" ht="90.75" customHeight="1">
      <c r="A574" s="333"/>
      <c r="B574" s="333"/>
      <c r="C574" s="192"/>
      <c r="D574" s="192"/>
    </row>
    <row r="575" ht="90.75" customHeight="1">
      <c r="A575" s="333"/>
      <c r="B575" s="333"/>
      <c r="C575" s="192"/>
      <c r="D575" s="192"/>
    </row>
    <row r="576" ht="90.75" customHeight="1">
      <c r="A576" s="333"/>
      <c r="B576" s="333"/>
      <c r="C576" s="192"/>
      <c r="D576" s="192"/>
    </row>
    <row r="577" ht="90.75" customHeight="1">
      <c r="A577" s="333"/>
      <c r="B577" s="333"/>
      <c r="C577" s="192"/>
      <c r="D577" s="192"/>
    </row>
    <row r="578" ht="90.75" customHeight="1">
      <c r="A578" s="333"/>
      <c r="B578" s="333"/>
      <c r="C578" s="192"/>
      <c r="D578" s="192"/>
    </row>
    <row r="579" ht="90.75" customHeight="1">
      <c r="A579" s="333"/>
      <c r="B579" s="333"/>
      <c r="C579" s="192"/>
      <c r="D579" s="192"/>
    </row>
    <row r="580" ht="90.75" customHeight="1">
      <c r="A580" s="333"/>
      <c r="B580" s="333"/>
      <c r="C580" s="192"/>
      <c r="D580" s="192"/>
    </row>
    <row r="581" ht="90.75" customHeight="1">
      <c r="A581" s="333"/>
      <c r="B581" s="333"/>
      <c r="C581" s="192"/>
      <c r="D581" s="192"/>
    </row>
    <row r="582" ht="90.75" customHeight="1">
      <c r="A582" s="333"/>
      <c r="B582" s="333"/>
      <c r="C582" s="192"/>
      <c r="D582" s="192"/>
    </row>
    <row r="583" ht="90.75" customHeight="1">
      <c r="A583" s="333"/>
      <c r="B583" s="333"/>
      <c r="C583" s="192"/>
      <c r="D583" s="192"/>
    </row>
    <row r="584" ht="90.75" customHeight="1">
      <c r="A584" s="333"/>
      <c r="B584" s="333"/>
      <c r="C584" s="192"/>
      <c r="D584" s="192"/>
    </row>
    <row r="585" ht="90.75" customHeight="1">
      <c r="A585" s="333"/>
      <c r="B585" s="333"/>
      <c r="C585" s="192"/>
      <c r="D585" s="192"/>
    </row>
    <row r="586" ht="90.75" customHeight="1">
      <c r="A586" s="333"/>
      <c r="B586" s="333"/>
      <c r="C586" s="192"/>
      <c r="D586" s="192"/>
    </row>
    <row r="587" ht="90.75" customHeight="1">
      <c r="A587" s="333"/>
      <c r="B587" s="333"/>
      <c r="C587" s="192"/>
      <c r="D587" s="192"/>
    </row>
    <row r="588" ht="90.75" customHeight="1">
      <c r="A588" s="333"/>
      <c r="B588" s="333"/>
      <c r="C588" s="192"/>
      <c r="D588" s="192"/>
    </row>
    <row r="589" ht="90.75" customHeight="1">
      <c r="A589" s="333"/>
      <c r="B589" s="333"/>
      <c r="C589" s="192"/>
      <c r="D589" s="192"/>
    </row>
    <row r="590" ht="90.75" customHeight="1">
      <c r="A590" s="333"/>
      <c r="B590" s="333"/>
      <c r="C590" s="192"/>
      <c r="D590" s="192"/>
    </row>
    <row r="591" ht="90.75" customHeight="1">
      <c r="A591" s="333"/>
      <c r="B591" s="333"/>
      <c r="C591" s="192"/>
      <c r="D591" s="192"/>
    </row>
    <row r="592" ht="90.75" customHeight="1">
      <c r="A592" s="333"/>
      <c r="B592" s="333"/>
      <c r="C592" s="192"/>
      <c r="D592" s="192"/>
    </row>
    <row r="593" ht="90.75" customHeight="1">
      <c r="A593" s="333"/>
      <c r="B593" s="333"/>
      <c r="C593" s="192"/>
      <c r="D593" s="192"/>
    </row>
    <row r="594" ht="90.75" customHeight="1">
      <c r="A594" s="333"/>
      <c r="B594" s="333"/>
      <c r="C594" s="192"/>
      <c r="D594" s="192"/>
    </row>
    <row r="595" ht="90.75" customHeight="1">
      <c r="A595" s="333"/>
      <c r="B595" s="333"/>
      <c r="C595" s="192"/>
      <c r="D595" s="192"/>
    </row>
    <row r="596" ht="90.75" customHeight="1">
      <c r="A596" s="333"/>
      <c r="B596" s="333"/>
      <c r="C596" s="192"/>
      <c r="D596" s="192"/>
    </row>
    <row r="597" ht="90.75" customHeight="1">
      <c r="A597" s="333"/>
      <c r="B597" s="333"/>
      <c r="C597" s="192"/>
      <c r="D597" s="192"/>
    </row>
    <row r="598" ht="90.75" customHeight="1">
      <c r="A598" s="333"/>
      <c r="B598" s="333"/>
      <c r="C598" s="192"/>
      <c r="D598" s="192"/>
    </row>
    <row r="599" ht="90.75" customHeight="1">
      <c r="A599" s="333"/>
      <c r="B599" s="333"/>
      <c r="C599" s="192"/>
      <c r="D599" s="192"/>
    </row>
    <row r="600" ht="90.75" customHeight="1">
      <c r="A600" s="333"/>
      <c r="B600" s="333"/>
      <c r="C600" s="192"/>
      <c r="D600" s="192"/>
    </row>
    <row r="601" ht="90.75" customHeight="1">
      <c r="A601" s="333"/>
      <c r="B601" s="333"/>
      <c r="C601" s="192"/>
      <c r="D601" s="192"/>
    </row>
    <row r="602" ht="90.75" customHeight="1">
      <c r="A602" s="333"/>
      <c r="B602" s="333"/>
      <c r="C602" s="192"/>
      <c r="D602" s="192"/>
    </row>
    <row r="603" ht="90.75" customHeight="1">
      <c r="A603" s="333"/>
      <c r="B603" s="333"/>
      <c r="C603" s="192"/>
      <c r="D603" s="192"/>
    </row>
    <row r="604" ht="90.75" customHeight="1">
      <c r="A604" s="333"/>
      <c r="B604" s="333"/>
      <c r="C604" s="192"/>
      <c r="D604" s="192"/>
    </row>
    <row r="605" ht="90.75" customHeight="1">
      <c r="A605" s="333"/>
      <c r="B605" s="333"/>
      <c r="C605" s="192"/>
      <c r="D605" s="192"/>
    </row>
    <row r="606" ht="90.75" customHeight="1">
      <c r="A606" s="333"/>
      <c r="B606" s="333"/>
      <c r="C606" s="192"/>
      <c r="D606" s="192"/>
    </row>
    <row r="607" ht="90.75" customHeight="1">
      <c r="A607" s="333"/>
      <c r="B607" s="333"/>
      <c r="C607" s="192"/>
      <c r="D607" s="192"/>
    </row>
    <row r="608" ht="90.75" customHeight="1">
      <c r="A608" s="333"/>
      <c r="B608" s="333"/>
      <c r="C608" s="192"/>
      <c r="D608" s="192"/>
    </row>
    <row r="609" ht="90.75" customHeight="1">
      <c r="A609" s="333"/>
      <c r="B609" s="333"/>
      <c r="C609" s="192"/>
      <c r="D609" s="192"/>
    </row>
    <row r="610" ht="90.75" customHeight="1">
      <c r="A610" s="333"/>
      <c r="B610" s="333"/>
      <c r="C610" s="192"/>
      <c r="D610" s="192"/>
    </row>
    <row r="611" ht="90.75" customHeight="1">
      <c r="A611" s="333"/>
      <c r="B611" s="333"/>
      <c r="C611" s="192"/>
      <c r="D611" s="192"/>
    </row>
    <row r="612" ht="90.75" customHeight="1">
      <c r="A612" s="333"/>
      <c r="B612" s="333"/>
      <c r="C612" s="192"/>
      <c r="D612" s="192"/>
    </row>
    <row r="613" ht="90.75" customHeight="1">
      <c r="A613" s="333"/>
      <c r="B613" s="333"/>
      <c r="C613" s="192"/>
      <c r="D613" s="192"/>
    </row>
    <row r="614" ht="90.75" customHeight="1">
      <c r="A614" s="333"/>
      <c r="B614" s="333"/>
      <c r="C614" s="192"/>
      <c r="D614" s="192"/>
    </row>
    <row r="615" ht="90.75" customHeight="1">
      <c r="A615" s="333"/>
      <c r="B615" s="333"/>
      <c r="C615" s="192"/>
      <c r="D615" s="192"/>
    </row>
    <row r="616" ht="90.75" customHeight="1">
      <c r="A616" s="333"/>
      <c r="B616" s="333"/>
      <c r="C616" s="192"/>
      <c r="D616" s="192"/>
    </row>
    <row r="617" ht="90.75" customHeight="1">
      <c r="A617" s="333"/>
      <c r="B617" s="333"/>
      <c r="C617" s="192"/>
      <c r="D617" s="192"/>
    </row>
    <row r="618" ht="90.75" customHeight="1">
      <c r="A618" s="333"/>
      <c r="B618" s="333"/>
      <c r="C618" s="192"/>
      <c r="D618" s="192"/>
    </row>
    <row r="619" ht="90.75" customHeight="1">
      <c r="A619" s="333"/>
      <c r="B619" s="333"/>
      <c r="C619" s="192"/>
      <c r="D619" s="192"/>
    </row>
    <row r="620" ht="90.75" customHeight="1">
      <c r="A620" s="333"/>
      <c r="B620" s="333"/>
      <c r="C620" s="192"/>
      <c r="D620" s="192"/>
    </row>
    <row r="621" ht="90.75" customHeight="1">
      <c r="A621" s="333"/>
      <c r="B621" s="333"/>
      <c r="C621" s="192"/>
      <c r="D621" s="192"/>
    </row>
    <row r="622" ht="90.75" customHeight="1">
      <c r="A622" s="333"/>
      <c r="B622" s="333"/>
      <c r="C622" s="192"/>
      <c r="D622" s="192"/>
    </row>
    <row r="623" ht="90.75" customHeight="1">
      <c r="A623" s="333"/>
      <c r="B623" s="333"/>
      <c r="C623" s="192"/>
      <c r="D623" s="192"/>
    </row>
    <row r="624" ht="90.75" customHeight="1">
      <c r="A624" s="333"/>
      <c r="B624" s="333"/>
      <c r="C624" s="192"/>
      <c r="D624" s="192"/>
    </row>
    <row r="625" ht="90.75" customHeight="1">
      <c r="A625" s="333"/>
      <c r="B625" s="333"/>
      <c r="C625" s="192"/>
      <c r="D625" s="192"/>
    </row>
    <row r="626" ht="90.75" customHeight="1">
      <c r="A626" s="333"/>
      <c r="B626" s="333"/>
      <c r="C626" s="192"/>
      <c r="D626" s="192"/>
    </row>
    <row r="627" ht="90.75" customHeight="1">
      <c r="A627" s="333"/>
      <c r="B627" s="333"/>
      <c r="C627" s="192"/>
      <c r="D627" s="192"/>
    </row>
    <row r="628" ht="90.75" customHeight="1">
      <c r="A628" s="333"/>
      <c r="B628" s="333"/>
      <c r="C628" s="192"/>
      <c r="D628" s="192"/>
    </row>
    <row r="629" ht="90.75" customHeight="1">
      <c r="A629" s="333"/>
      <c r="B629" s="333"/>
      <c r="C629" s="192"/>
      <c r="D629" s="192"/>
    </row>
    <row r="630" ht="90.75" customHeight="1">
      <c r="A630" s="333"/>
      <c r="B630" s="333"/>
      <c r="C630" s="192"/>
      <c r="D630" s="192"/>
    </row>
    <row r="631" ht="90.75" customHeight="1">
      <c r="A631" s="333"/>
      <c r="B631" s="333"/>
      <c r="C631" s="192"/>
      <c r="D631" s="192"/>
    </row>
    <row r="632" ht="90.75" customHeight="1">
      <c r="A632" s="333"/>
      <c r="B632" s="333"/>
      <c r="C632" s="192"/>
      <c r="D632" s="192"/>
    </row>
    <row r="633" ht="90.75" customHeight="1">
      <c r="A633" s="333"/>
      <c r="B633" s="333"/>
      <c r="C633" s="192"/>
      <c r="D633" s="192"/>
    </row>
    <row r="634" ht="90.75" customHeight="1">
      <c r="A634" s="333"/>
      <c r="B634" s="333"/>
      <c r="C634" s="192"/>
      <c r="D634" s="192"/>
    </row>
    <row r="635" ht="90.75" customHeight="1">
      <c r="A635" s="333"/>
      <c r="B635" s="333"/>
      <c r="C635" s="192"/>
      <c r="D635" s="192"/>
    </row>
    <row r="636" ht="90.75" customHeight="1">
      <c r="A636" s="333"/>
      <c r="B636" s="333"/>
      <c r="C636" s="192"/>
      <c r="D636" s="192"/>
    </row>
    <row r="637" ht="90.75" customHeight="1">
      <c r="A637" s="333"/>
      <c r="B637" s="333"/>
      <c r="C637" s="192"/>
      <c r="D637" s="192"/>
    </row>
    <row r="638" ht="90.75" customHeight="1">
      <c r="A638" s="333"/>
      <c r="B638" s="333"/>
      <c r="C638" s="192"/>
      <c r="D638" s="192"/>
    </row>
    <row r="639" ht="90.75" customHeight="1">
      <c r="A639" s="333"/>
      <c r="B639" s="333"/>
      <c r="C639" s="192"/>
      <c r="D639" s="192"/>
    </row>
    <row r="640" ht="90.75" customHeight="1">
      <c r="A640" s="333"/>
      <c r="B640" s="333"/>
      <c r="C640" s="192"/>
      <c r="D640" s="192"/>
    </row>
    <row r="641" ht="90.75" customHeight="1">
      <c r="A641" s="333"/>
      <c r="B641" s="333"/>
      <c r="C641" s="192"/>
      <c r="D641" s="192"/>
    </row>
    <row r="642" ht="90.75" customHeight="1">
      <c r="A642" s="333"/>
      <c r="B642" s="333"/>
      <c r="C642" s="192"/>
      <c r="D642" s="192"/>
    </row>
    <row r="643" ht="90.75" customHeight="1">
      <c r="A643" s="333"/>
      <c r="B643" s="333"/>
      <c r="C643" s="192"/>
      <c r="D643" s="192"/>
    </row>
    <row r="644" ht="90.75" customHeight="1">
      <c r="A644" s="333"/>
      <c r="B644" s="333"/>
      <c r="C644" s="192"/>
      <c r="D644" s="192"/>
    </row>
    <row r="645" ht="90.75" customHeight="1">
      <c r="A645" s="333"/>
      <c r="B645" s="333"/>
      <c r="C645" s="192"/>
      <c r="D645" s="192"/>
    </row>
    <row r="646" ht="90.75" customHeight="1">
      <c r="A646" s="333"/>
      <c r="B646" s="333"/>
      <c r="C646" s="192"/>
      <c r="D646" s="192"/>
    </row>
    <row r="647" ht="90.75" customHeight="1">
      <c r="A647" s="333"/>
      <c r="B647" s="333"/>
      <c r="C647" s="192"/>
      <c r="D647" s="192"/>
    </row>
    <row r="648" ht="90.75" customHeight="1">
      <c r="A648" s="333"/>
      <c r="B648" s="333"/>
      <c r="C648" s="192"/>
      <c r="D648" s="192"/>
    </row>
    <row r="649" ht="90.75" customHeight="1">
      <c r="A649" s="333"/>
      <c r="B649" s="333"/>
      <c r="C649" s="192"/>
      <c r="D649" s="192"/>
    </row>
    <row r="650" ht="90.75" customHeight="1">
      <c r="A650" s="333"/>
      <c r="B650" s="333"/>
      <c r="C650" s="192"/>
      <c r="D650" s="192"/>
    </row>
    <row r="651" ht="90.75" customHeight="1">
      <c r="A651" s="333"/>
      <c r="B651" s="333"/>
      <c r="C651" s="192"/>
      <c r="D651" s="192"/>
    </row>
    <row r="652" ht="90.75" customHeight="1">
      <c r="A652" s="333"/>
      <c r="B652" s="333"/>
      <c r="C652" s="192"/>
      <c r="D652" s="192"/>
    </row>
    <row r="653" ht="90.75" customHeight="1">
      <c r="A653" s="333"/>
      <c r="B653" s="333"/>
      <c r="C653" s="192"/>
      <c r="D653" s="192"/>
    </row>
    <row r="654" ht="90.75" customHeight="1">
      <c r="A654" s="333"/>
      <c r="B654" s="333"/>
      <c r="C654" s="192"/>
      <c r="D654" s="192"/>
    </row>
    <row r="655" ht="90.75" customHeight="1">
      <c r="A655" s="333"/>
      <c r="B655" s="333"/>
      <c r="C655" s="192"/>
      <c r="D655" s="192"/>
    </row>
    <row r="656" ht="90.75" customHeight="1">
      <c r="A656" s="333"/>
      <c r="B656" s="333"/>
      <c r="C656" s="192"/>
      <c r="D656" s="192"/>
    </row>
    <row r="657" ht="90.75" customHeight="1">
      <c r="A657" s="333"/>
      <c r="B657" s="333"/>
      <c r="C657" s="192"/>
      <c r="D657" s="192"/>
    </row>
    <row r="658" ht="90.75" customHeight="1">
      <c r="A658" s="333"/>
      <c r="B658" s="333"/>
      <c r="C658" s="192"/>
      <c r="D658" s="192"/>
    </row>
    <row r="659" ht="90.75" customHeight="1">
      <c r="A659" s="333"/>
      <c r="B659" s="333"/>
      <c r="C659" s="192"/>
      <c r="D659" s="192"/>
    </row>
    <row r="660" ht="90.75" customHeight="1">
      <c r="A660" s="333"/>
      <c r="B660" s="333"/>
      <c r="C660" s="192"/>
      <c r="D660" s="192"/>
    </row>
    <row r="661" ht="90.75" customHeight="1">
      <c r="A661" s="333"/>
      <c r="B661" s="333"/>
      <c r="C661" s="192"/>
      <c r="D661" s="192"/>
    </row>
    <row r="662" ht="90.75" customHeight="1">
      <c r="A662" s="333"/>
      <c r="B662" s="333"/>
      <c r="C662" s="192"/>
      <c r="D662" s="192"/>
    </row>
    <row r="663" ht="90.75" customHeight="1">
      <c r="A663" s="333"/>
      <c r="B663" s="333"/>
      <c r="C663" s="192"/>
      <c r="D663" s="192"/>
    </row>
    <row r="664" ht="90.75" customHeight="1">
      <c r="A664" s="333"/>
      <c r="B664" s="333"/>
      <c r="C664" s="192"/>
      <c r="D664" s="192"/>
    </row>
    <row r="665" ht="90.75" customHeight="1">
      <c r="A665" s="333"/>
      <c r="B665" s="333"/>
      <c r="C665" s="192"/>
      <c r="D665" s="192"/>
    </row>
    <row r="666" ht="90.75" customHeight="1">
      <c r="A666" s="333"/>
      <c r="B666" s="333"/>
      <c r="C666" s="192"/>
      <c r="D666" s="192"/>
    </row>
    <row r="667" ht="90.75" customHeight="1">
      <c r="A667" s="333"/>
      <c r="B667" s="333"/>
      <c r="C667" s="192"/>
      <c r="D667" s="192"/>
    </row>
    <row r="668" ht="90.75" customHeight="1">
      <c r="A668" s="333"/>
      <c r="B668" s="333"/>
      <c r="C668" s="192"/>
      <c r="D668" s="192"/>
    </row>
    <row r="669" ht="90.75" customHeight="1">
      <c r="A669" s="333"/>
      <c r="B669" s="333"/>
      <c r="C669" s="192"/>
      <c r="D669" s="192"/>
    </row>
    <row r="670" ht="90.75" customHeight="1">
      <c r="A670" s="333"/>
      <c r="B670" s="333"/>
      <c r="C670" s="192"/>
      <c r="D670" s="192"/>
    </row>
    <row r="671" ht="90.75" customHeight="1">
      <c r="A671" s="333"/>
      <c r="B671" s="333"/>
      <c r="C671" s="192"/>
      <c r="D671" s="192"/>
    </row>
    <row r="672" ht="90.75" customHeight="1">
      <c r="A672" s="333"/>
      <c r="B672" s="333"/>
      <c r="C672" s="192"/>
      <c r="D672" s="192"/>
    </row>
    <row r="673" ht="90.75" customHeight="1">
      <c r="A673" s="333"/>
      <c r="B673" s="333"/>
      <c r="C673" s="192"/>
      <c r="D673" s="192"/>
    </row>
    <row r="674" ht="90.75" customHeight="1">
      <c r="A674" s="333"/>
      <c r="B674" s="333"/>
      <c r="C674" s="192"/>
      <c r="D674" s="192"/>
    </row>
    <row r="675" ht="90.75" customHeight="1">
      <c r="A675" s="333"/>
      <c r="B675" s="333"/>
      <c r="C675" s="192"/>
      <c r="D675" s="192"/>
    </row>
    <row r="676" ht="90.75" customHeight="1">
      <c r="A676" s="333"/>
      <c r="B676" s="333"/>
      <c r="C676" s="192"/>
      <c r="D676" s="192"/>
    </row>
    <row r="677" ht="90.75" customHeight="1">
      <c r="A677" s="333"/>
      <c r="B677" s="333"/>
      <c r="C677" s="192"/>
      <c r="D677" s="192"/>
    </row>
    <row r="678" ht="90.75" customHeight="1">
      <c r="A678" s="333"/>
      <c r="B678" s="333"/>
      <c r="C678" s="192"/>
      <c r="D678" s="192"/>
    </row>
    <row r="679" ht="90.75" customHeight="1">
      <c r="A679" s="333"/>
      <c r="B679" s="333"/>
      <c r="C679" s="192"/>
      <c r="D679" s="192"/>
    </row>
    <row r="680" ht="90.75" customHeight="1">
      <c r="A680" s="333"/>
      <c r="B680" s="333"/>
      <c r="C680" s="192"/>
      <c r="D680" s="192"/>
    </row>
    <row r="681" ht="90.75" customHeight="1">
      <c r="A681" s="333"/>
      <c r="B681" s="333"/>
      <c r="C681" s="192"/>
      <c r="D681" s="192"/>
    </row>
    <row r="682" ht="90.75" customHeight="1">
      <c r="A682" s="333"/>
      <c r="B682" s="333"/>
      <c r="C682" s="192"/>
      <c r="D682" s="192"/>
    </row>
    <row r="683" ht="90.75" customHeight="1">
      <c r="A683" s="333"/>
      <c r="B683" s="333"/>
      <c r="C683" s="192"/>
      <c r="D683" s="192"/>
    </row>
    <row r="684" ht="90.75" customHeight="1">
      <c r="A684" s="333"/>
      <c r="B684" s="333"/>
      <c r="C684" s="192"/>
      <c r="D684" s="192"/>
    </row>
    <row r="685" ht="90.75" customHeight="1">
      <c r="A685" s="333"/>
      <c r="B685" s="333"/>
      <c r="C685" s="192"/>
      <c r="D685" s="192"/>
    </row>
    <row r="686" ht="90.75" customHeight="1">
      <c r="A686" s="333"/>
      <c r="B686" s="333"/>
      <c r="C686" s="192"/>
      <c r="D686" s="192"/>
    </row>
    <row r="687" ht="90.75" customHeight="1">
      <c r="A687" s="333"/>
      <c r="B687" s="333"/>
      <c r="C687" s="192"/>
      <c r="D687" s="192"/>
    </row>
    <row r="688" ht="90.75" customHeight="1">
      <c r="A688" s="333"/>
      <c r="B688" s="333"/>
      <c r="C688" s="192"/>
      <c r="D688" s="192"/>
    </row>
    <row r="689" ht="90.75" customHeight="1">
      <c r="A689" s="333"/>
      <c r="B689" s="333"/>
      <c r="C689" s="192"/>
      <c r="D689" s="192"/>
    </row>
    <row r="690" ht="90.75" customHeight="1">
      <c r="A690" s="333"/>
      <c r="B690" s="333"/>
      <c r="C690" s="192"/>
      <c r="D690" s="192"/>
    </row>
    <row r="691" ht="90.75" customHeight="1">
      <c r="A691" s="333"/>
      <c r="B691" s="333"/>
      <c r="C691" s="192"/>
      <c r="D691" s="192"/>
    </row>
    <row r="692" ht="90.75" customHeight="1">
      <c r="A692" s="333"/>
      <c r="B692" s="333"/>
      <c r="C692" s="192"/>
      <c r="D692" s="192"/>
    </row>
    <row r="693" ht="90.75" customHeight="1">
      <c r="A693" s="333"/>
      <c r="B693" s="333"/>
      <c r="C693" s="192"/>
      <c r="D693" s="192"/>
    </row>
    <row r="694" ht="90.75" customHeight="1">
      <c r="A694" s="333"/>
      <c r="B694" s="333"/>
      <c r="C694" s="192"/>
      <c r="D694" s="192"/>
    </row>
    <row r="695" ht="90.75" customHeight="1">
      <c r="A695" s="333"/>
      <c r="B695" s="333"/>
      <c r="C695" s="192"/>
      <c r="D695" s="192"/>
    </row>
    <row r="696" ht="90.75" customHeight="1">
      <c r="A696" s="333"/>
      <c r="B696" s="333"/>
      <c r="C696" s="192"/>
      <c r="D696" s="192"/>
    </row>
    <row r="697" ht="90.75" customHeight="1">
      <c r="A697" s="333"/>
      <c r="B697" s="333"/>
      <c r="C697" s="192"/>
      <c r="D697" s="192"/>
    </row>
    <row r="698" ht="90.75" customHeight="1">
      <c r="A698" s="333"/>
      <c r="B698" s="333"/>
      <c r="C698" s="192"/>
      <c r="D698" s="192"/>
    </row>
    <row r="699" ht="90.75" customHeight="1">
      <c r="A699" s="333"/>
      <c r="B699" s="333"/>
      <c r="C699" s="192"/>
      <c r="D699" s="192"/>
    </row>
    <row r="700" ht="90.75" customHeight="1">
      <c r="A700" s="333"/>
      <c r="B700" s="333"/>
      <c r="C700" s="192"/>
      <c r="D700" s="192"/>
    </row>
    <row r="701" ht="90.75" customHeight="1">
      <c r="A701" s="333"/>
      <c r="B701" s="333"/>
      <c r="C701" s="192"/>
      <c r="D701" s="192"/>
    </row>
    <row r="702" ht="90.75" customHeight="1">
      <c r="A702" s="333"/>
      <c r="B702" s="333"/>
      <c r="C702" s="192"/>
      <c r="D702" s="192"/>
    </row>
    <row r="703" ht="90.75" customHeight="1">
      <c r="A703" s="333"/>
      <c r="B703" s="333"/>
      <c r="C703" s="192"/>
      <c r="D703" s="192"/>
    </row>
    <row r="704" ht="90.75" customHeight="1">
      <c r="A704" s="333"/>
      <c r="B704" s="333"/>
      <c r="C704" s="192"/>
      <c r="D704" s="192"/>
    </row>
    <row r="705" ht="90.75" customHeight="1">
      <c r="A705" s="333"/>
      <c r="B705" s="333"/>
      <c r="C705" s="192"/>
      <c r="D705" s="192"/>
    </row>
    <row r="706" ht="90.75" customHeight="1">
      <c r="A706" s="333"/>
      <c r="B706" s="333"/>
      <c r="C706" s="192"/>
      <c r="D706" s="192"/>
    </row>
    <row r="707" ht="90.75" customHeight="1">
      <c r="A707" s="333"/>
      <c r="B707" s="333"/>
      <c r="C707" s="192"/>
      <c r="D707" s="192"/>
    </row>
    <row r="708" ht="90.75" customHeight="1">
      <c r="A708" s="333"/>
      <c r="B708" s="333"/>
      <c r="C708" s="192"/>
      <c r="D708" s="192"/>
    </row>
    <row r="709" ht="90.75" customHeight="1">
      <c r="A709" s="333"/>
      <c r="B709" s="333"/>
      <c r="C709" s="192"/>
      <c r="D709" s="192"/>
    </row>
    <row r="710" ht="90.75" customHeight="1">
      <c r="A710" s="333"/>
      <c r="B710" s="333"/>
      <c r="C710" s="192"/>
      <c r="D710" s="192"/>
    </row>
    <row r="711" ht="90.75" customHeight="1">
      <c r="A711" s="333"/>
      <c r="B711" s="333"/>
      <c r="C711" s="192"/>
      <c r="D711" s="192"/>
    </row>
    <row r="712" ht="90.75" customHeight="1">
      <c r="A712" s="333"/>
      <c r="B712" s="333"/>
      <c r="C712" s="192"/>
      <c r="D712" s="192"/>
    </row>
    <row r="713" ht="90.75" customHeight="1">
      <c r="A713" s="333"/>
      <c r="B713" s="333"/>
      <c r="C713" s="192"/>
      <c r="D713" s="192"/>
    </row>
    <row r="714" ht="90.75" customHeight="1">
      <c r="A714" s="333"/>
      <c r="B714" s="333"/>
      <c r="C714" s="192"/>
      <c r="D714" s="192"/>
    </row>
    <row r="715" ht="90.75" customHeight="1">
      <c r="A715" s="333"/>
      <c r="B715" s="333"/>
      <c r="C715" s="192"/>
      <c r="D715" s="192"/>
    </row>
    <row r="716" ht="90.75" customHeight="1">
      <c r="A716" s="333"/>
      <c r="B716" s="333"/>
      <c r="C716" s="192"/>
      <c r="D716" s="192"/>
    </row>
    <row r="717" ht="90.75" customHeight="1">
      <c r="A717" s="333"/>
      <c r="B717" s="333"/>
      <c r="C717" s="192"/>
      <c r="D717" s="192"/>
    </row>
    <row r="718" ht="90.75" customHeight="1">
      <c r="A718" s="333"/>
      <c r="B718" s="333"/>
      <c r="C718" s="192"/>
      <c r="D718" s="192"/>
    </row>
    <row r="719" ht="90.75" customHeight="1">
      <c r="A719" s="333"/>
      <c r="B719" s="333"/>
      <c r="C719" s="192"/>
      <c r="D719" s="192"/>
    </row>
    <row r="720" ht="90.75" customHeight="1">
      <c r="A720" s="333"/>
      <c r="B720" s="333"/>
      <c r="C720" s="192"/>
      <c r="D720" s="192"/>
    </row>
    <row r="721" ht="90.75" customHeight="1">
      <c r="A721" s="333"/>
      <c r="B721" s="333"/>
      <c r="C721" s="192"/>
      <c r="D721" s="192"/>
    </row>
    <row r="722" ht="90.75" customHeight="1">
      <c r="A722" s="333"/>
      <c r="B722" s="333"/>
      <c r="C722" s="192"/>
      <c r="D722" s="192"/>
    </row>
    <row r="723" ht="90.75" customHeight="1">
      <c r="A723" s="333"/>
      <c r="B723" s="333"/>
      <c r="C723" s="192"/>
      <c r="D723" s="192"/>
    </row>
    <row r="724" ht="90.75" customHeight="1">
      <c r="A724" s="333"/>
      <c r="B724" s="333"/>
      <c r="C724" s="192"/>
      <c r="D724" s="192"/>
    </row>
    <row r="725" ht="90.75" customHeight="1">
      <c r="A725" s="333"/>
      <c r="B725" s="333"/>
      <c r="C725" s="192"/>
      <c r="D725" s="192"/>
    </row>
    <row r="726" ht="90.75" customHeight="1">
      <c r="A726" s="333"/>
      <c r="B726" s="333"/>
      <c r="C726" s="192"/>
      <c r="D726" s="192"/>
    </row>
    <row r="727" ht="90.75" customHeight="1">
      <c r="A727" s="333"/>
      <c r="B727" s="333"/>
      <c r="C727" s="192"/>
      <c r="D727" s="192"/>
    </row>
    <row r="728" ht="90.75" customHeight="1">
      <c r="A728" s="333"/>
      <c r="B728" s="333"/>
      <c r="C728" s="192"/>
      <c r="D728" s="192"/>
    </row>
    <row r="729" ht="90.75" customHeight="1">
      <c r="A729" s="333"/>
      <c r="B729" s="333"/>
      <c r="C729" s="192"/>
      <c r="D729" s="192"/>
    </row>
    <row r="730" ht="90.75" customHeight="1">
      <c r="A730" s="333"/>
      <c r="B730" s="333"/>
      <c r="C730" s="192"/>
      <c r="D730" s="192"/>
    </row>
    <row r="731" ht="90.75" customHeight="1">
      <c r="A731" s="333"/>
      <c r="B731" s="333"/>
      <c r="C731" s="192"/>
      <c r="D731" s="192"/>
    </row>
    <row r="732" ht="90.75" customHeight="1">
      <c r="A732" s="333"/>
      <c r="B732" s="333"/>
      <c r="C732" s="192"/>
      <c r="D732" s="192"/>
    </row>
    <row r="733" ht="90.75" customHeight="1">
      <c r="A733" s="333"/>
      <c r="B733" s="333"/>
      <c r="C733" s="192"/>
      <c r="D733" s="192"/>
    </row>
    <row r="734" ht="90.75" customHeight="1">
      <c r="A734" s="333"/>
      <c r="B734" s="333"/>
      <c r="C734" s="192"/>
      <c r="D734" s="192"/>
    </row>
    <row r="735" ht="90.75" customHeight="1">
      <c r="A735" s="333"/>
      <c r="B735" s="333"/>
      <c r="C735" s="192"/>
      <c r="D735" s="192"/>
    </row>
    <row r="736" ht="90.75" customHeight="1">
      <c r="A736" s="333"/>
      <c r="B736" s="333"/>
      <c r="C736" s="192"/>
      <c r="D736" s="192"/>
    </row>
    <row r="737" ht="90.75" customHeight="1">
      <c r="A737" s="333"/>
      <c r="B737" s="333"/>
      <c r="C737" s="192"/>
      <c r="D737" s="192"/>
    </row>
    <row r="738" ht="90.75" customHeight="1">
      <c r="A738" s="333"/>
      <c r="B738" s="333"/>
      <c r="C738" s="192"/>
      <c r="D738" s="192"/>
    </row>
    <row r="739" ht="90.75" customHeight="1">
      <c r="A739" s="333"/>
      <c r="B739" s="333"/>
      <c r="C739" s="192"/>
      <c r="D739" s="192"/>
    </row>
    <row r="740" ht="90.75" customHeight="1">
      <c r="A740" s="333"/>
      <c r="B740" s="333"/>
      <c r="C740" s="192"/>
      <c r="D740" s="192"/>
    </row>
    <row r="741" ht="90.75" customHeight="1">
      <c r="A741" s="333"/>
      <c r="B741" s="333"/>
      <c r="C741" s="192"/>
      <c r="D741" s="192"/>
    </row>
    <row r="742" ht="90.75" customHeight="1">
      <c r="A742" s="333"/>
      <c r="B742" s="333"/>
      <c r="C742" s="192"/>
      <c r="D742" s="192"/>
    </row>
    <row r="743" ht="90.75" customHeight="1">
      <c r="A743" s="333"/>
      <c r="B743" s="333"/>
      <c r="C743" s="192"/>
      <c r="D743" s="192"/>
    </row>
    <row r="744" ht="90.75" customHeight="1">
      <c r="A744" s="333"/>
      <c r="B744" s="333"/>
      <c r="C744" s="192"/>
      <c r="D744" s="192"/>
    </row>
    <row r="745" ht="90.75" customHeight="1">
      <c r="A745" s="333"/>
      <c r="B745" s="333"/>
      <c r="C745" s="192"/>
      <c r="D745" s="192"/>
    </row>
    <row r="746" ht="90.75" customHeight="1">
      <c r="A746" s="333"/>
      <c r="B746" s="333"/>
      <c r="C746" s="192"/>
      <c r="D746" s="192"/>
    </row>
    <row r="747" ht="90.75" customHeight="1">
      <c r="A747" s="333"/>
      <c r="B747" s="333"/>
      <c r="C747" s="192"/>
      <c r="D747" s="192"/>
    </row>
    <row r="748" ht="90.75" customHeight="1">
      <c r="A748" s="333"/>
      <c r="B748" s="333"/>
      <c r="C748" s="192"/>
      <c r="D748" s="192"/>
    </row>
    <row r="749" ht="90.75" customHeight="1">
      <c r="A749" s="333"/>
      <c r="B749" s="333"/>
      <c r="C749" s="192"/>
      <c r="D749" s="192"/>
    </row>
    <row r="750" ht="90.75" customHeight="1">
      <c r="A750" s="333"/>
      <c r="B750" s="333"/>
      <c r="C750" s="192"/>
      <c r="D750" s="192"/>
    </row>
    <row r="751" ht="90.75" customHeight="1">
      <c r="A751" s="333"/>
      <c r="B751" s="333"/>
      <c r="C751" s="192"/>
      <c r="D751" s="192"/>
    </row>
    <row r="752" ht="90.75" customHeight="1">
      <c r="A752" s="333"/>
      <c r="B752" s="333"/>
      <c r="C752" s="192"/>
      <c r="D752" s="192"/>
    </row>
    <row r="753" ht="90.75" customHeight="1">
      <c r="A753" s="333"/>
      <c r="B753" s="333"/>
      <c r="C753" s="192"/>
      <c r="D753" s="192"/>
    </row>
    <row r="754" ht="90.75" customHeight="1">
      <c r="A754" s="333"/>
      <c r="B754" s="333"/>
      <c r="C754" s="192"/>
      <c r="D754" s="192"/>
    </row>
    <row r="755" ht="90.75" customHeight="1">
      <c r="A755" s="333"/>
      <c r="B755" s="333"/>
      <c r="C755" s="192"/>
      <c r="D755" s="192"/>
    </row>
    <row r="756" ht="90.75" customHeight="1">
      <c r="A756" s="333"/>
      <c r="B756" s="333"/>
      <c r="C756" s="192"/>
      <c r="D756" s="192"/>
    </row>
    <row r="757" ht="90.75" customHeight="1">
      <c r="A757" s="333"/>
      <c r="B757" s="333"/>
      <c r="C757" s="192"/>
      <c r="D757" s="192"/>
    </row>
    <row r="758" ht="90.75" customHeight="1">
      <c r="A758" s="333"/>
      <c r="B758" s="333"/>
      <c r="C758" s="192"/>
      <c r="D758" s="192"/>
    </row>
    <row r="759" ht="90.75" customHeight="1">
      <c r="A759" s="333"/>
      <c r="B759" s="333"/>
      <c r="C759" s="192"/>
      <c r="D759" s="192"/>
    </row>
    <row r="760" ht="90.75" customHeight="1">
      <c r="A760" s="333"/>
      <c r="B760" s="333"/>
      <c r="C760" s="192"/>
      <c r="D760" s="192"/>
    </row>
    <row r="761" ht="90.75" customHeight="1">
      <c r="A761" s="333"/>
      <c r="B761" s="333"/>
      <c r="C761" s="192"/>
      <c r="D761" s="192"/>
    </row>
    <row r="762" ht="90.75" customHeight="1">
      <c r="A762" s="333"/>
      <c r="B762" s="333"/>
      <c r="C762" s="192"/>
      <c r="D762" s="192"/>
    </row>
    <row r="763" ht="90.75" customHeight="1">
      <c r="A763" s="333"/>
      <c r="B763" s="333"/>
      <c r="C763" s="192"/>
      <c r="D763" s="192"/>
    </row>
    <row r="764" ht="90.75" customHeight="1">
      <c r="A764" s="333"/>
      <c r="B764" s="333"/>
      <c r="C764" s="192"/>
      <c r="D764" s="192"/>
    </row>
    <row r="765" ht="90.75" customHeight="1">
      <c r="A765" s="333"/>
      <c r="B765" s="333"/>
      <c r="C765" s="192"/>
      <c r="D765" s="192"/>
    </row>
    <row r="766" ht="90.75" customHeight="1">
      <c r="A766" s="333"/>
      <c r="B766" s="333"/>
      <c r="C766" s="192"/>
      <c r="D766" s="192"/>
    </row>
    <row r="767" ht="90.75" customHeight="1">
      <c r="A767" s="333"/>
      <c r="B767" s="333"/>
      <c r="C767" s="192"/>
      <c r="D767" s="192"/>
    </row>
    <row r="768" ht="90.75" customHeight="1">
      <c r="A768" s="333"/>
      <c r="B768" s="333"/>
      <c r="C768" s="192"/>
      <c r="D768" s="192"/>
    </row>
    <row r="769" ht="90.75" customHeight="1">
      <c r="A769" s="333"/>
      <c r="B769" s="333"/>
      <c r="C769" s="192"/>
      <c r="D769" s="192"/>
    </row>
    <row r="770" ht="90.75" customHeight="1">
      <c r="A770" s="333"/>
      <c r="B770" s="333"/>
      <c r="C770" s="192"/>
      <c r="D770" s="192"/>
    </row>
    <row r="771" ht="90.75" customHeight="1">
      <c r="A771" s="333"/>
      <c r="B771" s="333"/>
      <c r="C771" s="192"/>
      <c r="D771" s="192"/>
    </row>
    <row r="772" ht="90.75" customHeight="1">
      <c r="A772" s="333"/>
      <c r="B772" s="333"/>
      <c r="C772" s="192"/>
      <c r="D772" s="192"/>
    </row>
    <row r="773" ht="90.75" customHeight="1">
      <c r="A773" s="333"/>
      <c r="B773" s="333"/>
      <c r="C773" s="192"/>
      <c r="D773" s="192"/>
    </row>
    <row r="774" ht="90.75" customHeight="1">
      <c r="A774" s="333"/>
      <c r="B774" s="333"/>
      <c r="C774" s="192"/>
      <c r="D774" s="192"/>
    </row>
    <row r="775" ht="90.75" customHeight="1">
      <c r="A775" s="333"/>
      <c r="B775" s="333"/>
      <c r="C775" s="192"/>
      <c r="D775" s="192"/>
    </row>
    <row r="776" ht="90.75" customHeight="1">
      <c r="A776" s="333"/>
      <c r="B776" s="333"/>
      <c r="C776" s="192"/>
      <c r="D776" s="192"/>
    </row>
    <row r="777" ht="90.75" customHeight="1">
      <c r="A777" s="333"/>
      <c r="B777" s="333"/>
      <c r="C777" s="192"/>
      <c r="D777" s="192"/>
    </row>
    <row r="778" ht="90.75" customHeight="1">
      <c r="A778" s="333"/>
      <c r="B778" s="333"/>
      <c r="C778" s="192"/>
      <c r="D778" s="192"/>
    </row>
    <row r="779" ht="90.75" customHeight="1">
      <c r="A779" s="333"/>
      <c r="B779" s="333"/>
      <c r="C779" s="192"/>
      <c r="D779" s="192"/>
    </row>
    <row r="780" ht="90.75" customHeight="1">
      <c r="A780" s="333"/>
      <c r="B780" s="333"/>
      <c r="C780" s="192"/>
      <c r="D780" s="192"/>
    </row>
    <row r="781" ht="90.75" customHeight="1">
      <c r="A781" s="333"/>
      <c r="B781" s="333"/>
      <c r="C781" s="192"/>
      <c r="D781" s="192"/>
    </row>
    <row r="782" ht="90.75" customHeight="1">
      <c r="A782" s="333"/>
      <c r="B782" s="333"/>
      <c r="C782" s="192"/>
      <c r="D782" s="192"/>
    </row>
    <row r="783" ht="90.75" customHeight="1">
      <c r="A783" s="333"/>
      <c r="B783" s="333"/>
      <c r="C783" s="192"/>
      <c r="D783" s="192"/>
    </row>
    <row r="784" ht="90.75" customHeight="1">
      <c r="A784" s="333"/>
      <c r="B784" s="333"/>
      <c r="C784" s="192"/>
      <c r="D784" s="192"/>
    </row>
    <row r="785" ht="90.75" customHeight="1">
      <c r="A785" s="333"/>
      <c r="B785" s="333"/>
      <c r="C785" s="192"/>
      <c r="D785" s="192"/>
    </row>
    <row r="786" ht="90.75" customHeight="1">
      <c r="A786" s="333"/>
      <c r="B786" s="333"/>
      <c r="C786" s="192"/>
      <c r="D786" s="192"/>
    </row>
    <row r="787" ht="90.75" customHeight="1">
      <c r="A787" s="333"/>
      <c r="B787" s="333"/>
      <c r="C787" s="192"/>
      <c r="D787" s="192"/>
    </row>
    <row r="788" ht="90.75" customHeight="1">
      <c r="A788" s="333"/>
      <c r="B788" s="333"/>
      <c r="C788" s="192"/>
      <c r="D788" s="192"/>
    </row>
    <row r="789" ht="90.75" customHeight="1">
      <c r="A789" s="333"/>
      <c r="B789" s="333"/>
      <c r="C789" s="192"/>
      <c r="D789" s="192"/>
    </row>
    <row r="790" ht="90.75" customHeight="1">
      <c r="A790" s="333"/>
      <c r="B790" s="333"/>
      <c r="C790" s="192"/>
      <c r="D790" s="192"/>
    </row>
    <row r="791" ht="90.75" customHeight="1">
      <c r="A791" s="333"/>
      <c r="B791" s="333"/>
      <c r="C791" s="192"/>
      <c r="D791" s="192"/>
    </row>
    <row r="792" ht="90.75" customHeight="1">
      <c r="A792" s="333"/>
      <c r="B792" s="333"/>
      <c r="C792" s="192"/>
      <c r="D792" s="192"/>
    </row>
    <row r="793" ht="90.75" customHeight="1">
      <c r="A793" s="333"/>
      <c r="B793" s="333"/>
      <c r="C793" s="192"/>
      <c r="D793" s="192"/>
    </row>
    <row r="794" ht="90.75" customHeight="1">
      <c r="A794" s="333"/>
      <c r="B794" s="333"/>
      <c r="C794" s="192"/>
      <c r="D794" s="192"/>
    </row>
    <row r="795" ht="90.75" customHeight="1">
      <c r="A795" s="333"/>
      <c r="B795" s="333"/>
      <c r="C795" s="192"/>
      <c r="D795" s="192"/>
    </row>
    <row r="796" ht="90.75" customHeight="1">
      <c r="A796" s="333"/>
      <c r="B796" s="333"/>
      <c r="C796" s="192"/>
      <c r="D796" s="192"/>
    </row>
    <row r="797" ht="90.75" customHeight="1">
      <c r="A797" s="333"/>
      <c r="B797" s="333"/>
      <c r="C797" s="192"/>
      <c r="D797" s="192"/>
    </row>
    <row r="798" ht="90.75" customHeight="1">
      <c r="A798" s="333"/>
      <c r="B798" s="333"/>
      <c r="C798" s="192"/>
      <c r="D798" s="192"/>
    </row>
    <row r="799" ht="90.75" customHeight="1">
      <c r="A799" s="333"/>
      <c r="B799" s="333"/>
      <c r="C799" s="192"/>
      <c r="D799" s="192"/>
    </row>
    <row r="800" ht="90.75" customHeight="1">
      <c r="A800" s="333"/>
      <c r="B800" s="333"/>
      <c r="C800" s="192"/>
      <c r="D800" s="192"/>
    </row>
    <row r="801" ht="90.75" customHeight="1">
      <c r="A801" s="333"/>
      <c r="B801" s="333"/>
      <c r="C801" s="192"/>
      <c r="D801" s="192"/>
    </row>
    <row r="802" ht="90.75" customHeight="1">
      <c r="A802" s="333"/>
      <c r="B802" s="333"/>
      <c r="C802" s="192"/>
      <c r="D802" s="192"/>
    </row>
    <row r="803" ht="90.75" customHeight="1">
      <c r="A803" s="333"/>
      <c r="B803" s="333"/>
      <c r="C803" s="192"/>
      <c r="D803" s="192"/>
    </row>
    <row r="804" ht="90.75" customHeight="1">
      <c r="A804" s="333"/>
      <c r="B804" s="333"/>
      <c r="C804" s="192"/>
      <c r="D804" s="192"/>
    </row>
    <row r="805" ht="90.75" customHeight="1">
      <c r="A805" s="333"/>
      <c r="B805" s="333"/>
      <c r="C805" s="192"/>
      <c r="D805" s="192"/>
    </row>
    <row r="806" ht="90.75" customHeight="1">
      <c r="A806" s="333"/>
      <c r="B806" s="333"/>
      <c r="C806" s="192"/>
      <c r="D806" s="192"/>
    </row>
    <row r="807" ht="90.75" customHeight="1">
      <c r="A807" s="333"/>
      <c r="B807" s="333"/>
      <c r="C807" s="192"/>
      <c r="D807" s="192"/>
    </row>
    <row r="808" ht="90.75" customHeight="1">
      <c r="A808" s="333"/>
      <c r="B808" s="333"/>
      <c r="C808" s="192"/>
      <c r="D808" s="192"/>
    </row>
    <row r="809" ht="90.75" customHeight="1">
      <c r="A809" s="333"/>
      <c r="B809" s="333"/>
      <c r="C809" s="192"/>
      <c r="D809" s="192"/>
    </row>
    <row r="810" ht="90.75" customHeight="1">
      <c r="A810" s="333"/>
      <c r="B810" s="333"/>
      <c r="C810" s="192"/>
      <c r="D810" s="192"/>
    </row>
    <row r="811" ht="90.75" customHeight="1">
      <c r="A811" s="333"/>
      <c r="B811" s="333"/>
      <c r="C811" s="192"/>
      <c r="D811" s="192"/>
    </row>
    <row r="812" ht="90.75" customHeight="1">
      <c r="A812" s="333"/>
      <c r="B812" s="333"/>
      <c r="C812" s="192"/>
      <c r="D812" s="192"/>
    </row>
    <row r="813" ht="90.75" customHeight="1">
      <c r="A813" s="333"/>
      <c r="B813" s="333"/>
      <c r="C813" s="192"/>
      <c r="D813" s="192"/>
    </row>
    <row r="814" ht="90.75" customHeight="1">
      <c r="A814" s="333"/>
      <c r="B814" s="333"/>
      <c r="C814" s="192"/>
      <c r="D814" s="192"/>
    </row>
    <row r="815" ht="90.75" customHeight="1">
      <c r="A815" s="333"/>
      <c r="B815" s="333"/>
      <c r="C815" s="192"/>
      <c r="D815" s="192"/>
    </row>
    <row r="816" ht="90.75" customHeight="1">
      <c r="A816" s="333"/>
      <c r="B816" s="333"/>
      <c r="C816" s="192"/>
      <c r="D816" s="192"/>
    </row>
    <row r="817" ht="90.75" customHeight="1">
      <c r="A817" s="333"/>
      <c r="B817" s="333"/>
      <c r="C817" s="192"/>
      <c r="D817" s="192"/>
    </row>
    <row r="818" ht="90.75" customHeight="1">
      <c r="A818" s="333"/>
      <c r="B818" s="333"/>
      <c r="C818" s="192"/>
      <c r="D818" s="192"/>
    </row>
    <row r="819" ht="90.75" customHeight="1">
      <c r="A819" s="333"/>
      <c r="B819" s="333"/>
      <c r="C819" s="192"/>
      <c r="D819" s="192"/>
    </row>
    <row r="820" ht="90.75" customHeight="1">
      <c r="A820" s="333"/>
      <c r="B820" s="333"/>
      <c r="C820" s="192"/>
      <c r="D820" s="192"/>
    </row>
    <row r="821" ht="90.75" customHeight="1">
      <c r="A821" s="333"/>
      <c r="B821" s="333"/>
      <c r="C821" s="192"/>
      <c r="D821" s="192"/>
    </row>
    <row r="822" ht="90.75" customHeight="1">
      <c r="A822" s="333"/>
      <c r="B822" s="333"/>
      <c r="C822" s="192"/>
      <c r="D822" s="192"/>
    </row>
    <row r="823" ht="90.75" customHeight="1">
      <c r="A823" s="333"/>
      <c r="B823" s="333"/>
      <c r="C823" s="192"/>
      <c r="D823" s="192"/>
    </row>
    <row r="824" ht="90.75" customHeight="1">
      <c r="A824" s="333"/>
      <c r="B824" s="333"/>
      <c r="C824" s="192"/>
      <c r="D824" s="192"/>
    </row>
    <row r="825" ht="90.75" customHeight="1">
      <c r="A825" s="333"/>
      <c r="B825" s="333"/>
      <c r="C825" s="192"/>
      <c r="D825" s="192"/>
    </row>
    <row r="826" ht="90.75" customHeight="1">
      <c r="A826" s="333"/>
      <c r="B826" s="333"/>
      <c r="C826" s="192"/>
      <c r="D826" s="192"/>
    </row>
    <row r="827" ht="90.75" customHeight="1">
      <c r="A827" s="333"/>
      <c r="B827" s="333"/>
      <c r="C827" s="192"/>
      <c r="D827" s="192"/>
    </row>
    <row r="828" ht="90.75" customHeight="1">
      <c r="A828" s="333"/>
      <c r="B828" s="333"/>
      <c r="C828" s="192"/>
      <c r="D828" s="192"/>
    </row>
    <row r="829" ht="90.75" customHeight="1">
      <c r="A829" s="333"/>
      <c r="B829" s="333"/>
      <c r="C829" s="192"/>
      <c r="D829" s="192"/>
    </row>
    <row r="830" ht="90.75" customHeight="1">
      <c r="A830" s="333"/>
      <c r="B830" s="333"/>
      <c r="C830" s="192"/>
      <c r="D830" s="192"/>
    </row>
    <row r="831" ht="90.75" customHeight="1">
      <c r="A831" s="333"/>
      <c r="B831" s="333"/>
      <c r="C831" s="192"/>
      <c r="D831" s="192"/>
    </row>
    <row r="832" ht="90.75" customHeight="1">
      <c r="A832" s="333"/>
      <c r="B832" s="333"/>
      <c r="C832" s="192"/>
      <c r="D832" s="192"/>
    </row>
    <row r="833" ht="90.75" customHeight="1">
      <c r="A833" s="333"/>
      <c r="B833" s="333"/>
      <c r="C833" s="192"/>
      <c r="D833" s="192"/>
    </row>
    <row r="834" ht="90.75" customHeight="1">
      <c r="A834" s="333"/>
      <c r="B834" s="333"/>
      <c r="C834" s="192"/>
      <c r="D834" s="192"/>
    </row>
    <row r="835" ht="90.75" customHeight="1">
      <c r="A835" s="333"/>
      <c r="B835" s="333"/>
      <c r="C835" s="192"/>
      <c r="D835" s="192"/>
    </row>
    <row r="836" ht="90.75" customHeight="1">
      <c r="A836" s="333"/>
      <c r="B836" s="333"/>
      <c r="C836" s="192"/>
      <c r="D836" s="192"/>
    </row>
    <row r="837" ht="90.75" customHeight="1">
      <c r="A837" s="333"/>
      <c r="B837" s="333"/>
      <c r="C837" s="192"/>
      <c r="D837" s="192"/>
    </row>
    <row r="838" ht="90.75" customHeight="1">
      <c r="A838" s="333"/>
      <c r="B838" s="333"/>
      <c r="C838" s="192"/>
      <c r="D838" s="192"/>
    </row>
    <row r="839" ht="90.75" customHeight="1">
      <c r="A839" s="333"/>
      <c r="B839" s="333"/>
      <c r="C839" s="192"/>
      <c r="D839" s="192"/>
    </row>
    <row r="840" ht="90.75" customHeight="1">
      <c r="A840" s="333"/>
      <c r="B840" s="333"/>
      <c r="C840" s="192"/>
      <c r="D840" s="192"/>
    </row>
    <row r="841" ht="90.75" customHeight="1">
      <c r="A841" s="333"/>
      <c r="B841" s="333"/>
      <c r="C841" s="192"/>
      <c r="D841" s="192"/>
    </row>
    <row r="842" ht="90.75" customHeight="1">
      <c r="A842" s="333"/>
      <c r="B842" s="333"/>
      <c r="C842" s="192"/>
      <c r="D842" s="192"/>
    </row>
    <row r="843" ht="90.75" customHeight="1">
      <c r="A843" s="333"/>
      <c r="B843" s="333"/>
      <c r="C843" s="192"/>
      <c r="D843" s="192"/>
    </row>
    <row r="844" ht="90.75" customHeight="1">
      <c r="A844" s="333"/>
      <c r="B844" s="333"/>
      <c r="C844" s="192"/>
      <c r="D844" s="192"/>
    </row>
    <row r="845" ht="90.75" customHeight="1">
      <c r="A845" s="333"/>
      <c r="B845" s="333"/>
      <c r="C845" s="192"/>
      <c r="D845" s="192"/>
    </row>
    <row r="846" ht="90.75" customHeight="1">
      <c r="A846" s="333"/>
      <c r="B846" s="333"/>
      <c r="C846" s="192"/>
      <c r="D846" s="192"/>
    </row>
    <row r="847" ht="90.75" customHeight="1">
      <c r="A847" s="333"/>
      <c r="B847" s="333"/>
      <c r="C847" s="192"/>
      <c r="D847" s="192"/>
    </row>
    <row r="848" ht="90.75" customHeight="1">
      <c r="A848" s="333"/>
      <c r="B848" s="333"/>
      <c r="C848" s="192"/>
      <c r="D848" s="192"/>
    </row>
    <row r="849" ht="90.75" customHeight="1">
      <c r="A849" s="333"/>
      <c r="B849" s="333"/>
      <c r="C849" s="192"/>
      <c r="D849" s="192"/>
    </row>
    <row r="850" ht="90.75" customHeight="1">
      <c r="A850" s="333"/>
      <c r="B850" s="333"/>
      <c r="C850" s="192"/>
      <c r="D850" s="192"/>
    </row>
    <row r="851" ht="90.75" customHeight="1">
      <c r="A851" s="333"/>
      <c r="B851" s="333"/>
      <c r="C851" s="192"/>
      <c r="D851" s="192"/>
    </row>
    <row r="852" ht="90.75" customHeight="1">
      <c r="A852" s="333"/>
      <c r="B852" s="333"/>
      <c r="C852" s="192"/>
      <c r="D852" s="192"/>
    </row>
    <row r="853" ht="90.75" customHeight="1">
      <c r="A853" s="333"/>
      <c r="B853" s="333"/>
      <c r="C853" s="192"/>
      <c r="D853" s="192"/>
    </row>
    <row r="854" ht="90.75" customHeight="1">
      <c r="A854" s="333"/>
      <c r="B854" s="333"/>
      <c r="C854" s="192"/>
      <c r="D854" s="192"/>
    </row>
    <row r="855" ht="90.75" customHeight="1">
      <c r="A855" s="333"/>
      <c r="B855" s="333"/>
      <c r="C855" s="192"/>
      <c r="D855" s="192"/>
    </row>
    <row r="856" ht="90.75" customHeight="1">
      <c r="A856" s="333"/>
      <c r="B856" s="333"/>
      <c r="C856" s="192"/>
      <c r="D856" s="192"/>
    </row>
    <row r="857" ht="90.75" customHeight="1">
      <c r="A857" s="333"/>
      <c r="B857" s="333"/>
      <c r="C857" s="192"/>
      <c r="D857" s="192"/>
    </row>
    <row r="858" ht="90.75" customHeight="1">
      <c r="A858" s="333"/>
      <c r="B858" s="333"/>
      <c r="C858" s="192"/>
      <c r="D858" s="192"/>
    </row>
    <row r="859" ht="90.75" customHeight="1">
      <c r="A859" s="333"/>
      <c r="B859" s="333"/>
      <c r="C859" s="192"/>
      <c r="D859" s="192"/>
    </row>
    <row r="860" ht="90.75" customHeight="1">
      <c r="A860" s="333"/>
      <c r="B860" s="333"/>
      <c r="C860" s="192"/>
      <c r="D860" s="192"/>
    </row>
    <row r="861" ht="90.75" customHeight="1">
      <c r="A861" s="333"/>
      <c r="B861" s="333"/>
      <c r="C861" s="192"/>
      <c r="D861" s="192"/>
    </row>
    <row r="862" ht="90.75" customHeight="1">
      <c r="A862" s="333"/>
      <c r="B862" s="333"/>
      <c r="C862" s="192"/>
      <c r="D862" s="192"/>
    </row>
    <row r="863" ht="90.75" customHeight="1">
      <c r="A863" s="333"/>
      <c r="B863" s="333"/>
      <c r="C863" s="192"/>
      <c r="D863" s="192"/>
    </row>
    <row r="864" ht="90.75" customHeight="1">
      <c r="A864" s="333"/>
      <c r="B864" s="333"/>
      <c r="C864" s="192"/>
      <c r="D864" s="192"/>
    </row>
    <row r="865" ht="90.75" customHeight="1">
      <c r="A865" s="333"/>
      <c r="B865" s="333"/>
      <c r="C865" s="192"/>
      <c r="D865" s="192"/>
    </row>
    <row r="866" ht="90.75" customHeight="1">
      <c r="A866" s="333"/>
      <c r="B866" s="333"/>
      <c r="C866" s="192"/>
      <c r="D866" s="192"/>
    </row>
    <row r="867" ht="90.75" customHeight="1">
      <c r="A867" s="333"/>
      <c r="B867" s="333"/>
      <c r="C867" s="192"/>
      <c r="D867" s="192"/>
    </row>
    <row r="868" ht="90.75" customHeight="1">
      <c r="A868" s="333"/>
      <c r="B868" s="333"/>
      <c r="C868" s="192"/>
      <c r="D868" s="192"/>
    </row>
    <row r="869" ht="90.75" customHeight="1">
      <c r="A869" s="333"/>
      <c r="B869" s="333"/>
      <c r="C869" s="192"/>
      <c r="D869" s="192"/>
    </row>
    <row r="870" ht="90.75" customHeight="1">
      <c r="A870" s="333"/>
      <c r="B870" s="333"/>
      <c r="C870" s="192"/>
      <c r="D870" s="192"/>
    </row>
    <row r="871" ht="90.75" customHeight="1">
      <c r="A871" s="333"/>
      <c r="B871" s="333"/>
      <c r="C871" s="192"/>
      <c r="D871" s="192"/>
    </row>
    <row r="872" ht="90.75" customHeight="1">
      <c r="A872" s="333"/>
      <c r="B872" s="333"/>
      <c r="C872" s="192"/>
      <c r="D872" s="192"/>
    </row>
    <row r="873" ht="90.75" customHeight="1">
      <c r="A873" s="333"/>
      <c r="B873" s="333"/>
      <c r="C873" s="192"/>
      <c r="D873" s="192"/>
    </row>
    <row r="874" ht="90.75" customHeight="1">
      <c r="A874" s="333"/>
      <c r="B874" s="333"/>
      <c r="C874" s="192"/>
      <c r="D874" s="192"/>
    </row>
    <row r="875" ht="90.75" customHeight="1">
      <c r="A875" s="333"/>
      <c r="B875" s="333"/>
      <c r="C875" s="192"/>
      <c r="D875" s="192"/>
    </row>
    <row r="876" ht="90.75" customHeight="1">
      <c r="A876" s="333"/>
      <c r="B876" s="333"/>
      <c r="C876" s="192"/>
      <c r="D876" s="192"/>
    </row>
    <row r="877" ht="90.75" customHeight="1">
      <c r="A877" s="333"/>
      <c r="B877" s="333"/>
      <c r="C877" s="192"/>
      <c r="D877" s="192"/>
    </row>
    <row r="878" ht="90.75" customHeight="1">
      <c r="A878" s="333"/>
      <c r="B878" s="333"/>
      <c r="C878" s="192"/>
      <c r="D878" s="192"/>
    </row>
    <row r="879" ht="90.75" customHeight="1">
      <c r="A879" s="333"/>
      <c r="B879" s="333"/>
      <c r="C879" s="192"/>
      <c r="D879" s="192"/>
    </row>
    <row r="880" ht="90.75" customHeight="1">
      <c r="A880" s="333"/>
      <c r="B880" s="333"/>
      <c r="C880" s="192"/>
      <c r="D880" s="192"/>
    </row>
    <row r="881" ht="90.75" customHeight="1">
      <c r="A881" s="333"/>
      <c r="B881" s="333"/>
      <c r="C881" s="192"/>
      <c r="D881" s="192"/>
    </row>
    <row r="882" ht="90.75" customHeight="1">
      <c r="A882" s="333"/>
      <c r="B882" s="333"/>
      <c r="C882" s="192"/>
      <c r="D882" s="192"/>
    </row>
    <row r="883" ht="90.75" customHeight="1">
      <c r="A883" s="333"/>
      <c r="B883" s="333"/>
      <c r="C883" s="192"/>
      <c r="D883" s="192"/>
    </row>
    <row r="884" ht="90.75" customHeight="1">
      <c r="A884" s="333"/>
      <c r="B884" s="333"/>
      <c r="C884" s="192"/>
      <c r="D884" s="192"/>
    </row>
    <row r="885" ht="90.75" customHeight="1">
      <c r="A885" s="333"/>
      <c r="B885" s="333"/>
      <c r="C885" s="192"/>
      <c r="D885" s="192"/>
    </row>
    <row r="886" ht="90.75" customHeight="1">
      <c r="A886" s="333"/>
      <c r="B886" s="333"/>
      <c r="C886" s="192"/>
      <c r="D886" s="192"/>
    </row>
    <row r="887" ht="90.75" customHeight="1">
      <c r="A887" s="333"/>
      <c r="B887" s="333"/>
      <c r="C887" s="192"/>
      <c r="D887" s="192"/>
    </row>
    <row r="888" ht="90.75" customHeight="1">
      <c r="A888" s="333"/>
      <c r="B888" s="333"/>
      <c r="C888" s="192"/>
      <c r="D888" s="192"/>
    </row>
    <row r="889" ht="90.75" customHeight="1">
      <c r="A889" s="333"/>
      <c r="B889" s="333"/>
      <c r="C889" s="192"/>
      <c r="D889" s="192"/>
    </row>
    <row r="890" ht="90.75" customHeight="1">
      <c r="A890" s="333"/>
      <c r="B890" s="333"/>
      <c r="C890" s="192"/>
      <c r="D890" s="192"/>
    </row>
    <row r="891" ht="90.75" customHeight="1">
      <c r="A891" s="333"/>
      <c r="B891" s="333"/>
      <c r="C891" s="192"/>
      <c r="D891" s="192"/>
    </row>
    <row r="892" ht="90.75" customHeight="1">
      <c r="A892" s="333"/>
      <c r="B892" s="333"/>
      <c r="C892" s="192"/>
      <c r="D892" s="192"/>
    </row>
    <row r="893" ht="90.75" customHeight="1">
      <c r="A893" s="333"/>
      <c r="B893" s="333"/>
      <c r="C893" s="192"/>
      <c r="D893" s="192"/>
    </row>
    <row r="894" ht="90.75" customHeight="1">
      <c r="A894" s="333"/>
      <c r="B894" s="333"/>
      <c r="C894" s="192"/>
      <c r="D894" s="192"/>
    </row>
    <row r="895" ht="90.75" customHeight="1">
      <c r="A895" s="333"/>
      <c r="B895" s="333"/>
      <c r="C895" s="192"/>
      <c r="D895" s="192"/>
    </row>
    <row r="896" ht="90.75" customHeight="1">
      <c r="A896" s="333"/>
      <c r="B896" s="333"/>
      <c r="C896" s="192"/>
      <c r="D896" s="192"/>
    </row>
    <row r="897" ht="90.75" customHeight="1">
      <c r="A897" s="333"/>
      <c r="B897" s="333"/>
      <c r="C897" s="192"/>
      <c r="D897" s="192"/>
    </row>
    <row r="898" ht="90.75" customHeight="1">
      <c r="A898" s="333"/>
      <c r="B898" s="333"/>
      <c r="C898" s="192"/>
      <c r="D898" s="192"/>
    </row>
    <row r="899" ht="90.75" customHeight="1">
      <c r="A899" s="333"/>
      <c r="B899" s="333"/>
      <c r="C899" s="192"/>
      <c r="D899" s="192"/>
    </row>
    <row r="900" ht="90.75" customHeight="1">
      <c r="A900" s="333"/>
      <c r="B900" s="333"/>
      <c r="C900" s="192"/>
      <c r="D900" s="192"/>
    </row>
    <row r="901" ht="90.75" customHeight="1">
      <c r="A901" s="333"/>
      <c r="B901" s="333"/>
      <c r="C901" s="192"/>
      <c r="D901" s="192"/>
    </row>
    <row r="902" ht="90.75" customHeight="1">
      <c r="A902" s="333"/>
      <c r="B902" s="333"/>
      <c r="C902" s="192"/>
      <c r="D902" s="192"/>
    </row>
    <row r="903" ht="90.75" customHeight="1">
      <c r="A903" s="333"/>
      <c r="B903" s="333"/>
      <c r="C903" s="192"/>
      <c r="D903" s="192"/>
    </row>
    <row r="904" ht="90.75" customHeight="1">
      <c r="A904" s="333"/>
      <c r="B904" s="333"/>
      <c r="C904" s="192"/>
      <c r="D904" s="192"/>
    </row>
    <row r="905" ht="90.75" customHeight="1">
      <c r="A905" s="333"/>
      <c r="B905" s="333"/>
      <c r="C905" s="192"/>
      <c r="D905" s="192"/>
    </row>
    <row r="906" ht="90.75" customHeight="1">
      <c r="A906" s="333"/>
      <c r="B906" s="333"/>
      <c r="C906" s="192"/>
      <c r="D906" s="192"/>
    </row>
    <row r="907" ht="90.75" customHeight="1">
      <c r="A907" s="333"/>
      <c r="B907" s="333"/>
      <c r="C907" s="192"/>
      <c r="D907" s="192"/>
    </row>
    <row r="908" ht="90.75" customHeight="1">
      <c r="A908" s="333"/>
      <c r="B908" s="333"/>
      <c r="C908" s="192"/>
      <c r="D908" s="192"/>
    </row>
    <row r="909" ht="90.75" customHeight="1">
      <c r="A909" s="333"/>
      <c r="B909" s="333"/>
      <c r="C909" s="192"/>
      <c r="D909" s="192"/>
    </row>
    <row r="910" ht="90.75" customHeight="1">
      <c r="A910" s="333"/>
      <c r="B910" s="333"/>
      <c r="C910" s="192"/>
      <c r="D910" s="192"/>
    </row>
    <row r="911" ht="90.75" customHeight="1">
      <c r="A911" s="333"/>
      <c r="B911" s="333"/>
      <c r="C911" s="192"/>
      <c r="D911" s="192"/>
    </row>
    <row r="912" ht="90.75" customHeight="1">
      <c r="A912" s="333"/>
      <c r="B912" s="333"/>
      <c r="C912" s="192"/>
      <c r="D912" s="192"/>
    </row>
    <row r="913" ht="90.75" customHeight="1">
      <c r="A913" s="333"/>
      <c r="B913" s="333"/>
      <c r="C913" s="192"/>
      <c r="D913" s="192"/>
    </row>
    <row r="914" ht="90.75" customHeight="1">
      <c r="A914" s="333"/>
      <c r="B914" s="333"/>
      <c r="C914" s="192"/>
      <c r="D914" s="192"/>
    </row>
    <row r="915" ht="90.75" customHeight="1">
      <c r="A915" s="333"/>
      <c r="B915" s="333"/>
      <c r="C915" s="192"/>
      <c r="D915" s="192"/>
    </row>
    <row r="916" ht="90.75" customHeight="1">
      <c r="A916" s="333"/>
      <c r="B916" s="333"/>
      <c r="C916" s="192"/>
      <c r="D916" s="192"/>
    </row>
    <row r="917" ht="90.75" customHeight="1">
      <c r="A917" s="333"/>
      <c r="B917" s="333"/>
      <c r="C917" s="192"/>
      <c r="D917" s="192"/>
    </row>
    <row r="918" ht="90.75" customHeight="1">
      <c r="A918" s="333"/>
      <c r="B918" s="333"/>
      <c r="C918" s="192"/>
      <c r="D918" s="192"/>
    </row>
    <row r="919" ht="90.75" customHeight="1">
      <c r="A919" s="333"/>
      <c r="B919" s="333"/>
      <c r="C919" s="192"/>
      <c r="D919" s="192"/>
    </row>
    <row r="920" ht="90.75" customHeight="1">
      <c r="A920" s="333"/>
      <c r="B920" s="333"/>
      <c r="C920" s="192"/>
      <c r="D920" s="192"/>
    </row>
    <row r="921" ht="90.75" customHeight="1">
      <c r="A921" s="333"/>
      <c r="B921" s="333"/>
      <c r="C921" s="192"/>
      <c r="D921" s="192"/>
    </row>
    <row r="922" ht="90.75" customHeight="1">
      <c r="A922" s="333"/>
      <c r="B922" s="333"/>
      <c r="C922" s="192"/>
      <c r="D922" s="192"/>
    </row>
    <row r="923" ht="90.75" customHeight="1">
      <c r="A923" s="333"/>
      <c r="B923" s="333"/>
      <c r="C923" s="192"/>
      <c r="D923" s="192"/>
    </row>
    <row r="924" ht="90.75" customHeight="1">
      <c r="A924" s="333"/>
      <c r="B924" s="333"/>
      <c r="C924" s="192"/>
      <c r="D924" s="192"/>
    </row>
    <row r="925" ht="90.75" customHeight="1">
      <c r="A925" s="333"/>
      <c r="B925" s="333"/>
      <c r="C925" s="192"/>
      <c r="D925" s="192"/>
    </row>
    <row r="926" ht="90.75" customHeight="1">
      <c r="A926" s="333"/>
      <c r="B926" s="333"/>
      <c r="C926" s="192"/>
      <c r="D926" s="192"/>
    </row>
    <row r="927" ht="90.75" customHeight="1">
      <c r="A927" s="333"/>
      <c r="B927" s="333"/>
      <c r="C927" s="192"/>
      <c r="D927" s="192"/>
    </row>
    <row r="928" ht="90.75" customHeight="1">
      <c r="A928" s="333"/>
      <c r="B928" s="333"/>
      <c r="C928" s="192"/>
      <c r="D928" s="192"/>
    </row>
    <row r="929" ht="90.75" customHeight="1">
      <c r="A929" s="333"/>
      <c r="B929" s="333"/>
      <c r="C929" s="192"/>
      <c r="D929" s="192"/>
    </row>
    <row r="930" ht="90.75" customHeight="1">
      <c r="A930" s="333"/>
      <c r="B930" s="333"/>
      <c r="C930" s="192"/>
      <c r="D930" s="192"/>
    </row>
    <row r="931" ht="90.75" customHeight="1">
      <c r="A931" s="333"/>
      <c r="B931" s="333"/>
      <c r="C931" s="192"/>
      <c r="D931" s="192"/>
    </row>
    <row r="932" ht="90.75" customHeight="1">
      <c r="A932" s="333"/>
      <c r="B932" s="333"/>
      <c r="C932" s="192"/>
      <c r="D932" s="192"/>
    </row>
    <row r="933" ht="90.75" customHeight="1">
      <c r="A933" s="333"/>
      <c r="B933" s="333"/>
      <c r="C933" s="192"/>
      <c r="D933" s="192"/>
    </row>
    <row r="934" ht="90.75" customHeight="1">
      <c r="A934" s="333"/>
      <c r="B934" s="333"/>
      <c r="C934" s="192"/>
      <c r="D934" s="192"/>
    </row>
    <row r="935" ht="90.75" customHeight="1">
      <c r="A935" s="333"/>
      <c r="B935" s="333"/>
      <c r="C935" s="192"/>
      <c r="D935" s="192"/>
    </row>
    <row r="936" ht="90.75" customHeight="1">
      <c r="A936" s="333"/>
      <c r="B936" s="333"/>
      <c r="C936" s="192"/>
      <c r="D936" s="192"/>
    </row>
    <row r="937" ht="90.75" customHeight="1">
      <c r="A937" s="333"/>
      <c r="B937" s="333"/>
      <c r="C937" s="192"/>
      <c r="D937" s="192"/>
    </row>
    <row r="938" ht="90.75" customHeight="1">
      <c r="A938" s="333"/>
      <c r="B938" s="333"/>
      <c r="C938" s="192"/>
      <c r="D938" s="192"/>
    </row>
    <row r="939" ht="90.75" customHeight="1">
      <c r="A939" s="333"/>
      <c r="B939" s="333"/>
      <c r="C939" s="192"/>
      <c r="D939" s="192"/>
    </row>
    <row r="940" ht="90.75" customHeight="1">
      <c r="A940" s="333"/>
      <c r="B940" s="333"/>
      <c r="C940" s="192"/>
      <c r="D940" s="192"/>
    </row>
    <row r="941" ht="90.75" customHeight="1">
      <c r="A941" s="333"/>
      <c r="B941" s="333"/>
      <c r="C941" s="192"/>
      <c r="D941" s="192"/>
    </row>
    <row r="942" ht="90.75" customHeight="1">
      <c r="A942" s="333"/>
      <c r="B942" s="333"/>
      <c r="C942" s="192"/>
      <c r="D942" s="192"/>
    </row>
    <row r="943" ht="90.75" customHeight="1">
      <c r="A943" s="333"/>
      <c r="B943" s="333"/>
      <c r="C943" s="192"/>
      <c r="D943" s="192"/>
    </row>
    <row r="944" ht="90.75" customHeight="1">
      <c r="A944" s="333"/>
      <c r="B944" s="333"/>
      <c r="C944" s="192"/>
      <c r="D944" s="192"/>
    </row>
    <row r="945" ht="90.75" customHeight="1">
      <c r="A945" s="333"/>
      <c r="B945" s="333"/>
      <c r="C945" s="192"/>
      <c r="D945" s="192"/>
    </row>
    <row r="946" ht="90.75" customHeight="1">
      <c r="A946" s="333"/>
      <c r="B946" s="333"/>
      <c r="C946" s="192"/>
      <c r="D946" s="192"/>
    </row>
    <row r="947" ht="90.75" customHeight="1">
      <c r="A947" s="333"/>
      <c r="B947" s="333"/>
      <c r="C947" s="192"/>
      <c r="D947" s="192"/>
    </row>
    <row r="948" ht="90.75" customHeight="1">
      <c r="A948" s="333"/>
      <c r="B948" s="333"/>
      <c r="C948" s="192"/>
      <c r="D948" s="192"/>
    </row>
    <row r="949" ht="90.75" customHeight="1">
      <c r="A949" s="333"/>
      <c r="B949" s="333"/>
      <c r="C949" s="192"/>
      <c r="D949" s="192"/>
    </row>
    <row r="950" ht="90.75" customHeight="1">
      <c r="A950" s="333"/>
      <c r="B950" s="333"/>
      <c r="C950" s="192"/>
      <c r="D950" s="192"/>
    </row>
    <row r="951" ht="90.75" customHeight="1">
      <c r="A951" s="333"/>
      <c r="B951" s="333"/>
      <c r="C951" s="192"/>
      <c r="D951" s="192"/>
    </row>
    <row r="952" ht="90.75" customHeight="1">
      <c r="A952" s="333"/>
      <c r="B952" s="333"/>
      <c r="C952" s="192"/>
      <c r="D952" s="192"/>
    </row>
    <row r="953" ht="90.75" customHeight="1">
      <c r="A953" s="333"/>
      <c r="B953" s="333"/>
      <c r="C953" s="192"/>
      <c r="D953" s="192"/>
    </row>
    <row r="954" ht="90.75" customHeight="1">
      <c r="A954" s="333"/>
      <c r="B954" s="333"/>
      <c r="C954" s="192"/>
      <c r="D954" s="192"/>
    </row>
    <row r="955" ht="90.75" customHeight="1">
      <c r="A955" s="333"/>
      <c r="B955" s="333"/>
      <c r="C955" s="192"/>
      <c r="D955" s="192"/>
    </row>
    <row r="956" ht="90.75" customHeight="1">
      <c r="A956" s="333"/>
      <c r="B956" s="333"/>
      <c r="C956" s="192"/>
      <c r="D956" s="192"/>
    </row>
    <row r="957" ht="90.75" customHeight="1">
      <c r="A957" s="333"/>
      <c r="B957" s="333"/>
      <c r="C957" s="192"/>
      <c r="D957" s="192"/>
    </row>
    <row r="958" ht="90.75" customHeight="1">
      <c r="A958" s="333"/>
      <c r="B958" s="333"/>
      <c r="C958" s="192"/>
      <c r="D958" s="192"/>
    </row>
    <row r="959" ht="90.75" customHeight="1">
      <c r="A959" s="333"/>
      <c r="B959" s="333"/>
      <c r="C959" s="192"/>
      <c r="D959" s="192"/>
    </row>
    <row r="960" ht="90.75" customHeight="1">
      <c r="A960" s="333"/>
      <c r="B960" s="333"/>
      <c r="C960" s="192"/>
      <c r="D960" s="192"/>
    </row>
    <row r="961" ht="90.75" customHeight="1">
      <c r="A961" s="333"/>
      <c r="B961" s="333"/>
      <c r="C961" s="192"/>
      <c r="D961" s="192"/>
    </row>
    <row r="962" ht="90.75" customHeight="1">
      <c r="A962" s="333"/>
      <c r="B962" s="333"/>
      <c r="C962" s="192"/>
      <c r="D962" s="192"/>
    </row>
    <row r="963" ht="90.75" customHeight="1">
      <c r="A963" s="333"/>
      <c r="B963" s="333"/>
      <c r="C963" s="192"/>
      <c r="D963" s="192"/>
    </row>
    <row r="964" ht="90.75" customHeight="1">
      <c r="A964" s="333"/>
      <c r="B964" s="333"/>
      <c r="C964" s="192"/>
      <c r="D964" s="192"/>
    </row>
    <row r="965" ht="90.75" customHeight="1">
      <c r="A965" s="333"/>
      <c r="B965" s="333"/>
      <c r="C965" s="192"/>
      <c r="D965" s="192"/>
    </row>
    <row r="966" ht="90.75" customHeight="1">
      <c r="A966" s="333"/>
      <c r="B966" s="333"/>
      <c r="C966" s="192"/>
      <c r="D966" s="192"/>
    </row>
    <row r="967" ht="90.75" customHeight="1">
      <c r="A967" s="333"/>
      <c r="B967" s="333"/>
      <c r="C967" s="192"/>
      <c r="D967" s="192"/>
    </row>
    <row r="968" ht="90.75" customHeight="1">
      <c r="A968" s="333"/>
      <c r="B968" s="333"/>
      <c r="C968" s="192"/>
      <c r="D968" s="192"/>
    </row>
    <row r="969" ht="90.75" customHeight="1">
      <c r="A969" s="333"/>
      <c r="B969" s="333"/>
      <c r="C969" s="192"/>
      <c r="D969" s="192"/>
    </row>
    <row r="970" ht="90.75" customHeight="1">
      <c r="A970" s="333"/>
      <c r="B970" s="333"/>
      <c r="C970" s="192"/>
      <c r="D970" s="192"/>
    </row>
    <row r="971" ht="90.75" customHeight="1">
      <c r="A971" s="333"/>
      <c r="B971" s="333"/>
      <c r="C971" s="192"/>
      <c r="D971" s="192"/>
    </row>
    <row r="972" ht="90.75" customHeight="1">
      <c r="A972" s="333"/>
      <c r="B972" s="333"/>
      <c r="C972" s="192"/>
      <c r="D972" s="192"/>
    </row>
    <row r="973" ht="90.75" customHeight="1">
      <c r="A973" s="333"/>
      <c r="B973" s="333"/>
      <c r="C973" s="192"/>
      <c r="D973" s="192"/>
    </row>
    <row r="974" ht="90.75" customHeight="1">
      <c r="A974" s="333"/>
      <c r="B974" s="333"/>
      <c r="C974" s="192"/>
      <c r="D974" s="192"/>
    </row>
    <row r="975" ht="90.75" customHeight="1">
      <c r="A975" s="333"/>
      <c r="B975" s="333"/>
      <c r="C975" s="192"/>
      <c r="D975" s="192"/>
    </row>
    <row r="976" ht="90.75" customHeight="1">
      <c r="A976" s="333"/>
      <c r="B976" s="333"/>
      <c r="C976" s="192"/>
      <c r="D976" s="192"/>
    </row>
    <row r="977" ht="90.75" customHeight="1">
      <c r="A977" s="333"/>
      <c r="B977" s="333"/>
      <c r="C977" s="192"/>
      <c r="D977" s="192"/>
    </row>
    <row r="978" ht="90.75" customHeight="1">
      <c r="A978" s="333"/>
      <c r="B978" s="333"/>
      <c r="C978" s="192"/>
      <c r="D978" s="192"/>
    </row>
    <row r="979" ht="90.75" customHeight="1">
      <c r="A979" s="333"/>
      <c r="B979" s="333"/>
      <c r="C979" s="192"/>
      <c r="D979" s="192"/>
    </row>
    <row r="980" ht="90.75" customHeight="1">
      <c r="A980" s="333"/>
      <c r="B980" s="333"/>
      <c r="C980" s="192"/>
      <c r="D980" s="192"/>
    </row>
    <row r="981" ht="90.75" customHeight="1">
      <c r="A981" s="333"/>
      <c r="B981" s="333"/>
      <c r="C981" s="192"/>
      <c r="D981" s="192"/>
    </row>
    <row r="982" ht="90.75" customHeight="1">
      <c r="A982" s="333"/>
      <c r="B982" s="333"/>
      <c r="C982" s="192"/>
      <c r="D982" s="192"/>
    </row>
    <row r="983" ht="90.75" customHeight="1">
      <c r="A983" s="333"/>
      <c r="B983" s="333"/>
      <c r="C983" s="192"/>
      <c r="D983" s="192"/>
    </row>
    <row r="984" ht="90.75" customHeight="1">
      <c r="A984" s="333"/>
      <c r="B984" s="333"/>
      <c r="C984" s="192"/>
      <c r="D984" s="192"/>
    </row>
    <row r="985" ht="90.75" customHeight="1">
      <c r="A985" s="333"/>
      <c r="B985" s="333"/>
      <c r="C985" s="192"/>
      <c r="D985" s="192"/>
    </row>
    <row r="986" ht="90.75" customHeight="1">
      <c r="A986" s="333"/>
      <c r="B986" s="333"/>
      <c r="C986" s="192"/>
      <c r="D986" s="192"/>
    </row>
    <row r="987" ht="90.75" customHeight="1">
      <c r="A987" s="333"/>
      <c r="B987" s="333"/>
      <c r="C987" s="192"/>
      <c r="D987" s="192"/>
    </row>
    <row r="988" ht="90.75" customHeight="1">
      <c r="A988" s="333"/>
      <c r="B988" s="333"/>
      <c r="C988" s="192"/>
      <c r="D988" s="192"/>
    </row>
    <row r="989" ht="90.75" customHeight="1">
      <c r="A989" s="333"/>
      <c r="B989" s="333"/>
      <c r="C989" s="192"/>
      <c r="D989" s="192"/>
    </row>
    <row r="990" ht="90.75" customHeight="1">
      <c r="A990" s="333"/>
      <c r="B990" s="333"/>
      <c r="C990" s="192"/>
      <c r="D990" s="192"/>
    </row>
    <row r="991" ht="90.75" customHeight="1">
      <c r="A991" s="333"/>
      <c r="B991" s="333"/>
      <c r="C991" s="192"/>
      <c r="D991" s="192"/>
    </row>
    <row r="992" ht="90.75" customHeight="1">
      <c r="A992" s="333"/>
      <c r="B992" s="333"/>
      <c r="C992" s="192"/>
      <c r="D992" s="192"/>
    </row>
    <row r="993" ht="90.75" customHeight="1">
      <c r="A993" s="333"/>
      <c r="B993" s="333"/>
      <c r="C993" s="192"/>
      <c r="D993" s="192"/>
    </row>
    <row r="994" ht="90.75" customHeight="1">
      <c r="A994" s="333"/>
      <c r="B994" s="333"/>
      <c r="C994" s="192"/>
      <c r="D994" s="192"/>
    </row>
    <row r="995" ht="90.75" customHeight="1">
      <c r="A995" s="333"/>
      <c r="B995" s="333"/>
      <c r="C995" s="192"/>
      <c r="D995" s="192"/>
    </row>
    <row r="996" ht="90.75" customHeight="1">
      <c r="A996" s="333"/>
      <c r="B996" s="333"/>
      <c r="C996" s="192"/>
      <c r="D996" s="192"/>
    </row>
    <row r="997" ht="90.75" customHeight="1">
      <c r="A997" s="333"/>
      <c r="B997" s="333"/>
      <c r="C997" s="192"/>
      <c r="D997" s="192"/>
    </row>
  </sheetData>
  <conditionalFormatting sqref="A1:D997">
    <cfRule type="containsBlanks" dxfId="9" priority="1">
      <formula>LEN(TRIM(A1))=0</formula>
    </cfRule>
  </conditionalFormatting>
  <dataValidations>
    <dataValidation type="list" allowBlank="1" showErrorMessage="1" sqref="B2:B997">
      <formula1>Agents!$A$2:$A997</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24.88"/>
    <col customWidth="1" min="3" max="3" width="19.13"/>
    <col customWidth="1" min="4" max="4" width="17.25"/>
    <col customWidth="1" min="5" max="5" width="9.25"/>
    <col customWidth="1" min="6" max="6" width="19.5"/>
    <col customWidth="1" min="7" max="7" width="12.88"/>
    <col customWidth="1" min="8" max="8" width="9.0"/>
    <col customWidth="1" min="9" max="9" width="15.13"/>
    <col customWidth="1" min="10" max="10" width="23.88"/>
    <col customWidth="1" min="11" max="11" width="44.38"/>
    <col customWidth="1" min="12" max="12" width="23.88"/>
  </cols>
  <sheetData>
    <row r="1">
      <c r="A1" s="375" t="s">
        <v>371</v>
      </c>
      <c r="B1" s="375" t="s">
        <v>372</v>
      </c>
      <c r="C1" s="375" t="s">
        <v>373</v>
      </c>
      <c r="D1" s="375" t="s">
        <v>182</v>
      </c>
      <c r="E1" s="375" t="s">
        <v>374</v>
      </c>
      <c r="F1" s="375" t="s">
        <v>375</v>
      </c>
      <c r="G1" s="375" t="s">
        <v>182</v>
      </c>
      <c r="H1" s="375" t="s">
        <v>374</v>
      </c>
      <c r="I1" s="375" t="s">
        <v>376</v>
      </c>
      <c r="J1" s="375" t="s">
        <v>377</v>
      </c>
      <c r="K1" s="375" t="s">
        <v>378</v>
      </c>
      <c r="L1" s="376" t="s">
        <v>379</v>
      </c>
      <c r="M1" s="377"/>
      <c r="N1" s="377"/>
      <c r="O1" s="377"/>
      <c r="P1" s="377"/>
      <c r="Q1" s="377"/>
      <c r="R1" s="377"/>
      <c r="S1" s="377"/>
      <c r="T1" s="377"/>
      <c r="U1" s="377"/>
      <c r="V1" s="377"/>
      <c r="W1" s="377"/>
      <c r="X1" s="377"/>
      <c r="Y1" s="377"/>
      <c r="Z1" s="377"/>
      <c r="AA1" s="377"/>
      <c r="AB1" s="377"/>
      <c r="AC1" s="377"/>
      <c r="AD1" s="377"/>
    </row>
    <row r="2">
      <c r="A2" s="378" t="s">
        <v>204</v>
      </c>
      <c r="B2" s="378" t="s">
        <v>197</v>
      </c>
      <c r="C2" s="379" t="str">
        <f>IFERROR(__xludf.DUMMYFUNCTION("{
{""None""};
SORT(QUERY(Models!$A$2:$G1000, ""SELECT A WHERE G = FALSE AND D MATCHES '""&amp;JOIN(""|"", UNIQUE(Dropdowns!B2:B1000))&amp;""'""),1,TRUE)
}"),"None")</f>
        <v>None</v>
      </c>
      <c r="D2" s="380" t="str">
        <f t="array" ref="D2:D1000">IF(C2:C1000&lt;&gt;"", VLOOKUP(C2:C1000, Models!A:D, 4, FALSE), "")</f>
        <v>None</v>
      </c>
      <c r="E2" s="381" t="b">
        <f t="array" ref="E2:E1000">IF(C2:C1000&lt;&gt;"", VLOOKUP(C2:C1000, Models!A:H, 8, FALSE), "")</f>
        <v>1</v>
      </c>
      <c r="F2" s="380" t="str">
        <f>IFERROR(__xludf.DUMMYFUNCTION("{SORT(QUERY(Models!$A$2:$G1000, ""SELECT A WHERE G = TRUE AND D MATCHES '""&amp;JOIN(""|"", UNIQUE(Dropdowns!B2:B1000))&amp;""'""),1,TRUE);
{""None""}
}"),"None")</f>
        <v>None</v>
      </c>
      <c r="G2" s="380" t="str">
        <f t="array" ref="G2:G1000">IF(F2:F1000&lt;&gt;"", VLOOKUP(F2:F1000, Models!A:D, 4, FALSE), "")</f>
        <v>None</v>
      </c>
      <c r="H2" s="381" t="b">
        <f t="array" ref="H2:H1000">IF(F2:F1000&lt;&gt;"", VLOOKUP(F2:F1000, Models!A:H, 8, FALSE), "")</f>
        <v>1</v>
      </c>
      <c r="I2" s="380" t="str">
        <f>IFERROR(__xludf.DUMMYFUNCTION("SORT(FILTER(Tools!A:A, Tools!B:B=TRUE),1,TRUE)"),"bs_code_tool")</f>
        <v>bs_code_tool</v>
      </c>
      <c r="J2" s="380" t="str">
        <f>IFERROR(__xludf.DUMMYFUNCTION("ARRAYFORMULA(UNIQUE('All Tasks'!A:A))"),"Project")</f>
        <v>Project</v>
      </c>
      <c r="K2" s="380" t="str">
        <f>IFERROR(__xludf.DUMMYFUNCTION("QUERY(Models!$A$2:$G1000, ""SELECT A WHERE G = FALSE"")"),"gpt-3.5-turbo")</f>
        <v>gpt-3.5-turbo</v>
      </c>
      <c r="L2" s="382" t="str">
        <f>IFERROR(__xludf.DUMMYFUNCTION("QUERY(Models!$A$2:$G1000, ""SELECT A WHERE G = TRUE"")"),"text-embedding-3-small")</f>
        <v>text-embedding-3-small</v>
      </c>
      <c r="M2" s="383"/>
      <c r="N2" s="383"/>
      <c r="O2" s="383"/>
      <c r="P2" s="383"/>
      <c r="Q2" s="383"/>
      <c r="R2" s="383"/>
      <c r="S2" s="383"/>
      <c r="T2" s="383"/>
      <c r="U2" s="383"/>
      <c r="V2" s="383"/>
      <c r="W2" s="383"/>
      <c r="X2" s="383"/>
      <c r="Y2" s="383"/>
      <c r="Z2" s="383"/>
      <c r="AA2" s="383"/>
      <c r="AB2" s="383"/>
      <c r="AC2" s="383"/>
      <c r="AD2" s="383"/>
    </row>
    <row r="3">
      <c r="A3" s="378" t="s">
        <v>197</v>
      </c>
      <c r="B3" s="378" t="s">
        <v>207</v>
      </c>
      <c r="C3" s="379" t="str">
        <f>IFERROR(__xludf.DUMMYFUNCTION("""COMPUTED_VALUE"""),"gemma-7b-it")</f>
        <v>gemma-7b-it</v>
      </c>
      <c r="D3" s="379" t="s">
        <v>207</v>
      </c>
      <c r="E3" s="381" t="b">
        <v>0</v>
      </c>
      <c r="F3" s="379" t="str">
        <f>IFERROR(__xludf.DUMMYFUNCTION("""COMPUTED_VALUE"""),"text-embedding-3-small")</f>
        <v>text-embedding-3-small</v>
      </c>
      <c r="G3" s="379" t="s">
        <v>48</v>
      </c>
      <c r="H3" s="381" t="b">
        <v>0</v>
      </c>
      <c r="I3" s="380" t="str">
        <f>IFERROR(__xludf.DUMMYFUNCTION("""COMPUTED_VALUE"""),"copy_file_tool")</f>
        <v>copy_file_tool</v>
      </c>
      <c r="J3" s="380" t="str">
        <f>IFERROR(__xludf.DUMMYFUNCTION("""COMPUTED_VALUE"""),"Gmail: Create Draft Responce")</f>
        <v>Gmail: Create Draft Responce</v>
      </c>
      <c r="K3" s="380" t="str">
        <f>IFERROR(__xludf.DUMMYFUNCTION("""COMPUTED_VALUE"""),"gpt-4-turbo-preview")</f>
        <v>gpt-4-turbo-preview</v>
      </c>
      <c r="L3" s="382" t="str">
        <f>IFERROR(__xludf.DUMMYFUNCTION("""COMPUTED_VALUE"""),"text-embedding-ada-002")</f>
        <v>text-embedding-ada-002</v>
      </c>
      <c r="M3" s="383"/>
      <c r="N3" s="383"/>
      <c r="O3" s="383"/>
      <c r="P3" s="383"/>
      <c r="Q3" s="383"/>
      <c r="R3" s="383"/>
      <c r="S3" s="383"/>
      <c r="T3" s="383"/>
      <c r="U3" s="383"/>
      <c r="V3" s="383"/>
      <c r="W3" s="383"/>
      <c r="X3" s="383"/>
      <c r="Y3" s="383"/>
      <c r="Z3" s="383"/>
      <c r="AA3" s="383"/>
      <c r="AB3" s="383"/>
      <c r="AC3" s="383"/>
      <c r="AD3" s="383"/>
    </row>
    <row r="4">
      <c r="A4" s="378" t="s">
        <v>207</v>
      </c>
      <c r="B4" s="378" t="s">
        <v>48</v>
      </c>
      <c r="C4" s="379" t="str">
        <f>IFERROR(__xludf.DUMMYFUNCTION("""COMPUTED_VALUE"""),"gpt-3.5-turbo")</f>
        <v>gpt-3.5-turbo</v>
      </c>
      <c r="D4" s="379" t="s">
        <v>48</v>
      </c>
      <c r="E4" s="381" t="b">
        <v>0</v>
      </c>
      <c r="F4" s="379" t="str">
        <f>IFERROR(__xludf.DUMMYFUNCTION("""COMPUTED_VALUE"""),"text-embedding-ada-002")</f>
        <v>text-embedding-ada-002</v>
      </c>
      <c r="G4" s="379" t="s">
        <v>197</v>
      </c>
      <c r="H4" s="381" t="b">
        <v>0</v>
      </c>
      <c r="I4" s="380" t="str">
        <f>IFERROR(__xludf.DUMMYFUNCTION("""COMPUTED_VALUE"""),"executor")</f>
        <v>executor</v>
      </c>
      <c r="J4" s="380" t="str">
        <f>IFERROR(__xludf.DUMMYFUNCTION("""COMPUTED_VALUE"""),"Instagram Marketing")</f>
        <v>Instagram Marketing</v>
      </c>
      <c r="K4" s="380" t="str">
        <f>IFERROR(__xludf.DUMMYFUNCTION("""COMPUTED_VALUE"""),"gpt-35-turbo-instruct")</f>
        <v>gpt-35-turbo-instruct</v>
      </c>
      <c r="L4" s="382" t="str">
        <f>IFERROR(__xludf.DUMMYFUNCTION("""COMPUTED_VALUE"""),"nomic-embed-text")</f>
        <v>nomic-embed-text</v>
      </c>
      <c r="M4" s="383"/>
      <c r="N4" s="383"/>
      <c r="O4" s="383"/>
      <c r="P4" s="383"/>
      <c r="Q4" s="383"/>
      <c r="R4" s="383"/>
      <c r="S4" s="383"/>
      <c r="T4" s="383"/>
      <c r="U4" s="383"/>
      <c r="V4" s="383"/>
      <c r="W4" s="383"/>
      <c r="X4" s="383"/>
      <c r="Y4" s="383"/>
      <c r="Z4" s="383"/>
      <c r="AA4" s="383"/>
      <c r="AB4" s="383"/>
      <c r="AC4" s="383"/>
      <c r="AD4" s="383"/>
    </row>
    <row r="5">
      <c r="A5" s="378" t="s">
        <v>223</v>
      </c>
      <c r="B5" s="378" t="s">
        <v>238</v>
      </c>
      <c r="C5" s="379" t="str">
        <f>IFERROR(__xludf.DUMMYFUNCTION("""COMPUTED_VALUE"""),"gpt-35-turbo-instruct")</f>
        <v>gpt-35-turbo-instruct</v>
      </c>
      <c r="D5" s="379" t="s">
        <v>197</v>
      </c>
      <c r="E5" s="381" t="b">
        <v>0</v>
      </c>
      <c r="F5" s="379" t="str">
        <f>IFERROR(__xludf.DUMMYFUNCTION("""COMPUTED_VALUE"""),"None")</f>
        <v>None</v>
      </c>
      <c r="G5" s="379" t="s">
        <v>27</v>
      </c>
      <c r="H5" s="381" t="b">
        <v>1</v>
      </c>
      <c r="I5" s="380" t="str">
        <f>IFERROR(__xludf.DUMMYFUNCTION("""COMPUTED_VALUE"""),"file_append_tool")</f>
        <v>file_append_tool</v>
      </c>
      <c r="J5" s="380" t="str">
        <f>IFERROR(__xludf.DUMMYFUNCTION("""COMPUTED_VALUE"""),"Compettion analysis")</f>
        <v>Compettion analysis</v>
      </c>
      <c r="K5" s="380" t="str">
        <f>IFERROR(__xludf.DUMMYFUNCTION("""COMPUTED_VALUE"""),"gpt-4-1106-azure")</f>
        <v>gpt-4-1106-azure</v>
      </c>
      <c r="L5" s="382" t="str">
        <f>IFERROR(__xludf.DUMMYFUNCTION("""COMPUTED_VALUE"""),"None")</f>
        <v>None</v>
      </c>
      <c r="M5" s="383"/>
      <c r="N5" s="383"/>
      <c r="O5" s="383"/>
      <c r="P5" s="383"/>
      <c r="Q5" s="383"/>
      <c r="R5" s="383"/>
      <c r="S5" s="383"/>
      <c r="T5" s="383"/>
      <c r="U5" s="383"/>
      <c r="V5" s="383"/>
      <c r="W5" s="383"/>
      <c r="X5" s="383"/>
      <c r="Y5" s="383"/>
      <c r="Z5" s="383"/>
      <c r="AA5" s="383"/>
      <c r="AB5" s="383"/>
      <c r="AC5" s="383"/>
      <c r="AD5" s="383"/>
    </row>
    <row r="6">
      <c r="A6" s="378" t="s">
        <v>212</v>
      </c>
      <c r="B6" s="378" t="s">
        <v>27</v>
      </c>
      <c r="C6" s="379" t="str">
        <f>IFERROR(__xludf.DUMMYFUNCTION("""COMPUTED_VALUE"""),"gpt-4-1106-azure")</f>
        <v>gpt-4-1106-azure</v>
      </c>
      <c r="D6" s="379" t="s">
        <v>197</v>
      </c>
      <c r="E6" s="381" t="b">
        <v>0</v>
      </c>
      <c r="F6" s="379"/>
      <c r="G6" s="379" t="s">
        <v>380</v>
      </c>
      <c r="H6" s="381" t="s">
        <v>380</v>
      </c>
      <c r="I6" s="380" t="str">
        <f>IFERROR(__xludf.DUMMYFUNCTION("""COMPUTED_VALUE"""),"file_count_llines_tool")</f>
        <v>file_count_llines_tool</v>
      </c>
      <c r="J6" s="380" t="str">
        <f>IFERROR(__xludf.DUMMYFUNCTION("""COMPUTED_VALUE"""),"User stories from requirements")</f>
        <v>User stories from requirements</v>
      </c>
      <c r="K6" s="380" t="str">
        <f>IFERROR(__xludf.DUMMYFUNCTION("""COMPUTED_VALUE"""),"claude-3-opus-20240229")</f>
        <v>claude-3-opus-20240229</v>
      </c>
      <c r="L6" s="382"/>
      <c r="M6" s="383"/>
      <c r="N6" s="383"/>
      <c r="O6" s="383"/>
      <c r="P6" s="383"/>
      <c r="Q6" s="383"/>
      <c r="R6" s="383"/>
      <c r="S6" s="383"/>
      <c r="T6" s="383"/>
      <c r="U6" s="383"/>
      <c r="V6" s="383"/>
      <c r="W6" s="383"/>
      <c r="X6" s="383"/>
      <c r="Y6" s="383"/>
      <c r="Z6" s="383"/>
      <c r="AA6" s="383"/>
      <c r="AB6" s="383"/>
      <c r="AC6" s="383"/>
      <c r="AD6" s="383"/>
    </row>
    <row r="7">
      <c r="A7" s="378" t="s">
        <v>48</v>
      </c>
      <c r="B7" s="383"/>
      <c r="C7" s="379" t="str">
        <f>IFERROR(__xludf.DUMMYFUNCTION("""COMPUTED_VALUE"""),"gpt-4-turbo-preview")</f>
        <v>gpt-4-turbo-preview</v>
      </c>
      <c r="D7" s="379" t="s">
        <v>48</v>
      </c>
      <c r="E7" s="381" t="b">
        <v>0</v>
      </c>
      <c r="F7" s="379"/>
      <c r="G7" s="379" t="s">
        <v>380</v>
      </c>
      <c r="H7" s="381" t="s">
        <v>380</v>
      </c>
      <c r="I7" s="380" t="str">
        <f>IFERROR(__xludf.DUMMYFUNCTION("""COMPUTED_VALUE"""),"file_create_tool")</f>
        <v>file_create_tool</v>
      </c>
      <c r="J7" s="380" t="str">
        <f>IFERROR(__xludf.DUMMYFUNCTION("""COMPUTED_VALUE"""),"Test Tools")</f>
        <v>Test Tools</v>
      </c>
      <c r="K7" s="380" t="str">
        <f>IFERROR(__xludf.DUMMYFUNCTION("""COMPUTED_VALUE"""),"llama3-70b-8192")</f>
        <v>llama3-70b-8192</v>
      </c>
      <c r="L7" s="382"/>
      <c r="M7" s="383"/>
      <c r="N7" s="383"/>
      <c r="O7" s="383"/>
      <c r="P7" s="383"/>
      <c r="Q7" s="383"/>
      <c r="R7" s="383"/>
      <c r="S7" s="383"/>
      <c r="T7" s="383"/>
      <c r="U7" s="383"/>
      <c r="V7" s="383"/>
      <c r="W7" s="383"/>
      <c r="X7" s="383"/>
      <c r="Y7" s="383"/>
      <c r="Z7" s="383"/>
      <c r="AA7" s="383"/>
      <c r="AB7" s="383"/>
      <c r="AC7" s="383"/>
      <c r="AD7" s="383"/>
    </row>
    <row r="8">
      <c r="A8" s="378" t="s">
        <v>238</v>
      </c>
      <c r="B8" s="383"/>
      <c r="C8" s="379" t="str">
        <f>IFERROR(__xludf.DUMMYFUNCTION("""COMPUTED_VALUE"""),"llama3-70b-8192")</f>
        <v>llama3-70b-8192</v>
      </c>
      <c r="D8" s="379" t="s">
        <v>207</v>
      </c>
      <c r="E8" s="381" t="b">
        <v>0</v>
      </c>
      <c r="F8" s="379"/>
      <c r="G8" s="379" t="s">
        <v>380</v>
      </c>
      <c r="H8" s="381" t="s">
        <v>380</v>
      </c>
      <c r="I8" s="380" t="str">
        <f>IFERROR(__xludf.DUMMYFUNCTION("""COMPUTED_VALUE"""),"file_edit_tool")</f>
        <v>file_edit_tool</v>
      </c>
      <c r="J8" s="380" t="str">
        <f>IFERROR(__xludf.DUMMYFUNCTION("""COMPUTED_VALUE"""),"Turn-key Travel Assistant")</f>
        <v>Turn-key Travel Assistant</v>
      </c>
      <c r="K8" s="380" t="str">
        <f>IFERROR(__xludf.DUMMYFUNCTION("""COMPUTED_VALUE"""),"gemma-7b-it")</f>
        <v>gemma-7b-it</v>
      </c>
      <c r="L8" s="382"/>
      <c r="M8" s="383"/>
      <c r="N8" s="383"/>
      <c r="O8" s="383"/>
      <c r="P8" s="383"/>
      <c r="Q8" s="383"/>
      <c r="R8" s="383"/>
      <c r="S8" s="383"/>
      <c r="T8" s="383"/>
      <c r="U8" s="383"/>
      <c r="V8" s="383"/>
      <c r="W8" s="383"/>
      <c r="X8" s="383"/>
      <c r="Y8" s="383"/>
      <c r="Z8" s="383"/>
      <c r="AA8" s="383"/>
      <c r="AB8" s="383"/>
      <c r="AC8" s="383"/>
      <c r="AD8" s="383"/>
    </row>
    <row r="9">
      <c r="A9" s="378" t="s">
        <v>27</v>
      </c>
      <c r="B9" s="383"/>
      <c r="C9" s="379" t="str">
        <f>IFERROR(__xludf.DUMMYFUNCTION("""COMPUTED_VALUE"""),"local")</f>
        <v>local</v>
      </c>
      <c r="D9" s="379" t="s">
        <v>238</v>
      </c>
      <c r="E9" s="381" t="b">
        <v>0</v>
      </c>
      <c r="F9" s="379"/>
      <c r="G9" s="379" t="s">
        <v>380</v>
      </c>
      <c r="H9" s="381" t="s">
        <v>380</v>
      </c>
      <c r="I9" s="380" t="str">
        <f>IFERROR(__xludf.DUMMYFUNCTION("""COMPUTED_VALUE"""),"file_line_read_tool")</f>
        <v>file_line_read_tool</v>
      </c>
      <c r="J9" s="380"/>
      <c r="K9" s="380" t="str">
        <f>IFERROR(__xludf.DUMMYFUNCTION("""COMPUTED_VALUE"""),"mixtral-8x7b-32768")</f>
        <v>mixtral-8x7b-32768</v>
      </c>
      <c r="L9" s="382"/>
      <c r="M9" s="383"/>
      <c r="N9" s="383"/>
      <c r="O9" s="383"/>
      <c r="P9" s="383"/>
      <c r="Q9" s="383"/>
      <c r="R9" s="383"/>
      <c r="S9" s="383"/>
      <c r="T9" s="383"/>
      <c r="U9" s="383"/>
      <c r="V9" s="383"/>
      <c r="W9" s="383"/>
      <c r="X9" s="383"/>
      <c r="Y9" s="383"/>
      <c r="Z9" s="383"/>
      <c r="AA9" s="383"/>
      <c r="AB9" s="383"/>
      <c r="AC9" s="383"/>
      <c r="AD9" s="383"/>
    </row>
    <row r="10">
      <c r="A10" s="383"/>
      <c r="B10" s="383"/>
      <c r="C10" s="379" t="str">
        <f>IFERROR(__xludf.DUMMYFUNCTION("""COMPUTED_VALUE"""),"mixtral-8x7b-32768")</f>
        <v>mixtral-8x7b-32768</v>
      </c>
      <c r="D10" s="379" t="s">
        <v>207</v>
      </c>
      <c r="E10" s="381" t="b">
        <v>0</v>
      </c>
      <c r="F10" s="379"/>
      <c r="G10" s="379" t="s">
        <v>380</v>
      </c>
      <c r="H10" s="381" t="s">
        <v>380</v>
      </c>
      <c r="I10" s="380" t="str">
        <f>IFERROR(__xludf.DUMMYFUNCTION("""COMPUTED_VALUE"""),"flight_price_analyzer")</f>
        <v>flight_price_analyzer</v>
      </c>
      <c r="J10" s="380"/>
      <c r="K10" s="380" t="str">
        <f>IFERROR(__xludf.DUMMYFUNCTION("""COMPUTED_VALUE"""),"mixtral:8x7b")</f>
        <v>mixtral:8x7b</v>
      </c>
      <c r="L10" s="382"/>
      <c r="M10" s="383"/>
      <c r="N10" s="383"/>
      <c r="O10" s="383"/>
      <c r="P10" s="383"/>
      <c r="Q10" s="383"/>
      <c r="R10" s="383"/>
      <c r="S10" s="383"/>
      <c r="T10" s="383"/>
      <c r="U10" s="383"/>
      <c r="V10" s="383"/>
      <c r="W10" s="383"/>
      <c r="X10" s="383"/>
      <c r="Y10" s="383"/>
      <c r="Z10" s="383"/>
      <c r="AA10" s="383"/>
      <c r="AB10" s="383"/>
      <c r="AC10" s="383"/>
      <c r="AD10" s="383"/>
    </row>
    <row r="11">
      <c r="A11" s="383"/>
      <c r="B11" s="383"/>
      <c r="C11" s="379"/>
      <c r="D11" s="379" t="s">
        <v>380</v>
      </c>
      <c r="E11" s="381" t="s">
        <v>380</v>
      </c>
      <c r="F11" s="379"/>
      <c r="G11" s="379" t="s">
        <v>380</v>
      </c>
      <c r="H11" s="381" t="s">
        <v>380</v>
      </c>
      <c r="I11" s="380" t="str">
        <f>IFERROR(__xludf.DUMMYFUNCTION("""COMPUTED_VALUE"""),"human_tools")</f>
        <v>human_tools</v>
      </c>
      <c r="J11" s="380"/>
      <c r="K11" s="380" t="str">
        <f>IFERROR(__xludf.DUMMYFUNCTION("""COMPUTED_VALUE"""),"wizardlm2")</f>
        <v>wizardlm2</v>
      </c>
      <c r="L11" s="382"/>
      <c r="M11" s="383"/>
      <c r="N11" s="383"/>
      <c r="O11" s="383"/>
      <c r="P11" s="383"/>
      <c r="Q11" s="383"/>
      <c r="R11" s="383"/>
      <c r="S11" s="383"/>
      <c r="T11" s="383"/>
      <c r="U11" s="383"/>
      <c r="V11" s="383"/>
      <c r="W11" s="383"/>
      <c r="X11" s="383"/>
      <c r="Y11" s="383"/>
      <c r="Z11" s="383"/>
      <c r="AA11" s="383"/>
      <c r="AB11" s="383"/>
      <c r="AC11" s="383"/>
      <c r="AD11" s="383"/>
    </row>
    <row r="12">
      <c r="A12" s="383"/>
      <c r="B12" s="383"/>
      <c r="C12" s="379"/>
      <c r="D12" s="379" t="s">
        <v>380</v>
      </c>
      <c r="E12" s="381" t="s">
        <v>380</v>
      </c>
      <c r="F12" s="379"/>
      <c r="G12" s="379" t="s">
        <v>380</v>
      </c>
      <c r="H12" s="381" t="s">
        <v>380</v>
      </c>
      <c r="I12" s="380" t="str">
        <f>IFERROR(__xludf.DUMMYFUNCTION("""COMPUTED_VALUE"""),"rag_tool")</f>
        <v>rag_tool</v>
      </c>
      <c r="J12" s="380"/>
      <c r="K12" s="380" t="str">
        <f>IFERROR(__xludf.DUMMYFUNCTION("""COMPUTED_VALUE"""),"codegemma:instruct")</f>
        <v>codegemma:instruct</v>
      </c>
      <c r="L12" s="382"/>
      <c r="M12" s="383"/>
      <c r="N12" s="383"/>
      <c r="O12" s="383"/>
      <c r="P12" s="383"/>
      <c r="Q12" s="383"/>
      <c r="R12" s="383"/>
      <c r="S12" s="383"/>
      <c r="T12" s="383"/>
      <c r="U12" s="383"/>
      <c r="V12" s="383"/>
      <c r="W12" s="383"/>
      <c r="X12" s="383"/>
      <c r="Y12" s="383"/>
      <c r="Z12" s="383"/>
      <c r="AA12" s="383"/>
      <c r="AB12" s="383"/>
      <c r="AC12" s="383"/>
      <c r="AD12" s="383"/>
    </row>
    <row r="13">
      <c r="A13" s="383"/>
      <c r="B13" s="383"/>
      <c r="C13" s="379"/>
      <c r="D13" s="379" t="s">
        <v>380</v>
      </c>
      <c r="E13" s="381" t="s">
        <v>380</v>
      </c>
      <c r="F13" s="379"/>
      <c r="G13" s="379" t="s">
        <v>380</v>
      </c>
      <c r="H13" s="381" t="s">
        <v>380</v>
      </c>
      <c r="I13" s="380" t="str">
        <f>IFERROR(__xludf.DUMMYFUNCTION("""COMPUTED_VALUE"""),"scrape_website_tool")</f>
        <v>scrape_website_tool</v>
      </c>
      <c r="J13" s="380"/>
      <c r="K13" s="380" t="str">
        <f>IFERROR(__xludf.DUMMYFUNCTION("""COMPUTED_VALUE"""),"mixtral:instruct")</f>
        <v>mixtral:instruct</v>
      </c>
      <c r="L13" s="382"/>
      <c r="M13" s="383"/>
      <c r="N13" s="383"/>
      <c r="O13" s="383"/>
      <c r="P13" s="383"/>
      <c r="Q13" s="383"/>
      <c r="R13" s="383"/>
      <c r="S13" s="383"/>
      <c r="T13" s="383"/>
      <c r="U13" s="383"/>
      <c r="V13" s="383"/>
      <c r="W13" s="383"/>
      <c r="X13" s="383"/>
      <c r="Y13" s="383"/>
      <c r="Z13" s="383"/>
      <c r="AA13" s="383"/>
      <c r="AB13" s="383"/>
      <c r="AC13" s="383"/>
      <c r="AD13" s="383"/>
    </row>
    <row r="14">
      <c r="A14" s="383"/>
      <c r="B14" s="383"/>
      <c r="C14" s="379"/>
      <c r="D14" s="379" t="s">
        <v>380</v>
      </c>
      <c r="E14" s="381" t="s">
        <v>380</v>
      </c>
      <c r="F14" s="379"/>
      <c r="G14" s="379" t="s">
        <v>380</v>
      </c>
      <c r="H14" s="381" t="s">
        <v>380</v>
      </c>
      <c r="I14" s="380" t="str">
        <f>IFERROR(__xludf.DUMMYFUNCTION("""COMPUTED_VALUE"""),"search")</f>
        <v>search</v>
      </c>
      <c r="J14" s="380"/>
      <c r="K14" s="380" t="str">
        <f>IFERROR(__xludf.DUMMYFUNCTION("""COMPUTED_VALUE"""),"llama3:instruct")</f>
        <v>llama3:instruct</v>
      </c>
      <c r="L14" s="382"/>
      <c r="M14" s="383"/>
      <c r="N14" s="383"/>
      <c r="O14" s="383"/>
      <c r="P14" s="383"/>
      <c r="Q14" s="383"/>
      <c r="R14" s="383"/>
      <c r="S14" s="383"/>
      <c r="T14" s="383"/>
      <c r="U14" s="383"/>
      <c r="V14" s="383"/>
      <c r="W14" s="383"/>
      <c r="X14" s="383"/>
      <c r="Y14" s="383"/>
      <c r="Z14" s="383"/>
      <c r="AA14" s="383"/>
      <c r="AB14" s="383"/>
      <c r="AC14" s="383"/>
      <c r="AD14" s="383"/>
    </row>
    <row r="15">
      <c r="A15" s="383"/>
      <c r="B15" s="383"/>
      <c r="C15" s="379"/>
      <c r="D15" s="379" t="s">
        <v>380</v>
      </c>
      <c r="E15" s="381" t="s">
        <v>380</v>
      </c>
      <c r="F15" s="379"/>
      <c r="G15" s="379" t="s">
        <v>380</v>
      </c>
      <c r="H15" s="381" t="s">
        <v>380</v>
      </c>
      <c r="I15" s="380" t="str">
        <f>IFERROR(__xludf.DUMMYFUNCTION("""COMPUTED_VALUE"""),"sleep_tool")</f>
        <v>sleep_tool</v>
      </c>
      <c r="J15" s="380"/>
      <c r="K15" s="380" t="str">
        <f>IFERROR(__xludf.DUMMYFUNCTION("""COMPUTED_VALUE"""),"apple/OpenELM-3B-Instruct")</f>
        <v>apple/OpenELM-3B-Instruct</v>
      </c>
      <c r="L15" s="382"/>
      <c r="M15" s="383"/>
      <c r="N15" s="383"/>
      <c r="O15" s="383"/>
      <c r="P15" s="383"/>
      <c r="Q15" s="383"/>
      <c r="R15" s="383"/>
      <c r="S15" s="383"/>
      <c r="T15" s="383"/>
      <c r="U15" s="383"/>
      <c r="V15" s="383"/>
      <c r="W15" s="383"/>
      <c r="X15" s="383"/>
      <c r="Y15" s="383"/>
      <c r="Z15" s="383"/>
      <c r="AA15" s="383"/>
      <c r="AB15" s="383"/>
      <c r="AC15" s="383"/>
      <c r="AD15" s="383"/>
    </row>
    <row r="16">
      <c r="A16" s="383"/>
      <c r="B16" s="383"/>
      <c r="C16" s="379"/>
      <c r="D16" s="379" t="s">
        <v>380</v>
      </c>
      <c r="E16" s="381" t="s">
        <v>380</v>
      </c>
      <c r="F16" s="379"/>
      <c r="G16" s="379" t="s">
        <v>380</v>
      </c>
      <c r="H16" s="381" t="s">
        <v>380</v>
      </c>
      <c r="I16" s="380" t="str">
        <f>IFERROR(__xludf.DUMMYFUNCTION("""COMPUTED_VALUE"""),"website_search_tool")</f>
        <v>website_search_tool</v>
      </c>
      <c r="J16" s="380"/>
      <c r="K16" s="380" t="str">
        <f>IFERROR(__xludf.DUMMYFUNCTION("""COMPUTED_VALUE"""),"google/codegemma-7b-it")</f>
        <v>google/codegemma-7b-it</v>
      </c>
      <c r="L16" s="382"/>
      <c r="M16" s="383"/>
      <c r="N16" s="383"/>
      <c r="O16" s="383"/>
      <c r="P16" s="383"/>
      <c r="Q16" s="383"/>
      <c r="R16" s="383"/>
      <c r="S16" s="383"/>
      <c r="T16" s="383"/>
      <c r="U16" s="383"/>
      <c r="V16" s="383"/>
      <c r="W16" s="383"/>
      <c r="X16" s="383"/>
      <c r="Y16" s="383"/>
      <c r="Z16" s="383"/>
      <c r="AA16" s="383"/>
      <c r="AB16" s="383"/>
      <c r="AC16" s="383"/>
      <c r="AD16" s="383"/>
    </row>
    <row r="17">
      <c r="A17" s="383"/>
      <c r="B17" s="383"/>
      <c r="C17" s="379"/>
      <c r="D17" s="379" t="s">
        <v>380</v>
      </c>
      <c r="E17" s="381" t="s">
        <v>380</v>
      </c>
      <c r="F17" s="379"/>
      <c r="G17" s="379" t="s">
        <v>380</v>
      </c>
      <c r="H17" s="381" t="s">
        <v>380</v>
      </c>
      <c r="I17" s="380" t="str">
        <f>IFERROR(__xludf.DUMMYFUNCTION("""COMPUTED_VALUE"""),"wikipedia")</f>
        <v>wikipedia</v>
      </c>
      <c r="J17" s="380"/>
      <c r="K17" s="380" t="str">
        <f>IFERROR(__xludf.DUMMYFUNCTION("""COMPUTED_VALUE"""),"mistralai/Mixtral-8x7B-Instruct-v0.1")</f>
        <v>mistralai/Mixtral-8x7B-Instruct-v0.1</v>
      </c>
      <c r="L17" s="382"/>
      <c r="M17" s="383"/>
      <c r="N17" s="383"/>
      <c r="O17" s="383"/>
      <c r="P17" s="383"/>
      <c r="Q17" s="383"/>
      <c r="R17" s="383"/>
      <c r="S17" s="383"/>
      <c r="T17" s="383"/>
      <c r="U17" s="383"/>
      <c r="V17" s="383"/>
      <c r="W17" s="383"/>
      <c r="X17" s="383"/>
      <c r="Y17" s="383"/>
      <c r="Z17" s="383"/>
      <c r="AA17" s="383"/>
      <c r="AB17" s="383"/>
      <c r="AC17" s="383"/>
      <c r="AD17" s="383"/>
    </row>
    <row r="18">
      <c r="A18" s="383"/>
      <c r="B18" s="383"/>
      <c r="C18" s="379"/>
      <c r="D18" s="379" t="s">
        <v>380</v>
      </c>
      <c r="E18" s="381" t="s">
        <v>380</v>
      </c>
      <c r="F18" s="379"/>
      <c r="G18" s="379" t="s">
        <v>380</v>
      </c>
      <c r="H18" s="381" t="s">
        <v>380</v>
      </c>
      <c r="I18" s="380" t="str">
        <f>IFERROR(__xludf.DUMMYFUNCTION("""COMPUTED_VALUE"""),"youtube_video_search_tool")</f>
        <v>youtube_video_search_tool</v>
      </c>
      <c r="J18" s="380"/>
      <c r="K18" s="380" t="str">
        <f>IFERROR(__xludf.DUMMYFUNCTION("""COMPUTED_VALUE"""),"PavelSchroeder/mistral-community-Mixtral-8x22B-v0.1")</f>
        <v>PavelSchroeder/mistral-community-Mixtral-8x22B-v0.1</v>
      </c>
      <c r="L18" s="382"/>
      <c r="M18" s="383"/>
      <c r="N18" s="383"/>
      <c r="O18" s="383"/>
      <c r="P18" s="383"/>
      <c r="Q18" s="383"/>
      <c r="R18" s="383"/>
      <c r="S18" s="383"/>
      <c r="T18" s="383"/>
      <c r="U18" s="383"/>
      <c r="V18" s="383"/>
      <c r="W18" s="383"/>
      <c r="X18" s="383"/>
      <c r="Y18" s="383"/>
      <c r="Z18" s="383"/>
      <c r="AA18" s="383"/>
      <c r="AB18" s="383"/>
      <c r="AC18" s="383"/>
      <c r="AD18" s="383"/>
    </row>
    <row r="19">
      <c r="A19" s="383"/>
      <c r="B19" s="383"/>
      <c r="C19" s="379"/>
      <c r="D19" s="379" t="s">
        <v>380</v>
      </c>
      <c r="E19" s="381" t="s">
        <v>380</v>
      </c>
      <c r="F19" s="379"/>
      <c r="G19" s="379" t="s">
        <v>380</v>
      </c>
      <c r="H19" s="381" t="s">
        <v>380</v>
      </c>
      <c r="I19" s="380"/>
      <c r="J19" s="380"/>
      <c r="K19" s="380" t="str">
        <f>IFERROR(__xludf.DUMMYFUNCTION("""COMPUTED_VALUE"""),"meta-llama/Meta-Llama-3-70B-Instruct")</f>
        <v>meta-llama/Meta-Llama-3-70B-Instruct</v>
      </c>
      <c r="L19" s="382"/>
      <c r="M19" s="383"/>
      <c r="N19" s="383"/>
      <c r="O19" s="383"/>
      <c r="P19" s="383"/>
      <c r="Q19" s="383"/>
      <c r="R19" s="383"/>
      <c r="S19" s="383"/>
      <c r="T19" s="383"/>
      <c r="U19" s="383"/>
      <c r="V19" s="383"/>
      <c r="W19" s="383"/>
      <c r="X19" s="383"/>
      <c r="Y19" s="383"/>
      <c r="Z19" s="383"/>
      <c r="AA19" s="383"/>
      <c r="AB19" s="383"/>
      <c r="AC19" s="383"/>
      <c r="AD19" s="383"/>
    </row>
    <row r="20">
      <c r="A20" s="383"/>
      <c r="B20" s="383"/>
      <c r="C20" s="379"/>
      <c r="D20" s="379" t="s">
        <v>380</v>
      </c>
      <c r="E20" s="381" t="s">
        <v>380</v>
      </c>
      <c r="F20" s="379"/>
      <c r="G20" s="379" t="s">
        <v>380</v>
      </c>
      <c r="H20" s="381" t="s">
        <v>380</v>
      </c>
      <c r="I20" s="380"/>
      <c r="J20" s="380"/>
      <c r="K20" s="380" t="str">
        <f>IFERROR(__xludf.DUMMYFUNCTION("""COMPUTED_VALUE"""),"MaziyarPanahi/Mixtral-8x22B-Instruct-v0.1-GGUF")</f>
        <v>MaziyarPanahi/Mixtral-8x22B-Instruct-v0.1-GGUF</v>
      </c>
      <c r="L20" s="382"/>
      <c r="M20" s="383"/>
      <c r="N20" s="383"/>
      <c r="O20" s="383"/>
      <c r="P20" s="383"/>
      <c r="Q20" s="383"/>
      <c r="R20" s="383"/>
      <c r="S20" s="383"/>
      <c r="T20" s="383"/>
      <c r="U20" s="383"/>
      <c r="V20" s="383"/>
      <c r="W20" s="383"/>
      <c r="X20" s="383"/>
      <c r="Y20" s="383"/>
      <c r="Z20" s="383"/>
      <c r="AA20" s="383"/>
      <c r="AB20" s="383"/>
      <c r="AC20" s="383"/>
      <c r="AD20" s="383"/>
    </row>
    <row r="21">
      <c r="A21" s="383"/>
      <c r="B21" s="383"/>
      <c r="C21" s="379"/>
      <c r="D21" s="379" t="s">
        <v>380</v>
      </c>
      <c r="E21" s="381" t="s">
        <v>380</v>
      </c>
      <c r="F21" s="379"/>
      <c r="G21" s="379" t="s">
        <v>380</v>
      </c>
      <c r="H21" s="381" t="s">
        <v>380</v>
      </c>
      <c r="I21" s="380"/>
      <c r="J21" s="380"/>
      <c r="K21" s="380" t="str">
        <f>IFERROR(__xludf.DUMMYFUNCTION("""COMPUTED_VALUE"""),"meta-llama/Meta-Llama-3-8B-Instruct")</f>
        <v>meta-llama/Meta-Llama-3-8B-Instruct</v>
      </c>
      <c r="L21" s="382"/>
      <c r="M21" s="383"/>
      <c r="N21" s="383"/>
      <c r="O21" s="383"/>
      <c r="P21" s="383"/>
      <c r="Q21" s="383"/>
      <c r="R21" s="383"/>
      <c r="S21" s="383"/>
      <c r="T21" s="383"/>
      <c r="U21" s="383"/>
      <c r="V21" s="383"/>
      <c r="W21" s="383"/>
      <c r="X21" s="383"/>
      <c r="Y21" s="383"/>
      <c r="Z21" s="383"/>
      <c r="AA21" s="383"/>
      <c r="AB21" s="383"/>
      <c r="AC21" s="383"/>
      <c r="AD21" s="383"/>
    </row>
    <row r="22">
      <c r="A22" s="383"/>
      <c r="B22" s="383"/>
      <c r="C22" s="379"/>
      <c r="D22" s="379" t="s">
        <v>380</v>
      </c>
      <c r="E22" s="381" t="s">
        <v>380</v>
      </c>
      <c r="F22" s="379"/>
      <c r="G22" s="379" t="s">
        <v>380</v>
      </c>
      <c r="H22" s="381" t="s">
        <v>380</v>
      </c>
      <c r="I22" s="380"/>
      <c r="J22" s="380"/>
      <c r="K22" s="380" t="str">
        <f>IFERROR(__xludf.DUMMYFUNCTION("""COMPUTED_VALUE"""),"PrunaAI/Phi-3-mini-128k-instruct-GGUF-Imatrix-smashed")</f>
        <v>PrunaAI/Phi-3-mini-128k-instruct-GGUF-Imatrix-smashed</v>
      </c>
      <c r="L22" s="382"/>
      <c r="M22" s="383"/>
      <c r="N22" s="383"/>
      <c r="O22" s="383"/>
      <c r="P22" s="383"/>
      <c r="Q22" s="383"/>
      <c r="R22" s="383"/>
      <c r="S22" s="383"/>
      <c r="T22" s="383"/>
      <c r="U22" s="383"/>
      <c r="V22" s="383"/>
      <c r="W22" s="383"/>
      <c r="X22" s="383"/>
      <c r="Y22" s="383"/>
      <c r="Z22" s="383"/>
      <c r="AA22" s="383"/>
      <c r="AB22" s="383"/>
      <c r="AC22" s="383"/>
      <c r="AD22" s="383"/>
    </row>
    <row r="23">
      <c r="A23" s="383"/>
      <c r="B23" s="383"/>
      <c r="C23" s="379"/>
      <c r="D23" s="379" t="s">
        <v>380</v>
      </c>
      <c r="E23" s="381" t="s">
        <v>380</v>
      </c>
      <c r="F23" s="379"/>
      <c r="G23" s="379" t="s">
        <v>380</v>
      </c>
      <c r="H23" s="381" t="s">
        <v>380</v>
      </c>
      <c r="I23" s="380"/>
      <c r="J23" s="380"/>
      <c r="K23" s="380" t="str">
        <f>IFERROR(__xludf.DUMMYFUNCTION("""COMPUTED_VALUE"""),"CohereForAI/c4ai-command-r-plus")</f>
        <v>CohereForAI/c4ai-command-r-plus</v>
      </c>
      <c r="L23" s="382"/>
      <c r="M23" s="383"/>
      <c r="N23" s="383"/>
      <c r="O23" s="383"/>
      <c r="P23" s="383"/>
      <c r="Q23" s="383"/>
      <c r="R23" s="383"/>
      <c r="S23" s="383"/>
      <c r="T23" s="383"/>
      <c r="U23" s="383"/>
      <c r="V23" s="383"/>
      <c r="W23" s="383"/>
      <c r="X23" s="383"/>
      <c r="Y23" s="383"/>
      <c r="Z23" s="383"/>
      <c r="AA23" s="383"/>
      <c r="AB23" s="383"/>
      <c r="AC23" s="383"/>
      <c r="AD23" s="383"/>
    </row>
    <row r="24">
      <c r="A24" s="383"/>
      <c r="B24" s="383"/>
      <c r="C24" s="379"/>
      <c r="D24" s="379" t="s">
        <v>380</v>
      </c>
      <c r="E24" s="381" t="s">
        <v>380</v>
      </c>
      <c r="F24" s="379"/>
      <c r="G24" s="379" t="s">
        <v>380</v>
      </c>
      <c r="H24" s="381" t="s">
        <v>380</v>
      </c>
      <c r="I24" s="380"/>
      <c r="J24" s="380"/>
      <c r="K24" s="380" t="str">
        <f>IFERROR(__xludf.DUMMYFUNCTION("""COMPUTED_VALUE"""),"phi3:instruct")</f>
        <v>phi3:instruct</v>
      </c>
      <c r="L24" s="382"/>
      <c r="M24" s="383"/>
      <c r="N24" s="383"/>
      <c r="O24" s="383"/>
      <c r="P24" s="383"/>
      <c r="Q24" s="383"/>
      <c r="R24" s="383"/>
      <c r="S24" s="383"/>
      <c r="T24" s="383"/>
      <c r="U24" s="383"/>
      <c r="V24" s="383"/>
      <c r="W24" s="383"/>
      <c r="X24" s="383"/>
      <c r="Y24" s="383"/>
      <c r="Z24" s="383"/>
      <c r="AA24" s="383"/>
      <c r="AB24" s="383"/>
      <c r="AC24" s="383"/>
      <c r="AD24" s="383"/>
    </row>
    <row r="25">
      <c r="A25" s="383"/>
      <c r="B25" s="383"/>
      <c r="C25" s="379"/>
      <c r="D25" s="379" t="s">
        <v>380</v>
      </c>
      <c r="E25" s="381" t="s">
        <v>380</v>
      </c>
      <c r="F25" s="379"/>
      <c r="G25" s="379" t="s">
        <v>380</v>
      </c>
      <c r="H25" s="381" t="s">
        <v>380</v>
      </c>
      <c r="I25" s="380"/>
      <c r="J25" s="380"/>
      <c r="K25" s="380" t="str">
        <f>IFERROR(__xludf.DUMMYFUNCTION("""COMPUTED_VALUE"""),"phi3")</f>
        <v>phi3</v>
      </c>
      <c r="L25" s="382"/>
      <c r="M25" s="383"/>
      <c r="N25" s="383"/>
      <c r="O25" s="383"/>
      <c r="P25" s="383"/>
      <c r="Q25" s="383"/>
      <c r="R25" s="383"/>
      <c r="S25" s="383"/>
      <c r="T25" s="383"/>
      <c r="U25" s="383"/>
      <c r="V25" s="383"/>
      <c r="W25" s="383"/>
      <c r="X25" s="383"/>
      <c r="Y25" s="383"/>
      <c r="Z25" s="383"/>
      <c r="AA25" s="383"/>
      <c r="AB25" s="383"/>
      <c r="AC25" s="383"/>
      <c r="AD25" s="383"/>
    </row>
    <row r="26">
      <c r="A26" s="383"/>
      <c r="B26" s="383"/>
      <c r="C26" s="379"/>
      <c r="D26" s="379" t="s">
        <v>380</v>
      </c>
      <c r="E26" s="381" t="s">
        <v>380</v>
      </c>
      <c r="F26" s="379"/>
      <c r="G26" s="379" t="s">
        <v>380</v>
      </c>
      <c r="H26" s="381" t="s">
        <v>380</v>
      </c>
      <c r="I26" s="380"/>
      <c r="J26" s="380"/>
      <c r="K26" s="380" t="str">
        <f>IFERROR(__xludf.DUMMYFUNCTION("""COMPUTED_VALUE"""),"local")</f>
        <v>local</v>
      </c>
      <c r="L26" s="382"/>
      <c r="M26" s="383"/>
      <c r="N26" s="383"/>
      <c r="O26" s="383"/>
      <c r="P26" s="383"/>
      <c r="Q26" s="383"/>
      <c r="R26" s="383"/>
      <c r="S26" s="383"/>
      <c r="T26" s="383"/>
      <c r="U26" s="383"/>
      <c r="V26" s="383"/>
      <c r="W26" s="383"/>
      <c r="X26" s="383"/>
      <c r="Y26" s="383"/>
      <c r="Z26" s="383"/>
      <c r="AA26" s="383"/>
      <c r="AB26" s="383"/>
      <c r="AC26" s="383"/>
      <c r="AD26" s="383"/>
    </row>
    <row r="27">
      <c r="A27" s="383"/>
      <c r="B27" s="383"/>
      <c r="C27" s="379"/>
      <c r="D27" s="379" t="s">
        <v>380</v>
      </c>
      <c r="E27" s="381" t="s">
        <v>380</v>
      </c>
      <c r="F27" s="379"/>
      <c r="G27" s="379" t="s">
        <v>380</v>
      </c>
      <c r="H27" s="381" t="s">
        <v>380</v>
      </c>
      <c r="I27" s="380"/>
      <c r="J27" s="380"/>
      <c r="K27" s="380" t="str">
        <f>IFERROR(__xludf.DUMMYFUNCTION("""COMPUTED_VALUE"""),"#N/A")</f>
        <v>#N/A</v>
      </c>
      <c r="L27" s="382"/>
      <c r="M27" s="383"/>
      <c r="N27" s="383"/>
      <c r="O27" s="383"/>
      <c r="P27" s="383"/>
      <c r="Q27" s="383"/>
      <c r="R27" s="383"/>
      <c r="S27" s="383"/>
      <c r="T27" s="383"/>
      <c r="U27" s="383"/>
      <c r="V27" s="383"/>
      <c r="W27" s="383"/>
      <c r="X27" s="383"/>
      <c r="Y27" s="383"/>
      <c r="Z27" s="383"/>
      <c r="AA27" s="383"/>
      <c r="AB27" s="383"/>
      <c r="AC27" s="383"/>
      <c r="AD27" s="383"/>
    </row>
    <row r="28">
      <c r="A28" s="383"/>
      <c r="B28" s="383"/>
      <c r="C28" s="379"/>
      <c r="D28" s="379" t="s">
        <v>380</v>
      </c>
      <c r="E28" s="381" t="s">
        <v>380</v>
      </c>
      <c r="F28" s="379"/>
      <c r="G28" s="379" t="s">
        <v>380</v>
      </c>
      <c r="H28" s="381" t="s">
        <v>380</v>
      </c>
      <c r="I28" s="380"/>
      <c r="J28" s="380"/>
      <c r="K28" s="380"/>
      <c r="L28" s="382"/>
      <c r="M28" s="383"/>
      <c r="N28" s="383"/>
      <c r="O28" s="383"/>
      <c r="P28" s="383"/>
      <c r="Q28" s="383"/>
      <c r="R28" s="383"/>
      <c r="S28" s="383"/>
      <c r="T28" s="383"/>
      <c r="U28" s="383"/>
      <c r="V28" s="383"/>
      <c r="W28" s="383"/>
      <c r="X28" s="383"/>
      <c r="Y28" s="383"/>
      <c r="Z28" s="383"/>
      <c r="AA28" s="383"/>
      <c r="AB28" s="383"/>
      <c r="AC28" s="383"/>
      <c r="AD28" s="383"/>
    </row>
    <row r="29">
      <c r="A29" s="383"/>
      <c r="B29" s="383"/>
      <c r="C29" s="379"/>
      <c r="D29" s="379" t="s">
        <v>380</v>
      </c>
      <c r="E29" s="381" t="s">
        <v>380</v>
      </c>
      <c r="F29" s="379"/>
      <c r="G29" s="379" t="s">
        <v>380</v>
      </c>
      <c r="H29" s="381" t="s">
        <v>380</v>
      </c>
      <c r="I29" s="380"/>
      <c r="J29" s="380"/>
      <c r="K29" s="380"/>
      <c r="L29" s="382"/>
      <c r="M29" s="383"/>
      <c r="N29" s="383"/>
      <c r="O29" s="383"/>
      <c r="P29" s="383"/>
      <c r="Q29" s="383"/>
      <c r="R29" s="383"/>
      <c r="S29" s="383"/>
      <c r="T29" s="383"/>
      <c r="U29" s="383"/>
      <c r="V29" s="383"/>
      <c r="W29" s="383"/>
      <c r="X29" s="383"/>
      <c r="Y29" s="383"/>
      <c r="Z29" s="383"/>
      <c r="AA29" s="383"/>
      <c r="AB29" s="383"/>
      <c r="AC29" s="383"/>
      <c r="AD29" s="383"/>
    </row>
    <row r="30">
      <c r="A30" s="383"/>
      <c r="B30" s="383"/>
      <c r="C30" s="379"/>
      <c r="D30" s="379" t="s">
        <v>380</v>
      </c>
      <c r="E30" s="381" t="s">
        <v>380</v>
      </c>
      <c r="F30" s="379"/>
      <c r="G30" s="379" t="s">
        <v>380</v>
      </c>
      <c r="H30" s="381" t="s">
        <v>380</v>
      </c>
      <c r="I30" s="380"/>
      <c r="J30" s="380"/>
      <c r="K30" s="380"/>
      <c r="L30" s="382"/>
      <c r="M30" s="383"/>
      <c r="N30" s="383"/>
      <c r="O30" s="383"/>
      <c r="P30" s="383"/>
      <c r="Q30" s="383"/>
      <c r="R30" s="383"/>
      <c r="S30" s="383"/>
      <c r="T30" s="383"/>
      <c r="U30" s="383"/>
      <c r="V30" s="383"/>
      <c r="W30" s="383"/>
      <c r="X30" s="383"/>
      <c r="Y30" s="383"/>
      <c r="Z30" s="383"/>
      <c r="AA30" s="383"/>
      <c r="AB30" s="383"/>
      <c r="AC30" s="383"/>
      <c r="AD30" s="383"/>
    </row>
    <row r="31">
      <c r="A31" s="383"/>
      <c r="B31" s="383"/>
      <c r="C31" s="379"/>
      <c r="D31" s="379" t="s">
        <v>380</v>
      </c>
      <c r="E31" s="381" t="s">
        <v>380</v>
      </c>
      <c r="F31" s="379"/>
      <c r="G31" s="379" t="s">
        <v>380</v>
      </c>
      <c r="H31" s="381" t="s">
        <v>380</v>
      </c>
      <c r="I31" s="380"/>
      <c r="J31" s="380"/>
      <c r="K31" s="380"/>
      <c r="L31" s="382"/>
      <c r="M31" s="383"/>
      <c r="N31" s="383"/>
      <c r="O31" s="383"/>
      <c r="P31" s="383"/>
      <c r="Q31" s="383"/>
      <c r="R31" s="383"/>
      <c r="S31" s="383"/>
      <c r="T31" s="383"/>
      <c r="U31" s="383"/>
      <c r="V31" s="383"/>
      <c r="W31" s="383"/>
      <c r="X31" s="383"/>
      <c r="Y31" s="383"/>
      <c r="Z31" s="383"/>
      <c r="AA31" s="383"/>
      <c r="AB31" s="383"/>
      <c r="AC31" s="383"/>
      <c r="AD31" s="383"/>
    </row>
    <row r="32">
      <c r="A32" s="383"/>
      <c r="B32" s="383"/>
      <c r="C32" s="379"/>
      <c r="D32" s="379" t="s">
        <v>380</v>
      </c>
      <c r="E32" s="381" t="s">
        <v>380</v>
      </c>
      <c r="F32" s="379"/>
      <c r="G32" s="379" t="s">
        <v>380</v>
      </c>
      <c r="H32" s="381" t="s">
        <v>380</v>
      </c>
      <c r="I32" s="380"/>
      <c r="J32" s="380"/>
      <c r="K32" s="380"/>
      <c r="L32" s="382"/>
      <c r="M32" s="383"/>
      <c r="N32" s="383"/>
      <c r="O32" s="383"/>
      <c r="P32" s="383"/>
      <c r="Q32" s="383"/>
      <c r="R32" s="383"/>
      <c r="S32" s="383"/>
      <c r="T32" s="383"/>
      <c r="U32" s="383"/>
      <c r="V32" s="383"/>
      <c r="W32" s="383"/>
      <c r="X32" s="383"/>
      <c r="Y32" s="383"/>
      <c r="Z32" s="383"/>
      <c r="AA32" s="383"/>
      <c r="AB32" s="383"/>
      <c r="AC32" s="383"/>
      <c r="AD32" s="383"/>
    </row>
    <row r="33">
      <c r="A33" s="383"/>
      <c r="B33" s="383"/>
      <c r="C33" s="379"/>
      <c r="D33" s="379" t="s">
        <v>380</v>
      </c>
      <c r="E33" s="381" t="s">
        <v>380</v>
      </c>
      <c r="F33" s="379"/>
      <c r="G33" s="379" t="s">
        <v>380</v>
      </c>
      <c r="H33" s="381" t="s">
        <v>380</v>
      </c>
      <c r="I33" s="380"/>
      <c r="J33" s="380"/>
      <c r="K33" s="380"/>
      <c r="L33" s="382"/>
      <c r="M33" s="383"/>
      <c r="N33" s="383"/>
      <c r="O33" s="383"/>
      <c r="P33" s="383"/>
      <c r="Q33" s="383"/>
      <c r="R33" s="383"/>
      <c r="S33" s="383"/>
      <c r="T33" s="383"/>
      <c r="U33" s="383"/>
      <c r="V33" s="383"/>
      <c r="W33" s="383"/>
      <c r="X33" s="383"/>
      <c r="Y33" s="383"/>
      <c r="Z33" s="383"/>
      <c r="AA33" s="383"/>
      <c r="AB33" s="383"/>
      <c r="AC33" s="383"/>
      <c r="AD33" s="383"/>
    </row>
    <row r="34">
      <c r="A34" s="383"/>
      <c r="B34" s="383"/>
      <c r="C34" s="379"/>
      <c r="D34" s="379" t="s">
        <v>380</v>
      </c>
      <c r="E34" s="381" t="s">
        <v>380</v>
      </c>
      <c r="F34" s="379"/>
      <c r="G34" s="379" t="s">
        <v>380</v>
      </c>
      <c r="H34" s="381" t="s">
        <v>380</v>
      </c>
      <c r="I34" s="380"/>
      <c r="J34" s="380"/>
      <c r="K34" s="380"/>
      <c r="L34" s="382"/>
      <c r="M34" s="383"/>
      <c r="N34" s="383"/>
      <c r="O34" s="383"/>
      <c r="P34" s="383"/>
      <c r="Q34" s="383"/>
      <c r="R34" s="383"/>
      <c r="S34" s="383"/>
      <c r="T34" s="383"/>
      <c r="U34" s="383"/>
      <c r="V34" s="383"/>
      <c r="W34" s="383"/>
      <c r="X34" s="383"/>
      <c r="Y34" s="383"/>
      <c r="Z34" s="383"/>
      <c r="AA34" s="383"/>
      <c r="AB34" s="383"/>
      <c r="AC34" s="383"/>
      <c r="AD34" s="383"/>
    </row>
    <row r="35">
      <c r="A35" s="383"/>
      <c r="B35" s="383"/>
      <c r="C35" s="379"/>
      <c r="D35" s="379" t="s">
        <v>380</v>
      </c>
      <c r="E35" s="381" t="s">
        <v>380</v>
      </c>
      <c r="F35" s="379"/>
      <c r="G35" s="379" t="s">
        <v>380</v>
      </c>
      <c r="H35" s="381" t="s">
        <v>380</v>
      </c>
      <c r="I35" s="380"/>
      <c r="J35" s="380"/>
      <c r="K35" s="380"/>
      <c r="L35" s="382"/>
      <c r="M35" s="383"/>
      <c r="N35" s="383"/>
      <c r="O35" s="383"/>
      <c r="P35" s="383"/>
      <c r="Q35" s="383"/>
      <c r="R35" s="383"/>
      <c r="S35" s="383"/>
      <c r="T35" s="383"/>
      <c r="U35" s="383"/>
      <c r="V35" s="383"/>
      <c r="W35" s="383"/>
      <c r="X35" s="383"/>
      <c r="Y35" s="383"/>
      <c r="Z35" s="383"/>
      <c r="AA35" s="383"/>
      <c r="AB35" s="383"/>
      <c r="AC35" s="383"/>
      <c r="AD35" s="383"/>
    </row>
    <row r="36">
      <c r="A36" s="383"/>
      <c r="B36" s="383"/>
      <c r="C36" s="379"/>
      <c r="D36" s="379" t="s">
        <v>380</v>
      </c>
      <c r="E36" s="381" t="s">
        <v>380</v>
      </c>
      <c r="F36" s="379"/>
      <c r="G36" s="379" t="s">
        <v>380</v>
      </c>
      <c r="H36" s="381" t="s">
        <v>380</v>
      </c>
      <c r="I36" s="380"/>
      <c r="J36" s="380"/>
      <c r="K36" s="380"/>
      <c r="L36" s="382"/>
      <c r="M36" s="383"/>
      <c r="N36" s="383"/>
      <c r="O36" s="383"/>
      <c r="P36" s="383"/>
      <c r="Q36" s="383"/>
      <c r="R36" s="383"/>
      <c r="S36" s="383"/>
      <c r="T36" s="383"/>
      <c r="U36" s="383"/>
      <c r="V36" s="383"/>
      <c r="W36" s="383"/>
      <c r="X36" s="383"/>
      <c r="Y36" s="383"/>
      <c r="Z36" s="383"/>
      <c r="AA36" s="383"/>
      <c r="AB36" s="383"/>
      <c r="AC36" s="383"/>
      <c r="AD36" s="383"/>
    </row>
    <row r="37">
      <c r="A37" s="383"/>
      <c r="B37" s="383"/>
      <c r="C37" s="379"/>
      <c r="D37" s="379" t="s">
        <v>380</v>
      </c>
      <c r="E37" s="381" t="s">
        <v>380</v>
      </c>
      <c r="F37" s="379"/>
      <c r="G37" s="379" t="s">
        <v>380</v>
      </c>
      <c r="H37" s="381" t="s">
        <v>380</v>
      </c>
      <c r="I37" s="380"/>
      <c r="J37" s="380"/>
      <c r="K37" s="380"/>
      <c r="L37" s="382"/>
      <c r="M37" s="383"/>
      <c r="N37" s="383"/>
      <c r="O37" s="383"/>
      <c r="P37" s="383"/>
      <c r="Q37" s="383"/>
      <c r="R37" s="383"/>
      <c r="S37" s="383"/>
      <c r="T37" s="383"/>
      <c r="U37" s="383"/>
      <c r="V37" s="383"/>
      <c r="W37" s="383"/>
      <c r="X37" s="383"/>
      <c r="Y37" s="383"/>
      <c r="Z37" s="383"/>
      <c r="AA37" s="383"/>
      <c r="AB37" s="383"/>
      <c r="AC37" s="383"/>
      <c r="AD37" s="383"/>
    </row>
    <row r="38">
      <c r="A38" s="383"/>
      <c r="B38" s="383"/>
      <c r="C38" s="379"/>
      <c r="D38" s="379" t="s">
        <v>380</v>
      </c>
      <c r="E38" s="381" t="s">
        <v>380</v>
      </c>
      <c r="F38" s="379"/>
      <c r="G38" s="379" t="s">
        <v>380</v>
      </c>
      <c r="H38" s="381" t="s">
        <v>380</v>
      </c>
      <c r="I38" s="380"/>
      <c r="J38" s="380"/>
      <c r="K38" s="380"/>
      <c r="L38" s="382"/>
      <c r="M38" s="383"/>
      <c r="N38" s="383"/>
      <c r="O38" s="383"/>
      <c r="P38" s="383"/>
      <c r="Q38" s="383"/>
      <c r="R38" s="383"/>
      <c r="S38" s="383"/>
      <c r="T38" s="383"/>
      <c r="U38" s="383"/>
      <c r="V38" s="383"/>
      <c r="W38" s="383"/>
      <c r="X38" s="383"/>
      <c r="Y38" s="383"/>
      <c r="Z38" s="383"/>
      <c r="AA38" s="383"/>
      <c r="AB38" s="383"/>
      <c r="AC38" s="383"/>
      <c r="AD38" s="383"/>
    </row>
    <row r="39">
      <c r="A39" s="383"/>
      <c r="B39" s="383"/>
      <c r="C39" s="379"/>
      <c r="D39" s="379" t="s">
        <v>380</v>
      </c>
      <c r="E39" s="381" t="s">
        <v>380</v>
      </c>
      <c r="F39" s="379"/>
      <c r="G39" s="379" t="s">
        <v>380</v>
      </c>
      <c r="H39" s="381" t="s">
        <v>380</v>
      </c>
      <c r="I39" s="380"/>
      <c r="J39" s="380"/>
      <c r="K39" s="380"/>
      <c r="L39" s="382"/>
      <c r="M39" s="383"/>
      <c r="N39" s="383"/>
      <c r="O39" s="383"/>
      <c r="P39" s="383"/>
      <c r="Q39" s="383"/>
      <c r="R39" s="383"/>
      <c r="S39" s="383"/>
      <c r="T39" s="383"/>
      <c r="U39" s="383"/>
      <c r="V39" s="383"/>
      <c r="W39" s="383"/>
      <c r="X39" s="383"/>
      <c r="Y39" s="383"/>
      <c r="Z39" s="383"/>
      <c r="AA39" s="383"/>
      <c r="AB39" s="383"/>
      <c r="AC39" s="383"/>
      <c r="AD39" s="383"/>
    </row>
    <row r="40">
      <c r="A40" s="383"/>
      <c r="B40" s="383"/>
      <c r="C40" s="379"/>
      <c r="D40" s="379" t="s">
        <v>380</v>
      </c>
      <c r="E40" s="381" t="s">
        <v>380</v>
      </c>
      <c r="F40" s="379"/>
      <c r="G40" s="379" t="s">
        <v>380</v>
      </c>
      <c r="H40" s="381" t="s">
        <v>380</v>
      </c>
      <c r="I40" s="380"/>
      <c r="J40" s="380"/>
      <c r="K40" s="380"/>
      <c r="L40" s="382"/>
      <c r="M40" s="383"/>
      <c r="N40" s="383"/>
      <c r="O40" s="383"/>
      <c r="P40" s="383"/>
      <c r="Q40" s="383"/>
      <c r="R40" s="383"/>
      <c r="S40" s="383"/>
      <c r="T40" s="383"/>
      <c r="U40" s="383"/>
      <c r="V40" s="383"/>
      <c r="W40" s="383"/>
      <c r="X40" s="383"/>
      <c r="Y40" s="383"/>
      <c r="Z40" s="383"/>
      <c r="AA40" s="383"/>
      <c r="AB40" s="383"/>
      <c r="AC40" s="383"/>
      <c r="AD40" s="383"/>
    </row>
    <row r="41">
      <c r="A41" s="383"/>
      <c r="B41" s="383"/>
      <c r="C41" s="379"/>
      <c r="D41" s="379" t="s">
        <v>380</v>
      </c>
      <c r="E41" s="381" t="s">
        <v>380</v>
      </c>
      <c r="F41" s="379"/>
      <c r="G41" s="379" t="s">
        <v>380</v>
      </c>
      <c r="H41" s="381" t="s">
        <v>380</v>
      </c>
      <c r="I41" s="380"/>
      <c r="J41" s="380"/>
      <c r="K41" s="380"/>
      <c r="L41" s="382"/>
      <c r="M41" s="383"/>
      <c r="N41" s="383"/>
      <c r="O41" s="383"/>
      <c r="P41" s="383"/>
      <c r="Q41" s="383"/>
      <c r="R41" s="383"/>
      <c r="S41" s="383"/>
      <c r="T41" s="383"/>
      <c r="U41" s="383"/>
      <c r="V41" s="383"/>
      <c r="W41" s="383"/>
      <c r="X41" s="383"/>
      <c r="Y41" s="383"/>
      <c r="Z41" s="383"/>
      <c r="AA41" s="383"/>
      <c r="AB41" s="383"/>
      <c r="AC41" s="383"/>
      <c r="AD41" s="383"/>
    </row>
    <row r="42">
      <c r="A42" s="383"/>
      <c r="B42" s="383"/>
      <c r="C42" s="379"/>
      <c r="D42" s="379" t="s">
        <v>380</v>
      </c>
      <c r="E42" s="381" t="s">
        <v>380</v>
      </c>
      <c r="F42" s="379"/>
      <c r="G42" s="379" t="s">
        <v>380</v>
      </c>
      <c r="H42" s="381" t="s">
        <v>380</v>
      </c>
      <c r="I42" s="380"/>
      <c r="J42" s="380"/>
      <c r="K42" s="380"/>
      <c r="L42" s="382"/>
      <c r="M42" s="383"/>
      <c r="N42" s="383"/>
      <c r="O42" s="383"/>
      <c r="P42" s="383"/>
      <c r="Q42" s="383"/>
      <c r="R42" s="383"/>
      <c r="S42" s="383"/>
      <c r="T42" s="383"/>
      <c r="U42" s="383"/>
      <c r="V42" s="383"/>
      <c r="W42" s="383"/>
      <c r="X42" s="383"/>
      <c r="Y42" s="383"/>
      <c r="Z42" s="383"/>
      <c r="AA42" s="383"/>
      <c r="AB42" s="383"/>
      <c r="AC42" s="383"/>
      <c r="AD42" s="383"/>
    </row>
    <row r="43">
      <c r="A43" s="383"/>
      <c r="B43" s="383"/>
      <c r="C43" s="379"/>
      <c r="D43" s="379" t="s">
        <v>380</v>
      </c>
      <c r="E43" s="381" t="s">
        <v>380</v>
      </c>
      <c r="F43" s="379"/>
      <c r="G43" s="379" t="s">
        <v>380</v>
      </c>
      <c r="H43" s="381" t="s">
        <v>380</v>
      </c>
      <c r="I43" s="380"/>
      <c r="J43" s="380"/>
      <c r="K43" s="380"/>
      <c r="L43" s="382"/>
      <c r="M43" s="383"/>
      <c r="N43" s="383"/>
      <c r="O43" s="383"/>
      <c r="P43" s="383"/>
      <c r="Q43" s="383"/>
      <c r="R43" s="383"/>
      <c r="S43" s="383"/>
      <c r="T43" s="383"/>
      <c r="U43" s="383"/>
      <c r="V43" s="383"/>
      <c r="W43" s="383"/>
      <c r="X43" s="383"/>
      <c r="Y43" s="383"/>
      <c r="Z43" s="383"/>
      <c r="AA43" s="383"/>
      <c r="AB43" s="383"/>
      <c r="AC43" s="383"/>
      <c r="AD43" s="383"/>
    </row>
    <row r="44">
      <c r="A44" s="383"/>
      <c r="B44" s="383"/>
      <c r="C44" s="379"/>
      <c r="D44" s="379" t="s">
        <v>380</v>
      </c>
      <c r="E44" s="381" t="s">
        <v>380</v>
      </c>
      <c r="F44" s="379"/>
      <c r="G44" s="379" t="s">
        <v>380</v>
      </c>
      <c r="H44" s="381" t="s">
        <v>380</v>
      </c>
      <c r="I44" s="380"/>
      <c r="J44" s="380"/>
      <c r="K44" s="380"/>
      <c r="L44" s="382"/>
      <c r="M44" s="383"/>
      <c r="N44" s="383"/>
      <c r="O44" s="383"/>
      <c r="P44" s="383"/>
      <c r="Q44" s="383"/>
      <c r="R44" s="383"/>
      <c r="S44" s="383"/>
      <c r="T44" s="383"/>
      <c r="U44" s="383"/>
      <c r="V44" s="383"/>
      <c r="W44" s="383"/>
      <c r="X44" s="383"/>
      <c r="Y44" s="383"/>
      <c r="Z44" s="383"/>
      <c r="AA44" s="383"/>
      <c r="AB44" s="383"/>
      <c r="AC44" s="383"/>
      <c r="AD44" s="383"/>
    </row>
    <row r="45">
      <c r="A45" s="383"/>
      <c r="B45" s="383"/>
      <c r="C45" s="379"/>
      <c r="D45" s="379" t="s">
        <v>380</v>
      </c>
      <c r="E45" s="381" t="s">
        <v>380</v>
      </c>
      <c r="F45" s="379"/>
      <c r="G45" s="379" t="s">
        <v>380</v>
      </c>
      <c r="H45" s="381" t="s">
        <v>380</v>
      </c>
      <c r="I45" s="380"/>
      <c r="J45" s="380"/>
      <c r="K45" s="380"/>
      <c r="L45" s="382"/>
      <c r="M45" s="383"/>
      <c r="N45" s="383"/>
      <c r="O45" s="383"/>
      <c r="P45" s="383"/>
      <c r="Q45" s="383"/>
      <c r="R45" s="383"/>
      <c r="S45" s="383"/>
      <c r="T45" s="383"/>
      <c r="U45" s="383"/>
      <c r="V45" s="383"/>
      <c r="W45" s="383"/>
      <c r="X45" s="383"/>
      <c r="Y45" s="383"/>
      <c r="Z45" s="383"/>
      <c r="AA45" s="383"/>
      <c r="AB45" s="383"/>
      <c r="AC45" s="383"/>
      <c r="AD45" s="383"/>
    </row>
    <row r="46">
      <c r="A46" s="383"/>
      <c r="B46" s="383"/>
      <c r="C46" s="379"/>
      <c r="D46" s="379" t="s">
        <v>380</v>
      </c>
      <c r="E46" s="381" t="s">
        <v>380</v>
      </c>
      <c r="F46" s="379"/>
      <c r="G46" s="379" t="s">
        <v>380</v>
      </c>
      <c r="H46" s="381" t="s">
        <v>380</v>
      </c>
      <c r="I46" s="380"/>
      <c r="J46" s="380"/>
      <c r="K46" s="380"/>
      <c r="L46" s="382"/>
      <c r="M46" s="383"/>
      <c r="N46" s="383"/>
      <c r="O46" s="383"/>
      <c r="P46" s="383"/>
      <c r="Q46" s="383"/>
      <c r="R46" s="383"/>
      <c r="S46" s="383"/>
      <c r="T46" s="383"/>
      <c r="U46" s="383"/>
      <c r="V46" s="383"/>
      <c r="W46" s="383"/>
      <c r="X46" s="383"/>
      <c r="Y46" s="383"/>
      <c r="Z46" s="383"/>
      <c r="AA46" s="383"/>
      <c r="AB46" s="383"/>
      <c r="AC46" s="383"/>
      <c r="AD46" s="383"/>
    </row>
    <row r="47">
      <c r="A47" s="383"/>
      <c r="B47" s="383"/>
      <c r="C47" s="379"/>
      <c r="D47" s="379" t="s">
        <v>380</v>
      </c>
      <c r="E47" s="381" t="s">
        <v>380</v>
      </c>
      <c r="F47" s="379"/>
      <c r="G47" s="379" t="s">
        <v>380</v>
      </c>
      <c r="H47" s="381" t="s">
        <v>380</v>
      </c>
      <c r="I47" s="380"/>
      <c r="J47" s="380"/>
      <c r="K47" s="380"/>
      <c r="L47" s="382"/>
      <c r="M47" s="383"/>
      <c r="N47" s="383"/>
      <c r="O47" s="383"/>
      <c r="P47" s="383"/>
      <c r="Q47" s="383"/>
      <c r="R47" s="383"/>
      <c r="S47" s="383"/>
      <c r="T47" s="383"/>
      <c r="U47" s="383"/>
      <c r="V47" s="383"/>
      <c r="W47" s="383"/>
      <c r="X47" s="383"/>
      <c r="Y47" s="383"/>
      <c r="Z47" s="383"/>
      <c r="AA47" s="383"/>
      <c r="AB47" s="383"/>
      <c r="AC47" s="383"/>
      <c r="AD47" s="383"/>
    </row>
    <row r="48">
      <c r="A48" s="383"/>
      <c r="B48" s="383"/>
      <c r="C48" s="379"/>
      <c r="D48" s="379" t="s">
        <v>380</v>
      </c>
      <c r="E48" s="381" t="s">
        <v>380</v>
      </c>
      <c r="F48" s="379"/>
      <c r="G48" s="379" t="s">
        <v>380</v>
      </c>
      <c r="H48" s="381" t="s">
        <v>380</v>
      </c>
      <c r="I48" s="380"/>
      <c r="J48" s="380"/>
      <c r="K48" s="380"/>
      <c r="L48" s="382"/>
      <c r="M48" s="383"/>
      <c r="N48" s="383"/>
      <c r="O48" s="383"/>
      <c r="P48" s="383"/>
      <c r="Q48" s="383"/>
      <c r="R48" s="383"/>
      <c r="S48" s="383"/>
      <c r="T48" s="383"/>
      <c r="U48" s="383"/>
      <c r="V48" s="383"/>
      <c r="W48" s="383"/>
      <c r="X48" s="383"/>
      <c r="Y48" s="383"/>
      <c r="Z48" s="383"/>
      <c r="AA48" s="383"/>
      <c r="AB48" s="383"/>
      <c r="AC48" s="383"/>
      <c r="AD48" s="383"/>
    </row>
    <row r="49">
      <c r="A49" s="383"/>
      <c r="B49" s="383"/>
      <c r="C49" s="379"/>
      <c r="D49" s="379" t="s">
        <v>380</v>
      </c>
      <c r="E49" s="381" t="s">
        <v>380</v>
      </c>
      <c r="F49" s="379"/>
      <c r="G49" s="379" t="s">
        <v>380</v>
      </c>
      <c r="H49" s="381" t="s">
        <v>380</v>
      </c>
      <c r="I49" s="380"/>
      <c r="J49" s="380"/>
      <c r="K49" s="380"/>
      <c r="L49" s="382"/>
      <c r="M49" s="383"/>
      <c r="N49" s="383"/>
      <c r="O49" s="383"/>
      <c r="P49" s="383"/>
      <c r="Q49" s="383"/>
      <c r="R49" s="383"/>
      <c r="S49" s="383"/>
      <c r="T49" s="383"/>
      <c r="U49" s="383"/>
      <c r="V49" s="383"/>
      <c r="W49" s="383"/>
      <c r="X49" s="383"/>
      <c r="Y49" s="383"/>
      <c r="Z49" s="383"/>
      <c r="AA49" s="383"/>
      <c r="AB49" s="383"/>
      <c r="AC49" s="383"/>
      <c r="AD49" s="383"/>
    </row>
    <row r="50">
      <c r="A50" s="383"/>
      <c r="B50" s="383"/>
      <c r="C50" s="379"/>
      <c r="D50" s="379" t="s">
        <v>380</v>
      </c>
      <c r="E50" s="381" t="s">
        <v>380</v>
      </c>
      <c r="F50" s="379"/>
      <c r="G50" s="379" t="s">
        <v>380</v>
      </c>
      <c r="H50" s="381" t="s">
        <v>380</v>
      </c>
      <c r="I50" s="380"/>
      <c r="J50" s="380"/>
      <c r="K50" s="380"/>
      <c r="L50" s="382"/>
      <c r="M50" s="383"/>
      <c r="N50" s="383"/>
      <c r="O50" s="383"/>
      <c r="P50" s="383"/>
      <c r="Q50" s="383"/>
      <c r="R50" s="383"/>
      <c r="S50" s="383"/>
      <c r="T50" s="383"/>
      <c r="U50" s="383"/>
      <c r="V50" s="383"/>
      <c r="W50" s="383"/>
      <c r="X50" s="383"/>
      <c r="Y50" s="383"/>
      <c r="Z50" s="383"/>
      <c r="AA50" s="383"/>
      <c r="AB50" s="383"/>
      <c r="AC50" s="383"/>
      <c r="AD50" s="383"/>
    </row>
    <row r="51">
      <c r="A51" s="383"/>
      <c r="B51" s="383"/>
      <c r="C51" s="379"/>
      <c r="D51" s="379" t="s">
        <v>380</v>
      </c>
      <c r="E51" s="381" t="s">
        <v>380</v>
      </c>
      <c r="F51" s="379"/>
      <c r="G51" s="379" t="s">
        <v>380</v>
      </c>
      <c r="H51" s="381" t="s">
        <v>380</v>
      </c>
      <c r="I51" s="380"/>
      <c r="J51" s="380"/>
      <c r="K51" s="380"/>
      <c r="L51" s="382"/>
      <c r="M51" s="383"/>
      <c r="N51" s="383"/>
      <c r="O51" s="383"/>
      <c r="P51" s="383"/>
      <c r="Q51" s="383"/>
      <c r="R51" s="383"/>
      <c r="S51" s="383"/>
      <c r="T51" s="383"/>
      <c r="U51" s="383"/>
      <c r="V51" s="383"/>
      <c r="W51" s="383"/>
      <c r="X51" s="383"/>
      <c r="Y51" s="383"/>
      <c r="Z51" s="383"/>
      <c r="AA51" s="383"/>
      <c r="AB51" s="383"/>
      <c r="AC51" s="383"/>
      <c r="AD51" s="383"/>
    </row>
    <row r="52">
      <c r="A52" s="383"/>
      <c r="B52" s="383"/>
      <c r="C52" s="379"/>
      <c r="D52" s="379" t="s">
        <v>380</v>
      </c>
      <c r="E52" s="381" t="s">
        <v>380</v>
      </c>
      <c r="F52" s="379"/>
      <c r="G52" s="379" t="s">
        <v>380</v>
      </c>
      <c r="H52" s="381" t="s">
        <v>380</v>
      </c>
      <c r="I52" s="380"/>
      <c r="J52" s="380"/>
      <c r="K52" s="380"/>
      <c r="L52" s="382"/>
      <c r="M52" s="383"/>
      <c r="N52" s="383"/>
      <c r="O52" s="383"/>
      <c r="P52" s="383"/>
      <c r="Q52" s="383"/>
      <c r="R52" s="383"/>
      <c r="S52" s="383"/>
      <c r="T52" s="383"/>
      <c r="U52" s="383"/>
      <c r="V52" s="383"/>
      <c r="W52" s="383"/>
      <c r="X52" s="383"/>
      <c r="Y52" s="383"/>
      <c r="Z52" s="383"/>
      <c r="AA52" s="383"/>
      <c r="AB52" s="383"/>
      <c r="AC52" s="383"/>
      <c r="AD52" s="383"/>
    </row>
    <row r="53">
      <c r="A53" s="383"/>
      <c r="B53" s="383"/>
      <c r="C53" s="379"/>
      <c r="D53" s="379" t="s">
        <v>380</v>
      </c>
      <c r="E53" s="381" t="s">
        <v>380</v>
      </c>
      <c r="F53" s="379"/>
      <c r="G53" s="379" t="s">
        <v>380</v>
      </c>
      <c r="H53" s="381" t="s">
        <v>380</v>
      </c>
      <c r="I53" s="380"/>
      <c r="J53" s="380"/>
      <c r="K53" s="380"/>
      <c r="L53" s="382"/>
      <c r="M53" s="383"/>
      <c r="N53" s="383"/>
      <c r="O53" s="383"/>
      <c r="P53" s="383"/>
      <c r="Q53" s="383"/>
      <c r="R53" s="383"/>
      <c r="S53" s="383"/>
      <c r="T53" s="383"/>
      <c r="U53" s="383"/>
      <c r="V53" s="383"/>
      <c r="W53" s="383"/>
      <c r="X53" s="383"/>
      <c r="Y53" s="383"/>
      <c r="Z53" s="383"/>
      <c r="AA53" s="383"/>
      <c r="AB53" s="383"/>
      <c r="AC53" s="383"/>
      <c r="AD53" s="383"/>
    </row>
    <row r="54">
      <c r="A54" s="383"/>
      <c r="B54" s="383"/>
      <c r="C54" s="379"/>
      <c r="D54" s="379" t="s">
        <v>380</v>
      </c>
      <c r="E54" s="381" t="s">
        <v>380</v>
      </c>
      <c r="F54" s="379"/>
      <c r="G54" s="379" t="s">
        <v>380</v>
      </c>
      <c r="H54" s="381" t="s">
        <v>380</v>
      </c>
      <c r="I54" s="380"/>
      <c r="J54" s="380"/>
      <c r="K54" s="380"/>
      <c r="L54" s="382"/>
      <c r="M54" s="383"/>
      <c r="N54" s="383"/>
      <c r="O54" s="383"/>
      <c r="P54" s="383"/>
      <c r="Q54" s="383"/>
      <c r="R54" s="383"/>
      <c r="S54" s="383"/>
      <c r="T54" s="383"/>
      <c r="U54" s="383"/>
      <c r="V54" s="383"/>
      <c r="W54" s="383"/>
      <c r="X54" s="383"/>
      <c r="Y54" s="383"/>
      <c r="Z54" s="383"/>
      <c r="AA54" s="383"/>
      <c r="AB54" s="383"/>
      <c r="AC54" s="383"/>
      <c r="AD54" s="383"/>
    </row>
    <row r="55">
      <c r="A55" s="383"/>
      <c r="B55" s="383"/>
      <c r="C55" s="379"/>
      <c r="D55" s="379" t="s">
        <v>380</v>
      </c>
      <c r="E55" s="381" t="s">
        <v>380</v>
      </c>
      <c r="F55" s="379"/>
      <c r="G55" s="379" t="s">
        <v>380</v>
      </c>
      <c r="H55" s="381" t="s">
        <v>380</v>
      </c>
      <c r="I55" s="380"/>
      <c r="J55" s="380"/>
      <c r="K55" s="380"/>
      <c r="L55" s="382"/>
      <c r="M55" s="383"/>
      <c r="N55" s="383"/>
      <c r="O55" s="383"/>
      <c r="P55" s="383"/>
      <c r="Q55" s="383"/>
      <c r="R55" s="383"/>
      <c r="S55" s="383"/>
      <c r="T55" s="383"/>
      <c r="U55" s="383"/>
      <c r="V55" s="383"/>
      <c r="W55" s="383"/>
      <c r="X55" s="383"/>
      <c r="Y55" s="383"/>
      <c r="Z55" s="383"/>
      <c r="AA55" s="383"/>
      <c r="AB55" s="383"/>
      <c r="AC55" s="383"/>
      <c r="AD55" s="383"/>
    </row>
    <row r="56">
      <c r="A56" s="383"/>
      <c r="B56" s="383"/>
      <c r="C56" s="379"/>
      <c r="D56" s="379" t="s">
        <v>380</v>
      </c>
      <c r="E56" s="381" t="s">
        <v>380</v>
      </c>
      <c r="F56" s="379"/>
      <c r="G56" s="379" t="s">
        <v>380</v>
      </c>
      <c r="H56" s="381" t="s">
        <v>380</v>
      </c>
      <c r="I56" s="380"/>
      <c r="J56" s="380"/>
      <c r="K56" s="380"/>
      <c r="L56" s="382"/>
      <c r="M56" s="383"/>
      <c r="N56" s="383"/>
      <c r="O56" s="383"/>
      <c r="P56" s="383"/>
      <c r="Q56" s="383"/>
      <c r="R56" s="383"/>
      <c r="S56" s="383"/>
      <c r="T56" s="383"/>
      <c r="U56" s="383"/>
      <c r="V56" s="383"/>
      <c r="W56" s="383"/>
      <c r="X56" s="383"/>
      <c r="Y56" s="383"/>
      <c r="Z56" s="383"/>
      <c r="AA56" s="383"/>
      <c r="AB56" s="383"/>
      <c r="AC56" s="383"/>
      <c r="AD56" s="383"/>
    </row>
    <row r="57">
      <c r="A57" s="383"/>
      <c r="B57" s="383"/>
      <c r="C57" s="379"/>
      <c r="D57" s="379" t="s">
        <v>380</v>
      </c>
      <c r="E57" s="381" t="s">
        <v>380</v>
      </c>
      <c r="F57" s="379"/>
      <c r="G57" s="379" t="s">
        <v>380</v>
      </c>
      <c r="H57" s="381" t="s">
        <v>380</v>
      </c>
      <c r="I57" s="380"/>
      <c r="J57" s="380"/>
      <c r="K57" s="380"/>
      <c r="L57" s="382"/>
      <c r="M57" s="383"/>
      <c r="N57" s="383"/>
      <c r="O57" s="383"/>
      <c r="P57" s="383"/>
      <c r="Q57" s="383"/>
      <c r="R57" s="383"/>
      <c r="S57" s="383"/>
      <c r="T57" s="383"/>
      <c r="U57" s="383"/>
      <c r="V57" s="383"/>
      <c r="W57" s="383"/>
      <c r="X57" s="383"/>
      <c r="Y57" s="383"/>
      <c r="Z57" s="383"/>
      <c r="AA57" s="383"/>
      <c r="AB57" s="383"/>
      <c r="AC57" s="383"/>
      <c r="AD57" s="383"/>
    </row>
    <row r="58">
      <c r="A58" s="383"/>
      <c r="B58" s="383"/>
      <c r="C58" s="379"/>
      <c r="D58" s="379" t="s">
        <v>380</v>
      </c>
      <c r="E58" s="381" t="s">
        <v>380</v>
      </c>
      <c r="F58" s="379"/>
      <c r="G58" s="379" t="s">
        <v>380</v>
      </c>
      <c r="H58" s="381" t="s">
        <v>380</v>
      </c>
      <c r="I58" s="380"/>
      <c r="J58" s="380"/>
      <c r="K58" s="380"/>
      <c r="L58" s="382"/>
      <c r="M58" s="383"/>
      <c r="N58" s="383"/>
      <c r="O58" s="383"/>
      <c r="P58" s="383"/>
      <c r="Q58" s="383"/>
      <c r="R58" s="383"/>
      <c r="S58" s="383"/>
      <c r="T58" s="383"/>
      <c r="U58" s="383"/>
      <c r="V58" s="383"/>
      <c r="W58" s="383"/>
      <c r="X58" s="383"/>
      <c r="Y58" s="383"/>
      <c r="Z58" s="383"/>
      <c r="AA58" s="383"/>
      <c r="AB58" s="383"/>
      <c r="AC58" s="383"/>
      <c r="AD58" s="383"/>
    </row>
    <row r="59">
      <c r="A59" s="383"/>
      <c r="B59" s="383"/>
      <c r="C59" s="379"/>
      <c r="D59" s="379" t="s">
        <v>380</v>
      </c>
      <c r="E59" s="381" t="s">
        <v>380</v>
      </c>
      <c r="F59" s="379"/>
      <c r="G59" s="379" t="s">
        <v>380</v>
      </c>
      <c r="H59" s="381" t="s">
        <v>380</v>
      </c>
      <c r="I59" s="380"/>
      <c r="J59" s="380"/>
      <c r="K59" s="380"/>
      <c r="L59" s="382"/>
      <c r="M59" s="383"/>
      <c r="N59" s="383"/>
      <c r="O59" s="383"/>
      <c r="P59" s="383"/>
      <c r="Q59" s="383"/>
      <c r="R59" s="383"/>
      <c r="S59" s="383"/>
      <c r="T59" s="383"/>
      <c r="U59" s="383"/>
      <c r="V59" s="383"/>
      <c r="W59" s="383"/>
      <c r="X59" s="383"/>
      <c r="Y59" s="383"/>
      <c r="Z59" s="383"/>
      <c r="AA59" s="383"/>
      <c r="AB59" s="383"/>
      <c r="AC59" s="383"/>
      <c r="AD59" s="383"/>
    </row>
    <row r="60">
      <c r="A60" s="383"/>
      <c r="B60" s="383"/>
      <c r="C60" s="379"/>
      <c r="D60" s="379" t="s">
        <v>380</v>
      </c>
      <c r="E60" s="381" t="s">
        <v>380</v>
      </c>
      <c r="F60" s="379"/>
      <c r="G60" s="379" t="s">
        <v>380</v>
      </c>
      <c r="H60" s="381" t="s">
        <v>380</v>
      </c>
      <c r="I60" s="380"/>
      <c r="J60" s="380"/>
      <c r="K60" s="380"/>
      <c r="L60" s="382"/>
      <c r="M60" s="383"/>
      <c r="N60" s="383"/>
      <c r="O60" s="383"/>
      <c r="P60" s="383"/>
      <c r="Q60" s="383"/>
      <c r="R60" s="383"/>
      <c r="S60" s="383"/>
      <c r="T60" s="383"/>
      <c r="U60" s="383"/>
      <c r="V60" s="383"/>
      <c r="W60" s="383"/>
      <c r="X60" s="383"/>
      <c r="Y60" s="383"/>
      <c r="Z60" s="383"/>
      <c r="AA60" s="383"/>
      <c r="AB60" s="383"/>
      <c r="AC60" s="383"/>
      <c r="AD60" s="383"/>
    </row>
    <row r="61">
      <c r="A61" s="383"/>
      <c r="B61" s="383"/>
      <c r="C61" s="379"/>
      <c r="D61" s="379" t="s">
        <v>380</v>
      </c>
      <c r="E61" s="381" t="s">
        <v>380</v>
      </c>
      <c r="F61" s="379"/>
      <c r="G61" s="379" t="s">
        <v>380</v>
      </c>
      <c r="H61" s="381" t="s">
        <v>380</v>
      </c>
      <c r="I61" s="380"/>
      <c r="J61" s="380"/>
      <c r="K61" s="380"/>
      <c r="L61" s="382"/>
      <c r="M61" s="383"/>
      <c r="N61" s="383"/>
      <c r="O61" s="383"/>
      <c r="P61" s="383"/>
      <c r="Q61" s="383"/>
      <c r="R61" s="383"/>
      <c r="S61" s="383"/>
      <c r="T61" s="383"/>
      <c r="U61" s="383"/>
      <c r="V61" s="383"/>
      <c r="W61" s="383"/>
      <c r="X61" s="383"/>
      <c r="Y61" s="383"/>
      <c r="Z61" s="383"/>
      <c r="AA61" s="383"/>
      <c r="AB61" s="383"/>
      <c r="AC61" s="383"/>
      <c r="AD61" s="383"/>
    </row>
    <row r="62">
      <c r="A62" s="383"/>
      <c r="B62" s="383"/>
      <c r="C62" s="379"/>
      <c r="D62" s="379" t="s">
        <v>380</v>
      </c>
      <c r="E62" s="381" t="s">
        <v>380</v>
      </c>
      <c r="F62" s="379"/>
      <c r="G62" s="379" t="s">
        <v>380</v>
      </c>
      <c r="H62" s="381" t="s">
        <v>380</v>
      </c>
      <c r="I62" s="380"/>
      <c r="J62" s="380"/>
      <c r="K62" s="380"/>
      <c r="L62" s="382"/>
      <c r="M62" s="383"/>
      <c r="N62" s="383"/>
      <c r="O62" s="383"/>
      <c r="P62" s="383"/>
      <c r="Q62" s="383"/>
      <c r="R62" s="383"/>
      <c r="S62" s="383"/>
      <c r="T62" s="383"/>
      <c r="U62" s="383"/>
      <c r="V62" s="383"/>
      <c r="W62" s="383"/>
      <c r="X62" s="383"/>
      <c r="Y62" s="383"/>
      <c r="Z62" s="383"/>
      <c r="AA62" s="383"/>
      <c r="AB62" s="383"/>
      <c r="AC62" s="383"/>
      <c r="AD62" s="383"/>
    </row>
    <row r="63">
      <c r="A63" s="383"/>
      <c r="B63" s="383"/>
      <c r="C63" s="379"/>
      <c r="D63" s="379" t="s">
        <v>380</v>
      </c>
      <c r="E63" s="381" t="s">
        <v>380</v>
      </c>
      <c r="F63" s="379"/>
      <c r="G63" s="379" t="s">
        <v>380</v>
      </c>
      <c r="H63" s="381" t="s">
        <v>380</v>
      </c>
      <c r="I63" s="380"/>
      <c r="J63" s="380"/>
      <c r="K63" s="380"/>
      <c r="L63" s="382"/>
      <c r="M63" s="383"/>
      <c r="N63" s="383"/>
      <c r="O63" s="383"/>
      <c r="P63" s="383"/>
      <c r="Q63" s="383"/>
      <c r="R63" s="383"/>
      <c r="S63" s="383"/>
      <c r="T63" s="383"/>
      <c r="U63" s="383"/>
      <c r="V63" s="383"/>
      <c r="W63" s="383"/>
      <c r="X63" s="383"/>
      <c r="Y63" s="383"/>
      <c r="Z63" s="383"/>
      <c r="AA63" s="383"/>
      <c r="AB63" s="383"/>
      <c r="AC63" s="383"/>
      <c r="AD63" s="383"/>
    </row>
    <row r="64">
      <c r="A64" s="383"/>
      <c r="B64" s="383"/>
      <c r="C64" s="379"/>
      <c r="D64" s="379" t="s">
        <v>380</v>
      </c>
      <c r="E64" s="381" t="s">
        <v>380</v>
      </c>
      <c r="F64" s="379"/>
      <c r="G64" s="379" t="s">
        <v>380</v>
      </c>
      <c r="H64" s="381" t="s">
        <v>380</v>
      </c>
      <c r="I64" s="380"/>
      <c r="J64" s="380"/>
      <c r="K64" s="380"/>
      <c r="L64" s="382"/>
      <c r="M64" s="383"/>
      <c r="N64" s="383"/>
      <c r="O64" s="383"/>
      <c r="P64" s="383"/>
      <c r="Q64" s="383"/>
      <c r="R64" s="383"/>
      <c r="S64" s="383"/>
      <c r="T64" s="383"/>
      <c r="U64" s="383"/>
      <c r="V64" s="383"/>
      <c r="W64" s="383"/>
      <c r="X64" s="383"/>
      <c r="Y64" s="383"/>
      <c r="Z64" s="383"/>
      <c r="AA64" s="383"/>
      <c r="AB64" s="383"/>
      <c r="AC64" s="383"/>
      <c r="AD64" s="383"/>
    </row>
    <row r="65">
      <c r="A65" s="383"/>
      <c r="B65" s="383"/>
      <c r="C65" s="379"/>
      <c r="D65" s="379" t="s">
        <v>380</v>
      </c>
      <c r="E65" s="381" t="s">
        <v>380</v>
      </c>
      <c r="F65" s="379"/>
      <c r="G65" s="379" t="s">
        <v>380</v>
      </c>
      <c r="H65" s="381" t="s">
        <v>380</v>
      </c>
      <c r="I65" s="380"/>
      <c r="J65" s="380"/>
      <c r="K65" s="380"/>
      <c r="L65" s="382"/>
      <c r="M65" s="383"/>
      <c r="N65" s="383"/>
      <c r="O65" s="383"/>
      <c r="P65" s="383"/>
      <c r="Q65" s="383"/>
      <c r="R65" s="383"/>
      <c r="S65" s="383"/>
      <c r="T65" s="383"/>
      <c r="U65" s="383"/>
      <c r="V65" s="383"/>
      <c r="W65" s="383"/>
      <c r="X65" s="383"/>
      <c r="Y65" s="383"/>
      <c r="Z65" s="383"/>
      <c r="AA65" s="383"/>
      <c r="AB65" s="383"/>
      <c r="AC65" s="383"/>
      <c r="AD65" s="383"/>
    </row>
    <row r="66">
      <c r="A66" s="383"/>
      <c r="B66" s="383"/>
      <c r="C66" s="379"/>
      <c r="D66" s="379" t="s">
        <v>380</v>
      </c>
      <c r="E66" s="381" t="s">
        <v>380</v>
      </c>
      <c r="F66" s="379"/>
      <c r="G66" s="379" t="s">
        <v>380</v>
      </c>
      <c r="H66" s="381" t="s">
        <v>380</v>
      </c>
      <c r="I66" s="380"/>
      <c r="J66" s="380"/>
      <c r="K66" s="380"/>
      <c r="L66" s="382"/>
      <c r="M66" s="383"/>
      <c r="N66" s="383"/>
      <c r="O66" s="383"/>
      <c r="P66" s="383"/>
      <c r="Q66" s="383"/>
      <c r="R66" s="383"/>
      <c r="S66" s="383"/>
      <c r="T66" s="383"/>
      <c r="U66" s="383"/>
      <c r="V66" s="383"/>
      <c r="W66" s="383"/>
      <c r="X66" s="383"/>
      <c r="Y66" s="383"/>
      <c r="Z66" s="383"/>
      <c r="AA66" s="383"/>
      <c r="AB66" s="383"/>
      <c r="AC66" s="383"/>
      <c r="AD66" s="383"/>
    </row>
    <row r="67">
      <c r="A67" s="383"/>
      <c r="B67" s="383"/>
      <c r="C67" s="379"/>
      <c r="D67" s="379" t="s">
        <v>380</v>
      </c>
      <c r="E67" s="381" t="s">
        <v>380</v>
      </c>
      <c r="F67" s="379"/>
      <c r="G67" s="379" t="s">
        <v>380</v>
      </c>
      <c r="H67" s="381" t="s">
        <v>380</v>
      </c>
      <c r="I67" s="380"/>
      <c r="J67" s="380"/>
      <c r="K67" s="380"/>
      <c r="L67" s="382"/>
      <c r="M67" s="383"/>
      <c r="N67" s="383"/>
      <c r="O67" s="383"/>
      <c r="P67" s="383"/>
      <c r="Q67" s="383"/>
      <c r="R67" s="383"/>
      <c r="S67" s="383"/>
      <c r="T67" s="383"/>
      <c r="U67" s="383"/>
      <c r="V67" s="383"/>
      <c r="W67" s="383"/>
      <c r="X67" s="383"/>
      <c r="Y67" s="383"/>
      <c r="Z67" s="383"/>
      <c r="AA67" s="383"/>
      <c r="AB67" s="383"/>
      <c r="AC67" s="383"/>
      <c r="AD67" s="383"/>
    </row>
    <row r="68">
      <c r="A68" s="383"/>
      <c r="B68" s="383"/>
      <c r="C68" s="379"/>
      <c r="D68" s="379" t="s">
        <v>380</v>
      </c>
      <c r="E68" s="381" t="s">
        <v>380</v>
      </c>
      <c r="F68" s="379"/>
      <c r="G68" s="379" t="s">
        <v>380</v>
      </c>
      <c r="H68" s="381" t="s">
        <v>380</v>
      </c>
      <c r="I68" s="380"/>
      <c r="J68" s="380"/>
      <c r="K68" s="380"/>
      <c r="L68" s="382"/>
      <c r="M68" s="383"/>
      <c r="N68" s="383"/>
      <c r="O68" s="383"/>
      <c r="P68" s="383"/>
      <c r="Q68" s="383"/>
      <c r="R68" s="383"/>
      <c r="S68" s="383"/>
      <c r="T68" s="383"/>
      <c r="U68" s="383"/>
      <c r="V68" s="383"/>
      <c r="W68" s="383"/>
      <c r="X68" s="383"/>
      <c r="Y68" s="383"/>
      <c r="Z68" s="383"/>
      <c r="AA68" s="383"/>
      <c r="AB68" s="383"/>
      <c r="AC68" s="383"/>
      <c r="AD68" s="383"/>
    </row>
    <row r="69">
      <c r="A69" s="383"/>
      <c r="B69" s="383"/>
      <c r="C69" s="379"/>
      <c r="D69" s="379" t="s">
        <v>380</v>
      </c>
      <c r="E69" s="381" t="s">
        <v>380</v>
      </c>
      <c r="F69" s="379"/>
      <c r="G69" s="379" t="s">
        <v>380</v>
      </c>
      <c r="H69" s="381" t="s">
        <v>380</v>
      </c>
      <c r="I69" s="380"/>
      <c r="J69" s="380"/>
      <c r="K69" s="380"/>
      <c r="L69" s="382"/>
      <c r="M69" s="383"/>
      <c r="N69" s="383"/>
      <c r="O69" s="383"/>
      <c r="P69" s="383"/>
      <c r="Q69" s="383"/>
      <c r="R69" s="383"/>
      <c r="S69" s="383"/>
      <c r="T69" s="383"/>
      <c r="U69" s="383"/>
      <c r="V69" s="383"/>
      <c r="W69" s="383"/>
      <c r="X69" s="383"/>
      <c r="Y69" s="383"/>
      <c r="Z69" s="383"/>
      <c r="AA69" s="383"/>
      <c r="AB69" s="383"/>
      <c r="AC69" s="383"/>
      <c r="AD69" s="383"/>
    </row>
    <row r="70">
      <c r="A70" s="383"/>
      <c r="B70" s="383"/>
      <c r="C70" s="379"/>
      <c r="D70" s="379" t="s">
        <v>380</v>
      </c>
      <c r="E70" s="381" t="s">
        <v>380</v>
      </c>
      <c r="F70" s="379"/>
      <c r="G70" s="379" t="s">
        <v>380</v>
      </c>
      <c r="H70" s="381" t="s">
        <v>380</v>
      </c>
      <c r="I70" s="380"/>
      <c r="J70" s="380"/>
      <c r="K70" s="380"/>
      <c r="L70" s="382"/>
      <c r="M70" s="383"/>
      <c r="N70" s="383"/>
      <c r="O70" s="383"/>
      <c r="P70" s="383"/>
      <c r="Q70" s="383"/>
      <c r="R70" s="383"/>
      <c r="S70" s="383"/>
      <c r="T70" s="383"/>
      <c r="U70" s="383"/>
      <c r="V70" s="383"/>
      <c r="W70" s="383"/>
      <c r="X70" s="383"/>
      <c r="Y70" s="383"/>
      <c r="Z70" s="383"/>
      <c r="AA70" s="383"/>
      <c r="AB70" s="383"/>
      <c r="AC70" s="383"/>
      <c r="AD70" s="383"/>
    </row>
    <row r="71">
      <c r="A71" s="383"/>
      <c r="B71" s="383"/>
      <c r="C71" s="379"/>
      <c r="D71" s="379" t="s">
        <v>380</v>
      </c>
      <c r="E71" s="381" t="s">
        <v>380</v>
      </c>
      <c r="F71" s="379"/>
      <c r="G71" s="379" t="s">
        <v>380</v>
      </c>
      <c r="H71" s="381" t="s">
        <v>380</v>
      </c>
      <c r="I71" s="380"/>
      <c r="J71" s="380"/>
      <c r="K71" s="380"/>
      <c r="L71" s="382"/>
      <c r="M71" s="383"/>
      <c r="N71" s="383"/>
      <c r="O71" s="383"/>
      <c r="P71" s="383"/>
      <c r="Q71" s="383"/>
      <c r="R71" s="383"/>
      <c r="S71" s="383"/>
      <c r="T71" s="383"/>
      <c r="U71" s="383"/>
      <c r="V71" s="383"/>
      <c r="W71" s="383"/>
      <c r="X71" s="383"/>
      <c r="Y71" s="383"/>
      <c r="Z71" s="383"/>
      <c r="AA71" s="383"/>
      <c r="AB71" s="383"/>
      <c r="AC71" s="383"/>
      <c r="AD71" s="383"/>
    </row>
    <row r="72">
      <c r="A72" s="383"/>
      <c r="B72" s="383"/>
      <c r="C72" s="379"/>
      <c r="D72" s="379" t="s">
        <v>380</v>
      </c>
      <c r="E72" s="381" t="s">
        <v>380</v>
      </c>
      <c r="F72" s="379"/>
      <c r="G72" s="379" t="s">
        <v>380</v>
      </c>
      <c r="H72" s="381" t="s">
        <v>380</v>
      </c>
      <c r="I72" s="380"/>
      <c r="J72" s="380"/>
      <c r="K72" s="380"/>
      <c r="L72" s="382"/>
      <c r="M72" s="383"/>
      <c r="N72" s="383"/>
      <c r="O72" s="383"/>
      <c r="P72" s="383"/>
      <c r="Q72" s="383"/>
      <c r="R72" s="383"/>
      <c r="S72" s="383"/>
      <c r="T72" s="383"/>
      <c r="U72" s="383"/>
      <c r="V72" s="383"/>
      <c r="W72" s="383"/>
      <c r="X72" s="383"/>
      <c r="Y72" s="383"/>
      <c r="Z72" s="383"/>
      <c r="AA72" s="383"/>
      <c r="AB72" s="383"/>
      <c r="AC72" s="383"/>
      <c r="AD72" s="383"/>
    </row>
    <row r="73">
      <c r="A73" s="383"/>
      <c r="B73" s="383"/>
      <c r="C73" s="379"/>
      <c r="D73" s="379" t="s">
        <v>380</v>
      </c>
      <c r="E73" s="381" t="s">
        <v>380</v>
      </c>
      <c r="F73" s="379"/>
      <c r="G73" s="379" t="s">
        <v>380</v>
      </c>
      <c r="H73" s="381" t="s">
        <v>380</v>
      </c>
      <c r="I73" s="380"/>
      <c r="J73" s="380"/>
      <c r="K73" s="380"/>
      <c r="L73" s="382"/>
      <c r="M73" s="383"/>
      <c r="N73" s="383"/>
      <c r="O73" s="383"/>
      <c r="P73" s="383"/>
      <c r="Q73" s="383"/>
      <c r="R73" s="383"/>
      <c r="S73" s="383"/>
      <c r="T73" s="383"/>
      <c r="U73" s="383"/>
      <c r="V73" s="383"/>
      <c r="W73" s="383"/>
      <c r="X73" s="383"/>
      <c r="Y73" s="383"/>
      <c r="Z73" s="383"/>
      <c r="AA73" s="383"/>
      <c r="AB73" s="383"/>
      <c r="AC73" s="383"/>
      <c r="AD73" s="383"/>
    </row>
    <row r="74">
      <c r="A74" s="383"/>
      <c r="B74" s="383"/>
      <c r="C74" s="379"/>
      <c r="D74" s="379" t="s">
        <v>380</v>
      </c>
      <c r="E74" s="381" t="s">
        <v>380</v>
      </c>
      <c r="F74" s="379"/>
      <c r="G74" s="379" t="s">
        <v>380</v>
      </c>
      <c r="H74" s="381" t="s">
        <v>380</v>
      </c>
      <c r="I74" s="380"/>
      <c r="J74" s="380"/>
      <c r="K74" s="380"/>
      <c r="L74" s="382"/>
      <c r="M74" s="383"/>
      <c r="N74" s="383"/>
      <c r="O74" s="383"/>
      <c r="P74" s="383"/>
      <c r="Q74" s="383"/>
      <c r="R74" s="383"/>
      <c r="S74" s="383"/>
      <c r="T74" s="383"/>
      <c r="U74" s="383"/>
      <c r="V74" s="383"/>
      <c r="W74" s="383"/>
      <c r="X74" s="383"/>
      <c r="Y74" s="383"/>
      <c r="Z74" s="383"/>
      <c r="AA74" s="383"/>
      <c r="AB74" s="383"/>
      <c r="AC74" s="383"/>
      <c r="AD74" s="383"/>
    </row>
    <row r="75">
      <c r="A75" s="383"/>
      <c r="B75" s="383"/>
      <c r="C75" s="379"/>
      <c r="D75" s="379" t="s">
        <v>380</v>
      </c>
      <c r="E75" s="381" t="s">
        <v>380</v>
      </c>
      <c r="F75" s="379"/>
      <c r="G75" s="379" t="s">
        <v>380</v>
      </c>
      <c r="H75" s="381" t="s">
        <v>380</v>
      </c>
      <c r="I75" s="380"/>
      <c r="J75" s="380"/>
      <c r="K75" s="380"/>
      <c r="L75" s="382"/>
      <c r="M75" s="383"/>
      <c r="N75" s="383"/>
      <c r="O75" s="383"/>
      <c r="P75" s="383"/>
      <c r="Q75" s="383"/>
      <c r="R75" s="383"/>
      <c r="S75" s="383"/>
      <c r="T75" s="383"/>
      <c r="U75" s="383"/>
      <c r="V75" s="383"/>
      <c r="W75" s="383"/>
      <c r="X75" s="383"/>
      <c r="Y75" s="383"/>
      <c r="Z75" s="383"/>
      <c r="AA75" s="383"/>
      <c r="AB75" s="383"/>
      <c r="AC75" s="383"/>
      <c r="AD75" s="383"/>
    </row>
    <row r="76">
      <c r="A76" s="383"/>
      <c r="B76" s="383"/>
      <c r="C76" s="379"/>
      <c r="D76" s="379" t="s">
        <v>380</v>
      </c>
      <c r="E76" s="381" t="s">
        <v>380</v>
      </c>
      <c r="F76" s="379"/>
      <c r="G76" s="379" t="s">
        <v>380</v>
      </c>
      <c r="H76" s="381" t="s">
        <v>380</v>
      </c>
      <c r="I76" s="380"/>
      <c r="J76" s="380"/>
      <c r="K76" s="380"/>
      <c r="L76" s="382"/>
      <c r="M76" s="383"/>
      <c r="N76" s="383"/>
      <c r="O76" s="383"/>
      <c r="P76" s="383"/>
      <c r="Q76" s="383"/>
      <c r="R76" s="383"/>
      <c r="S76" s="383"/>
      <c r="T76" s="383"/>
      <c r="U76" s="383"/>
      <c r="V76" s="383"/>
      <c r="W76" s="383"/>
      <c r="X76" s="383"/>
      <c r="Y76" s="383"/>
      <c r="Z76" s="383"/>
      <c r="AA76" s="383"/>
      <c r="AB76" s="383"/>
      <c r="AC76" s="383"/>
      <c r="AD76" s="383"/>
    </row>
    <row r="77">
      <c r="A77" s="383"/>
      <c r="B77" s="383"/>
      <c r="C77" s="379"/>
      <c r="D77" s="379" t="s">
        <v>380</v>
      </c>
      <c r="E77" s="381" t="s">
        <v>380</v>
      </c>
      <c r="F77" s="379"/>
      <c r="G77" s="379" t="s">
        <v>380</v>
      </c>
      <c r="H77" s="381" t="s">
        <v>380</v>
      </c>
      <c r="I77" s="380"/>
      <c r="J77" s="380"/>
      <c r="K77" s="380"/>
      <c r="L77" s="382"/>
      <c r="M77" s="383"/>
      <c r="N77" s="383"/>
      <c r="O77" s="383"/>
      <c r="P77" s="383"/>
      <c r="Q77" s="383"/>
      <c r="R77" s="383"/>
      <c r="S77" s="383"/>
      <c r="T77" s="383"/>
      <c r="U77" s="383"/>
      <c r="V77" s="383"/>
      <c r="W77" s="383"/>
      <c r="X77" s="383"/>
      <c r="Y77" s="383"/>
      <c r="Z77" s="383"/>
      <c r="AA77" s="383"/>
      <c r="AB77" s="383"/>
      <c r="AC77" s="383"/>
      <c r="AD77" s="383"/>
    </row>
    <row r="78">
      <c r="A78" s="383"/>
      <c r="B78" s="383"/>
      <c r="C78" s="379"/>
      <c r="D78" s="379" t="s">
        <v>380</v>
      </c>
      <c r="E78" s="381" t="s">
        <v>380</v>
      </c>
      <c r="F78" s="379"/>
      <c r="G78" s="379" t="s">
        <v>380</v>
      </c>
      <c r="H78" s="381" t="s">
        <v>380</v>
      </c>
      <c r="I78" s="380"/>
      <c r="J78" s="380"/>
      <c r="K78" s="380"/>
      <c r="L78" s="382"/>
      <c r="M78" s="383"/>
      <c r="N78" s="383"/>
      <c r="O78" s="383"/>
      <c r="P78" s="383"/>
      <c r="Q78" s="383"/>
      <c r="R78" s="383"/>
      <c r="S78" s="383"/>
      <c r="T78" s="383"/>
      <c r="U78" s="383"/>
      <c r="V78" s="383"/>
      <c r="W78" s="383"/>
      <c r="X78" s="383"/>
      <c r="Y78" s="383"/>
      <c r="Z78" s="383"/>
      <c r="AA78" s="383"/>
      <c r="AB78" s="383"/>
      <c r="AC78" s="383"/>
      <c r="AD78" s="383"/>
    </row>
    <row r="79">
      <c r="A79" s="383"/>
      <c r="B79" s="383"/>
      <c r="C79" s="379"/>
      <c r="D79" s="379" t="s">
        <v>380</v>
      </c>
      <c r="E79" s="381" t="s">
        <v>380</v>
      </c>
      <c r="F79" s="379"/>
      <c r="G79" s="379" t="s">
        <v>380</v>
      </c>
      <c r="H79" s="381" t="s">
        <v>380</v>
      </c>
      <c r="I79" s="380"/>
      <c r="J79" s="380"/>
      <c r="K79" s="380"/>
      <c r="L79" s="382"/>
      <c r="M79" s="383"/>
      <c r="N79" s="383"/>
      <c r="O79" s="383"/>
      <c r="P79" s="383"/>
      <c r="Q79" s="383"/>
      <c r="R79" s="383"/>
      <c r="S79" s="383"/>
      <c r="T79" s="383"/>
      <c r="U79" s="383"/>
      <c r="V79" s="383"/>
      <c r="W79" s="383"/>
      <c r="X79" s="383"/>
      <c r="Y79" s="383"/>
      <c r="Z79" s="383"/>
      <c r="AA79" s="383"/>
      <c r="AB79" s="383"/>
      <c r="AC79" s="383"/>
      <c r="AD79" s="383"/>
    </row>
    <row r="80">
      <c r="A80" s="383"/>
      <c r="B80" s="383"/>
      <c r="C80" s="379"/>
      <c r="D80" s="379" t="s">
        <v>380</v>
      </c>
      <c r="E80" s="381" t="s">
        <v>380</v>
      </c>
      <c r="F80" s="379"/>
      <c r="G80" s="379" t="s">
        <v>380</v>
      </c>
      <c r="H80" s="381" t="s">
        <v>380</v>
      </c>
      <c r="I80" s="380"/>
      <c r="J80" s="380"/>
      <c r="K80" s="380"/>
      <c r="L80" s="382"/>
      <c r="M80" s="383"/>
      <c r="N80" s="383"/>
      <c r="O80" s="383"/>
      <c r="P80" s="383"/>
      <c r="Q80" s="383"/>
      <c r="R80" s="383"/>
      <c r="S80" s="383"/>
      <c r="T80" s="383"/>
      <c r="U80" s="383"/>
      <c r="V80" s="383"/>
      <c r="W80" s="383"/>
      <c r="X80" s="383"/>
      <c r="Y80" s="383"/>
      <c r="Z80" s="383"/>
      <c r="AA80" s="383"/>
      <c r="AB80" s="383"/>
      <c r="AC80" s="383"/>
      <c r="AD80" s="383"/>
    </row>
    <row r="81">
      <c r="A81" s="383"/>
      <c r="B81" s="383"/>
      <c r="C81" s="379"/>
      <c r="D81" s="379" t="s">
        <v>380</v>
      </c>
      <c r="E81" s="381" t="s">
        <v>380</v>
      </c>
      <c r="F81" s="379"/>
      <c r="G81" s="379" t="s">
        <v>380</v>
      </c>
      <c r="H81" s="381" t="s">
        <v>380</v>
      </c>
      <c r="I81" s="380"/>
      <c r="J81" s="380"/>
      <c r="K81" s="380"/>
      <c r="L81" s="382"/>
      <c r="M81" s="383"/>
      <c r="N81" s="383"/>
      <c r="O81" s="383"/>
      <c r="P81" s="383"/>
      <c r="Q81" s="383"/>
      <c r="R81" s="383"/>
      <c r="S81" s="383"/>
      <c r="T81" s="383"/>
      <c r="U81" s="383"/>
      <c r="V81" s="383"/>
      <c r="W81" s="383"/>
      <c r="X81" s="383"/>
      <c r="Y81" s="383"/>
      <c r="Z81" s="383"/>
      <c r="AA81" s="383"/>
      <c r="AB81" s="383"/>
      <c r="AC81" s="383"/>
      <c r="AD81" s="383"/>
    </row>
    <row r="82">
      <c r="A82" s="383"/>
      <c r="B82" s="383"/>
      <c r="C82" s="379"/>
      <c r="D82" s="379" t="s">
        <v>380</v>
      </c>
      <c r="E82" s="381" t="s">
        <v>380</v>
      </c>
      <c r="F82" s="379"/>
      <c r="G82" s="379" t="s">
        <v>380</v>
      </c>
      <c r="H82" s="381" t="s">
        <v>380</v>
      </c>
      <c r="I82" s="380"/>
      <c r="J82" s="380"/>
      <c r="K82" s="380"/>
      <c r="L82" s="382"/>
      <c r="M82" s="383"/>
      <c r="N82" s="383"/>
      <c r="O82" s="383"/>
      <c r="P82" s="383"/>
      <c r="Q82" s="383"/>
      <c r="R82" s="383"/>
      <c r="S82" s="383"/>
      <c r="T82" s="383"/>
      <c r="U82" s="383"/>
      <c r="V82" s="383"/>
      <c r="W82" s="383"/>
      <c r="X82" s="383"/>
      <c r="Y82" s="383"/>
      <c r="Z82" s="383"/>
      <c r="AA82" s="383"/>
      <c r="AB82" s="383"/>
      <c r="AC82" s="383"/>
      <c r="AD82" s="383"/>
    </row>
    <row r="83">
      <c r="A83" s="383"/>
      <c r="B83" s="383"/>
      <c r="C83" s="379"/>
      <c r="D83" s="379" t="s">
        <v>380</v>
      </c>
      <c r="E83" s="381" t="s">
        <v>380</v>
      </c>
      <c r="F83" s="379"/>
      <c r="G83" s="379" t="s">
        <v>380</v>
      </c>
      <c r="H83" s="381" t="s">
        <v>380</v>
      </c>
      <c r="I83" s="380"/>
      <c r="J83" s="380"/>
      <c r="K83" s="380"/>
      <c r="L83" s="382"/>
      <c r="M83" s="383"/>
      <c r="N83" s="383"/>
      <c r="O83" s="383"/>
      <c r="P83" s="383"/>
      <c r="Q83" s="383"/>
      <c r="R83" s="383"/>
      <c r="S83" s="383"/>
      <c r="T83" s="383"/>
      <c r="U83" s="383"/>
      <c r="V83" s="383"/>
      <c r="W83" s="383"/>
      <c r="X83" s="383"/>
      <c r="Y83" s="383"/>
      <c r="Z83" s="383"/>
      <c r="AA83" s="383"/>
      <c r="AB83" s="383"/>
      <c r="AC83" s="383"/>
      <c r="AD83" s="383"/>
    </row>
    <row r="84">
      <c r="A84" s="383"/>
      <c r="B84" s="383"/>
      <c r="C84" s="379"/>
      <c r="D84" s="379" t="s">
        <v>380</v>
      </c>
      <c r="E84" s="381" t="s">
        <v>380</v>
      </c>
      <c r="F84" s="379"/>
      <c r="G84" s="379" t="s">
        <v>380</v>
      </c>
      <c r="H84" s="381" t="s">
        <v>380</v>
      </c>
      <c r="I84" s="380"/>
      <c r="J84" s="380"/>
      <c r="K84" s="380"/>
      <c r="L84" s="382"/>
      <c r="M84" s="383"/>
      <c r="N84" s="383"/>
      <c r="O84" s="383"/>
      <c r="P84" s="383"/>
      <c r="Q84" s="383"/>
      <c r="R84" s="383"/>
      <c r="S84" s="383"/>
      <c r="T84" s="383"/>
      <c r="U84" s="383"/>
      <c r="V84" s="383"/>
      <c r="W84" s="383"/>
      <c r="X84" s="383"/>
      <c r="Y84" s="383"/>
      <c r="Z84" s="383"/>
      <c r="AA84" s="383"/>
      <c r="AB84" s="383"/>
      <c r="AC84" s="383"/>
      <c r="AD84" s="383"/>
    </row>
    <row r="85">
      <c r="A85" s="383"/>
      <c r="B85" s="383"/>
      <c r="C85" s="379"/>
      <c r="D85" s="379" t="s">
        <v>380</v>
      </c>
      <c r="E85" s="381" t="s">
        <v>380</v>
      </c>
      <c r="F85" s="379"/>
      <c r="G85" s="379" t="s">
        <v>380</v>
      </c>
      <c r="H85" s="381" t="s">
        <v>380</v>
      </c>
      <c r="I85" s="380"/>
      <c r="J85" s="380"/>
      <c r="K85" s="380"/>
      <c r="L85" s="382"/>
      <c r="M85" s="383"/>
      <c r="N85" s="383"/>
      <c r="O85" s="383"/>
      <c r="P85" s="383"/>
      <c r="Q85" s="383"/>
      <c r="R85" s="383"/>
      <c r="S85" s="383"/>
      <c r="T85" s="383"/>
      <c r="U85" s="383"/>
      <c r="V85" s="383"/>
      <c r="W85" s="383"/>
      <c r="X85" s="383"/>
      <c r="Y85" s="383"/>
      <c r="Z85" s="383"/>
      <c r="AA85" s="383"/>
      <c r="AB85" s="383"/>
      <c r="AC85" s="383"/>
      <c r="AD85" s="383"/>
    </row>
    <row r="86">
      <c r="A86" s="383"/>
      <c r="B86" s="383"/>
      <c r="C86" s="379"/>
      <c r="D86" s="379" t="s">
        <v>380</v>
      </c>
      <c r="E86" s="381" t="s">
        <v>380</v>
      </c>
      <c r="F86" s="379"/>
      <c r="G86" s="379" t="s">
        <v>380</v>
      </c>
      <c r="H86" s="381" t="s">
        <v>380</v>
      </c>
      <c r="I86" s="380"/>
      <c r="J86" s="380"/>
      <c r="K86" s="380"/>
      <c r="L86" s="382"/>
      <c r="M86" s="383"/>
      <c r="N86" s="383"/>
      <c r="O86" s="383"/>
      <c r="P86" s="383"/>
      <c r="Q86" s="383"/>
      <c r="R86" s="383"/>
      <c r="S86" s="383"/>
      <c r="T86" s="383"/>
      <c r="U86" s="383"/>
      <c r="V86" s="383"/>
      <c r="W86" s="383"/>
      <c r="X86" s="383"/>
      <c r="Y86" s="383"/>
      <c r="Z86" s="383"/>
      <c r="AA86" s="383"/>
      <c r="AB86" s="383"/>
      <c r="AC86" s="383"/>
      <c r="AD86" s="383"/>
    </row>
    <row r="87">
      <c r="A87" s="383"/>
      <c r="B87" s="383"/>
      <c r="C87" s="379"/>
      <c r="D87" s="379" t="s">
        <v>380</v>
      </c>
      <c r="E87" s="381" t="s">
        <v>380</v>
      </c>
      <c r="F87" s="379"/>
      <c r="G87" s="379" t="s">
        <v>380</v>
      </c>
      <c r="H87" s="381" t="s">
        <v>380</v>
      </c>
      <c r="I87" s="380"/>
      <c r="J87" s="380"/>
      <c r="K87" s="380"/>
      <c r="L87" s="382"/>
      <c r="M87" s="383"/>
      <c r="N87" s="383"/>
      <c r="O87" s="383"/>
      <c r="P87" s="383"/>
      <c r="Q87" s="383"/>
      <c r="R87" s="383"/>
      <c r="S87" s="383"/>
      <c r="T87" s="383"/>
      <c r="U87" s="383"/>
      <c r="V87" s="383"/>
      <c r="W87" s="383"/>
      <c r="X87" s="383"/>
      <c r="Y87" s="383"/>
      <c r="Z87" s="383"/>
      <c r="AA87" s="383"/>
      <c r="AB87" s="383"/>
      <c r="AC87" s="383"/>
      <c r="AD87" s="383"/>
    </row>
    <row r="88">
      <c r="A88" s="383"/>
      <c r="B88" s="383"/>
      <c r="C88" s="379"/>
      <c r="D88" s="379" t="s">
        <v>380</v>
      </c>
      <c r="E88" s="381" t="s">
        <v>380</v>
      </c>
      <c r="F88" s="379"/>
      <c r="G88" s="379" t="s">
        <v>380</v>
      </c>
      <c r="H88" s="381" t="s">
        <v>380</v>
      </c>
      <c r="I88" s="380"/>
      <c r="J88" s="380"/>
      <c r="K88" s="380"/>
      <c r="L88" s="382"/>
      <c r="M88" s="383"/>
      <c r="N88" s="383"/>
      <c r="O88" s="383"/>
      <c r="P88" s="383"/>
      <c r="Q88" s="383"/>
      <c r="R88" s="383"/>
      <c r="S88" s="383"/>
      <c r="T88" s="383"/>
      <c r="U88" s="383"/>
      <c r="V88" s="383"/>
      <c r="W88" s="383"/>
      <c r="X88" s="383"/>
      <c r="Y88" s="383"/>
      <c r="Z88" s="383"/>
      <c r="AA88" s="383"/>
      <c r="AB88" s="383"/>
      <c r="AC88" s="383"/>
      <c r="AD88" s="383"/>
    </row>
    <row r="89">
      <c r="A89" s="383"/>
      <c r="B89" s="383"/>
      <c r="C89" s="379"/>
      <c r="D89" s="379" t="s">
        <v>380</v>
      </c>
      <c r="E89" s="381" t="s">
        <v>380</v>
      </c>
      <c r="F89" s="379"/>
      <c r="G89" s="379" t="s">
        <v>380</v>
      </c>
      <c r="H89" s="381" t="s">
        <v>380</v>
      </c>
      <c r="I89" s="380"/>
      <c r="J89" s="380"/>
      <c r="K89" s="380"/>
      <c r="L89" s="382"/>
      <c r="M89" s="383"/>
      <c r="N89" s="383"/>
      <c r="O89" s="383"/>
      <c r="P89" s="383"/>
      <c r="Q89" s="383"/>
      <c r="R89" s="383"/>
      <c r="S89" s="383"/>
      <c r="T89" s="383"/>
      <c r="U89" s="383"/>
      <c r="V89" s="383"/>
      <c r="W89" s="383"/>
      <c r="X89" s="383"/>
      <c r="Y89" s="383"/>
      <c r="Z89" s="383"/>
      <c r="AA89" s="383"/>
      <c r="AB89" s="383"/>
      <c r="AC89" s="383"/>
      <c r="AD89" s="383"/>
    </row>
    <row r="90">
      <c r="A90" s="383"/>
      <c r="B90" s="383"/>
      <c r="C90" s="379"/>
      <c r="D90" s="379" t="s">
        <v>380</v>
      </c>
      <c r="E90" s="381" t="s">
        <v>380</v>
      </c>
      <c r="F90" s="379"/>
      <c r="G90" s="379" t="s">
        <v>380</v>
      </c>
      <c r="H90" s="381" t="s">
        <v>380</v>
      </c>
      <c r="I90" s="380"/>
      <c r="J90" s="380"/>
      <c r="K90" s="380"/>
      <c r="L90" s="382"/>
      <c r="M90" s="383"/>
      <c r="N90" s="383"/>
      <c r="O90" s="383"/>
      <c r="P90" s="383"/>
      <c r="Q90" s="383"/>
      <c r="R90" s="383"/>
      <c r="S90" s="383"/>
      <c r="T90" s="383"/>
      <c r="U90" s="383"/>
      <c r="V90" s="383"/>
      <c r="W90" s="383"/>
      <c r="X90" s="383"/>
      <c r="Y90" s="383"/>
      <c r="Z90" s="383"/>
      <c r="AA90" s="383"/>
      <c r="AB90" s="383"/>
      <c r="AC90" s="383"/>
      <c r="AD90" s="383"/>
    </row>
    <row r="91">
      <c r="A91" s="383"/>
      <c r="B91" s="383"/>
      <c r="C91" s="379"/>
      <c r="D91" s="379" t="s">
        <v>380</v>
      </c>
      <c r="E91" s="381" t="s">
        <v>380</v>
      </c>
      <c r="F91" s="379"/>
      <c r="G91" s="379" t="s">
        <v>380</v>
      </c>
      <c r="H91" s="381" t="s">
        <v>380</v>
      </c>
      <c r="I91" s="380"/>
      <c r="J91" s="380"/>
      <c r="K91" s="380"/>
      <c r="L91" s="382"/>
      <c r="M91" s="383"/>
      <c r="N91" s="383"/>
      <c r="O91" s="383"/>
      <c r="P91" s="383"/>
      <c r="Q91" s="383"/>
      <c r="R91" s="383"/>
      <c r="S91" s="383"/>
      <c r="T91" s="383"/>
      <c r="U91" s="383"/>
      <c r="V91" s="383"/>
      <c r="W91" s="383"/>
      <c r="X91" s="383"/>
      <c r="Y91" s="383"/>
      <c r="Z91" s="383"/>
      <c r="AA91" s="383"/>
      <c r="AB91" s="383"/>
      <c r="AC91" s="383"/>
      <c r="AD91" s="383"/>
    </row>
    <row r="92">
      <c r="A92" s="383"/>
      <c r="B92" s="383"/>
      <c r="C92" s="379"/>
      <c r="D92" s="379" t="s">
        <v>380</v>
      </c>
      <c r="E92" s="381" t="s">
        <v>380</v>
      </c>
      <c r="F92" s="379"/>
      <c r="G92" s="379" t="s">
        <v>380</v>
      </c>
      <c r="H92" s="381" t="s">
        <v>380</v>
      </c>
      <c r="I92" s="380"/>
      <c r="J92" s="380"/>
      <c r="K92" s="380"/>
      <c r="L92" s="382"/>
      <c r="M92" s="383"/>
      <c r="N92" s="383"/>
      <c r="O92" s="383"/>
      <c r="P92" s="383"/>
      <c r="Q92" s="383"/>
      <c r="R92" s="383"/>
      <c r="S92" s="383"/>
      <c r="T92" s="383"/>
      <c r="U92" s="383"/>
      <c r="V92" s="383"/>
      <c r="W92" s="383"/>
      <c r="X92" s="383"/>
      <c r="Y92" s="383"/>
      <c r="Z92" s="383"/>
      <c r="AA92" s="383"/>
      <c r="AB92" s="383"/>
      <c r="AC92" s="383"/>
      <c r="AD92" s="383"/>
    </row>
    <row r="93">
      <c r="A93" s="383"/>
      <c r="B93" s="383"/>
      <c r="C93" s="379"/>
      <c r="D93" s="379" t="s">
        <v>380</v>
      </c>
      <c r="E93" s="381" t="s">
        <v>380</v>
      </c>
      <c r="F93" s="379"/>
      <c r="G93" s="379" t="s">
        <v>380</v>
      </c>
      <c r="H93" s="381" t="s">
        <v>380</v>
      </c>
      <c r="I93" s="380"/>
      <c r="J93" s="380"/>
      <c r="K93" s="380"/>
      <c r="L93" s="382"/>
      <c r="M93" s="383"/>
      <c r="N93" s="383"/>
      <c r="O93" s="383"/>
      <c r="P93" s="383"/>
      <c r="Q93" s="383"/>
      <c r="R93" s="383"/>
      <c r="S93" s="383"/>
      <c r="T93" s="383"/>
      <c r="U93" s="383"/>
      <c r="V93" s="383"/>
      <c r="W93" s="383"/>
      <c r="X93" s="383"/>
      <c r="Y93" s="383"/>
      <c r="Z93" s="383"/>
      <c r="AA93" s="383"/>
      <c r="AB93" s="383"/>
      <c r="AC93" s="383"/>
      <c r="AD93" s="383"/>
    </row>
    <row r="94">
      <c r="A94" s="383"/>
      <c r="B94" s="383"/>
      <c r="C94" s="379"/>
      <c r="D94" s="379" t="s">
        <v>380</v>
      </c>
      <c r="E94" s="381" t="s">
        <v>380</v>
      </c>
      <c r="F94" s="379"/>
      <c r="G94" s="379" t="s">
        <v>380</v>
      </c>
      <c r="H94" s="381" t="s">
        <v>380</v>
      </c>
      <c r="I94" s="380"/>
      <c r="J94" s="380"/>
      <c r="K94" s="380"/>
      <c r="L94" s="382"/>
      <c r="M94" s="383"/>
      <c r="N94" s="383"/>
      <c r="O94" s="383"/>
      <c r="P94" s="383"/>
      <c r="Q94" s="383"/>
      <c r="R94" s="383"/>
      <c r="S94" s="383"/>
      <c r="T94" s="383"/>
      <c r="U94" s="383"/>
      <c r="V94" s="383"/>
      <c r="W94" s="383"/>
      <c r="X94" s="383"/>
      <c r="Y94" s="383"/>
      <c r="Z94" s="383"/>
      <c r="AA94" s="383"/>
      <c r="AB94" s="383"/>
      <c r="AC94" s="383"/>
      <c r="AD94" s="383"/>
    </row>
    <row r="95">
      <c r="A95" s="383"/>
      <c r="B95" s="383"/>
      <c r="C95" s="379"/>
      <c r="D95" s="379" t="s">
        <v>380</v>
      </c>
      <c r="E95" s="381" t="s">
        <v>380</v>
      </c>
      <c r="F95" s="379"/>
      <c r="G95" s="379" t="s">
        <v>380</v>
      </c>
      <c r="H95" s="381" t="s">
        <v>380</v>
      </c>
      <c r="I95" s="380"/>
      <c r="J95" s="380"/>
      <c r="K95" s="380"/>
      <c r="L95" s="382"/>
      <c r="M95" s="383"/>
      <c r="N95" s="383"/>
      <c r="O95" s="383"/>
      <c r="P95" s="383"/>
      <c r="Q95" s="383"/>
      <c r="R95" s="383"/>
      <c r="S95" s="383"/>
      <c r="T95" s="383"/>
      <c r="U95" s="383"/>
      <c r="V95" s="383"/>
      <c r="W95" s="383"/>
      <c r="X95" s="383"/>
      <c r="Y95" s="383"/>
      <c r="Z95" s="383"/>
      <c r="AA95" s="383"/>
      <c r="AB95" s="383"/>
      <c r="AC95" s="383"/>
      <c r="AD95" s="383"/>
    </row>
    <row r="96">
      <c r="A96" s="383"/>
      <c r="B96" s="383"/>
      <c r="C96" s="379"/>
      <c r="D96" s="379" t="s">
        <v>380</v>
      </c>
      <c r="E96" s="381" t="s">
        <v>380</v>
      </c>
      <c r="F96" s="379"/>
      <c r="G96" s="379" t="s">
        <v>380</v>
      </c>
      <c r="H96" s="381" t="s">
        <v>380</v>
      </c>
      <c r="I96" s="380"/>
      <c r="J96" s="380"/>
      <c r="K96" s="380"/>
      <c r="L96" s="382"/>
      <c r="M96" s="383"/>
      <c r="N96" s="383"/>
      <c r="O96" s="383"/>
      <c r="P96" s="383"/>
      <c r="Q96" s="383"/>
      <c r="R96" s="383"/>
      <c r="S96" s="383"/>
      <c r="T96" s="383"/>
      <c r="U96" s="383"/>
      <c r="V96" s="383"/>
      <c r="W96" s="383"/>
      <c r="X96" s="383"/>
      <c r="Y96" s="383"/>
      <c r="Z96" s="383"/>
      <c r="AA96" s="383"/>
      <c r="AB96" s="383"/>
      <c r="AC96" s="383"/>
      <c r="AD96" s="383"/>
    </row>
    <row r="97">
      <c r="A97" s="383"/>
      <c r="B97" s="383"/>
      <c r="C97" s="379"/>
      <c r="D97" s="379" t="s">
        <v>380</v>
      </c>
      <c r="E97" s="381" t="s">
        <v>380</v>
      </c>
      <c r="F97" s="379"/>
      <c r="G97" s="379" t="s">
        <v>380</v>
      </c>
      <c r="H97" s="381" t="s">
        <v>380</v>
      </c>
      <c r="I97" s="380"/>
      <c r="J97" s="380"/>
      <c r="K97" s="380"/>
      <c r="L97" s="382"/>
      <c r="M97" s="383"/>
      <c r="N97" s="383"/>
      <c r="O97" s="383"/>
      <c r="P97" s="383"/>
      <c r="Q97" s="383"/>
      <c r="R97" s="383"/>
      <c r="S97" s="383"/>
      <c r="T97" s="383"/>
      <c r="U97" s="383"/>
      <c r="V97" s="383"/>
      <c r="W97" s="383"/>
      <c r="X97" s="383"/>
      <c r="Y97" s="383"/>
      <c r="Z97" s="383"/>
      <c r="AA97" s="383"/>
      <c r="AB97" s="383"/>
      <c r="AC97" s="383"/>
      <c r="AD97" s="383"/>
    </row>
    <row r="98">
      <c r="A98" s="383"/>
      <c r="B98" s="383"/>
      <c r="C98" s="379"/>
      <c r="D98" s="379" t="s">
        <v>380</v>
      </c>
      <c r="E98" s="381" t="s">
        <v>380</v>
      </c>
      <c r="F98" s="379"/>
      <c r="G98" s="379" t="s">
        <v>380</v>
      </c>
      <c r="H98" s="381" t="s">
        <v>380</v>
      </c>
      <c r="I98" s="380"/>
      <c r="J98" s="380"/>
      <c r="K98" s="380"/>
      <c r="L98" s="382"/>
      <c r="M98" s="383"/>
      <c r="N98" s="383"/>
      <c r="O98" s="383"/>
      <c r="P98" s="383"/>
      <c r="Q98" s="383"/>
      <c r="R98" s="383"/>
      <c r="S98" s="383"/>
      <c r="T98" s="383"/>
      <c r="U98" s="383"/>
      <c r="V98" s="383"/>
      <c r="W98" s="383"/>
      <c r="X98" s="383"/>
      <c r="Y98" s="383"/>
      <c r="Z98" s="383"/>
      <c r="AA98" s="383"/>
      <c r="AB98" s="383"/>
      <c r="AC98" s="383"/>
      <c r="AD98" s="383"/>
    </row>
    <row r="99">
      <c r="A99" s="383"/>
      <c r="B99" s="383"/>
      <c r="C99" s="379"/>
      <c r="D99" s="379" t="s">
        <v>380</v>
      </c>
      <c r="E99" s="381" t="s">
        <v>380</v>
      </c>
      <c r="F99" s="379"/>
      <c r="G99" s="379" t="s">
        <v>380</v>
      </c>
      <c r="H99" s="381" t="s">
        <v>380</v>
      </c>
      <c r="I99" s="380"/>
      <c r="J99" s="380"/>
      <c r="K99" s="380"/>
      <c r="L99" s="382"/>
      <c r="M99" s="383"/>
      <c r="N99" s="383"/>
      <c r="O99" s="383"/>
      <c r="P99" s="383"/>
      <c r="Q99" s="383"/>
      <c r="R99" s="383"/>
      <c r="S99" s="383"/>
      <c r="T99" s="383"/>
      <c r="U99" s="383"/>
      <c r="V99" s="383"/>
      <c r="W99" s="383"/>
      <c r="X99" s="383"/>
      <c r="Y99" s="383"/>
      <c r="Z99" s="383"/>
      <c r="AA99" s="383"/>
      <c r="AB99" s="383"/>
      <c r="AC99" s="383"/>
      <c r="AD99" s="383"/>
    </row>
    <row r="100">
      <c r="A100" s="383"/>
      <c r="B100" s="383"/>
      <c r="C100" s="379"/>
      <c r="D100" s="379" t="s">
        <v>380</v>
      </c>
      <c r="E100" s="381" t="s">
        <v>380</v>
      </c>
      <c r="F100" s="379"/>
      <c r="G100" s="379" t="s">
        <v>380</v>
      </c>
      <c r="H100" s="381" t="s">
        <v>380</v>
      </c>
      <c r="I100" s="380"/>
      <c r="J100" s="380"/>
      <c r="K100" s="380"/>
      <c r="L100" s="382"/>
      <c r="M100" s="383"/>
      <c r="N100" s="383"/>
      <c r="O100" s="383"/>
      <c r="P100" s="383"/>
      <c r="Q100" s="383"/>
      <c r="R100" s="383"/>
      <c r="S100" s="383"/>
      <c r="T100" s="383"/>
      <c r="U100" s="383"/>
      <c r="V100" s="383"/>
      <c r="W100" s="383"/>
      <c r="X100" s="383"/>
      <c r="Y100" s="383"/>
      <c r="Z100" s="383"/>
      <c r="AA100" s="383"/>
      <c r="AB100" s="383"/>
      <c r="AC100" s="383"/>
      <c r="AD100" s="383"/>
    </row>
    <row r="101">
      <c r="A101" s="383"/>
      <c r="B101" s="383"/>
      <c r="C101" s="379"/>
      <c r="D101" s="379" t="s">
        <v>380</v>
      </c>
      <c r="E101" s="381" t="s">
        <v>380</v>
      </c>
      <c r="F101" s="379"/>
      <c r="G101" s="379" t="s">
        <v>380</v>
      </c>
      <c r="H101" s="381" t="s">
        <v>380</v>
      </c>
      <c r="I101" s="380"/>
      <c r="J101" s="380"/>
      <c r="K101" s="380"/>
      <c r="L101" s="382"/>
      <c r="M101" s="383"/>
      <c r="N101" s="383"/>
      <c r="O101" s="383"/>
      <c r="P101" s="383"/>
      <c r="Q101" s="383"/>
      <c r="R101" s="383"/>
      <c r="S101" s="383"/>
      <c r="T101" s="383"/>
      <c r="U101" s="383"/>
      <c r="V101" s="383"/>
      <c r="W101" s="383"/>
      <c r="X101" s="383"/>
      <c r="Y101" s="383"/>
      <c r="Z101" s="383"/>
      <c r="AA101" s="383"/>
      <c r="AB101" s="383"/>
      <c r="AC101" s="383"/>
      <c r="AD101" s="383"/>
    </row>
    <row r="102">
      <c r="A102" s="383"/>
      <c r="B102" s="383"/>
      <c r="C102" s="379"/>
      <c r="D102" s="379" t="s">
        <v>380</v>
      </c>
      <c r="E102" s="381" t="s">
        <v>380</v>
      </c>
      <c r="F102" s="379"/>
      <c r="G102" s="379" t="s">
        <v>380</v>
      </c>
      <c r="H102" s="381" t="s">
        <v>380</v>
      </c>
      <c r="I102" s="380"/>
      <c r="J102" s="380"/>
      <c r="K102" s="380"/>
      <c r="L102" s="382"/>
      <c r="M102" s="383"/>
      <c r="N102" s="383"/>
      <c r="O102" s="383"/>
      <c r="P102" s="383"/>
      <c r="Q102" s="383"/>
      <c r="R102" s="383"/>
      <c r="S102" s="383"/>
      <c r="T102" s="383"/>
      <c r="U102" s="383"/>
      <c r="V102" s="383"/>
      <c r="W102" s="383"/>
      <c r="X102" s="383"/>
      <c r="Y102" s="383"/>
      <c r="Z102" s="383"/>
      <c r="AA102" s="383"/>
      <c r="AB102" s="383"/>
      <c r="AC102" s="383"/>
      <c r="AD102" s="383"/>
    </row>
    <row r="103">
      <c r="A103" s="383"/>
      <c r="B103" s="383"/>
      <c r="C103" s="379"/>
      <c r="D103" s="379" t="s">
        <v>380</v>
      </c>
      <c r="E103" s="381" t="s">
        <v>380</v>
      </c>
      <c r="F103" s="379"/>
      <c r="G103" s="379" t="s">
        <v>380</v>
      </c>
      <c r="H103" s="381" t="s">
        <v>380</v>
      </c>
      <c r="I103" s="380"/>
      <c r="J103" s="380"/>
      <c r="K103" s="380"/>
      <c r="L103" s="382"/>
      <c r="M103" s="383"/>
      <c r="N103" s="383"/>
      <c r="O103" s="383"/>
      <c r="P103" s="383"/>
      <c r="Q103" s="383"/>
      <c r="R103" s="383"/>
      <c r="S103" s="383"/>
      <c r="T103" s="383"/>
      <c r="U103" s="383"/>
      <c r="V103" s="383"/>
      <c r="W103" s="383"/>
      <c r="X103" s="383"/>
      <c r="Y103" s="383"/>
      <c r="Z103" s="383"/>
      <c r="AA103" s="383"/>
      <c r="AB103" s="383"/>
      <c r="AC103" s="383"/>
      <c r="AD103" s="383"/>
    </row>
    <row r="104">
      <c r="A104" s="383"/>
      <c r="B104" s="383"/>
      <c r="C104" s="379"/>
      <c r="D104" s="379" t="s">
        <v>380</v>
      </c>
      <c r="E104" s="381" t="s">
        <v>380</v>
      </c>
      <c r="F104" s="379"/>
      <c r="G104" s="379" t="s">
        <v>380</v>
      </c>
      <c r="H104" s="381" t="s">
        <v>380</v>
      </c>
      <c r="I104" s="380"/>
      <c r="J104" s="380"/>
      <c r="K104" s="380"/>
      <c r="L104" s="382"/>
      <c r="M104" s="383"/>
      <c r="N104" s="383"/>
      <c r="O104" s="383"/>
      <c r="P104" s="383"/>
      <c r="Q104" s="383"/>
      <c r="R104" s="383"/>
      <c r="S104" s="383"/>
      <c r="T104" s="383"/>
      <c r="U104" s="383"/>
      <c r="V104" s="383"/>
      <c r="W104" s="383"/>
      <c r="X104" s="383"/>
      <c r="Y104" s="383"/>
      <c r="Z104" s="383"/>
      <c r="AA104" s="383"/>
      <c r="AB104" s="383"/>
      <c r="AC104" s="383"/>
      <c r="AD104" s="383"/>
    </row>
    <row r="105">
      <c r="A105" s="383"/>
      <c r="B105" s="383"/>
      <c r="C105" s="379"/>
      <c r="D105" s="379" t="s">
        <v>380</v>
      </c>
      <c r="E105" s="381" t="s">
        <v>380</v>
      </c>
      <c r="F105" s="379"/>
      <c r="G105" s="379" t="s">
        <v>380</v>
      </c>
      <c r="H105" s="381" t="s">
        <v>380</v>
      </c>
      <c r="I105" s="380"/>
      <c r="J105" s="380"/>
      <c r="K105" s="380"/>
      <c r="L105" s="382"/>
      <c r="M105" s="383"/>
      <c r="N105" s="383"/>
      <c r="O105" s="383"/>
      <c r="P105" s="383"/>
      <c r="Q105" s="383"/>
      <c r="R105" s="383"/>
      <c r="S105" s="383"/>
      <c r="T105" s="383"/>
      <c r="U105" s="383"/>
      <c r="V105" s="383"/>
      <c r="W105" s="383"/>
      <c r="X105" s="383"/>
      <c r="Y105" s="383"/>
      <c r="Z105" s="383"/>
      <c r="AA105" s="383"/>
      <c r="AB105" s="383"/>
      <c r="AC105" s="383"/>
      <c r="AD105" s="383"/>
    </row>
    <row r="106">
      <c r="A106" s="383"/>
      <c r="B106" s="383"/>
      <c r="C106" s="379"/>
      <c r="D106" s="379" t="s">
        <v>380</v>
      </c>
      <c r="E106" s="381" t="s">
        <v>380</v>
      </c>
      <c r="F106" s="379"/>
      <c r="G106" s="379" t="s">
        <v>380</v>
      </c>
      <c r="H106" s="381" t="s">
        <v>380</v>
      </c>
      <c r="I106" s="380"/>
      <c r="J106" s="380"/>
      <c r="K106" s="380"/>
      <c r="L106" s="382"/>
      <c r="M106" s="383"/>
      <c r="N106" s="383"/>
      <c r="O106" s="383"/>
      <c r="P106" s="383"/>
      <c r="Q106" s="383"/>
      <c r="R106" s="383"/>
      <c r="S106" s="383"/>
      <c r="T106" s="383"/>
      <c r="U106" s="383"/>
      <c r="V106" s="383"/>
      <c r="W106" s="383"/>
      <c r="X106" s="383"/>
      <c r="Y106" s="383"/>
      <c r="Z106" s="383"/>
      <c r="AA106" s="383"/>
      <c r="AB106" s="383"/>
      <c r="AC106" s="383"/>
      <c r="AD106" s="383"/>
    </row>
    <row r="107">
      <c r="A107" s="383"/>
      <c r="B107" s="383"/>
      <c r="C107" s="379"/>
      <c r="D107" s="379" t="s">
        <v>380</v>
      </c>
      <c r="E107" s="381" t="s">
        <v>380</v>
      </c>
      <c r="F107" s="379"/>
      <c r="G107" s="379" t="s">
        <v>380</v>
      </c>
      <c r="H107" s="381" t="s">
        <v>380</v>
      </c>
      <c r="I107" s="380"/>
      <c r="J107" s="380"/>
      <c r="K107" s="380"/>
      <c r="L107" s="382"/>
      <c r="M107" s="383"/>
      <c r="N107" s="383"/>
      <c r="O107" s="383"/>
      <c r="P107" s="383"/>
      <c r="Q107" s="383"/>
      <c r="R107" s="383"/>
      <c r="S107" s="383"/>
      <c r="T107" s="383"/>
      <c r="U107" s="383"/>
      <c r="V107" s="383"/>
      <c r="W107" s="383"/>
      <c r="X107" s="383"/>
      <c r="Y107" s="383"/>
      <c r="Z107" s="383"/>
      <c r="AA107" s="383"/>
      <c r="AB107" s="383"/>
      <c r="AC107" s="383"/>
      <c r="AD107" s="383"/>
    </row>
    <row r="108">
      <c r="A108" s="383"/>
      <c r="B108" s="383"/>
      <c r="C108" s="379"/>
      <c r="D108" s="379" t="s">
        <v>380</v>
      </c>
      <c r="E108" s="381" t="s">
        <v>380</v>
      </c>
      <c r="F108" s="379"/>
      <c r="G108" s="379" t="s">
        <v>380</v>
      </c>
      <c r="H108" s="381" t="s">
        <v>380</v>
      </c>
      <c r="I108" s="380"/>
      <c r="J108" s="380"/>
      <c r="K108" s="380"/>
      <c r="L108" s="382"/>
      <c r="M108" s="383"/>
      <c r="N108" s="383"/>
      <c r="O108" s="383"/>
      <c r="P108" s="383"/>
      <c r="Q108" s="383"/>
      <c r="R108" s="383"/>
      <c r="S108" s="383"/>
      <c r="T108" s="383"/>
      <c r="U108" s="383"/>
      <c r="V108" s="383"/>
      <c r="W108" s="383"/>
      <c r="X108" s="383"/>
      <c r="Y108" s="383"/>
      <c r="Z108" s="383"/>
      <c r="AA108" s="383"/>
      <c r="AB108" s="383"/>
      <c r="AC108" s="383"/>
      <c r="AD108" s="383"/>
    </row>
    <row r="109">
      <c r="A109" s="383"/>
      <c r="B109" s="383"/>
      <c r="C109" s="379"/>
      <c r="D109" s="379" t="s">
        <v>380</v>
      </c>
      <c r="E109" s="381" t="s">
        <v>380</v>
      </c>
      <c r="F109" s="379"/>
      <c r="G109" s="379" t="s">
        <v>380</v>
      </c>
      <c r="H109" s="381" t="s">
        <v>380</v>
      </c>
      <c r="I109" s="380"/>
      <c r="J109" s="380"/>
      <c r="K109" s="380"/>
      <c r="L109" s="382"/>
      <c r="M109" s="383"/>
      <c r="N109" s="383"/>
      <c r="O109" s="383"/>
      <c r="P109" s="383"/>
      <c r="Q109" s="383"/>
      <c r="R109" s="383"/>
      <c r="S109" s="383"/>
      <c r="T109" s="383"/>
      <c r="U109" s="383"/>
      <c r="V109" s="383"/>
      <c r="W109" s="383"/>
      <c r="X109" s="383"/>
      <c r="Y109" s="383"/>
      <c r="Z109" s="383"/>
      <c r="AA109" s="383"/>
      <c r="AB109" s="383"/>
      <c r="AC109" s="383"/>
      <c r="AD109" s="383"/>
    </row>
    <row r="110">
      <c r="A110" s="383"/>
      <c r="B110" s="383"/>
      <c r="C110" s="379"/>
      <c r="D110" s="379" t="s">
        <v>380</v>
      </c>
      <c r="E110" s="381" t="s">
        <v>380</v>
      </c>
      <c r="F110" s="379"/>
      <c r="G110" s="379" t="s">
        <v>380</v>
      </c>
      <c r="H110" s="381" t="s">
        <v>380</v>
      </c>
      <c r="I110" s="380"/>
      <c r="J110" s="380"/>
      <c r="K110" s="380"/>
      <c r="L110" s="382"/>
      <c r="M110" s="383"/>
      <c r="N110" s="383"/>
      <c r="O110" s="383"/>
      <c r="P110" s="383"/>
      <c r="Q110" s="383"/>
      <c r="R110" s="383"/>
      <c r="S110" s="383"/>
      <c r="T110" s="383"/>
      <c r="U110" s="383"/>
      <c r="V110" s="383"/>
      <c r="W110" s="383"/>
      <c r="X110" s="383"/>
      <c r="Y110" s="383"/>
      <c r="Z110" s="383"/>
      <c r="AA110" s="383"/>
      <c r="AB110" s="383"/>
      <c r="AC110" s="383"/>
      <c r="AD110" s="383"/>
    </row>
    <row r="111">
      <c r="A111" s="383"/>
      <c r="B111" s="383"/>
      <c r="C111" s="379"/>
      <c r="D111" s="379" t="s">
        <v>380</v>
      </c>
      <c r="E111" s="381" t="s">
        <v>380</v>
      </c>
      <c r="F111" s="379"/>
      <c r="G111" s="379" t="s">
        <v>380</v>
      </c>
      <c r="H111" s="381" t="s">
        <v>380</v>
      </c>
      <c r="I111" s="380"/>
      <c r="J111" s="380"/>
      <c r="K111" s="380"/>
      <c r="L111" s="382"/>
      <c r="M111" s="383"/>
      <c r="N111" s="383"/>
      <c r="O111" s="383"/>
      <c r="P111" s="383"/>
      <c r="Q111" s="383"/>
      <c r="R111" s="383"/>
      <c r="S111" s="383"/>
      <c r="T111" s="383"/>
      <c r="U111" s="383"/>
      <c r="V111" s="383"/>
      <c r="W111" s="383"/>
      <c r="X111" s="383"/>
      <c r="Y111" s="383"/>
      <c r="Z111" s="383"/>
      <c r="AA111" s="383"/>
      <c r="AB111" s="383"/>
      <c r="AC111" s="383"/>
      <c r="AD111" s="383"/>
    </row>
    <row r="112">
      <c r="A112" s="383"/>
      <c r="B112" s="383"/>
      <c r="C112" s="379"/>
      <c r="D112" s="379" t="s">
        <v>380</v>
      </c>
      <c r="E112" s="381" t="s">
        <v>380</v>
      </c>
      <c r="F112" s="379"/>
      <c r="G112" s="379" t="s">
        <v>380</v>
      </c>
      <c r="H112" s="381" t="s">
        <v>380</v>
      </c>
      <c r="I112" s="380"/>
      <c r="J112" s="380"/>
      <c r="K112" s="380"/>
      <c r="L112" s="382"/>
      <c r="M112" s="383"/>
      <c r="N112" s="383"/>
      <c r="O112" s="383"/>
      <c r="P112" s="383"/>
      <c r="Q112" s="383"/>
      <c r="R112" s="383"/>
      <c r="S112" s="383"/>
      <c r="T112" s="383"/>
      <c r="U112" s="383"/>
      <c r="V112" s="383"/>
      <c r="W112" s="383"/>
      <c r="X112" s="383"/>
      <c r="Y112" s="383"/>
      <c r="Z112" s="383"/>
      <c r="AA112" s="383"/>
      <c r="AB112" s="383"/>
      <c r="AC112" s="383"/>
      <c r="AD112" s="383"/>
    </row>
    <row r="113">
      <c r="A113" s="383"/>
      <c r="B113" s="383"/>
      <c r="C113" s="379"/>
      <c r="D113" s="379" t="s">
        <v>380</v>
      </c>
      <c r="E113" s="381" t="s">
        <v>380</v>
      </c>
      <c r="F113" s="379"/>
      <c r="G113" s="379" t="s">
        <v>380</v>
      </c>
      <c r="H113" s="381" t="s">
        <v>380</v>
      </c>
      <c r="I113" s="380"/>
      <c r="J113" s="380"/>
      <c r="K113" s="380"/>
      <c r="L113" s="382"/>
      <c r="M113" s="383"/>
      <c r="N113" s="383"/>
      <c r="O113" s="383"/>
      <c r="P113" s="383"/>
      <c r="Q113" s="383"/>
      <c r="R113" s="383"/>
      <c r="S113" s="383"/>
      <c r="T113" s="383"/>
      <c r="U113" s="383"/>
      <c r="V113" s="383"/>
      <c r="W113" s="383"/>
      <c r="X113" s="383"/>
      <c r="Y113" s="383"/>
      <c r="Z113" s="383"/>
      <c r="AA113" s="383"/>
      <c r="AB113" s="383"/>
      <c r="AC113" s="383"/>
      <c r="AD113" s="383"/>
    </row>
    <row r="114">
      <c r="A114" s="383"/>
      <c r="B114" s="383"/>
      <c r="C114" s="379"/>
      <c r="D114" s="379" t="s">
        <v>380</v>
      </c>
      <c r="E114" s="381" t="s">
        <v>380</v>
      </c>
      <c r="F114" s="379"/>
      <c r="G114" s="379" t="s">
        <v>380</v>
      </c>
      <c r="H114" s="381" t="s">
        <v>380</v>
      </c>
      <c r="I114" s="380"/>
      <c r="J114" s="380"/>
      <c r="K114" s="380"/>
      <c r="L114" s="382"/>
      <c r="M114" s="383"/>
      <c r="N114" s="383"/>
      <c r="O114" s="383"/>
      <c r="P114" s="383"/>
      <c r="Q114" s="383"/>
      <c r="R114" s="383"/>
      <c r="S114" s="383"/>
      <c r="T114" s="383"/>
      <c r="U114" s="383"/>
      <c r="V114" s="383"/>
      <c r="W114" s="383"/>
      <c r="X114" s="383"/>
      <c r="Y114" s="383"/>
      <c r="Z114" s="383"/>
      <c r="AA114" s="383"/>
      <c r="AB114" s="383"/>
      <c r="AC114" s="383"/>
      <c r="AD114" s="383"/>
    </row>
    <row r="115">
      <c r="A115" s="383"/>
      <c r="B115" s="383"/>
      <c r="C115" s="379"/>
      <c r="D115" s="379" t="s">
        <v>380</v>
      </c>
      <c r="E115" s="381" t="s">
        <v>380</v>
      </c>
      <c r="F115" s="379"/>
      <c r="G115" s="379" t="s">
        <v>380</v>
      </c>
      <c r="H115" s="381" t="s">
        <v>380</v>
      </c>
      <c r="I115" s="380"/>
      <c r="J115" s="380"/>
      <c r="K115" s="380"/>
      <c r="L115" s="382"/>
      <c r="M115" s="383"/>
      <c r="N115" s="383"/>
      <c r="O115" s="383"/>
      <c r="P115" s="383"/>
      <c r="Q115" s="383"/>
      <c r="R115" s="383"/>
      <c r="S115" s="383"/>
      <c r="T115" s="383"/>
      <c r="U115" s="383"/>
      <c r="V115" s="383"/>
      <c r="W115" s="383"/>
      <c r="X115" s="383"/>
      <c r="Y115" s="383"/>
      <c r="Z115" s="383"/>
      <c r="AA115" s="383"/>
      <c r="AB115" s="383"/>
      <c r="AC115" s="383"/>
      <c r="AD115" s="383"/>
    </row>
    <row r="116">
      <c r="A116" s="383"/>
      <c r="B116" s="383"/>
      <c r="C116" s="379"/>
      <c r="D116" s="379" t="s">
        <v>380</v>
      </c>
      <c r="E116" s="381" t="s">
        <v>380</v>
      </c>
      <c r="F116" s="379"/>
      <c r="G116" s="379" t="s">
        <v>380</v>
      </c>
      <c r="H116" s="381" t="s">
        <v>380</v>
      </c>
      <c r="I116" s="380"/>
      <c r="J116" s="380"/>
      <c r="K116" s="380"/>
      <c r="L116" s="382"/>
      <c r="M116" s="383"/>
      <c r="N116" s="383"/>
      <c r="O116" s="383"/>
      <c r="P116" s="383"/>
      <c r="Q116" s="383"/>
      <c r="R116" s="383"/>
      <c r="S116" s="383"/>
      <c r="T116" s="383"/>
      <c r="U116" s="383"/>
      <c r="V116" s="383"/>
      <c r="W116" s="383"/>
      <c r="X116" s="383"/>
      <c r="Y116" s="383"/>
      <c r="Z116" s="383"/>
      <c r="AA116" s="383"/>
      <c r="AB116" s="383"/>
      <c r="AC116" s="383"/>
      <c r="AD116" s="383"/>
    </row>
    <row r="117">
      <c r="A117" s="383"/>
      <c r="B117" s="383"/>
      <c r="C117" s="379"/>
      <c r="D117" s="379" t="s">
        <v>380</v>
      </c>
      <c r="E117" s="381" t="s">
        <v>380</v>
      </c>
      <c r="F117" s="379"/>
      <c r="G117" s="379" t="s">
        <v>380</v>
      </c>
      <c r="H117" s="381" t="s">
        <v>380</v>
      </c>
      <c r="I117" s="380"/>
      <c r="J117" s="380"/>
      <c r="K117" s="380"/>
      <c r="L117" s="382"/>
      <c r="M117" s="383"/>
      <c r="N117" s="383"/>
      <c r="O117" s="383"/>
      <c r="P117" s="383"/>
      <c r="Q117" s="383"/>
      <c r="R117" s="383"/>
      <c r="S117" s="383"/>
      <c r="T117" s="383"/>
      <c r="U117" s="383"/>
      <c r="V117" s="383"/>
      <c r="W117" s="383"/>
      <c r="X117" s="383"/>
      <c r="Y117" s="383"/>
      <c r="Z117" s="383"/>
      <c r="AA117" s="383"/>
      <c r="AB117" s="383"/>
      <c r="AC117" s="383"/>
      <c r="AD117" s="383"/>
    </row>
    <row r="118">
      <c r="A118" s="383"/>
      <c r="B118" s="383"/>
      <c r="C118" s="379"/>
      <c r="D118" s="379" t="s">
        <v>380</v>
      </c>
      <c r="E118" s="381" t="s">
        <v>380</v>
      </c>
      <c r="F118" s="379"/>
      <c r="G118" s="379" t="s">
        <v>380</v>
      </c>
      <c r="H118" s="381" t="s">
        <v>380</v>
      </c>
      <c r="I118" s="380"/>
      <c r="J118" s="380"/>
      <c r="K118" s="380"/>
      <c r="L118" s="382"/>
      <c r="M118" s="383"/>
      <c r="N118" s="383"/>
      <c r="O118" s="383"/>
      <c r="P118" s="383"/>
      <c r="Q118" s="383"/>
      <c r="R118" s="383"/>
      <c r="S118" s="383"/>
      <c r="T118" s="383"/>
      <c r="U118" s="383"/>
      <c r="V118" s="383"/>
      <c r="W118" s="383"/>
      <c r="X118" s="383"/>
      <c r="Y118" s="383"/>
      <c r="Z118" s="383"/>
      <c r="AA118" s="383"/>
      <c r="AB118" s="383"/>
      <c r="AC118" s="383"/>
      <c r="AD118" s="383"/>
    </row>
    <row r="119">
      <c r="A119" s="383"/>
      <c r="B119" s="383"/>
      <c r="C119" s="379"/>
      <c r="D119" s="379" t="s">
        <v>380</v>
      </c>
      <c r="E119" s="381" t="s">
        <v>380</v>
      </c>
      <c r="F119" s="379"/>
      <c r="G119" s="379" t="s">
        <v>380</v>
      </c>
      <c r="H119" s="381" t="s">
        <v>380</v>
      </c>
      <c r="I119" s="380"/>
      <c r="J119" s="380"/>
      <c r="K119" s="380"/>
      <c r="L119" s="382"/>
      <c r="M119" s="383"/>
      <c r="N119" s="383"/>
      <c r="O119" s="383"/>
      <c r="P119" s="383"/>
      <c r="Q119" s="383"/>
      <c r="R119" s="383"/>
      <c r="S119" s="383"/>
      <c r="T119" s="383"/>
      <c r="U119" s="383"/>
      <c r="V119" s="383"/>
      <c r="W119" s="383"/>
      <c r="X119" s="383"/>
      <c r="Y119" s="383"/>
      <c r="Z119" s="383"/>
      <c r="AA119" s="383"/>
      <c r="AB119" s="383"/>
      <c r="AC119" s="383"/>
      <c r="AD119" s="383"/>
    </row>
    <row r="120">
      <c r="A120" s="383"/>
      <c r="B120" s="383"/>
      <c r="C120" s="379"/>
      <c r="D120" s="379" t="s">
        <v>380</v>
      </c>
      <c r="E120" s="381" t="s">
        <v>380</v>
      </c>
      <c r="F120" s="379"/>
      <c r="G120" s="379" t="s">
        <v>380</v>
      </c>
      <c r="H120" s="381" t="s">
        <v>380</v>
      </c>
      <c r="I120" s="380"/>
      <c r="J120" s="380"/>
      <c r="K120" s="380"/>
      <c r="L120" s="382"/>
      <c r="M120" s="383"/>
      <c r="N120" s="383"/>
      <c r="O120" s="383"/>
      <c r="P120" s="383"/>
      <c r="Q120" s="383"/>
      <c r="R120" s="383"/>
      <c r="S120" s="383"/>
      <c r="T120" s="383"/>
      <c r="U120" s="383"/>
      <c r="V120" s="383"/>
      <c r="W120" s="383"/>
      <c r="X120" s="383"/>
      <c r="Y120" s="383"/>
      <c r="Z120" s="383"/>
      <c r="AA120" s="383"/>
      <c r="AB120" s="383"/>
      <c r="AC120" s="383"/>
      <c r="AD120" s="383"/>
    </row>
    <row r="121">
      <c r="A121" s="383"/>
      <c r="B121" s="383"/>
      <c r="C121" s="379"/>
      <c r="D121" s="379" t="s">
        <v>380</v>
      </c>
      <c r="E121" s="381" t="s">
        <v>380</v>
      </c>
      <c r="F121" s="379"/>
      <c r="G121" s="379" t="s">
        <v>380</v>
      </c>
      <c r="H121" s="381" t="s">
        <v>380</v>
      </c>
      <c r="I121" s="380"/>
      <c r="J121" s="380"/>
      <c r="K121" s="380"/>
      <c r="L121" s="382"/>
      <c r="M121" s="383"/>
      <c r="N121" s="383"/>
      <c r="O121" s="383"/>
      <c r="P121" s="383"/>
      <c r="Q121" s="383"/>
      <c r="R121" s="383"/>
      <c r="S121" s="383"/>
      <c r="T121" s="383"/>
      <c r="U121" s="383"/>
      <c r="V121" s="383"/>
      <c r="W121" s="383"/>
      <c r="X121" s="383"/>
      <c r="Y121" s="383"/>
      <c r="Z121" s="383"/>
      <c r="AA121" s="383"/>
      <c r="AB121" s="383"/>
      <c r="AC121" s="383"/>
      <c r="AD121" s="383"/>
    </row>
    <row r="122">
      <c r="A122" s="383"/>
      <c r="B122" s="383"/>
      <c r="C122" s="379"/>
      <c r="D122" s="379" t="s">
        <v>380</v>
      </c>
      <c r="E122" s="381" t="s">
        <v>380</v>
      </c>
      <c r="F122" s="379"/>
      <c r="G122" s="379" t="s">
        <v>380</v>
      </c>
      <c r="H122" s="381" t="s">
        <v>380</v>
      </c>
      <c r="I122" s="380"/>
      <c r="J122" s="380"/>
      <c r="K122" s="380"/>
      <c r="L122" s="382"/>
      <c r="M122" s="383"/>
      <c r="N122" s="383"/>
      <c r="O122" s="383"/>
      <c r="P122" s="383"/>
      <c r="Q122" s="383"/>
      <c r="R122" s="383"/>
      <c r="S122" s="383"/>
      <c r="T122" s="383"/>
      <c r="U122" s="383"/>
      <c r="V122" s="383"/>
      <c r="W122" s="383"/>
      <c r="X122" s="383"/>
      <c r="Y122" s="383"/>
      <c r="Z122" s="383"/>
      <c r="AA122" s="383"/>
      <c r="AB122" s="383"/>
      <c r="AC122" s="383"/>
      <c r="AD122" s="383"/>
    </row>
    <row r="123">
      <c r="A123" s="383"/>
      <c r="B123" s="383"/>
      <c r="C123" s="379"/>
      <c r="D123" s="379" t="s">
        <v>380</v>
      </c>
      <c r="E123" s="381" t="s">
        <v>380</v>
      </c>
      <c r="F123" s="379"/>
      <c r="G123" s="379" t="s">
        <v>380</v>
      </c>
      <c r="H123" s="381" t="s">
        <v>380</v>
      </c>
      <c r="I123" s="380"/>
      <c r="J123" s="380"/>
      <c r="K123" s="380"/>
      <c r="L123" s="382"/>
      <c r="M123" s="383"/>
      <c r="N123" s="383"/>
      <c r="O123" s="383"/>
      <c r="P123" s="383"/>
      <c r="Q123" s="383"/>
      <c r="R123" s="383"/>
      <c r="S123" s="383"/>
      <c r="T123" s="383"/>
      <c r="U123" s="383"/>
      <c r="V123" s="383"/>
      <c r="W123" s="383"/>
      <c r="X123" s="383"/>
      <c r="Y123" s="383"/>
      <c r="Z123" s="383"/>
      <c r="AA123" s="383"/>
      <c r="AB123" s="383"/>
      <c r="AC123" s="383"/>
      <c r="AD123" s="383"/>
    </row>
    <row r="124">
      <c r="A124" s="383"/>
      <c r="B124" s="383"/>
      <c r="C124" s="379"/>
      <c r="D124" s="379" t="s">
        <v>380</v>
      </c>
      <c r="E124" s="381" t="s">
        <v>380</v>
      </c>
      <c r="F124" s="379"/>
      <c r="G124" s="379" t="s">
        <v>380</v>
      </c>
      <c r="H124" s="381" t="s">
        <v>380</v>
      </c>
      <c r="I124" s="380"/>
      <c r="J124" s="380"/>
      <c r="K124" s="380"/>
      <c r="L124" s="382"/>
      <c r="M124" s="383"/>
      <c r="N124" s="383"/>
      <c r="O124" s="383"/>
      <c r="P124" s="383"/>
      <c r="Q124" s="383"/>
      <c r="R124" s="383"/>
      <c r="S124" s="383"/>
      <c r="T124" s="383"/>
      <c r="U124" s="383"/>
      <c r="V124" s="383"/>
      <c r="W124" s="383"/>
      <c r="X124" s="383"/>
      <c r="Y124" s="383"/>
      <c r="Z124" s="383"/>
      <c r="AA124" s="383"/>
      <c r="AB124" s="383"/>
      <c r="AC124" s="383"/>
      <c r="AD124" s="383"/>
    </row>
    <row r="125">
      <c r="A125" s="383"/>
      <c r="B125" s="383"/>
      <c r="C125" s="379"/>
      <c r="D125" s="379" t="s">
        <v>380</v>
      </c>
      <c r="E125" s="381" t="s">
        <v>380</v>
      </c>
      <c r="F125" s="379"/>
      <c r="G125" s="379" t="s">
        <v>380</v>
      </c>
      <c r="H125" s="381" t="s">
        <v>380</v>
      </c>
      <c r="I125" s="380"/>
      <c r="J125" s="380"/>
      <c r="K125" s="380"/>
      <c r="L125" s="382"/>
      <c r="M125" s="383"/>
      <c r="N125" s="383"/>
      <c r="O125" s="383"/>
      <c r="P125" s="383"/>
      <c r="Q125" s="383"/>
      <c r="R125" s="383"/>
      <c r="S125" s="383"/>
      <c r="T125" s="383"/>
      <c r="U125" s="383"/>
      <c r="V125" s="383"/>
      <c r="W125" s="383"/>
      <c r="X125" s="383"/>
      <c r="Y125" s="383"/>
      <c r="Z125" s="383"/>
      <c r="AA125" s="383"/>
      <c r="AB125" s="383"/>
      <c r="AC125" s="383"/>
      <c r="AD125" s="383"/>
    </row>
    <row r="126">
      <c r="A126" s="383"/>
      <c r="B126" s="383"/>
      <c r="C126" s="379"/>
      <c r="D126" s="379" t="s">
        <v>380</v>
      </c>
      <c r="E126" s="381" t="s">
        <v>380</v>
      </c>
      <c r="F126" s="379"/>
      <c r="G126" s="379" t="s">
        <v>380</v>
      </c>
      <c r="H126" s="381" t="s">
        <v>380</v>
      </c>
      <c r="I126" s="380"/>
      <c r="J126" s="380"/>
      <c r="K126" s="380"/>
      <c r="L126" s="382"/>
      <c r="M126" s="383"/>
      <c r="N126" s="383"/>
      <c r="O126" s="383"/>
      <c r="P126" s="383"/>
      <c r="Q126" s="383"/>
      <c r="R126" s="383"/>
      <c r="S126" s="383"/>
      <c r="T126" s="383"/>
      <c r="U126" s="383"/>
      <c r="V126" s="383"/>
      <c r="W126" s="383"/>
      <c r="X126" s="383"/>
      <c r="Y126" s="383"/>
      <c r="Z126" s="383"/>
      <c r="AA126" s="383"/>
      <c r="AB126" s="383"/>
      <c r="AC126" s="383"/>
      <c r="AD126" s="383"/>
    </row>
    <row r="127">
      <c r="A127" s="383"/>
      <c r="B127" s="383"/>
      <c r="C127" s="379"/>
      <c r="D127" s="379" t="s">
        <v>380</v>
      </c>
      <c r="E127" s="381" t="s">
        <v>380</v>
      </c>
      <c r="F127" s="379"/>
      <c r="G127" s="379" t="s">
        <v>380</v>
      </c>
      <c r="H127" s="381" t="s">
        <v>380</v>
      </c>
      <c r="I127" s="380"/>
      <c r="J127" s="380"/>
      <c r="K127" s="380"/>
      <c r="L127" s="382"/>
      <c r="M127" s="383"/>
      <c r="N127" s="383"/>
      <c r="O127" s="383"/>
      <c r="P127" s="383"/>
      <c r="Q127" s="383"/>
      <c r="R127" s="383"/>
      <c r="S127" s="383"/>
      <c r="T127" s="383"/>
      <c r="U127" s="383"/>
      <c r="V127" s="383"/>
      <c r="W127" s="383"/>
      <c r="X127" s="383"/>
      <c r="Y127" s="383"/>
      <c r="Z127" s="383"/>
      <c r="AA127" s="383"/>
      <c r="AB127" s="383"/>
      <c r="AC127" s="383"/>
      <c r="AD127" s="383"/>
    </row>
    <row r="128">
      <c r="A128" s="383"/>
      <c r="B128" s="383"/>
      <c r="C128" s="379"/>
      <c r="D128" s="379" t="s">
        <v>380</v>
      </c>
      <c r="E128" s="381" t="s">
        <v>380</v>
      </c>
      <c r="F128" s="379"/>
      <c r="G128" s="379" t="s">
        <v>380</v>
      </c>
      <c r="H128" s="381" t="s">
        <v>380</v>
      </c>
      <c r="I128" s="380"/>
      <c r="J128" s="380"/>
      <c r="K128" s="380"/>
      <c r="L128" s="382"/>
      <c r="M128" s="383"/>
      <c r="N128" s="383"/>
      <c r="O128" s="383"/>
      <c r="P128" s="383"/>
      <c r="Q128" s="383"/>
      <c r="R128" s="383"/>
      <c r="S128" s="383"/>
      <c r="T128" s="383"/>
      <c r="U128" s="383"/>
      <c r="V128" s="383"/>
      <c r="W128" s="383"/>
      <c r="X128" s="383"/>
      <c r="Y128" s="383"/>
      <c r="Z128" s="383"/>
      <c r="AA128" s="383"/>
      <c r="AB128" s="383"/>
      <c r="AC128" s="383"/>
      <c r="AD128" s="383"/>
    </row>
    <row r="129">
      <c r="A129" s="383"/>
      <c r="B129" s="383"/>
      <c r="C129" s="379"/>
      <c r="D129" s="379" t="s">
        <v>380</v>
      </c>
      <c r="E129" s="381" t="s">
        <v>380</v>
      </c>
      <c r="F129" s="379"/>
      <c r="G129" s="379" t="s">
        <v>380</v>
      </c>
      <c r="H129" s="381" t="s">
        <v>380</v>
      </c>
      <c r="I129" s="380"/>
      <c r="J129" s="380"/>
      <c r="K129" s="380"/>
      <c r="L129" s="382"/>
      <c r="M129" s="383"/>
      <c r="N129" s="383"/>
      <c r="O129" s="383"/>
      <c r="P129" s="383"/>
      <c r="Q129" s="383"/>
      <c r="R129" s="383"/>
      <c r="S129" s="383"/>
      <c r="T129" s="383"/>
      <c r="U129" s="383"/>
      <c r="V129" s="383"/>
      <c r="W129" s="383"/>
      <c r="X129" s="383"/>
      <c r="Y129" s="383"/>
      <c r="Z129" s="383"/>
      <c r="AA129" s="383"/>
      <c r="AB129" s="383"/>
      <c r="AC129" s="383"/>
      <c r="AD129" s="383"/>
    </row>
    <row r="130">
      <c r="A130" s="383"/>
      <c r="B130" s="383"/>
      <c r="C130" s="379"/>
      <c r="D130" s="379" t="s">
        <v>380</v>
      </c>
      <c r="E130" s="381" t="s">
        <v>380</v>
      </c>
      <c r="F130" s="379"/>
      <c r="G130" s="379" t="s">
        <v>380</v>
      </c>
      <c r="H130" s="381" t="s">
        <v>380</v>
      </c>
      <c r="I130" s="380"/>
      <c r="J130" s="380"/>
      <c r="K130" s="380"/>
      <c r="L130" s="382"/>
      <c r="M130" s="383"/>
      <c r="N130" s="383"/>
      <c r="O130" s="383"/>
      <c r="P130" s="383"/>
      <c r="Q130" s="383"/>
      <c r="R130" s="383"/>
      <c r="S130" s="383"/>
      <c r="T130" s="383"/>
      <c r="U130" s="383"/>
      <c r="V130" s="383"/>
      <c r="W130" s="383"/>
      <c r="X130" s="383"/>
      <c r="Y130" s="383"/>
      <c r="Z130" s="383"/>
      <c r="AA130" s="383"/>
      <c r="AB130" s="383"/>
      <c r="AC130" s="383"/>
      <c r="AD130" s="383"/>
    </row>
    <row r="131">
      <c r="A131" s="383"/>
      <c r="B131" s="383"/>
      <c r="C131" s="379"/>
      <c r="D131" s="379" t="s">
        <v>380</v>
      </c>
      <c r="E131" s="381" t="s">
        <v>380</v>
      </c>
      <c r="F131" s="379"/>
      <c r="G131" s="379" t="s">
        <v>380</v>
      </c>
      <c r="H131" s="381" t="s">
        <v>380</v>
      </c>
      <c r="I131" s="380"/>
      <c r="J131" s="380"/>
      <c r="K131" s="380"/>
      <c r="L131" s="382"/>
      <c r="M131" s="383"/>
      <c r="N131" s="383"/>
      <c r="O131" s="383"/>
      <c r="P131" s="383"/>
      <c r="Q131" s="383"/>
      <c r="R131" s="383"/>
      <c r="S131" s="383"/>
      <c r="T131" s="383"/>
      <c r="U131" s="383"/>
      <c r="V131" s="383"/>
      <c r="W131" s="383"/>
      <c r="X131" s="383"/>
      <c r="Y131" s="383"/>
      <c r="Z131" s="383"/>
      <c r="AA131" s="383"/>
      <c r="AB131" s="383"/>
      <c r="AC131" s="383"/>
      <c r="AD131" s="383"/>
    </row>
    <row r="132">
      <c r="A132" s="383"/>
      <c r="B132" s="383"/>
      <c r="C132" s="379"/>
      <c r="D132" s="379" t="s">
        <v>380</v>
      </c>
      <c r="E132" s="381" t="s">
        <v>380</v>
      </c>
      <c r="F132" s="379"/>
      <c r="G132" s="379" t="s">
        <v>380</v>
      </c>
      <c r="H132" s="381" t="s">
        <v>380</v>
      </c>
      <c r="I132" s="380"/>
      <c r="J132" s="380"/>
      <c r="K132" s="380"/>
      <c r="L132" s="382"/>
      <c r="M132" s="383"/>
      <c r="N132" s="383"/>
      <c r="O132" s="383"/>
      <c r="P132" s="383"/>
      <c r="Q132" s="383"/>
      <c r="R132" s="383"/>
      <c r="S132" s="383"/>
      <c r="T132" s="383"/>
      <c r="U132" s="383"/>
      <c r="V132" s="383"/>
      <c r="W132" s="383"/>
      <c r="X132" s="383"/>
      <c r="Y132" s="383"/>
      <c r="Z132" s="383"/>
      <c r="AA132" s="383"/>
      <c r="AB132" s="383"/>
      <c r="AC132" s="383"/>
      <c r="AD132" s="383"/>
    </row>
    <row r="133">
      <c r="A133" s="383"/>
      <c r="B133" s="383"/>
      <c r="C133" s="379"/>
      <c r="D133" s="379" t="s">
        <v>380</v>
      </c>
      <c r="E133" s="381" t="s">
        <v>380</v>
      </c>
      <c r="F133" s="379"/>
      <c r="G133" s="379" t="s">
        <v>380</v>
      </c>
      <c r="H133" s="381" t="s">
        <v>380</v>
      </c>
      <c r="I133" s="380"/>
      <c r="J133" s="380"/>
      <c r="K133" s="380"/>
      <c r="L133" s="382"/>
      <c r="M133" s="383"/>
      <c r="N133" s="383"/>
      <c r="O133" s="383"/>
      <c r="P133" s="383"/>
      <c r="Q133" s="383"/>
      <c r="R133" s="383"/>
      <c r="S133" s="383"/>
      <c r="T133" s="383"/>
      <c r="U133" s="383"/>
      <c r="V133" s="383"/>
      <c r="W133" s="383"/>
      <c r="X133" s="383"/>
      <c r="Y133" s="383"/>
      <c r="Z133" s="383"/>
      <c r="AA133" s="383"/>
      <c r="AB133" s="383"/>
      <c r="AC133" s="383"/>
      <c r="AD133" s="383"/>
    </row>
    <row r="134">
      <c r="A134" s="383"/>
      <c r="B134" s="383"/>
      <c r="C134" s="379"/>
      <c r="D134" s="379" t="s">
        <v>380</v>
      </c>
      <c r="E134" s="381" t="s">
        <v>380</v>
      </c>
      <c r="F134" s="379"/>
      <c r="G134" s="379" t="s">
        <v>380</v>
      </c>
      <c r="H134" s="381" t="s">
        <v>380</v>
      </c>
      <c r="I134" s="380"/>
      <c r="J134" s="380"/>
      <c r="K134" s="380"/>
      <c r="L134" s="382"/>
      <c r="M134" s="383"/>
      <c r="N134" s="383"/>
      <c r="O134" s="383"/>
      <c r="P134" s="383"/>
      <c r="Q134" s="383"/>
      <c r="R134" s="383"/>
      <c r="S134" s="383"/>
      <c r="T134" s="383"/>
      <c r="U134" s="383"/>
      <c r="V134" s="383"/>
      <c r="W134" s="383"/>
      <c r="X134" s="383"/>
      <c r="Y134" s="383"/>
      <c r="Z134" s="383"/>
      <c r="AA134" s="383"/>
      <c r="AB134" s="383"/>
      <c r="AC134" s="383"/>
      <c r="AD134" s="383"/>
    </row>
    <row r="135">
      <c r="A135" s="383"/>
      <c r="B135" s="383"/>
      <c r="C135" s="379"/>
      <c r="D135" s="379" t="s">
        <v>380</v>
      </c>
      <c r="E135" s="381" t="s">
        <v>380</v>
      </c>
      <c r="F135" s="379"/>
      <c r="G135" s="379" t="s">
        <v>380</v>
      </c>
      <c r="H135" s="381" t="s">
        <v>380</v>
      </c>
      <c r="I135" s="380"/>
      <c r="J135" s="380"/>
      <c r="K135" s="380"/>
      <c r="L135" s="382"/>
      <c r="M135" s="383"/>
      <c r="N135" s="383"/>
      <c r="O135" s="383"/>
      <c r="P135" s="383"/>
      <c r="Q135" s="383"/>
      <c r="R135" s="383"/>
      <c r="S135" s="383"/>
      <c r="T135" s="383"/>
      <c r="U135" s="383"/>
      <c r="V135" s="383"/>
      <c r="W135" s="383"/>
      <c r="X135" s="383"/>
      <c r="Y135" s="383"/>
      <c r="Z135" s="383"/>
      <c r="AA135" s="383"/>
      <c r="AB135" s="383"/>
      <c r="AC135" s="383"/>
      <c r="AD135" s="383"/>
    </row>
    <row r="136">
      <c r="A136" s="383"/>
      <c r="B136" s="383"/>
      <c r="C136" s="379"/>
      <c r="D136" s="379" t="s">
        <v>380</v>
      </c>
      <c r="E136" s="381" t="s">
        <v>380</v>
      </c>
      <c r="F136" s="379"/>
      <c r="G136" s="379" t="s">
        <v>380</v>
      </c>
      <c r="H136" s="381" t="s">
        <v>380</v>
      </c>
      <c r="I136" s="380"/>
      <c r="J136" s="380"/>
      <c r="K136" s="380"/>
      <c r="L136" s="382"/>
      <c r="M136" s="383"/>
      <c r="N136" s="383"/>
      <c r="O136" s="383"/>
      <c r="P136" s="383"/>
      <c r="Q136" s="383"/>
      <c r="R136" s="383"/>
      <c r="S136" s="383"/>
      <c r="T136" s="383"/>
      <c r="U136" s="383"/>
      <c r="V136" s="383"/>
      <c r="W136" s="383"/>
      <c r="X136" s="383"/>
      <c r="Y136" s="383"/>
      <c r="Z136" s="383"/>
      <c r="AA136" s="383"/>
      <c r="AB136" s="383"/>
      <c r="AC136" s="383"/>
      <c r="AD136" s="383"/>
    </row>
    <row r="137">
      <c r="A137" s="383"/>
      <c r="B137" s="383"/>
      <c r="C137" s="379"/>
      <c r="D137" s="379" t="s">
        <v>380</v>
      </c>
      <c r="E137" s="381" t="s">
        <v>380</v>
      </c>
      <c r="F137" s="379"/>
      <c r="G137" s="379" t="s">
        <v>380</v>
      </c>
      <c r="H137" s="381" t="s">
        <v>380</v>
      </c>
      <c r="I137" s="380"/>
      <c r="J137" s="380"/>
      <c r="K137" s="380"/>
      <c r="L137" s="382"/>
      <c r="M137" s="383"/>
      <c r="N137" s="383"/>
      <c r="O137" s="383"/>
      <c r="P137" s="383"/>
      <c r="Q137" s="383"/>
      <c r="R137" s="383"/>
      <c r="S137" s="383"/>
      <c r="T137" s="383"/>
      <c r="U137" s="383"/>
      <c r="V137" s="383"/>
      <c r="W137" s="383"/>
      <c r="X137" s="383"/>
      <c r="Y137" s="383"/>
      <c r="Z137" s="383"/>
      <c r="AA137" s="383"/>
      <c r="AB137" s="383"/>
      <c r="AC137" s="383"/>
      <c r="AD137" s="383"/>
    </row>
    <row r="138">
      <c r="A138" s="383"/>
      <c r="B138" s="383"/>
      <c r="C138" s="379"/>
      <c r="D138" s="379" t="s">
        <v>380</v>
      </c>
      <c r="E138" s="381" t="s">
        <v>380</v>
      </c>
      <c r="F138" s="379"/>
      <c r="G138" s="379" t="s">
        <v>380</v>
      </c>
      <c r="H138" s="381" t="s">
        <v>380</v>
      </c>
      <c r="I138" s="380"/>
      <c r="J138" s="380"/>
      <c r="K138" s="380"/>
      <c r="L138" s="382"/>
      <c r="M138" s="383"/>
      <c r="N138" s="383"/>
      <c r="O138" s="383"/>
      <c r="P138" s="383"/>
      <c r="Q138" s="383"/>
      <c r="R138" s="383"/>
      <c r="S138" s="383"/>
      <c r="T138" s="383"/>
      <c r="U138" s="383"/>
      <c r="V138" s="383"/>
      <c r="W138" s="383"/>
      <c r="X138" s="383"/>
      <c r="Y138" s="383"/>
      <c r="Z138" s="383"/>
      <c r="AA138" s="383"/>
      <c r="AB138" s="383"/>
      <c r="AC138" s="383"/>
      <c r="AD138" s="383"/>
    </row>
    <row r="139">
      <c r="A139" s="383"/>
      <c r="B139" s="383"/>
      <c r="C139" s="379"/>
      <c r="D139" s="379" t="s">
        <v>380</v>
      </c>
      <c r="E139" s="381" t="s">
        <v>380</v>
      </c>
      <c r="F139" s="379"/>
      <c r="G139" s="379" t="s">
        <v>380</v>
      </c>
      <c r="H139" s="381" t="s">
        <v>380</v>
      </c>
      <c r="I139" s="380"/>
      <c r="J139" s="380"/>
      <c r="K139" s="380"/>
      <c r="L139" s="382"/>
      <c r="M139" s="383"/>
      <c r="N139" s="383"/>
      <c r="O139" s="383"/>
      <c r="P139" s="383"/>
      <c r="Q139" s="383"/>
      <c r="R139" s="383"/>
      <c r="S139" s="383"/>
      <c r="T139" s="383"/>
      <c r="U139" s="383"/>
      <c r="V139" s="383"/>
      <c r="W139" s="383"/>
      <c r="X139" s="383"/>
      <c r="Y139" s="383"/>
      <c r="Z139" s="383"/>
      <c r="AA139" s="383"/>
      <c r="AB139" s="383"/>
      <c r="AC139" s="383"/>
      <c r="AD139" s="383"/>
    </row>
    <row r="140">
      <c r="A140" s="383"/>
      <c r="B140" s="383"/>
      <c r="C140" s="379"/>
      <c r="D140" s="379" t="s">
        <v>380</v>
      </c>
      <c r="E140" s="381" t="s">
        <v>380</v>
      </c>
      <c r="F140" s="379"/>
      <c r="G140" s="379" t="s">
        <v>380</v>
      </c>
      <c r="H140" s="381" t="s">
        <v>380</v>
      </c>
      <c r="I140" s="380"/>
      <c r="J140" s="380"/>
      <c r="K140" s="380"/>
      <c r="L140" s="382"/>
      <c r="M140" s="383"/>
      <c r="N140" s="383"/>
      <c r="O140" s="383"/>
      <c r="P140" s="383"/>
      <c r="Q140" s="383"/>
      <c r="R140" s="383"/>
      <c r="S140" s="383"/>
      <c r="T140" s="383"/>
      <c r="U140" s="383"/>
      <c r="V140" s="383"/>
      <c r="W140" s="383"/>
      <c r="X140" s="383"/>
      <c r="Y140" s="383"/>
      <c r="Z140" s="383"/>
      <c r="AA140" s="383"/>
      <c r="AB140" s="383"/>
      <c r="AC140" s="383"/>
      <c r="AD140" s="383"/>
    </row>
    <row r="141">
      <c r="A141" s="383"/>
      <c r="B141" s="383"/>
      <c r="C141" s="379"/>
      <c r="D141" s="379" t="s">
        <v>380</v>
      </c>
      <c r="E141" s="381" t="s">
        <v>380</v>
      </c>
      <c r="F141" s="379"/>
      <c r="G141" s="379" t="s">
        <v>380</v>
      </c>
      <c r="H141" s="381" t="s">
        <v>380</v>
      </c>
      <c r="I141" s="380"/>
      <c r="J141" s="380"/>
      <c r="K141" s="380"/>
      <c r="L141" s="382"/>
      <c r="M141" s="383"/>
      <c r="N141" s="383"/>
      <c r="O141" s="383"/>
      <c r="P141" s="383"/>
      <c r="Q141" s="383"/>
      <c r="R141" s="383"/>
      <c r="S141" s="383"/>
      <c r="T141" s="383"/>
      <c r="U141" s="383"/>
      <c r="V141" s="383"/>
      <c r="W141" s="383"/>
      <c r="X141" s="383"/>
      <c r="Y141" s="383"/>
      <c r="Z141" s="383"/>
      <c r="AA141" s="383"/>
      <c r="AB141" s="383"/>
      <c r="AC141" s="383"/>
      <c r="AD141" s="383"/>
    </row>
    <row r="142">
      <c r="A142" s="383"/>
      <c r="B142" s="383"/>
      <c r="C142" s="379"/>
      <c r="D142" s="379" t="s">
        <v>380</v>
      </c>
      <c r="E142" s="381" t="s">
        <v>380</v>
      </c>
      <c r="F142" s="379"/>
      <c r="G142" s="379" t="s">
        <v>380</v>
      </c>
      <c r="H142" s="381" t="s">
        <v>380</v>
      </c>
      <c r="I142" s="380"/>
      <c r="J142" s="380"/>
      <c r="K142" s="380"/>
      <c r="L142" s="382"/>
      <c r="M142" s="383"/>
      <c r="N142" s="383"/>
      <c r="O142" s="383"/>
      <c r="P142" s="383"/>
      <c r="Q142" s="383"/>
      <c r="R142" s="383"/>
      <c r="S142" s="383"/>
      <c r="T142" s="383"/>
      <c r="U142" s="383"/>
      <c r="V142" s="383"/>
      <c r="W142" s="383"/>
      <c r="X142" s="383"/>
      <c r="Y142" s="383"/>
      <c r="Z142" s="383"/>
      <c r="AA142" s="383"/>
      <c r="AB142" s="383"/>
      <c r="AC142" s="383"/>
      <c r="AD142" s="383"/>
    </row>
    <row r="143">
      <c r="A143" s="383"/>
      <c r="B143" s="383"/>
      <c r="C143" s="379"/>
      <c r="D143" s="379" t="s">
        <v>380</v>
      </c>
      <c r="E143" s="381" t="s">
        <v>380</v>
      </c>
      <c r="F143" s="379"/>
      <c r="G143" s="379" t="s">
        <v>380</v>
      </c>
      <c r="H143" s="381" t="s">
        <v>380</v>
      </c>
      <c r="I143" s="380"/>
      <c r="J143" s="380"/>
      <c r="K143" s="380"/>
      <c r="L143" s="382"/>
      <c r="M143" s="383"/>
      <c r="N143" s="383"/>
      <c r="O143" s="383"/>
      <c r="P143" s="383"/>
      <c r="Q143" s="383"/>
      <c r="R143" s="383"/>
      <c r="S143" s="383"/>
      <c r="T143" s="383"/>
      <c r="U143" s="383"/>
      <c r="V143" s="383"/>
      <c r="W143" s="383"/>
      <c r="X143" s="383"/>
      <c r="Y143" s="383"/>
      <c r="Z143" s="383"/>
      <c r="AA143" s="383"/>
      <c r="AB143" s="383"/>
      <c r="AC143" s="383"/>
      <c r="AD143" s="383"/>
    </row>
    <row r="144">
      <c r="A144" s="383"/>
      <c r="B144" s="383"/>
      <c r="C144" s="379"/>
      <c r="D144" s="379" t="s">
        <v>380</v>
      </c>
      <c r="E144" s="381" t="s">
        <v>380</v>
      </c>
      <c r="F144" s="379"/>
      <c r="G144" s="379" t="s">
        <v>380</v>
      </c>
      <c r="H144" s="381" t="s">
        <v>380</v>
      </c>
      <c r="I144" s="380"/>
      <c r="J144" s="380"/>
      <c r="K144" s="380"/>
      <c r="L144" s="382"/>
      <c r="M144" s="383"/>
      <c r="N144" s="383"/>
      <c r="O144" s="383"/>
      <c r="P144" s="383"/>
      <c r="Q144" s="383"/>
      <c r="R144" s="383"/>
      <c r="S144" s="383"/>
      <c r="T144" s="383"/>
      <c r="U144" s="383"/>
      <c r="V144" s="383"/>
      <c r="W144" s="383"/>
      <c r="X144" s="383"/>
      <c r="Y144" s="383"/>
      <c r="Z144" s="383"/>
      <c r="AA144" s="383"/>
      <c r="AB144" s="383"/>
      <c r="AC144" s="383"/>
      <c r="AD144" s="383"/>
    </row>
    <row r="145">
      <c r="A145" s="383"/>
      <c r="B145" s="383"/>
      <c r="C145" s="379"/>
      <c r="D145" s="379" t="s">
        <v>380</v>
      </c>
      <c r="E145" s="381" t="s">
        <v>380</v>
      </c>
      <c r="F145" s="379"/>
      <c r="G145" s="379" t="s">
        <v>380</v>
      </c>
      <c r="H145" s="381" t="s">
        <v>380</v>
      </c>
      <c r="I145" s="380"/>
      <c r="J145" s="380"/>
      <c r="K145" s="380"/>
      <c r="L145" s="382"/>
      <c r="M145" s="383"/>
      <c r="N145" s="383"/>
      <c r="O145" s="383"/>
      <c r="P145" s="383"/>
      <c r="Q145" s="383"/>
      <c r="R145" s="383"/>
      <c r="S145" s="383"/>
      <c r="T145" s="383"/>
      <c r="U145" s="383"/>
      <c r="V145" s="383"/>
      <c r="W145" s="383"/>
      <c r="X145" s="383"/>
      <c r="Y145" s="383"/>
      <c r="Z145" s="383"/>
      <c r="AA145" s="383"/>
      <c r="AB145" s="383"/>
      <c r="AC145" s="383"/>
      <c r="AD145" s="383"/>
    </row>
    <row r="146">
      <c r="A146" s="383"/>
      <c r="B146" s="383"/>
      <c r="C146" s="379"/>
      <c r="D146" s="379" t="s">
        <v>380</v>
      </c>
      <c r="E146" s="381" t="s">
        <v>380</v>
      </c>
      <c r="F146" s="379"/>
      <c r="G146" s="379" t="s">
        <v>380</v>
      </c>
      <c r="H146" s="381" t="s">
        <v>380</v>
      </c>
      <c r="I146" s="380"/>
      <c r="J146" s="380"/>
      <c r="K146" s="380"/>
      <c r="L146" s="382"/>
      <c r="M146" s="383"/>
      <c r="N146" s="383"/>
      <c r="O146" s="383"/>
      <c r="P146" s="383"/>
      <c r="Q146" s="383"/>
      <c r="R146" s="383"/>
      <c r="S146" s="383"/>
      <c r="T146" s="383"/>
      <c r="U146" s="383"/>
      <c r="V146" s="383"/>
      <c r="W146" s="383"/>
      <c r="X146" s="383"/>
      <c r="Y146" s="383"/>
      <c r="Z146" s="383"/>
      <c r="AA146" s="383"/>
      <c r="AB146" s="383"/>
      <c r="AC146" s="383"/>
      <c r="AD146" s="383"/>
    </row>
    <row r="147">
      <c r="A147" s="383"/>
      <c r="B147" s="383"/>
      <c r="C147" s="379"/>
      <c r="D147" s="379" t="s">
        <v>380</v>
      </c>
      <c r="E147" s="381" t="s">
        <v>380</v>
      </c>
      <c r="F147" s="379"/>
      <c r="G147" s="379" t="s">
        <v>380</v>
      </c>
      <c r="H147" s="381" t="s">
        <v>380</v>
      </c>
      <c r="I147" s="380"/>
      <c r="J147" s="380"/>
      <c r="K147" s="380"/>
      <c r="L147" s="382"/>
      <c r="M147" s="383"/>
      <c r="N147" s="383"/>
      <c r="O147" s="383"/>
      <c r="P147" s="383"/>
      <c r="Q147" s="383"/>
      <c r="R147" s="383"/>
      <c r="S147" s="383"/>
      <c r="T147" s="383"/>
      <c r="U147" s="383"/>
      <c r="V147" s="383"/>
      <c r="W147" s="383"/>
      <c r="X147" s="383"/>
      <c r="Y147" s="383"/>
      <c r="Z147" s="383"/>
      <c r="AA147" s="383"/>
      <c r="AB147" s="383"/>
      <c r="AC147" s="383"/>
      <c r="AD147" s="383"/>
    </row>
    <row r="148">
      <c r="A148" s="383"/>
      <c r="B148" s="383"/>
      <c r="C148" s="379"/>
      <c r="D148" s="379" t="s">
        <v>380</v>
      </c>
      <c r="E148" s="381" t="s">
        <v>380</v>
      </c>
      <c r="F148" s="379"/>
      <c r="G148" s="379" t="s">
        <v>380</v>
      </c>
      <c r="H148" s="381" t="s">
        <v>380</v>
      </c>
      <c r="I148" s="380"/>
      <c r="J148" s="380"/>
      <c r="K148" s="380"/>
      <c r="L148" s="382"/>
      <c r="M148" s="383"/>
      <c r="N148" s="383"/>
      <c r="O148" s="383"/>
      <c r="P148" s="383"/>
      <c r="Q148" s="383"/>
      <c r="R148" s="383"/>
      <c r="S148" s="383"/>
      <c r="T148" s="383"/>
      <c r="U148" s="383"/>
      <c r="V148" s="383"/>
      <c r="W148" s="383"/>
      <c r="X148" s="383"/>
      <c r="Y148" s="383"/>
      <c r="Z148" s="383"/>
      <c r="AA148" s="383"/>
      <c r="AB148" s="383"/>
      <c r="AC148" s="383"/>
      <c r="AD148" s="383"/>
    </row>
    <row r="149">
      <c r="A149" s="383"/>
      <c r="B149" s="383"/>
      <c r="C149" s="379"/>
      <c r="D149" s="379" t="s">
        <v>380</v>
      </c>
      <c r="E149" s="381" t="s">
        <v>380</v>
      </c>
      <c r="F149" s="379"/>
      <c r="G149" s="379" t="s">
        <v>380</v>
      </c>
      <c r="H149" s="381" t="s">
        <v>380</v>
      </c>
      <c r="I149" s="380"/>
      <c r="J149" s="380"/>
      <c r="K149" s="380"/>
      <c r="L149" s="382"/>
      <c r="M149" s="383"/>
      <c r="N149" s="383"/>
      <c r="O149" s="383"/>
      <c r="P149" s="383"/>
      <c r="Q149" s="383"/>
      <c r="R149" s="383"/>
      <c r="S149" s="383"/>
      <c r="T149" s="383"/>
      <c r="U149" s="383"/>
      <c r="V149" s="383"/>
      <c r="W149" s="383"/>
      <c r="X149" s="383"/>
      <c r="Y149" s="383"/>
      <c r="Z149" s="383"/>
      <c r="AA149" s="383"/>
      <c r="AB149" s="383"/>
      <c r="AC149" s="383"/>
      <c r="AD149" s="383"/>
    </row>
    <row r="150">
      <c r="A150" s="383"/>
      <c r="B150" s="383"/>
      <c r="C150" s="379"/>
      <c r="D150" s="379" t="s">
        <v>380</v>
      </c>
      <c r="E150" s="381" t="s">
        <v>380</v>
      </c>
      <c r="F150" s="379"/>
      <c r="G150" s="379" t="s">
        <v>380</v>
      </c>
      <c r="H150" s="381" t="s">
        <v>380</v>
      </c>
      <c r="I150" s="380"/>
      <c r="J150" s="380"/>
      <c r="K150" s="380"/>
      <c r="L150" s="382"/>
      <c r="M150" s="383"/>
      <c r="N150" s="383"/>
      <c r="O150" s="383"/>
      <c r="P150" s="383"/>
      <c r="Q150" s="383"/>
      <c r="R150" s="383"/>
      <c r="S150" s="383"/>
      <c r="T150" s="383"/>
      <c r="U150" s="383"/>
      <c r="V150" s="383"/>
      <c r="W150" s="383"/>
      <c r="X150" s="383"/>
      <c r="Y150" s="383"/>
      <c r="Z150" s="383"/>
      <c r="AA150" s="383"/>
      <c r="AB150" s="383"/>
      <c r="AC150" s="383"/>
      <c r="AD150" s="383"/>
    </row>
    <row r="151">
      <c r="A151" s="383"/>
      <c r="B151" s="383"/>
      <c r="C151" s="379"/>
      <c r="D151" s="379" t="s">
        <v>380</v>
      </c>
      <c r="E151" s="381" t="s">
        <v>380</v>
      </c>
      <c r="F151" s="379"/>
      <c r="G151" s="379" t="s">
        <v>380</v>
      </c>
      <c r="H151" s="381" t="s">
        <v>380</v>
      </c>
      <c r="I151" s="380"/>
      <c r="J151" s="380"/>
      <c r="K151" s="380"/>
      <c r="L151" s="382"/>
      <c r="M151" s="383"/>
      <c r="N151" s="383"/>
      <c r="O151" s="383"/>
      <c r="P151" s="383"/>
      <c r="Q151" s="383"/>
      <c r="R151" s="383"/>
      <c r="S151" s="383"/>
      <c r="T151" s="383"/>
      <c r="U151" s="383"/>
      <c r="V151" s="383"/>
      <c r="W151" s="383"/>
      <c r="X151" s="383"/>
      <c r="Y151" s="383"/>
      <c r="Z151" s="383"/>
      <c r="AA151" s="383"/>
      <c r="AB151" s="383"/>
      <c r="AC151" s="383"/>
      <c r="AD151" s="383"/>
    </row>
    <row r="152">
      <c r="A152" s="383"/>
      <c r="B152" s="383"/>
      <c r="C152" s="379"/>
      <c r="D152" s="379" t="s">
        <v>380</v>
      </c>
      <c r="E152" s="381" t="s">
        <v>380</v>
      </c>
      <c r="F152" s="379"/>
      <c r="G152" s="379" t="s">
        <v>380</v>
      </c>
      <c r="H152" s="381" t="s">
        <v>380</v>
      </c>
      <c r="I152" s="380"/>
      <c r="J152" s="380"/>
      <c r="K152" s="380"/>
      <c r="L152" s="382"/>
      <c r="M152" s="383"/>
      <c r="N152" s="383"/>
      <c r="O152" s="383"/>
      <c r="P152" s="383"/>
      <c r="Q152" s="383"/>
      <c r="R152" s="383"/>
      <c r="S152" s="383"/>
      <c r="T152" s="383"/>
      <c r="U152" s="383"/>
      <c r="V152" s="383"/>
      <c r="W152" s="383"/>
      <c r="X152" s="383"/>
      <c r="Y152" s="383"/>
      <c r="Z152" s="383"/>
      <c r="AA152" s="383"/>
      <c r="AB152" s="383"/>
      <c r="AC152" s="383"/>
      <c r="AD152" s="383"/>
    </row>
    <row r="153">
      <c r="A153" s="383"/>
      <c r="B153" s="383"/>
      <c r="C153" s="379"/>
      <c r="D153" s="379" t="s">
        <v>380</v>
      </c>
      <c r="E153" s="381" t="s">
        <v>380</v>
      </c>
      <c r="F153" s="379"/>
      <c r="G153" s="379" t="s">
        <v>380</v>
      </c>
      <c r="H153" s="381" t="s">
        <v>380</v>
      </c>
      <c r="I153" s="380"/>
      <c r="J153" s="380"/>
      <c r="K153" s="380"/>
      <c r="L153" s="382"/>
      <c r="M153" s="383"/>
      <c r="N153" s="383"/>
      <c r="O153" s="383"/>
      <c r="P153" s="383"/>
      <c r="Q153" s="383"/>
      <c r="R153" s="383"/>
      <c r="S153" s="383"/>
      <c r="T153" s="383"/>
      <c r="U153" s="383"/>
      <c r="V153" s="383"/>
      <c r="W153" s="383"/>
      <c r="X153" s="383"/>
      <c r="Y153" s="383"/>
      <c r="Z153" s="383"/>
      <c r="AA153" s="383"/>
      <c r="AB153" s="383"/>
      <c r="AC153" s="383"/>
      <c r="AD153" s="383"/>
    </row>
    <row r="154">
      <c r="A154" s="383"/>
      <c r="B154" s="383"/>
      <c r="C154" s="379"/>
      <c r="D154" s="379" t="s">
        <v>380</v>
      </c>
      <c r="E154" s="381" t="s">
        <v>380</v>
      </c>
      <c r="F154" s="379"/>
      <c r="G154" s="379" t="s">
        <v>380</v>
      </c>
      <c r="H154" s="381" t="s">
        <v>380</v>
      </c>
      <c r="I154" s="380"/>
      <c r="J154" s="380"/>
      <c r="K154" s="380"/>
      <c r="L154" s="382"/>
      <c r="M154" s="383"/>
      <c r="N154" s="383"/>
      <c r="O154" s="383"/>
      <c r="P154" s="383"/>
      <c r="Q154" s="383"/>
      <c r="R154" s="383"/>
      <c r="S154" s="383"/>
      <c r="T154" s="383"/>
      <c r="U154" s="383"/>
      <c r="V154" s="383"/>
      <c r="W154" s="383"/>
      <c r="X154" s="383"/>
      <c r="Y154" s="383"/>
      <c r="Z154" s="383"/>
      <c r="AA154" s="383"/>
      <c r="AB154" s="383"/>
      <c r="AC154" s="383"/>
      <c r="AD154" s="383"/>
    </row>
    <row r="155">
      <c r="A155" s="383"/>
      <c r="B155" s="383"/>
      <c r="C155" s="379"/>
      <c r="D155" s="379" t="s">
        <v>380</v>
      </c>
      <c r="E155" s="381" t="s">
        <v>380</v>
      </c>
      <c r="F155" s="379"/>
      <c r="G155" s="379" t="s">
        <v>380</v>
      </c>
      <c r="H155" s="381" t="s">
        <v>380</v>
      </c>
      <c r="I155" s="380"/>
      <c r="J155" s="380"/>
      <c r="K155" s="380"/>
      <c r="L155" s="382"/>
      <c r="M155" s="383"/>
      <c r="N155" s="383"/>
      <c r="O155" s="383"/>
      <c r="P155" s="383"/>
      <c r="Q155" s="383"/>
      <c r="R155" s="383"/>
      <c r="S155" s="383"/>
      <c r="T155" s="383"/>
      <c r="U155" s="383"/>
      <c r="V155" s="383"/>
      <c r="W155" s="383"/>
      <c r="X155" s="383"/>
      <c r="Y155" s="383"/>
      <c r="Z155" s="383"/>
      <c r="AA155" s="383"/>
      <c r="AB155" s="383"/>
      <c r="AC155" s="383"/>
      <c r="AD155" s="383"/>
    </row>
    <row r="156">
      <c r="A156" s="383"/>
      <c r="B156" s="383"/>
      <c r="C156" s="379"/>
      <c r="D156" s="379" t="s">
        <v>380</v>
      </c>
      <c r="E156" s="381" t="s">
        <v>380</v>
      </c>
      <c r="F156" s="379"/>
      <c r="G156" s="379" t="s">
        <v>380</v>
      </c>
      <c r="H156" s="381" t="s">
        <v>380</v>
      </c>
      <c r="I156" s="380"/>
      <c r="J156" s="380"/>
      <c r="K156" s="380"/>
      <c r="L156" s="382"/>
      <c r="M156" s="383"/>
      <c r="N156" s="383"/>
      <c r="O156" s="383"/>
      <c r="P156" s="383"/>
      <c r="Q156" s="383"/>
      <c r="R156" s="383"/>
      <c r="S156" s="383"/>
      <c r="T156" s="383"/>
      <c r="U156" s="383"/>
      <c r="V156" s="383"/>
      <c r="W156" s="383"/>
      <c r="X156" s="383"/>
      <c r="Y156" s="383"/>
      <c r="Z156" s="383"/>
      <c r="AA156" s="383"/>
      <c r="AB156" s="383"/>
      <c r="AC156" s="383"/>
      <c r="AD156" s="383"/>
    </row>
    <row r="157">
      <c r="A157" s="383"/>
      <c r="B157" s="383"/>
      <c r="C157" s="379"/>
      <c r="D157" s="379" t="s">
        <v>380</v>
      </c>
      <c r="E157" s="381" t="s">
        <v>380</v>
      </c>
      <c r="F157" s="379"/>
      <c r="G157" s="379" t="s">
        <v>380</v>
      </c>
      <c r="H157" s="381" t="s">
        <v>380</v>
      </c>
      <c r="I157" s="380"/>
      <c r="J157" s="380"/>
      <c r="K157" s="380"/>
      <c r="L157" s="382"/>
      <c r="M157" s="383"/>
      <c r="N157" s="383"/>
      <c r="O157" s="383"/>
      <c r="P157" s="383"/>
      <c r="Q157" s="383"/>
      <c r="R157" s="383"/>
      <c r="S157" s="383"/>
      <c r="T157" s="383"/>
      <c r="U157" s="383"/>
      <c r="V157" s="383"/>
      <c r="W157" s="383"/>
      <c r="X157" s="383"/>
      <c r="Y157" s="383"/>
      <c r="Z157" s="383"/>
      <c r="AA157" s="383"/>
      <c r="AB157" s="383"/>
      <c r="AC157" s="383"/>
      <c r="AD157" s="383"/>
    </row>
    <row r="158">
      <c r="A158" s="383"/>
      <c r="B158" s="383"/>
      <c r="C158" s="379"/>
      <c r="D158" s="379" t="s">
        <v>380</v>
      </c>
      <c r="E158" s="381" t="s">
        <v>380</v>
      </c>
      <c r="F158" s="379"/>
      <c r="G158" s="379" t="s">
        <v>380</v>
      </c>
      <c r="H158" s="381" t="s">
        <v>380</v>
      </c>
      <c r="I158" s="380"/>
      <c r="J158" s="380"/>
      <c r="K158" s="380"/>
      <c r="L158" s="382"/>
      <c r="M158" s="383"/>
      <c r="N158" s="383"/>
      <c r="O158" s="383"/>
      <c r="P158" s="383"/>
      <c r="Q158" s="383"/>
      <c r="R158" s="383"/>
      <c r="S158" s="383"/>
      <c r="T158" s="383"/>
      <c r="U158" s="383"/>
      <c r="V158" s="383"/>
      <c r="W158" s="383"/>
      <c r="X158" s="383"/>
      <c r="Y158" s="383"/>
      <c r="Z158" s="383"/>
      <c r="AA158" s="383"/>
      <c r="AB158" s="383"/>
      <c r="AC158" s="383"/>
      <c r="AD158" s="383"/>
    </row>
    <row r="159">
      <c r="A159" s="383"/>
      <c r="B159" s="383"/>
      <c r="C159" s="379"/>
      <c r="D159" s="379" t="s">
        <v>380</v>
      </c>
      <c r="E159" s="381" t="s">
        <v>380</v>
      </c>
      <c r="F159" s="379"/>
      <c r="G159" s="379" t="s">
        <v>380</v>
      </c>
      <c r="H159" s="381" t="s">
        <v>380</v>
      </c>
      <c r="I159" s="380"/>
      <c r="J159" s="380"/>
      <c r="K159" s="380"/>
      <c r="L159" s="382"/>
      <c r="M159" s="383"/>
      <c r="N159" s="383"/>
      <c r="O159" s="383"/>
      <c r="P159" s="383"/>
      <c r="Q159" s="383"/>
      <c r="R159" s="383"/>
      <c r="S159" s="383"/>
      <c r="T159" s="383"/>
      <c r="U159" s="383"/>
      <c r="V159" s="383"/>
      <c r="W159" s="383"/>
      <c r="X159" s="383"/>
      <c r="Y159" s="383"/>
      <c r="Z159" s="383"/>
      <c r="AA159" s="383"/>
      <c r="AB159" s="383"/>
      <c r="AC159" s="383"/>
      <c r="AD159" s="383"/>
    </row>
    <row r="160">
      <c r="A160" s="383"/>
      <c r="B160" s="383"/>
      <c r="C160" s="379"/>
      <c r="D160" s="379" t="s">
        <v>380</v>
      </c>
      <c r="E160" s="381" t="s">
        <v>380</v>
      </c>
      <c r="F160" s="379"/>
      <c r="G160" s="379" t="s">
        <v>380</v>
      </c>
      <c r="H160" s="381" t="s">
        <v>380</v>
      </c>
      <c r="I160" s="380"/>
      <c r="J160" s="380"/>
      <c r="K160" s="380"/>
      <c r="L160" s="382"/>
      <c r="M160" s="383"/>
      <c r="N160" s="383"/>
      <c r="O160" s="383"/>
      <c r="P160" s="383"/>
      <c r="Q160" s="383"/>
      <c r="R160" s="383"/>
      <c r="S160" s="383"/>
      <c r="T160" s="383"/>
      <c r="U160" s="383"/>
      <c r="V160" s="383"/>
      <c r="W160" s="383"/>
      <c r="X160" s="383"/>
      <c r="Y160" s="383"/>
      <c r="Z160" s="383"/>
      <c r="AA160" s="383"/>
      <c r="AB160" s="383"/>
      <c r="AC160" s="383"/>
      <c r="AD160" s="383"/>
    </row>
    <row r="161">
      <c r="A161" s="383"/>
      <c r="B161" s="383"/>
      <c r="C161" s="379"/>
      <c r="D161" s="379" t="s">
        <v>380</v>
      </c>
      <c r="E161" s="381" t="s">
        <v>380</v>
      </c>
      <c r="F161" s="379"/>
      <c r="G161" s="379" t="s">
        <v>380</v>
      </c>
      <c r="H161" s="381" t="s">
        <v>380</v>
      </c>
      <c r="I161" s="380"/>
      <c r="J161" s="380"/>
      <c r="K161" s="380"/>
      <c r="L161" s="382"/>
      <c r="M161" s="383"/>
      <c r="N161" s="383"/>
      <c r="O161" s="383"/>
      <c r="P161" s="383"/>
      <c r="Q161" s="383"/>
      <c r="R161" s="383"/>
      <c r="S161" s="383"/>
      <c r="T161" s="383"/>
      <c r="U161" s="383"/>
      <c r="V161" s="383"/>
      <c r="W161" s="383"/>
      <c r="X161" s="383"/>
      <c r="Y161" s="383"/>
      <c r="Z161" s="383"/>
      <c r="AA161" s="383"/>
      <c r="AB161" s="383"/>
      <c r="AC161" s="383"/>
      <c r="AD161" s="383"/>
    </row>
    <row r="162">
      <c r="A162" s="383"/>
      <c r="B162" s="383"/>
      <c r="C162" s="379"/>
      <c r="D162" s="379" t="s">
        <v>380</v>
      </c>
      <c r="E162" s="381" t="s">
        <v>380</v>
      </c>
      <c r="F162" s="379"/>
      <c r="G162" s="379" t="s">
        <v>380</v>
      </c>
      <c r="H162" s="381" t="s">
        <v>380</v>
      </c>
      <c r="I162" s="380"/>
      <c r="J162" s="380"/>
      <c r="K162" s="380"/>
      <c r="L162" s="382"/>
      <c r="M162" s="383"/>
      <c r="N162" s="383"/>
      <c r="O162" s="383"/>
      <c r="P162" s="383"/>
      <c r="Q162" s="383"/>
      <c r="R162" s="383"/>
      <c r="S162" s="383"/>
      <c r="T162" s="383"/>
      <c r="U162" s="383"/>
      <c r="V162" s="383"/>
      <c r="W162" s="383"/>
      <c r="X162" s="383"/>
      <c r="Y162" s="383"/>
      <c r="Z162" s="383"/>
      <c r="AA162" s="383"/>
      <c r="AB162" s="383"/>
      <c r="AC162" s="383"/>
      <c r="AD162" s="383"/>
    </row>
    <row r="163">
      <c r="A163" s="383"/>
      <c r="B163" s="383"/>
      <c r="C163" s="379"/>
      <c r="D163" s="379" t="s">
        <v>380</v>
      </c>
      <c r="E163" s="381" t="s">
        <v>380</v>
      </c>
      <c r="F163" s="379"/>
      <c r="G163" s="379" t="s">
        <v>380</v>
      </c>
      <c r="H163" s="381" t="s">
        <v>380</v>
      </c>
      <c r="I163" s="380"/>
      <c r="J163" s="380"/>
      <c r="K163" s="380"/>
      <c r="L163" s="382"/>
      <c r="M163" s="383"/>
      <c r="N163" s="383"/>
      <c r="O163" s="383"/>
      <c r="P163" s="383"/>
      <c r="Q163" s="383"/>
      <c r="R163" s="383"/>
      <c r="S163" s="383"/>
      <c r="T163" s="383"/>
      <c r="U163" s="383"/>
      <c r="V163" s="383"/>
      <c r="W163" s="383"/>
      <c r="X163" s="383"/>
      <c r="Y163" s="383"/>
      <c r="Z163" s="383"/>
      <c r="AA163" s="383"/>
      <c r="AB163" s="383"/>
      <c r="AC163" s="383"/>
      <c r="AD163" s="383"/>
    </row>
    <row r="164">
      <c r="A164" s="383"/>
      <c r="B164" s="383"/>
      <c r="C164" s="379"/>
      <c r="D164" s="379" t="s">
        <v>380</v>
      </c>
      <c r="E164" s="381" t="s">
        <v>380</v>
      </c>
      <c r="F164" s="379"/>
      <c r="G164" s="379" t="s">
        <v>380</v>
      </c>
      <c r="H164" s="381" t="s">
        <v>380</v>
      </c>
      <c r="I164" s="380"/>
      <c r="J164" s="380"/>
      <c r="K164" s="380"/>
      <c r="L164" s="382"/>
      <c r="M164" s="383"/>
      <c r="N164" s="383"/>
      <c r="O164" s="383"/>
      <c r="P164" s="383"/>
      <c r="Q164" s="383"/>
      <c r="R164" s="383"/>
      <c r="S164" s="383"/>
      <c r="T164" s="383"/>
      <c r="U164" s="383"/>
      <c r="V164" s="383"/>
      <c r="W164" s="383"/>
      <c r="X164" s="383"/>
      <c r="Y164" s="383"/>
      <c r="Z164" s="383"/>
      <c r="AA164" s="383"/>
      <c r="AB164" s="383"/>
      <c r="AC164" s="383"/>
      <c r="AD164" s="383"/>
    </row>
    <row r="165">
      <c r="A165" s="383"/>
      <c r="B165" s="383"/>
      <c r="C165" s="379"/>
      <c r="D165" s="379" t="s">
        <v>380</v>
      </c>
      <c r="E165" s="381" t="s">
        <v>380</v>
      </c>
      <c r="F165" s="379"/>
      <c r="G165" s="379" t="s">
        <v>380</v>
      </c>
      <c r="H165" s="381" t="s">
        <v>380</v>
      </c>
      <c r="I165" s="380"/>
      <c r="J165" s="380"/>
      <c r="K165" s="380"/>
      <c r="L165" s="382"/>
      <c r="M165" s="383"/>
      <c r="N165" s="383"/>
      <c r="O165" s="383"/>
      <c r="P165" s="383"/>
      <c r="Q165" s="383"/>
      <c r="R165" s="383"/>
      <c r="S165" s="383"/>
      <c r="T165" s="383"/>
      <c r="U165" s="383"/>
      <c r="V165" s="383"/>
      <c r="W165" s="383"/>
      <c r="X165" s="383"/>
      <c r="Y165" s="383"/>
      <c r="Z165" s="383"/>
      <c r="AA165" s="383"/>
      <c r="AB165" s="383"/>
      <c r="AC165" s="383"/>
      <c r="AD165" s="383"/>
    </row>
    <row r="166">
      <c r="A166" s="383"/>
      <c r="B166" s="383"/>
      <c r="C166" s="379"/>
      <c r="D166" s="379" t="s">
        <v>380</v>
      </c>
      <c r="E166" s="381" t="s">
        <v>380</v>
      </c>
      <c r="F166" s="379"/>
      <c r="G166" s="379" t="s">
        <v>380</v>
      </c>
      <c r="H166" s="381" t="s">
        <v>380</v>
      </c>
      <c r="I166" s="380"/>
      <c r="J166" s="380"/>
      <c r="K166" s="380"/>
      <c r="L166" s="382"/>
      <c r="M166" s="383"/>
      <c r="N166" s="383"/>
      <c r="O166" s="383"/>
      <c r="P166" s="383"/>
      <c r="Q166" s="383"/>
      <c r="R166" s="383"/>
      <c r="S166" s="383"/>
      <c r="T166" s="383"/>
      <c r="U166" s="383"/>
      <c r="V166" s="383"/>
      <c r="W166" s="383"/>
      <c r="X166" s="383"/>
      <c r="Y166" s="383"/>
      <c r="Z166" s="383"/>
      <c r="AA166" s="383"/>
      <c r="AB166" s="383"/>
      <c r="AC166" s="383"/>
      <c r="AD166" s="383"/>
    </row>
    <row r="167">
      <c r="A167" s="383"/>
      <c r="B167" s="383"/>
      <c r="C167" s="379"/>
      <c r="D167" s="379" t="s">
        <v>380</v>
      </c>
      <c r="E167" s="381" t="s">
        <v>380</v>
      </c>
      <c r="F167" s="379"/>
      <c r="G167" s="379" t="s">
        <v>380</v>
      </c>
      <c r="H167" s="381" t="s">
        <v>380</v>
      </c>
      <c r="I167" s="380"/>
      <c r="J167" s="380"/>
      <c r="K167" s="380"/>
      <c r="L167" s="382"/>
      <c r="M167" s="383"/>
      <c r="N167" s="383"/>
      <c r="O167" s="383"/>
      <c r="P167" s="383"/>
      <c r="Q167" s="383"/>
      <c r="R167" s="383"/>
      <c r="S167" s="383"/>
      <c r="T167" s="383"/>
      <c r="U167" s="383"/>
      <c r="V167" s="383"/>
      <c r="W167" s="383"/>
      <c r="X167" s="383"/>
      <c r="Y167" s="383"/>
      <c r="Z167" s="383"/>
      <c r="AA167" s="383"/>
      <c r="AB167" s="383"/>
      <c r="AC167" s="383"/>
      <c r="AD167" s="383"/>
    </row>
    <row r="168">
      <c r="A168" s="383"/>
      <c r="B168" s="383"/>
      <c r="C168" s="379"/>
      <c r="D168" s="379" t="s">
        <v>380</v>
      </c>
      <c r="E168" s="381" t="s">
        <v>380</v>
      </c>
      <c r="F168" s="379"/>
      <c r="G168" s="379" t="s">
        <v>380</v>
      </c>
      <c r="H168" s="381" t="s">
        <v>380</v>
      </c>
      <c r="I168" s="380"/>
      <c r="J168" s="380"/>
      <c r="K168" s="380"/>
      <c r="L168" s="382"/>
      <c r="M168" s="383"/>
      <c r="N168" s="383"/>
      <c r="O168" s="383"/>
      <c r="P168" s="383"/>
      <c r="Q168" s="383"/>
      <c r="R168" s="383"/>
      <c r="S168" s="383"/>
      <c r="T168" s="383"/>
      <c r="U168" s="383"/>
      <c r="V168" s="383"/>
      <c r="W168" s="383"/>
      <c r="X168" s="383"/>
      <c r="Y168" s="383"/>
      <c r="Z168" s="383"/>
      <c r="AA168" s="383"/>
      <c r="AB168" s="383"/>
      <c r="AC168" s="383"/>
      <c r="AD168" s="383"/>
    </row>
    <row r="169">
      <c r="A169" s="383"/>
      <c r="B169" s="383"/>
      <c r="C169" s="379"/>
      <c r="D169" s="379" t="s">
        <v>380</v>
      </c>
      <c r="E169" s="381" t="s">
        <v>380</v>
      </c>
      <c r="F169" s="379"/>
      <c r="G169" s="379" t="s">
        <v>380</v>
      </c>
      <c r="H169" s="381" t="s">
        <v>380</v>
      </c>
      <c r="I169" s="380"/>
      <c r="J169" s="380"/>
      <c r="K169" s="380"/>
      <c r="L169" s="382"/>
      <c r="M169" s="383"/>
      <c r="N169" s="383"/>
      <c r="O169" s="383"/>
      <c r="P169" s="383"/>
      <c r="Q169" s="383"/>
      <c r="R169" s="383"/>
      <c r="S169" s="383"/>
      <c r="T169" s="383"/>
      <c r="U169" s="383"/>
      <c r="V169" s="383"/>
      <c r="W169" s="383"/>
      <c r="X169" s="383"/>
      <c r="Y169" s="383"/>
      <c r="Z169" s="383"/>
      <c r="AA169" s="383"/>
      <c r="AB169" s="383"/>
      <c r="AC169" s="383"/>
      <c r="AD169" s="383"/>
    </row>
    <row r="170">
      <c r="A170" s="383"/>
      <c r="B170" s="383"/>
      <c r="C170" s="379"/>
      <c r="D170" s="379" t="s">
        <v>380</v>
      </c>
      <c r="E170" s="381" t="s">
        <v>380</v>
      </c>
      <c r="F170" s="379"/>
      <c r="G170" s="379" t="s">
        <v>380</v>
      </c>
      <c r="H170" s="381" t="s">
        <v>380</v>
      </c>
      <c r="I170" s="380"/>
      <c r="J170" s="380"/>
      <c r="K170" s="380"/>
      <c r="L170" s="382"/>
      <c r="M170" s="383"/>
      <c r="N170" s="383"/>
      <c r="O170" s="383"/>
      <c r="P170" s="383"/>
      <c r="Q170" s="383"/>
      <c r="R170" s="383"/>
      <c r="S170" s="383"/>
      <c r="T170" s="383"/>
      <c r="U170" s="383"/>
      <c r="V170" s="383"/>
      <c r="W170" s="383"/>
      <c r="X170" s="383"/>
      <c r="Y170" s="383"/>
      <c r="Z170" s="383"/>
      <c r="AA170" s="383"/>
      <c r="AB170" s="383"/>
      <c r="AC170" s="383"/>
      <c r="AD170" s="383"/>
    </row>
    <row r="171">
      <c r="A171" s="383"/>
      <c r="B171" s="383"/>
      <c r="C171" s="379"/>
      <c r="D171" s="379" t="s">
        <v>380</v>
      </c>
      <c r="E171" s="381" t="s">
        <v>380</v>
      </c>
      <c r="F171" s="379"/>
      <c r="G171" s="379" t="s">
        <v>380</v>
      </c>
      <c r="H171" s="381" t="s">
        <v>380</v>
      </c>
      <c r="I171" s="380"/>
      <c r="J171" s="380"/>
      <c r="K171" s="380"/>
      <c r="L171" s="382"/>
      <c r="M171" s="383"/>
      <c r="N171" s="383"/>
      <c r="O171" s="383"/>
      <c r="P171" s="383"/>
      <c r="Q171" s="383"/>
      <c r="R171" s="383"/>
      <c r="S171" s="383"/>
      <c r="T171" s="383"/>
      <c r="U171" s="383"/>
      <c r="V171" s="383"/>
      <c r="W171" s="383"/>
      <c r="X171" s="383"/>
      <c r="Y171" s="383"/>
      <c r="Z171" s="383"/>
      <c r="AA171" s="383"/>
      <c r="AB171" s="383"/>
      <c r="AC171" s="383"/>
      <c r="AD171" s="383"/>
    </row>
    <row r="172">
      <c r="A172" s="383"/>
      <c r="B172" s="383"/>
      <c r="C172" s="379"/>
      <c r="D172" s="379" t="s">
        <v>380</v>
      </c>
      <c r="E172" s="381" t="s">
        <v>380</v>
      </c>
      <c r="F172" s="379"/>
      <c r="G172" s="379" t="s">
        <v>380</v>
      </c>
      <c r="H172" s="381" t="s">
        <v>380</v>
      </c>
      <c r="I172" s="380"/>
      <c r="J172" s="380"/>
      <c r="K172" s="380"/>
      <c r="L172" s="382"/>
      <c r="M172" s="383"/>
      <c r="N172" s="383"/>
      <c r="O172" s="383"/>
      <c r="P172" s="383"/>
      <c r="Q172" s="383"/>
      <c r="R172" s="383"/>
      <c r="S172" s="383"/>
      <c r="T172" s="383"/>
      <c r="U172" s="383"/>
      <c r="V172" s="383"/>
      <c r="W172" s="383"/>
      <c r="X172" s="383"/>
      <c r="Y172" s="383"/>
      <c r="Z172" s="383"/>
      <c r="AA172" s="383"/>
      <c r="AB172" s="383"/>
      <c r="AC172" s="383"/>
      <c r="AD172" s="383"/>
    </row>
    <row r="173">
      <c r="A173" s="383"/>
      <c r="B173" s="383"/>
      <c r="C173" s="379"/>
      <c r="D173" s="379" t="s">
        <v>380</v>
      </c>
      <c r="E173" s="381" t="s">
        <v>380</v>
      </c>
      <c r="F173" s="379"/>
      <c r="G173" s="379" t="s">
        <v>380</v>
      </c>
      <c r="H173" s="381" t="s">
        <v>380</v>
      </c>
      <c r="I173" s="380"/>
      <c r="J173" s="380"/>
      <c r="K173" s="380"/>
      <c r="L173" s="382"/>
      <c r="M173" s="383"/>
      <c r="N173" s="383"/>
      <c r="O173" s="383"/>
      <c r="P173" s="383"/>
      <c r="Q173" s="383"/>
      <c r="R173" s="383"/>
      <c r="S173" s="383"/>
      <c r="T173" s="383"/>
      <c r="U173" s="383"/>
      <c r="V173" s="383"/>
      <c r="W173" s="383"/>
      <c r="X173" s="383"/>
      <c r="Y173" s="383"/>
      <c r="Z173" s="383"/>
      <c r="AA173" s="383"/>
      <c r="AB173" s="383"/>
      <c r="AC173" s="383"/>
      <c r="AD173" s="383"/>
    </row>
    <row r="174">
      <c r="A174" s="383"/>
      <c r="B174" s="383"/>
      <c r="C174" s="379"/>
      <c r="D174" s="379" t="s">
        <v>380</v>
      </c>
      <c r="E174" s="381" t="s">
        <v>380</v>
      </c>
      <c r="F174" s="379"/>
      <c r="G174" s="379" t="s">
        <v>380</v>
      </c>
      <c r="H174" s="381" t="s">
        <v>380</v>
      </c>
      <c r="I174" s="380"/>
      <c r="J174" s="380"/>
      <c r="K174" s="380"/>
      <c r="L174" s="382"/>
      <c r="M174" s="383"/>
      <c r="N174" s="383"/>
      <c r="O174" s="383"/>
      <c r="P174" s="383"/>
      <c r="Q174" s="383"/>
      <c r="R174" s="383"/>
      <c r="S174" s="383"/>
      <c r="T174" s="383"/>
      <c r="U174" s="383"/>
      <c r="V174" s="383"/>
      <c r="W174" s="383"/>
      <c r="X174" s="383"/>
      <c r="Y174" s="383"/>
      <c r="Z174" s="383"/>
      <c r="AA174" s="383"/>
      <c r="AB174" s="383"/>
      <c r="AC174" s="383"/>
      <c r="AD174" s="383"/>
    </row>
    <row r="175">
      <c r="A175" s="383"/>
      <c r="B175" s="383"/>
      <c r="C175" s="379"/>
      <c r="D175" s="379" t="s">
        <v>380</v>
      </c>
      <c r="E175" s="381" t="s">
        <v>380</v>
      </c>
      <c r="F175" s="379"/>
      <c r="G175" s="379" t="s">
        <v>380</v>
      </c>
      <c r="H175" s="381" t="s">
        <v>380</v>
      </c>
      <c r="I175" s="380"/>
      <c r="J175" s="380"/>
      <c r="K175" s="380"/>
      <c r="L175" s="382"/>
      <c r="M175" s="383"/>
      <c r="N175" s="383"/>
      <c r="O175" s="383"/>
      <c r="P175" s="383"/>
      <c r="Q175" s="383"/>
      <c r="R175" s="383"/>
      <c r="S175" s="383"/>
      <c r="T175" s="383"/>
      <c r="U175" s="383"/>
      <c r="V175" s="383"/>
      <c r="W175" s="383"/>
      <c r="X175" s="383"/>
      <c r="Y175" s="383"/>
      <c r="Z175" s="383"/>
      <c r="AA175" s="383"/>
      <c r="AB175" s="383"/>
      <c r="AC175" s="383"/>
      <c r="AD175" s="383"/>
    </row>
    <row r="176">
      <c r="A176" s="383"/>
      <c r="B176" s="383"/>
      <c r="C176" s="379"/>
      <c r="D176" s="379" t="s">
        <v>380</v>
      </c>
      <c r="E176" s="381" t="s">
        <v>380</v>
      </c>
      <c r="F176" s="379"/>
      <c r="G176" s="379" t="s">
        <v>380</v>
      </c>
      <c r="H176" s="381" t="s">
        <v>380</v>
      </c>
      <c r="I176" s="380"/>
      <c r="J176" s="380"/>
      <c r="K176" s="380"/>
      <c r="L176" s="382"/>
      <c r="M176" s="383"/>
      <c r="N176" s="383"/>
      <c r="O176" s="383"/>
      <c r="P176" s="383"/>
      <c r="Q176" s="383"/>
      <c r="R176" s="383"/>
      <c r="S176" s="383"/>
      <c r="T176" s="383"/>
      <c r="U176" s="383"/>
      <c r="V176" s="383"/>
      <c r="W176" s="383"/>
      <c r="X176" s="383"/>
      <c r="Y176" s="383"/>
      <c r="Z176" s="383"/>
      <c r="AA176" s="383"/>
      <c r="AB176" s="383"/>
      <c r="AC176" s="383"/>
      <c r="AD176" s="383"/>
    </row>
    <row r="177">
      <c r="A177" s="383"/>
      <c r="B177" s="383"/>
      <c r="C177" s="379"/>
      <c r="D177" s="379" t="s">
        <v>380</v>
      </c>
      <c r="E177" s="381" t="s">
        <v>380</v>
      </c>
      <c r="F177" s="379"/>
      <c r="G177" s="379" t="s">
        <v>380</v>
      </c>
      <c r="H177" s="381" t="s">
        <v>380</v>
      </c>
      <c r="I177" s="380"/>
      <c r="J177" s="380"/>
      <c r="K177" s="380"/>
      <c r="L177" s="382"/>
      <c r="M177" s="383"/>
      <c r="N177" s="383"/>
      <c r="O177" s="383"/>
      <c r="P177" s="383"/>
      <c r="Q177" s="383"/>
      <c r="R177" s="383"/>
      <c r="S177" s="383"/>
      <c r="T177" s="383"/>
      <c r="U177" s="383"/>
      <c r="V177" s="383"/>
      <c r="W177" s="383"/>
      <c r="X177" s="383"/>
      <c r="Y177" s="383"/>
      <c r="Z177" s="383"/>
      <c r="AA177" s="383"/>
      <c r="AB177" s="383"/>
      <c r="AC177" s="383"/>
      <c r="AD177" s="383"/>
    </row>
    <row r="178">
      <c r="A178" s="383"/>
      <c r="B178" s="383"/>
      <c r="C178" s="379"/>
      <c r="D178" s="379" t="s">
        <v>380</v>
      </c>
      <c r="E178" s="381" t="s">
        <v>380</v>
      </c>
      <c r="F178" s="379"/>
      <c r="G178" s="379" t="s">
        <v>380</v>
      </c>
      <c r="H178" s="381" t="s">
        <v>380</v>
      </c>
      <c r="I178" s="380"/>
      <c r="J178" s="380"/>
      <c r="K178" s="380"/>
      <c r="L178" s="382"/>
      <c r="M178" s="383"/>
      <c r="N178" s="383"/>
      <c r="O178" s="383"/>
      <c r="P178" s="383"/>
      <c r="Q178" s="383"/>
      <c r="R178" s="383"/>
      <c r="S178" s="383"/>
      <c r="T178" s="383"/>
      <c r="U178" s="383"/>
      <c r="V178" s="383"/>
      <c r="W178" s="383"/>
      <c r="X178" s="383"/>
      <c r="Y178" s="383"/>
      <c r="Z178" s="383"/>
      <c r="AA178" s="383"/>
      <c r="AB178" s="383"/>
      <c r="AC178" s="383"/>
      <c r="AD178" s="383"/>
    </row>
    <row r="179">
      <c r="A179" s="383"/>
      <c r="B179" s="383"/>
      <c r="C179" s="379"/>
      <c r="D179" s="379" t="s">
        <v>380</v>
      </c>
      <c r="E179" s="381" t="s">
        <v>380</v>
      </c>
      <c r="F179" s="379"/>
      <c r="G179" s="379" t="s">
        <v>380</v>
      </c>
      <c r="H179" s="381" t="s">
        <v>380</v>
      </c>
      <c r="I179" s="380"/>
      <c r="J179" s="380"/>
      <c r="K179" s="380"/>
      <c r="L179" s="382"/>
      <c r="M179" s="383"/>
      <c r="N179" s="383"/>
      <c r="O179" s="383"/>
      <c r="P179" s="383"/>
      <c r="Q179" s="383"/>
      <c r="R179" s="383"/>
      <c r="S179" s="383"/>
      <c r="T179" s="383"/>
      <c r="U179" s="383"/>
      <c r="V179" s="383"/>
      <c r="W179" s="383"/>
      <c r="X179" s="383"/>
      <c r="Y179" s="383"/>
      <c r="Z179" s="383"/>
      <c r="AA179" s="383"/>
      <c r="AB179" s="383"/>
      <c r="AC179" s="383"/>
      <c r="AD179" s="383"/>
    </row>
    <row r="180">
      <c r="A180" s="383"/>
      <c r="B180" s="383"/>
      <c r="C180" s="379"/>
      <c r="D180" s="379" t="s">
        <v>380</v>
      </c>
      <c r="E180" s="381" t="s">
        <v>380</v>
      </c>
      <c r="F180" s="379"/>
      <c r="G180" s="379" t="s">
        <v>380</v>
      </c>
      <c r="H180" s="381" t="s">
        <v>380</v>
      </c>
      <c r="I180" s="380"/>
      <c r="J180" s="380"/>
      <c r="K180" s="380"/>
      <c r="L180" s="382"/>
      <c r="M180" s="383"/>
      <c r="N180" s="383"/>
      <c r="O180" s="383"/>
      <c r="P180" s="383"/>
      <c r="Q180" s="383"/>
      <c r="R180" s="383"/>
      <c r="S180" s="383"/>
      <c r="T180" s="383"/>
      <c r="U180" s="383"/>
      <c r="V180" s="383"/>
      <c r="W180" s="383"/>
      <c r="X180" s="383"/>
      <c r="Y180" s="383"/>
      <c r="Z180" s="383"/>
      <c r="AA180" s="383"/>
      <c r="AB180" s="383"/>
      <c r="AC180" s="383"/>
      <c r="AD180" s="383"/>
    </row>
    <row r="181">
      <c r="A181" s="383"/>
      <c r="B181" s="383"/>
      <c r="C181" s="379"/>
      <c r="D181" s="379" t="s">
        <v>380</v>
      </c>
      <c r="E181" s="381" t="s">
        <v>380</v>
      </c>
      <c r="F181" s="379"/>
      <c r="G181" s="379" t="s">
        <v>380</v>
      </c>
      <c r="H181" s="381" t="s">
        <v>380</v>
      </c>
      <c r="I181" s="380"/>
      <c r="J181" s="380"/>
      <c r="K181" s="380"/>
      <c r="L181" s="382"/>
      <c r="M181" s="383"/>
      <c r="N181" s="383"/>
      <c r="O181" s="383"/>
      <c r="P181" s="383"/>
      <c r="Q181" s="383"/>
      <c r="R181" s="383"/>
      <c r="S181" s="383"/>
      <c r="T181" s="383"/>
      <c r="U181" s="383"/>
      <c r="V181" s="383"/>
      <c r="W181" s="383"/>
      <c r="X181" s="383"/>
      <c r="Y181" s="383"/>
      <c r="Z181" s="383"/>
      <c r="AA181" s="383"/>
      <c r="AB181" s="383"/>
      <c r="AC181" s="383"/>
      <c r="AD181" s="383"/>
    </row>
    <row r="182">
      <c r="A182" s="383"/>
      <c r="B182" s="383"/>
      <c r="C182" s="379"/>
      <c r="D182" s="379" t="s">
        <v>380</v>
      </c>
      <c r="E182" s="381" t="s">
        <v>380</v>
      </c>
      <c r="F182" s="379"/>
      <c r="G182" s="379" t="s">
        <v>380</v>
      </c>
      <c r="H182" s="381" t="s">
        <v>380</v>
      </c>
      <c r="I182" s="380"/>
      <c r="J182" s="380"/>
      <c r="K182" s="380"/>
      <c r="L182" s="382"/>
      <c r="M182" s="383"/>
      <c r="N182" s="383"/>
      <c r="O182" s="383"/>
      <c r="P182" s="383"/>
      <c r="Q182" s="383"/>
      <c r="R182" s="383"/>
      <c r="S182" s="383"/>
      <c r="T182" s="383"/>
      <c r="U182" s="383"/>
      <c r="V182" s="383"/>
      <c r="W182" s="383"/>
      <c r="X182" s="383"/>
      <c r="Y182" s="383"/>
      <c r="Z182" s="383"/>
      <c r="AA182" s="383"/>
      <c r="AB182" s="383"/>
      <c r="AC182" s="383"/>
      <c r="AD182" s="383"/>
    </row>
    <row r="183">
      <c r="A183" s="383"/>
      <c r="B183" s="383"/>
      <c r="C183" s="379"/>
      <c r="D183" s="379" t="s">
        <v>380</v>
      </c>
      <c r="E183" s="381" t="s">
        <v>380</v>
      </c>
      <c r="F183" s="379"/>
      <c r="G183" s="379" t="s">
        <v>380</v>
      </c>
      <c r="H183" s="381" t="s">
        <v>380</v>
      </c>
      <c r="I183" s="380"/>
      <c r="J183" s="380"/>
      <c r="K183" s="380"/>
      <c r="L183" s="382"/>
      <c r="M183" s="383"/>
      <c r="N183" s="383"/>
      <c r="O183" s="383"/>
      <c r="P183" s="383"/>
      <c r="Q183" s="383"/>
      <c r="R183" s="383"/>
      <c r="S183" s="383"/>
      <c r="T183" s="383"/>
      <c r="U183" s="383"/>
      <c r="V183" s="383"/>
      <c r="W183" s="383"/>
      <c r="X183" s="383"/>
      <c r="Y183" s="383"/>
      <c r="Z183" s="383"/>
      <c r="AA183" s="383"/>
      <c r="AB183" s="383"/>
      <c r="AC183" s="383"/>
      <c r="AD183" s="383"/>
    </row>
    <row r="184">
      <c r="A184" s="383"/>
      <c r="B184" s="383"/>
      <c r="C184" s="379"/>
      <c r="D184" s="379" t="s">
        <v>380</v>
      </c>
      <c r="E184" s="381" t="s">
        <v>380</v>
      </c>
      <c r="F184" s="379"/>
      <c r="G184" s="379" t="s">
        <v>380</v>
      </c>
      <c r="H184" s="381" t="s">
        <v>380</v>
      </c>
      <c r="I184" s="380"/>
      <c r="J184" s="380"/>
      <c r="K184" s="380"/>
      <c r="L184" s="382"/>
      <c r="M184" s="383"/>
      <c r="N184" s="383"/>
      <c r="O184" s="383"/>
      <c r="P184" s="383"/>
      <c r="Q184" s="383"/>
      <c r="R184" s="383"/>
      <c r="S184" s="383"/>
      <c r="T184" s="383"/>
      <c r="U184" s="383"/>
      <c r="V184" s="383"/>
      <c r="W184" s="383"/>
      <c r="X184" s="383"/>
      <c r="Y184" s="383"/>
      <c r="Z184" s="383"/>
      <c r="AA184" s="383"/>
      <c r="AB184" s="383"/>
      <c r="AC184" s="383"/>
      <c r="AD184" s="383"/>
    </row>
    <row r="185">
      <c r="A185" s="383"/>
      <c r="B185" s="383"/>
      <c r="C185" s="379"/>
      <c r="D185" s="379" t="s">
        <v>380</v>
      </c>
      <c r="E185" s="381" t="s">
        <v>380</v>
      </c>
      <c r="F185" s="379"/>
      <c r="G185" s="379" t="s">
        <v>380</v>
      </c>
      <c r="H185" s="381" t="s">
        <v>380</v>
      </c>
      <c r="I185" s="380"/>
      <c r="J185" s="380"/>
      <c r="K185" s="380"/>
      <c r="L185" s="382"/>
      <c r="M185" s="383"/>
      <c r="N185" s="383"/>
      <c r="O185" s="383"/>
      <c r="P185" s="383"/>
      <c r="Q185" s="383"/>
      <c r="R185" s="383"/>
      <c r="S185" s="383"/>
      <c r="T185" s="383"/>
      <c r="U185" s="383"/>
      <c r="V185" s="383"/>
      <c r="W185" s="383"/>
      <c r="X185" s="383"/>
      <c r="Y185" s="383"/>
      <c r="Z185" s="383"/>
      <c r="AA185" s="383"/>
      <c r="AB185" s="383"/>
      <c r="AC185" s="383"/>
      <c r="AD185" s="383"/>
    </row>
    <row r="186">
      <c r="A186" s="383"/>
      <c r="B186" s="383"/>
      <c r="C186" s="379"/>
      <c r="D186" s="379" t="s">
        <v>380</v>
      </c>
      <c r="E186" s="381" t="s">
        <v>380</v>
      </c>
      <c r="F186" s="379"/>
      <c r="G186" s="379" t="s">
        <v>380</v>
      </c>
      <c r="H186" s="381" t="s">
        <v>380</v>
      </c>
      <c r="I186" s="380"/>
      <c r="J186" s="380"/>
      <c r="K186" s="380"/>
      <c r="L186" s="382"/>
      <c r="M186" s="383"/>
      <c r="N186" s="383"/>
      <c r="O186" s="383"/>
      <c r="P186" s="383"/>
      <c r="Q186" s="383"/>
      <c r="R186" s="383"/>
      <c r="S186" s="383"/>
      <c r="T186" s="383"/>
      <c r="U186" s="383"/>
      <c r="V186" s="383"/>
      <c r="W186" s="383"/>
      <c r="X186" s="383"/>
      <c r="Y186" s="383"/>
      <c r="Z186" s="383"/>
      <c r="AA186" s="383"/>
      <c r="AB186" s="383"/>
      <c r="AC186" s="383"/>
      <c r="AD186" s="383"/>
    </row>
    <row r="187">
      <c r="A187" s="383"/>
      <c r="B187" s="383"/>
      <c r="C187" s="379"/>
      <c r="D187" s="379" t="s">
        <v>380</v>
      </c>
      <c r="E187" s="381" t="s">
        <v>380</v>
      </c>
      <c r="F187" s="379"/>
      <c r="G187" s="379" t="s">
        <v>380</v>
      </c>
      <c r="H187" s="381" t="s">
        <v>380</v>
      </c>
      <c r="I187" s="380"/>
      <c r="J187" s="380"/>
      <c r="K187" s="380"/>
      <c r="L187" s="382"/>
      <c r="M187" s="383"/>
      <c r="N187" s="383"/>
      <c r="O187" s="383"/>
      <c r="P187" s="383"/>
      <c r="Q187" s="383"/>
      <c r="R187" s="383"/>
      <c r="S187" s="383"/>
      <c r="T187" s="383"/>
      <c r="U187" s="383"/>
      <c r="V187" s="383"/>
      <c r="W187" s="383"/>
      <c r="X187" s="383"/>
      <c r="Y187" s="383"/>
      <c r="Z187" s="383"/>
      <c r="AA187" s="383"/>
      <c r="AB187" s="383"/>
      <c r="AC187" s="383"/>
      <c r="AD187" s="383"/>
    </row>
    <row r="188">
      <c r="A188" s="383"/>
      <c r="B188" s="383"/>
      <c r="C188" s="379"/>
      <c r="D188" s="379" t="s">
        <v>380</v>
      </c>
      <c r="E188" s="381" t="s">
        <v>380</v>
      </c>
      <c r="F188" s="379"/>
      <c r="G188" s="379" t="s">
        <v>380</v>
      </c>
      <c r="H188" s="381" t="s">
        <v>380</v>
      </c>
      <c r="I188" s="380"/>
      <c r="J188" s="380"/>
      <c r="K188" s="380"/>
      <c r="L188" s="382"/>
      <c r="M188" s="383"/>
      <c r="N188" s="383"/>
      <c r="O188" s="383"/>
      <c r="P188" s="383"/>
      <c r="Q188" s="383"/>
      <c r="R188" s="383"/>
      <c r="S188" s="383"/>
      <c r="T188" s="383"/>
      <c r="U188" s="383"/>
      <c r="V188" s="383"/>
      <c r="W188" s="383"/>
      <c r="X188" s="383"/>
      <c r="Y188" s="383"/>
      <c r="Z188" s="383"/>
      <c r="AA188" s="383"/>
      <c r="AB188" s="383"/>
      <c r="AC188" s="383"/>
      <c r="AD188" s="383"/>
    </row>
    <row r="189">
      <c r="A189" s="383"/>
      <c r="B189" s="383"/>
      <c r="C189" s="379"/>
      <c r="D189" s="379" t="s">
        <v>380</v>
      </c>
      <c r="E189" s="381" t="s">
        <v>380</v>
      </c>
      <c r="F189" s="379"/>
      <c r="G189" s="379" t="s">
        <v>380</v>
      </c>
      <c r="H189" s="381" t="s">
        <v>380</v>
      </c>
      <c r="I189" s="380"/>
      <c r="J189" s="380"/>
      <c r="K189" s="380"/>
      <c r="L189" s="382"/>
      <c r="M189" s="383"/>
      <c r="N189" s="383"/>
      <c r="O189" s="383"/>
      <c r="P189" s="383"/>
      <c r="Q189" s="383"/>
      <c r="R189" s="383"/>
      <c r="S189" s="383"/>
      <c r="T189" s="383"/>
      <c r="U189" s="383"/>
      <c r="V189" s="383"/>
      <c r="W189" s="383"/>
      <c r="X189" s="383"/>
      <c r="Y189" s="383"/>
      <c r="Z189" s="383"/>
      <c r="AA189" s="383"/>
      <c r="AB189" s="383"/>
      <c r="AC189" s="383"/>
      <c r="AD189" s="383"/>
    </row>
    <row r="190">
      <c r="A190" s="383"/>
      <c r="B190" s="383"/>
      <c r="C190" s="379"/>
      <c r="D190" s="379" t="s">
        <v>380</v>
      </c>
      <c r="E190" s="381" t="s">
        <v>380</v>
      </c>
      <c r="F190" s="379"/>
      <c r="G190" s="379" t="s">
        <v>380</v>
      </c>
      <c r="H190" s="381" t="s">
        <v>380</v>
      </c>
      <c r="I190" s="380"/>
      <c r="J190" s="380"/>
      <c r="K190" s="380"/>
      <c r="L190" s="382"/>
      <c r="M190" s="383"/>
      <c r="N190" s="383"/>
      <c r="O190" s="383"/>
      <c r="P190" s="383"/>
      <c r="Q190" s="383"/>
      <c r="R190" s="383"/>
      <c r="S190" s="383"/>
      <c r="T190" s="383"/>
      <c r="U190" s="383"/>
      <c r="V190" s="383"/>
      <c r="W190" s="383"/>
      <c r="X190" s="383"/>
      <c r="Y190" s="383"/>
      <c r="Z190" s="383"/>
      <c r="AA190" s="383"/>
      <c r="AB190" s="383"/>
      <c r="AC190" s="383"/>
      <c r="AD190" s="383"/>
    </row>
    <row r="191">
      <c r="A191" s="383"/>
      <c r="B191" s="383"/>
      <c r="C191" s="379"/>
      <c r="D191" s="379" t="s">
        <v>380</v>
      </c>
      <c r="E191" s="381" t="s">
        <v>380</v>
      </c>
      <c r="F191" s="379"/>
      <c r="G191" s="379" t="s">
        <v>380</v>
      </c>
      <c r="H191" s="381" t="s">
        <v>380</v>
      </c>
      <c r="I191" s="380"/>
      <c r="J191" s="380"/>
      <c r="K191" s="380"/>
      <c r="L191" s="382"/>
      <c r="M191" s="383"/>
      <c r="N191" s="383"/>
      <c r="O191" s="383"/>
      <c r="P191" s="383"/>
      <c r="Q191" s="383"/>
      <c r="R191" s="383"/>
      <c r="S191" s="383"/>
      <c r="T191" s="383"/>
      <c r="U191" s="383"/>
      <c r="V191" s="383"/>
      <c r="W191" s="383"/>
      <c r="X191" s="383"/>
      <c r="Y191" s="383"/>
      <c r="Z191" s="383"/>
      <c r="AA191" s="383"/>
      <c r="AB191" s="383"/>
      <c r="AC191" s="383"/>
      <c r="AD191" s="383"/>
    </row>
    <row r="192">
      <c r="A192" s="383"/>
      <c r="B192" s="383"/>
      <c r="C192" s="379"/>
      <c r="D192" s="379" t="s">
        <v>380</v>
      </c>
      <c r="E192" s="381" t="s">
        <v>380</v>
      </c>
      <c r="F192" s="379"/>
      <c r="G192" s="379" t="s">
        <v>380</v>
      </c>
      <c r="H192" s="381" t="s">
        <v>380</v>
      </c>
      <c r="I192" s="380"/>
      <c r="J192" s="380"/>
      <c r="K192" s="380"/>
      <c r="L192" s="382"/>
      <c r="M192" s="383"/>
      <c r="N192" s="383"/>
      <c r="O192" s="383"/>
      <c r="P192" s="383"/>
      <c r="Q192" s="383"/>
      <c r="R192" s="383"/>
      <c r="S192" s="383"/>
      <c r="T192" s="383"/>
      <c r="U192" s="383"/>
      <c r="V192" s="383"/>
      <c r="W192" s="383"/>
      <c r="X192" s="383"/>
      <c r="Y192" s="383"/>
      <c r="Z192" s="383"/>
      <c r="AA192" s="383"/>
      <c r="AB192" s="383"/>
      <c r="AC192" s="383"/>
      <c r="AD192" s="383"/>
    </row>
    <row r="193">
      <c r="A193" s="383"/>
      <c r="B193" s="383"/>
      <c r="C193" s="379"/>
      <c r="D193" s="379" t="s">
        <v>380</v>
      </c>
      <c r="E193" s="381" t="s">
        <v>380</v>
      </c>
      <c r="F193" s="379"/>
      <c r="G193" s="379" t="s">
        <v>380</v>
      </c>
      <c r="H193" s="381" t="s">
        <v>380</v>
      </c>
      <c r="I193" s="380"/>
      <c r="J193" s="380"/>
      <c r="K193" s="380"/>
      <c r="L193" s="382"/>
      <c r="M193" s="383"/>
      <c r="N193" s="383"/>
      <c r="O193" s="383"/>
      <c r="P193" s="383"/>
      <c r="Q193" s="383"/>
      <c r="R193" s="383"/>
      <c r="S193" s="383"/>
      <c r="T193" s="383"/>
      <c r="U193" s="383"/>
      <c r="V193" s="383"/>
      <c r="W193" s="383"/>
      <c r="X193" s="383"/>
      <c r="Y193" s="383"/>
      <c r="Z193" s="383"/>
      <c r="AA193" s="383"/>
      <c r="AB193" s="383"/>
      <c r="AC193" s="383"/>
      <c r="AD193" s="383"/>
    </row>
    <row r="194">
      <c r="A194" s="383"/>
      <c r="B194" s="383"/>
      <c r="C194" s="379"/>
      <c r="D194" s="379" t="s">
        <v>380</v>
      </c>
      <c r="E194" s="381" t="s">
        <v>380</v>
      </c>
      <c r="F194" s="379"/>
      <c r="G194" s="379" t="s">
        <v>380</v>
      </c>
      <c r="H194" s="381" t="s">
        <v>380</v>
      </c>
      <c r="I194" s="380"/>
      <c r="J194" s="380"/>
      <c r="K194" s="380"/>
      <c r="L194" s="382"/>
      <c r="M194" s="383"/>
      <c r="N194" s="383"/>
      <c r="O194" s="383"/>
      <c r="P194" s="383"/>
      <c r="Q194" s="383"/>
      <c r="R194" s="383"/>
      <c r="S194" s="383"/>
      <c r="T194" s="383"/>
      <c r="U194" s="383"/>
      <c r="V194" s="383"/>
      <c r="W194" s="383"/>
      <c r="X194" s="383"/>
      <c r="Y194" s="383"/>
      <c r="Z194" s="383"/>
      <c r="AA194" s="383"/>
      <c r="AB194" s="383"/>
      <c r="AC194" s="383"/>
      <c r="AD194" s="383"/>
    </row>
    <row r="195">
      <c r="A195" s="383"/>
      <c r="B195" s="383"/>
      <c r="C195" s="379"/>
      <c r="D195" s="379" t="s">
        <v>380</v>
      </c>
      <c r="E195" s="381" t="s">
        <v>380</v>
      </c>
      <c r="F195" s="379"/>
      <c r="G195" s="379" t="s">
        <v>380</v>
      </c>
      <c r="H195" s="381" t="s">
        <v>380</v>
      </c>
      <c r="I195" s="380"/>
      <c r="J195" s="380"/>
      <c r="K195" s="380"/>
      <c r="L195" s="382"/>
      <c r="M195" s="383"/>
      <c r="N195" s="383"/>
      <c r="O195" s="383"/>
      <c r="P195" s="383"/>
      <c r="Q195" s="383"/>
      <c r="R195" s="383"/>
      <c r="S195" s="383"/>
      <c r="T195" s="383"/>
      <c r="U195" s="383"/>
      <c r="V195" s="383"/>
      <c r="W195" s="383"/>
      <c r="X195" s="383"/>
      <c r="Y195" s="383"/>
      <c r="Z195" s="383"/>
      <c r="AA195" s="383"/>
      <c r="AB195" s="383"/>
      <c r="AC195" s="383"/>
      <c r="AD195" s="383"/>
    </row>
    <row r="196">
      <c r="A196" s="383"/>
      <c r="B196" s="383"/>
      <c r="C196" s="379"/>
      <c r="D196" s="379" t="s">
        <v>380</v>
      </c>
      <c r="E196" s="381" t="s">
        <v>380</v>
      </c>
      <c r="F196" s="379"/>
      <c r="G196" s="379" t="s">
        <v>380</v>
      </c>
      <c r="H196" s="381" t="s">
        <v>380</v>
      </c>
      <c r="I196" s="380"/>
      <c r="J196" s="380"/>
      <c r="K196" s="380"/>
      <c r="L196" s="382"/>
      <c r="M196" s="383"/>
      <c r="N196" s="383"/>
      <c r="O196" s="383"/>
      <c r="P196" s="383"/>
      <c r="Q196" s="383"/>
      <c r="R196" s="383"/>
      <c r="S196" s="383"/>
      <c r="T196" s="383"/>
      <c r="U196" s="383"/>
      <c r="V196" s="383"/>
      <c r="W196" s="383"/>
      <c r="X196" s="383"/>
      <c r="Y196" s="383"/>
      <c r="Z196" s="383"/>
      <c r="AA196" s="383"/>
      <c r="AB196" s="383"/>
      <c r="AC196" s="383"/>
      <c r="AD196" s="383"/>
    </row>
    <row r="197">
      <c r="A197" s="383"/>
      <c r="B197" s="383"/>
      <c r="C197" s="379"/>
      <c r="D197" s="379" t="s">
        <v>380</v>
      </c>
      <c r="E197" s="381" t="s">
        <v>380</v>
      </c>
      <c r="F197" s="379"/>
      <c r="G197" s="379" t="s">
        <v>380</v>
      </c>
      <c r="H197" s="381" t="s">
        <v>380</v>
      </c>
      <c r="I197" s="380"/>
      <c r="J197" s="380"/>
      <c r="K197" s="380"/>
      <c r="L197" s="382"/>
      <c r="M197" s="383"/>
      <c r="N197" s="383"/>
      <c r="O197" s="383"/>
      <c r="P197" s="383"/>
      <c r="Q197" s="383"/>
      <c r="R197" s="383"/>
      <c r="S197" s="383"/>
      <c r="T197" s="383"/>
      <c r="U197" s="383"/>
      <c r="V197" s="383"/>
      <c r="W197" s="383"/>
      <c r="X197" s="383"/>
      <c r="Y197" s="383"/>
      <c r="Z197" s="383"/>
      <c r="AA197" s="383"/>
      <c r="AB197" s="383"/>
      <c r="AC197" s="383"/>
      <c r="AD197" s="383"/>
    </row>
    <row r="198">
      <c r="A198" s="383"/>
      <c r="B198" s="383"/>
      <c r="C198" s="379"/>
      <c r="D198" s="379" t="s">
        <v>380</v>
      </c>
      <c r="E198" s="381" t="s">
        <v>380</v>
      </c>
      <c r="F198" s="379"/>
      <c r="G198" s="379" t="s">
        <v>380</v>
      </c>
      <c r="H198" s="381" t="s">
        <v>380</v>
      </c>
      <c r="I198" s="380"/>
      <c r="J198" s="380"/>
      <c r="K198" s="380"/>
      <c r="L198" s="382"/>
      <c r="M198" s="383"/>
      <c r="N198" s="383"/>
      <c r="O198" s="383"/>
      <c r="P198" s="383"/>
      <c r="Q198" s="383"/>
      <c r="R198" s="383"/>
      <c r="S198" s="383"/>
      <c r="T198" s="383"/>
      <c r="U198" s="383"/>
      <c r="V198" s="383"/>
      <c r="W198" s="383"/>
      <c r="X198" s="383"/>
      <c r="Y198" s="383"/>
      <c r="Z198" s="383"/>
      <c r="AA198" s="383"/>
      <c r="AB198" s="383"/>
      <c r="AC198" s="383"/>
      <c r="AD198" s="383"/>
    </row>
    <row r="199">
      <c r="A199" s="383"/>
      <c r="B199" s="383"/>
      <c r="C199" s="379"/>
      <c r="D199" s="379" t="s">
        <v>380</v>
      </c>
      <c r="E199" s="381" t="s">
        <v>380</v>
      </c>
      <c r="F199" s="379"/>
      <c r="G199" s="379" t="s">
        <v>380</v>
      </c>
      <c r="H199" s="381" t="s">
        <v>380</v>
      </c>
      <c r="I199" s="380"/>
      <c r="J199" s="380"/>
      <c r="K199" s="380"/>
      <c r="L199" s="382"/>
      <c r="M199" s="383"/>
      <c r="N199" s="383"/>
      <c r="O199" s="383"/>
      <c r="P199" s="383"/>
      <c r="Q199" s="383"/>
      <c r="R199" s="383"/>
      <c r="S199" s="383"/>
      <c r="T199" s="383"/>
      <c r="U199" s="383"/>
      <c r="V199" s="383"/>
      <c r="W199" s="383"/>
      <c r="X199" s="383"/>
      <c r="Y199" s="383"/>
      <c r="Z199" s="383"/>
      <c r="AA199" s="383"/>
      <c r="AB199" s="383"/>
      <c r="AC199" s="383"/>
      <c r="AD199" s="383"/>
    </row>
    <row r="200">
      <c r="A200" s="383"/>
      <c r="B200" s="383"/>
      <c r="C200" s="379"/>
      <c r="D200" s="379" t="s">
        <v>380</v>
      </c>
      <c r="E200" s="381" t="s">
        <v>380</v>
      </c>
      <c r="F200" s="379"/>
      <c r="G200" s="379" t="s">
        <v>380</v>
      </c>
      <c r="H200" s="381" t="s">
        <v>380</v>
      </c>
      <c r="I200" s="380"/>
      <c r="J200" s="380"/>
      <c r="K200" s="380"/>
      <c r="L200" s="382"/>
      <c r="M200" s="383"/>
      <c r="N200" s="383"/>
      <c r="O200" s="383"/>
      <c r="P200" s="383"/>
      <c r="Q200" s="383"/>
      <c r="R200" s="383"/>
      <c r="S200" s="383"/>
      <c r="T200" s="383"/>
      <c r="U200" s="383"/>
      <c r="V200" s="383"/>
      <c r="W200" s="383"/>
      <c r="X200" s="383"/>
      <c r="Y200" s="383"/>
      <c r="Z200" s="383"/>
      <c r="AA200" s="383"/>
      <c r="AB200" s="383"/>
      <c r="AC200" s="383"/>
      <c r="AD200" s="383"/>
    </row>
    <row r="201">
      <c r="A201" s="383"/>
      <c r="B201" s="383"/>
      <c r="C201" s="379"/>
      <c r="D201" s="379" t="s">
        <v>380</v>
      </c>
      <c r="E201" s="381" t="s">
        <v>380</v>
      </c>
      <c r="F201" s="379"/>
      <c r="G201" s="379" t="s">
        <v>380</v>
      </c>
      <c r="H201" s="381" t="s">
        <v>380</v>
      </c>
      <c r="I201" s="380"/>
      <c r="J201" s="380"/>
      <c r="K201" s="380"/>
      <c r="L201" s="382"/>
      <c r="M201" s="383"/>
      <c r="N201" s="383"/>
      <c r="O201" s="383"/>
      <c r="P201" s="383"/>
      <c r="Q201" s="383"/>
      <c r="R201" s="383"/>
      <c r="S201" s="383"/>
      <c r="T201" s="383"/>
      <c r="U201" s="383"/>
      <c r="V201" s="383"/>
      <c r="W201" s="383"/>
      <c r="X201" s="383"/>
      <c r="Y201" s="383"/>
      <c r="Z201" s="383"/>
      <c r="AA201" s="383"/>
      <c r="AB201" s="383"/>
      <c r="AC201" s="383"/>
      <c r="AD201" s="383"/>
    </row>
    <row r="202">
      <c r="A202" s="383"/>
      <c r="B202" s="383"/>
      <c r="C202" s="379"/>
      <c r="D202" s="379" t="s">
        <v>380</v>
      </c>
      <c r="E202" s="381" t="s">
        <v>380</v>
      </c>
      <c r="F202" s="379"/>
      <c r="G202" s="379" t="s">
        <v>380</v>
      </c>
      <c r="H202" s="381" t="s">
        <v>380</v>
      </c>
      <c r="I202" s="380"/>
      <c r="J202" s="380"/>
      <c r="K202" s="380"/>
      <c r="L202" s="382"/>
      <c r="M202" s="383"/>
      <c r="N202" s="383"/>
      <c r="O202" s="383"/>
      <c r="P202" s="383"/>
      <c r="Q202" s="383"/>
      <c r="R202" s="383"/>
      <c r="S202" s="383"/>
      <c r="T202" s="383"/>
      <c r="U202" s="383"/>
      <c r="V202" s="383"/>
      <c r="W202" s="383"/>
      <c r="X202" s="383"/>
      <c r="Y202" s="383"/>
      <c r="Z202" s="383"/>
      <c r="AA202" s="383"/>
      <c r="AB202" s="383"/>
      <c r="AC202" s="383"/>
      <c r="AD202" s="383"/>
    </row>
    <row r="203">
      <c r="A203" s="383"/>
      <c r="B203" s="383"/>
      <c r="C203" s="379"/>
      <c r="D203" s="379" t="s">
        <v>380</v>
      </c>
      <c r="E203" s="381" t="s">
        <v>380</v>
      </c>
      <c r="F203" s="379"/>
      <c r="G203" s="379" t="s">
        <v>380</v>
      </c>
      <c r="H203" s="381" t="s">
        <v>380</v>
      </c>
      <c r="I203" s="380"/>
      <c r="J203" s="380"/>
      <c r="K203" s="380"/>
      <c r="L203" s="382"/>
      <c r="M203" s="383"/>
      <c r="N203" s="383"/>
      <c r="O203" s="383"/>
      <c r="P203" s="383"/>
      <c r="Q203" s="383"/>
      <c r="R203" s="383"/>
      <c r="S203" s="383"/>
      <c r="T203" s="383"/>
      <c r="U203" s="383"/>
      <c r="V203" s="383"/>
      <c r="W203" s="383"/>
      <c r="X203" s="383"/>
      <c r="Y203" s="383"/>
      <c r="Z203" s="383"/>
      <c r="AA203" s="383"/>
      <c r="AB203" s="383"/>
      <c r="AC203" s="383"/>
      <c r="AD203" s="383"/>
    </row>
    <row r="204">
      <c r="A204" s="383"/>
      <c r="B204" s="383"/>
      <c r="C204" s="379"/>
      <c r="D204" s="379" t="s">
        <v>380</v>
      </c>
      <c r="E204" s="381" t="s">
        <v>380</v>
      </c>
      <c r="F204" s="379"/>
      <c r="G204" s="379" t="s">
        <v>380</v>
      </c>
      <c r="H204" s="381" t="s">
        <v>380</v>
      </c>
      <c r="I204" s="380"/>
      <c r="J204" s="380"/>
      <c r="K204" s="380"/>
      <c r="L204" s="382"/>
      <c r="M204" s="383"/>
      <c r="N204" s="383"/>
      <c r="O204" s="383"/>
      <c r="P204" s="383"/>
      <c r="Q204" s="383"/>
      <c r="R204" s="383"/>
      <c r="S204" s="383"/>
      <c r="T204" s="383"/>
      <c r="U204" s="383"/>
      <c r="V204" s="383"/>
      <c r="W204" s="383"/>
      <c r="X204" s="383"/>
      <c r="Y204" s="383"/>
      <c r="Z204" s="383"/>
      <c r="AA204" s="383"/>
      <c r="AB204" s="383"/>
      <c r="AC204" s="383"/>
      <c r="AD204" s="383"/>
    </row>
    <row r="205">
      <c r="A205" s="383"/>
      <c r="B205" s="383"/>
      <c r="C205" s="379"/>
      <c r="D205" s="379" t="s">
        <v>380</v>
      </c>
      <c r="E205" s="381" t="s">
        <v>380</v>
      </c>
      <c r="F205" s="379"/>
      <c r="G205" s="379" t="s">
        <v>380</v>
      </c>
      <c r="H205" s="381" t="s">
        <v>380</v>
      </c>
      <c r="I205" s="380"/>
      <c r="J205" s="380"/>
      <c r="K205" s="380"/>
      <c r="L205" s="382"/>
      <c r="M205" s="383"/>
      <c r="N205" s="383"/>
      <c r="O205" s="383"/>
      <c r="P205" s="383"/>
      <c r="Q205" s="383"/>
      <c r="R205" s="383"/>
      <c r="S205" s="383"/>
      <c r="T205" s="383"/>
      <c r="U205" s="383"/>
      <c r="V205" s="383"/>
      <c r="W205" s="383"/>
      <c r="X205" s="383"/>
      <c r="Y205" s="383"/>
      <c r="Z205" s="383"/>
      <c r="AA205" s="383"/>
      <c r="AB205" s="383"/>
      <c r="AC205" s="383"/>
      <c r="AD205" s="383"/>
    </row>
    <row r="206">
      <c r="A206" s="383"/>
      <c r="B206" s="383"/>
      <c r="C206" s="379"/>
      <c r="D206" s="379" t="s">
        <v>380</v>
      </c>
      <c r="E206" s="381" t="s">
        <v>380</v>
      </c>
      <c r="F206" s="379"/>
      <c r="G206" s="379" t="s">
        <v>380</v>
      </c>
      <c r="H206" s="381" t="s">
        <v>380</v>
      </c>
      <c r="I206" s="380"/>
      <c r="J206" s="380"/>
      <c r="K206" s="380"/>
      <c r="L206" s="382"/>
      <c r="M206" s="383"/>
      <c r="N206" s="383"/>
      <c r="O206" s="383"/>
      <c r="P206" s="383"/>
      <c r="Q206" s="383"/>
      <c r="R206" s="383"/>
      <c r="S206" s="383"/>
      <c r="T206" s="383"/>
      <c r="U206" s="383"/>
      <c r="V206" s="383"/>
      <c r="W206" s="383"/>
      <c r="X206" s="383"/>
      <c r="Y206" s="383"/>
      <c r="Z206" s="383"/>
      <c r="AA206" s="383"/>
      <c r="AB206" s="383"/>
      <c r="AC206" s="383"/>
      <c r="AD206" s="383"/>
    </row>
    <row r="207">
      <c r="A207" s="383"/>
      <c r="B207" s="383"/>
      <c r="C207" s="379"/>
      <c r="D207" s="379" t="s">
        <v>380</v>
      </c>
      <c r="E207" s="381" t="s">
        <v>380</v>
      </c>
      <c r="F207" s="379"/>
      <c r="G207" s="379" t="s">
        <v>380</v>
      </c>
      <c r="H207" s="381" t="s">
        <v>380</v>
      </c>
      <c r="I207" s="380"/>
      <c r="J207" s="380"/>
      <c r="K207" s="380"/>
      <c r="L207" s="382"/>
      <c r="M207" s="383"/>
      <c r="N207" s="383"/>
      <c r="O207" s="383"/>
      <c r="P207" s="383"/>
      <c r="Q207" s="383"/>
      <c r="R207" s="383"/>
      <c r="S207" s="383"/>
      <c r="T207" s="383"/>
      <c r="U207" s="383"/>
      <c r="V207" s="383"/>
      <c r="W207" s="383"/>
      <c r="X207" s="383"/>
      <c r="Y207" s="383"/>
      <c r="Z207" s="383"/>
      <c r="AA207" s="383"/>
      <c r="AB207" s="383"/>
      <c r="AC207" s="383"/>
      <c r="AD207" s="383"/>
    </row>
    <row r="208">
      <c r="A208" s="383"/>
      <c r="B208" s="383"/>
      <c r="C208" s="379"/>
      <c r="D208" s="379" t="s">
        <v>380</v>
      </c>
      <c r="E208" s="381" t="s">
        <v>380</v>
      </c>
      <c r="F208" s="379"/>
      <c r="G208" s="379" t="s">
        <v>380</v>
      </c>
      <c r="H208" s="381" t="s">
        <v>380</v>
      </c>
      <c r="I208" s="380"/>
      <c r="J208" s="380"/>
      <c r="K208" s="380"/>
      <c r="L208" s="382"/>
      <c r="M208" s="383"/>
      <c r="N208" s="383"/>
      <c r="O208" s="383"/>
      <c r="P208" s="383"/>
      <c r="Q208" s="383"/>
      <c r="R208" s="383"/>
      <c r="S208" s="383"/>
      <c r="T208" s="383"/>
      <c r="U208" s="383"/>
      <c r="V208" s="383"/>
      <c r="W208" s="383"/>
      <c r="X208" s="383"/>
      <c r="Y208" s="383"/>
      <c r="Z208" s="383"/>
      <c r="AA208" s="383"/>
      <c r="AB208" s="383"/>
      <c r="AC208" s="383"/>
      <c r="AD208" s="383"/>
    </row>
    <row r="209">
      <c r="A209" s="383"/>
      <c r="B209" s="383"/>
      <c r="C209" s="379"/>
      <c r="D209" s="379" t="s">
        <v>380</v>
      </c>
      <c r="E209" s="381" t="s">
        <v>380</v>
      </c>
      <c r="F209" s="379"/>
      <c r="G209" s="379" t="s">
        <v>380</v>
      </c>
      <c r="H209" s="381" t="s">
        <v>380</v>
      </c>
      <c r="I209" s="380"/>
      <c r="J209" s="380"/>
      <c r="K209" s="380"/>
      <c r="L209" s="382"/>
      <c r="M209" s="383"/>
      <c r="N209" s="383"/>
      <c r="O209" s="383"/>
      <c r="P209" s="383"/>
      <c r="Q209" s="383"/>
      <c r="R209" s="383"/>
      <c r="S209" s="383"/>
      <c r="T209" s="383"/>
      <c r="U209" s="383"/>
      <c r="V209" s="383"/>
      <c r="W209" s="383"/>
      <c r="X209" s="383"/>
      <c r="Y209" s="383"/>
      <c r="Z209" s="383"/>
      <c r="AA209" s="383"/>
      <c r="AB209" s="383"/>
      <c r="AC209" s="383"/>
      <c r="AD209" s="383"/>
    </row>
    <row r="210">
      <c r="A210" s="383"/>
      <c r="B210" s="383"/>
      <c r="C210" s="379"/>
      <c r="D210" s="379" t="s">
        <v>380</v>
      </c>
      <c r="E210" s="381" t="s">
        <v>380</v>
      </c>
      <c r="F210" s="379"/>
      <c r="G210" s="379" t="s">
        <v>380</v>
      </c>
      <c r="H210" s="381" t="s">
        <v>380</v>
      </c>
      <c r="I210" s="380"/>
      <c r="J210" s="380"/>
      <c r="K210" s="380"/>
      <c r="L210" s="382"/>
      <c r="M210" s="383"/>
      <c r="N210" s="383"/>
      <c r="O210" s="383"/>
      <c r="P210" s="383"/>
      <c r="Q210" s="383"/>
      <c r="R210" s="383"/>
      <c r="S210" s="383"/>
      <c r="T210" s="383"/>
      <c r="U210" s="383"/>
      <c r="V210" s="383"/>
      <c r="W210" s="383"/>
      <c r="X210" s="383"/>
      <c r="Y210" s="383"/>
      <c r="Z210" s="383"/>
      <c r="AA210" s="383"/>
      <c r="AB210" s="383"/>
      <c r="AC210" s="383"/>
      <c r="AD210" s="383"/>
    </row>
    <row r="211">
      <c r="A211" s="383"/>
      <c r="B211" s="383"/>
      <c r="C211" s="379"/>
      <c r="D211" s="379" t="s">
        <v>380</v>
      </c>
      <c r="E211" s="381" t="s">
        <v>380</v>
      </c>
      <c r="F211" s="379"/>
      <c r="G211" s="379" t="s">
        <v>380</v>
      </c>
      <c r="H211" s="381" t="s">
        <v>380</v>
      </c>
      <c r="I211" s="380"/>
      <c r="J211" s="380"/>
      <c r="K211" s="380"/>
      <c r="L211" s="382"/>
      <c r="M211" s="383"/>
      <c r="N211" s="383"/>
      <c r="O211" s="383"/>
      <c r="P211" s="383"/>
      <c r="Q211" s="383"/>
      <c r="R211" s="383"/>
      <c r="S211" s="383"/>
      <c r="T211" s="383"/>
      <c r="U211" s="383"/>
      <c r="V211" s="383"/>
      <c r="W211" s="383"/>
      <c r="X211" s="383"/>
      <c r="Y211" s="383"/>
      <c r="Z211" s="383"/>
      <c r="AA211" s="383"/>
      <c r="AB211" s="383"/>
      <c r="AC211" s="383"/>
      <c r="AD211" s="383"/>
    </row>
    <row r="212">
      <c r="A212" s="383"/>
      <c r="B212" s="383"/>
      <c r="C212" s="379"/>
      <c r="D212" s="379" t="s">
        <v>380</v>
      </c>
      <c r="E212" s="381" t="s">
        <v>380</v>
      </c>
      <c r="F212" s="379"/>
      <c r="G212" s="379" t="s">
        <v>380</v>
      </c>
      <c r="H212" s="381" t="s">
        <v>380</v>
      </c>
      <c r="I212" s="380"/>
      <c r="J212" s="380"/>
      <c r="K212" s="380"/>
      <c r="L212" s="382"/>
      <c r="M212" s="383"/>
      <c r="N212" s="383"/>
      <c r="O212" s="383"/>
      <c r="P212" s="383"/>
      <c r="Q212" s="383"/>
      <c r="R212" s="383"/>
      <c r="S212" s="383"/>
      <c r="T212" s="383"/>
      <c r="U212" s="383"/>
      <c r="V212" s="383"/>
      <c r="W212" s="383"/>
      <c r="X212" s="383"/>
      <c r="Y212" s="383"/>
      <c r="Z212" s="383"/>
      <c r="AA212" s="383"/>
      <c r="AB212" s="383"/>
      <c r="AC212" s="383"/>
      <c r="AD212" s="383"/>
    </row>
    <row r="213">
      <c r="A213" s="383"/>
      <c r="B213" s="383"/>
      <c r="C213" s="379"/>
      <c r="D213" s="379" t="s">
        <v>380</v>
      </c>
      <c r="E213" s="381" t="s">
        <v>380</v>
      </c>
      <c r="F213" s="379"/>
      <c r="G213" s="379" t="s">
        <v>380</v>
      </c>
      <c r="H213" s="381" t="s">
        <v>380</v>
      </c>
      <c r="I213" s="380"/>
      <c r="J213" s="380"/>
      <c r="K213" s="380"/>
      <c r="L213" s="382"/>
      <c r="M213" s="383"/>
      <c r="N213" s="383"/>
      <c r="O213" s="383"/>
      <c r="P213" s="383"/>
      <c r="Q213" s="383"/>
      <c r="R213" s="383"/>
      <c r="S213" s="383"/>
      <c r="T213" s="383"/>
      <c r="U213" s="383"/>
      <c r="V213" s="383"/>
      <c r="W213" s="383"/>
      <c r="X213" s="383"/>
      <c r="Y213" s="383"/>
      <c r="Z213" s="383"/>
      <c r="AA213" s="383"/>
      <c r="AB213" s="383"/>
      <c r="AC213" s="383"/>
      <c r="AD213" s="383"/>
    </row>
    <row r="214">
      <c r="A214" s="383"/>
      <c r="B214" s="383"/>
      <c r="C214" s="379"/>
      <c r="D214" s="379" t="s">
        <v>380</v>
      </c>
      <c r="E214" s="381" t="s">
        <v>380</v>
      </c>
      <c r="F214" s="379"/>
      <c r="G214" s="379" t="s">
        <v>380</v>
      </c>
      <c r="H214" s="381" t="s">
        <v>380</v>
      </c>
      <c r="I214" s="380"/>
      <c r="J214" s="380"/>
      <c r="K214" s="380"/>
      <c r="L214" s="382"/>
      <c r="M214" s="383"/>
      <c r="N214" s="383"/>
      <c r="O214" s="383"/>
      <c r="P214" s="383"/>
      <c r="Q214" s="383"/>
      <c r="R214" s="383"/>
      <c r="S214" s="383"/>
      <c r="T214" s="383"/>
      <c r="U214" s="383"/>
      <c r="V214" s="383"/>
      <c r="W214" s="383"/>
      <c r="X214" s="383"/>
      <c r="Y214" s="383"/>
      <c r="Z214" s="383"/>
      <c r="AA214" s="383"/>
      <c r="AB214" s="383"/>
      <c r="AC214" s="383"/>
      <c r="AD214" s="383"/>
    </row>
    <row r="215">
      <c r="A215" s="383"/>
      <c r="B215" s="383"/>
      <c r="C215" s="379"/>
      <c r="D215" s="379" t="s">
        <v>380</v>
      </c>
      <c r="E215" s="381" t="s">
        <v>380</v>
      </c>
      <c r="F215" s="379"/>
      <c r="G215" s="379" t="s">
        <v>380</v>
      </c>
      <c r="H215" s="381" t="s">
        <v>380</v>
      </c>
      <c r="I215" s="380"/>
      <c r="J215" s="380"/>
      <c r="K215" s="380"/>
      <c r="L215" s="382"/>
      <c r="M215" s="383"/>
      <c r="N215" s="383"/>
      <c r="O215" s="383"/>
      <c r="P215" s="383"/>
      <c r="Q215" s="383"/>
      <c r="R215" s="383"/>
      <c r="S215" s="383"/>
      <c r="T215" s="383"/>
      <c r="U215" s="383"/>
      <c r="V215" s="383"/>
      <c r="W215" s="383"/>
      <c r="X215" s="383"/>
      <c r="Y215" s="383"/>
      <c r="Z215" s="383"/>
      <c r="AA215" s="383"/>
      <c r="AB215" s="383"/>
      <c r="AC215" s="383"/>
      <c r="AD215" s="383"/>
    </row>
    <row r="216">
      <c r="A216" s="383"/>
      <c r="B216" s="383"/>
      <c r="C216" s="379"/>
      <c r="D216" s="379" t="s">
        <v>380</v>
      </c>
      <c r="E216" s="381" t="s">
        <v>380</v>
      </c>
      <c r="F216" s="379"/>
      <c r="G216" s="379" t="s">
        <v>380</v>
      </c>
      <c r="H216" s="381" t="s">
        <v>380</v>
      </c>
      <c r="I216" s="380"/>
      <c r="J216" s="380"/>
      <c r="K216" s="380"/>
      <c r="L216" s="382"/>
      <c r="M216" s="383"/>
      <c r="N216" s="383"/>
      <c r="O216" s="383"/>
      <c r="P216" s="383"/>
      <c r="Q216" s="383"/>
      <c r="R216" s="383"/>
      <c r="S216" s="383"/>
      <c r="T216" s="383"/>
      <c r="U216" s="383"/>
      <c r="V216" s="383"/>
      <c r="W216" s="383"/>
      <c r="X216" s="383"/>
      <c r="Y216" s="383"/>
      <c r="Z216" s="383"/>
      <c r="AA216" s="383"/>
      <c r="AB216" s="383"/>
      <c r="AC216" s="383"/>
      <c r="AD216" s="383"/>
    </row>
    <row r="217">
      <c r="A217" s="383"/>
      <c r="B217" s="383"/>
      <c r="C217" s="379"/>
      <c r="D217" s="379" t="s">
        <v>380</v>
      </c>
      <c r="E217" s="381" t="s">
        <v>380</v>
      </c>
      <c r="F217" s="379"/>
      <c r="G217" s="379" t="s">
        <v>380</v>
      </c>
      <c r="H217" s="381" t="s">
        <v>380</v>
      </c>
      <c r="I217" s="380"/>
      <c r="J217" s="380"/>
      <c r="K217" s="380"/>
      <c r="L217" s="382"/>
      <c r="M217" s="383"/>
      <c r="N217" s="383"/>
      <c r="O217" s="383"/>
      <c r="P217" s="383"/>
      <c r="Q217" s="383"/>
      <c r="R217" s="383"/>
      <c r="S217" s="383"/>
      <c r="T217" s="383"/>
      <c r="U217" s="383"/>
      <c r="V217" s="383"/>
      <c r="W217" s="383"/>
      <c r="X217" s="383"/>
      <c r="Y217" s="383"/>
      <c r="Z217" s="383"/>
      <c r="AA217" s="383"/>
      <c r="AB217" s="383"/>
      <c r="AC217" s="383"/>
      <c r="AD217" s="383"/>
    </row>
    <row r="218">
      <c r="A218" s="383"/>
      <c r="B218" s="383"/>
      <c r="C218" s="379"/>
      <c r="D218" s="379" t="s">
        <v>380</v>
      </c>
      <c r="E218" s="381" t="s">
        <v>380</v>
      </c>
      <c r="F218" s="379"/>
      <c r="G218" s="379" t="s">
        <v>380</v>
      </c>
      <c r="H218" s="381" t="s">
        <v>380</v>
      </c>
      <c r="I218" s="380"/>
      <c r="J218" s="380"/>
      <c r="K218" s="380"/>
      <c r="L218" s="382"/>
      <c r="M218" s="383"/>
      <c r="N218" s="383"/>
      <c r="O218" s="383"/>
      <c r="P218" s="383"/>
      <c r="Q218" s="383"/>
      <c r="R218" s="383"/>
      <c r="S218" s="383"/>
      <c r="T218" s="383"/>
      <c r="U218" s="383"/>
      <c r="V218" s="383"/>
      <c r="W218" s="383"/>
      <c r="X218" s="383"/>
      <c r="Y218" s="383"/>
      <c r="Z218" s="383"/>
      <c r="AA218" s="383"/>
      <c r="AB218" s="383"/>
      <c r="AC218" s="383"/>
      <c r="AD218" s="383"/>
    </row>
    <row r="219">
      <c r="A219" s="383"/>
      <c r="B219" s="383"/>
      <c r="C219" s="379"/>
      <c r="D219" s="379" t="s">
        <v>380</v>
      </c>
      <c r="E219" s="381" t="s">
        <v>380</v>
      </c>
      <c r="F219" s="379"/>
      <c r="G219" s="379" t="s">
        <v>380</v>
      </c>
      <c r="H219" s="381" t="s">
        <v>380</v>
      </c>
      <c r="I219" s="380"/>
      <c r="J219" s="380"/>
      <c r="K219" s="380"/>
      <c r="L219" s="382"/>
      <c r="M219" s="383"/>
      <c r="N219" s="383"/>
      <c r="O219" s="383"/>
      <c r="P219" s="383"/>
      <c r="Q219" s="383"/>
      <c r="R219" s="383"/>
      <c r="S219" s="383"/>
      <c r="T219" s="383"/>
      <c r="U219" s="383"/>
      <c r="V219" s="383"/>
      <c r="W219" s="383"/>
      <c r="X219" s="383"/>
      <c r="Y219" s="383"/>
      <c r="Z219" s="383"/>
      <c r="AA219" s="383"/>
      <c r="AB219" s="383"/>
      <c r="AC219" s="383"/>
      <c r="AD219" s="383"/>
    </row>
    <row r="220">
      <c r="A220" s="383"/>
      <c r="B220" s="383"/>
      <c r="C220" s="379"/>
      <c r="D220" s="379" t="s">
        <v>380</v>
      </c>
      <c r="E220" s="381" t="s">
        <v>380</v>
      </c>
      <c r="F220" s="379"/>
      <c r="G220" s="379" t="s">
        <v>380</v>
      </c>
      <c r="H220" s="381" t="s">
        <v>380</v>
      </c>
      <c r="I220" s="380"/>
      <c r="J220" s="380"/>
      <c r="K220" s="380"/>
      <c r="L220" s="382"/>
      <c r="M220" s="383"/>
      <c r="N220" s="383"/>
      <c r="O220" s="383"/>
      <c r="P220" s="383"/>
      <c r="Q220" s="383"/>
      <c r="R220" s="383"/>
      <c r="S220" s="383"/>
      <c r="T220" s="383"/>
      <c r="U220" s="383"/>
      <c r="V220" s="383"/>
      <c r="W220" s="383"/>
      <c r="X220" s="383"/>
      <c r="Y220" s="383"/>
      <c r="Z220" s="383"/>
      <c r="AA220" s="383"/>
      <c r="AB220" s="383"/>
      <c r="AC220" s="383"/>
      <c r="AD220" s="383"/>
    </row>
    <row r="221">
      <c r="A221" s="383"/>
      <c r="B221" s="383"/>
      <c r="C221" s="379"/>
      <c r="D221" s="379" t="s">
        <v>380</v>
      </c>
      <c r="E221" s="381" t="s">
        <v>380</v>
      </c>
      <c r="F221" s="379"/>
      <c r="G221" s="379" t="s">
        <v>380</v>
      </c>
      <c r="H221" s="381" t="s">
        <v>380</v>
      </c>
      <c r="I221" s="380"/>
      <c r="J221" s="380"/>
      <c r="K221" s="380"/>
      <c r="L221" s="382"/>
      <c r="M221" s="383"/>
      <c r="N221" s="383"/>
      <c r="O221" s="383"/>
      <c r="P221" s="383"/>
      <c r="Q221" s="383"/>
      <c r="R221" s="383"/>
      <c r="S221" s="383"/>
      <c r="T221" s="383"/>
      <c r="U221" s="383"/>
      <c r="V221" s="383"/>
      <c r="W221" s="383"/>
      <c r="X221" s="383"/>
      <c r="Y221" s="383"/>
      <c r="Z221" s="383"/>
      <c r="AA221" s="383"/>
      <c r="AB221" s="383"/>
      <c r="AC221" s="383"/>
      <c r="AD221" s="383"/>
    </row>
    <row r="222">
      <c r="A222" s="383"/>
      <c r="B222" s="383"/>
      <c r="C222" s="379"/>
      <c r="D222" s="379" t="s">
        <v>380</v>
      </c>
      <c r="E222" s="381" t="s">
        <v>380</v>
      </c>
      <c r="F222" s="379"/>
      <c r="G222" s="379" t="s">
        <v>380</v>
      </c>
      <c r="H222" s="381" t="s">
        <v>380</v>
      </c>
      <c r="I222" s="380"/>
      <c r="J222" s="380"/>
      <c r="K222" s="380"/>
      <c r="L222" s="382"/>
      <c r="M222" s="383"/>
      <c r="N222" s="383"/>
      <c r="O222" s="383"/>
      <c r="P222" s="383"/>
      <c r="Q222" s="383"/>
      <c r="R222" s="383"/>
      <c r="S222" s="383"/>
      <c r="T222" s="383"/>
      <c r="U222" s="383"/>
      <c r="V222" s="383"/>
      <c r="W222" s="383"/>
      <c r="X222" s="383"/>
      <c r="Y222" s="383"/>
      <c r="Z222" s="383"/>
      <c r="AA222" s="383"/>
      <c r="AB222" s="383"/>
      <c r="AC222" s="383"/>
      <c r="AD222" s="383"/>
    </row>
    <row r="223">
      <c r="A223" s="383"/>
      <c r="B223" s="383"/>
      <c r="C223" s="379"/>
      <c r="D223" s="379" t="s">
        <v>380</v>
      </c>
      <c r="E223" s="381" t="s">
        <v>380</v>
      </c>
      <c r="F223" s="379"/>
      <c r="G223" s="379" t="s">
        <v>380</v>
      </c>
      <c r="H223" s="381" t="s">
        <v>380</v>
      </c>
      <c r="I223" s="380"/>
      <c r="J223" s="380"/>
      <c r="K223" s="380"/>
      <c r="L223" s="382"/>
      <c r="M223" s="383"/>
      <c r="N223" s="383"/>
      <c r="O223" s="383"/>
      <c r="P223" s="383"/>
      <c r="Q223" s="383"/>
      <c r="R223" s="383"/>
      <c r="S223" s="383"/>
      <c r="T223" s="383"/>
      <c r="U223" s="383"/>
      <c r="V223" s="383"/>
      <c r="W223" s="383"/>
      <c r="X223" s="383"/>
      <c r="Y223" s="383"/>
      <c r="Z223" s="383"/>
      <c r="AA223" s="383"/>
      <c r="AB223" s="383"/>
      <c r="AC223" s="383"/>
      <c r="AD223" s="383"/>
    </row>
    <row r="224">
      <c r="A224" s="383"/>
      <c r="B224" s="383"/>
      <c r="C224" s="379"/>
      <c r="D224" s="379" t="s">
        <v>380</v>
      </c>
      <c r="E224" s="381" t="s">
        <v>380</v>
      </c>
      <c r="F224" s="379"/>
      <c r="G224" s="379" t="s">
        <v>380</v>
      </c>
      <c r="H224" s="381" t="s">
        <v>380</v>
      </c>
      <c r="I224" s="380"/>
      <c r="J224" s="380"/>
      <c r="K224" s="380"/>
      <c r="L224" s="382"/>
      <c r="M224" s="383"/>
      <c r="N224" s="383"/>
      <c r="O224" s="383"/>
      <c r="P224" s="383"/>
      <c r="Q224" s="383"/>
      <c r="R224" s="383"/>
      <c r="S224" s="383"/>
      <c r="T224" s="383"/>
      <c r="U224" s="383"/>
      <c r="V224" s="383"/>
      <c r="W224" s="383"/>
      <c r="X224" s="383"/>
      <c r="Y224" s="383"/>
      <c r="Z224" s="383"/>
      <c r="AA224" s="383"/>
      <c r="AB224" s="383"/>
      <c r="AC224" s="383"/>
      <c r="AD224" s="383"/>
    </row>
    <row r="225">
      <c r="A225" s="383"/>
      <c r="B225" s="383"/>
      <c r="C225" s="379"/>
      <c r="D225" s="379" t="s">
        <v>380</v>
      </c>
      <c r="E225" s="381" t="s">
        <v>380</v>
      </c>
      <c r="F225" s="379"/>
      <c r="G225" s="379" t="s">
        <v>380</v>
      </c>
      <c r="H225" s="381" t="s">
        <v>380</v>
      </c>
      <c r="I225" s="380"/>
      <c r="J225" s="380"/>
      <c r="K225" s="380"/>
      <c r="L225" s="382"/>
      <c r="M225" s="383"/>
      <c r="N225" s="383"/>
      <c r="O225" s="383"/>
      <c r="P225" s="383"/>
      <c r="Q225" s="383"/>
      <c r="R225" s="383"/>
      <c r="S225" s="383"/>
      <c r="T225" s="383"/>
      <c r="U225" s="383"/>
      <c r="V225" s="383"/>
      <c r="W225" s="383"/>
      <c r="X225" s="383"/>
      <c r="Y225" s="383"/>
      <c r="Z225" s="383"/>
      <c r="AA225" s="383"/>
      <c r="AB225" s="383"/>
      <c r="AC225" s="383"/>
      <c r="AD225" s="383"/>
    </row>
    <row r="226">
      <c r="A226" s="383"/>
      <c r="B226" s="383"/>
      <c r="C226" s="379"/>
      <c r="D226" s="379" t="s">
        <v>380</v>
      </c>
      <c r="E226" s="381" t="s">
        <v>380</v>
      </c>
      <c r="F226" s="379"/>
      <c r="G226" s="379" t="s">
        <v>380</v>
      </c>
      <c r="H226" s="381" t="s">
        <v>380</v>
      </c>
      <c r="I226" s="380"/>
      <c r="J226" s="380"/>
      <c r="K226" s="380"/>
      <c r="L226" s="382"/>
      <c r="M226" s="383"/>
      <c r="N226" s="383"/>
      <c r="O226" s="383"/>
      <c r="P226" s="383"/>
      <c r="Q226" s="383"/>
      <c r="R226" s="383"/>
      <c r="S226" s="383"/>
      <c r="T226" s="383"/>
      <c r="U226" s="383"/>
      <c r="V226" s="383"/>
      <c r="W226" s="383"/>
      <c r="X226" s="383"/>
      <c r="Y226" s="383"/>
      <c r="Z226" s="383"/>
      <c r="AA226" s="383"/>
      <c r="AB226" s="383"/>
      <c r="AC226" s="383"/>
      <c r="AD226" s="383"/>
    </row>
    <row r="227">
      <c r="A227" s="383"/>
      <c r="B227" s="383"/>
      <c r="C227" s="379"/>
      <c r="D227" s="379" t="s">
        <v>380</v>
      </c>
      <c r="E227" s="381" t="s">
        <v>380</v>
      </c>
      <c r="F227" s="379"/>
      <c r="G227" s="379" t="s">
        <v>380</v>
      </c>
      <c r="H227" s="381" t="s">
        <v>380</v>
      </c>
      <c r="I227" s="380"/>
      <c r="J227" s="380"/>
      <c r="K227" s="380"/>
      <c r="L227" s="382"/>
      <c r="M227" s="383"/>
      <c r="N227" s="383"/>
      <c r="O227" s="383"/>
      <c r="P227" s="383"/>
      <c r="Q227" s="383"/>
      <c r="R227" s="383"/>
      <c r="S227" s="383"/>
      <c r="T227" s="383"/>
      <c r="U227" s="383"/>
      <c r="V227" s="383"/>
      <c r="W227" s="383"/>
      <c r="X227" s="383"/>
      <c r="Y227" s="383"/>
      <c r="Z227" s="383"/>
      <c r="AA227" s="383"/>
      <c r="AB227" s="383"/>
      <c r="AC227" s="383"/>
      <c r="AD227" s="383"/>
    </row>
    <row r="228">
      <c r="A228" s="383"/>
      <c r="B228" s="383"/>
      <c r="C228" s="379"/>
      <c r="D228" s="379" t="s">
        <v>380</v>
      </c>
      <c r="E228" s="381" t="s">
        <v>380</v>
      </c>
      <c r="F228" s="379"/>
      <c r="G228" s="379" t="s">
        <v>380</v>
      </c>
      <c r="H228" s="381" t="s">
        <v>380</v>
      </c>
      <c r="I228" s="380"/>
      <c r="J228" s="380"/>
      <c r="K228" s="380"/>
      <c r="L228" s="382"/>
      <c r="M228" s="383"/>
      <c r="N228" s="383"/>
      <c r="O228" s="383"/>
      <c r="P228" s="383"/>
      <c r="Q228" s="383"/>
      <c r="R228" s="383"/>
      <c r="S228" s="383"/>
      <c r="T228" s="383"/>
      <c r="U228" s="383"/>
      <c r="V228" s="383"/>
      <c r="W228" s="383"/>
      <c r="X228" s="383"/>
      <c r="Y228" s="383"/>
      <c r="Z228" s="383"/>
      <c r="AA228" s="383"/>
      <c r="AB228" s="383"/>
      <c r="AC228" s="383"/>
      <c r="AD228" s="383"/>
    </row>
    <row r="229">
      <c r="A229" s="383"/>
      <c r="B229" s="383"/>
      <c r="C229" s="379"/>
      <c r="D229" s="379" t="s">
        <v>380</v>
      </c>
      <c r="E229" s="381" t="s">
        <v>380</v>
      </c>
      <c r="F229" s="379"/>
      <c r="G229" s="379" t="s">
        <v>380</v>
      </c>
      <c r="H229" s="381" t="s">
        <v>380</v>
      </c>
      <c r="I229" s="380"/>
      <c r="J229" s="380"/>
      <c r="K229" s="380"/>
      <c r="L229" s="382"/>
      <c r="M229" s="383"/>
      <c r="N229" s="383"/>
      <c r="O229" s="383"/>
      <c r="P229" s="383"/>
      <c r="Q229" s="383"/>
      <c r="R229" s="383"/>
      <c r="S229" s="383"/>
      <c r="T229" s="383"/>
      <c r="U229" s="383"/>
      <c r="V229" s="383"/>
      <c r="W229" s="383"/>
      <c r="X229" s="383"/>
      <c r="Y229" s="383"/>
      <c r="Z229" s="383"/>
      <c r="AA229" s="383"/>
      <c r="AB229" s="383"/>
      <c r="AC229" s="383"/>
      <c r="AD229" s="383"/>
    </row>
    <row r="230">
      <c r="A230" s="383"/>
      <c r="B230" s="383"/>
      <c r="C230" s="379"/>
      <c r="D230" s="379" t="s">
        <v>380</v>
      </c>
      <c r="E230" s="381" t="s">
        <v>380</v>
      </c>
      <c r="F230" s="379"/>
      <c r="G230" s="379" t="s">
        <v>380</v>
      </c>
      <c r="H230" s="381" t="s">
        <v>380</v>
      </c>
      <c r="I230" s="380"/>
      <c r="J230" s="380"/>
      <c r="K230" s="380"/>
      <c r="L230" s="382"/>
      <c r="M230" s="383"/>
      <c r="N230" s="383"/>
      <c r="O230" s="383"/>
      <c r="P230" s="383"/>
      <c r="Q230" s="383"/>
      <c r="R230" s="383"/>
      <c r="S230" s="383"/>
      <c r="T230" s="383"/>
      <c r="U230" s="383"/>
      <c r="V230" s="383"/>
      <c r="W230" s="383"/>
      <c r="X230" s="383"/>
      <c r="Y230" s="383"/>
      <c r="Z230" s="383"/>
      <c r="AA230" s="383"/>
      <c r="AB230" s="383"/>
      <c r="AC230" s="383"/>
      <c r="AD230" s="383"/>
    </row>
    <row r="231">
      <c r="A231" s="383"/>
      <c r="B231" s="383"/>
      <c r="C231" s="379"/>
      <c r="D231" s="379" t="s">
        <v>380</v>
      </c>
      <c r="E231" s="381" t="s">
        <v>380</v>
      </c>
      <c r="F231" s="379"/>
      <c r="G231" s="379" t="s">
        <v>380</v>
      </c>
      <c r="H231" s="381" t="s">
        <v>380</v>
      </c>
      <c r="I231" s="380"/>
      <c r="J231" s="380"/>
      <c r="K231" s="380"/>
      <c r="L231" s="382"/>
      <c r="M231" s="383"/>
      <c r="N231" s="383"/>
      <c r="O231" s="383"/>
      <c r="P231" s="383"/>
      <c r="Q231" s="383"/>
      <c r="R231" s="383"/>
      <c r="S231" s="383"/>
      <c r="T231" s="383"/>
      <c r="U231" s="383"/>
      <c r="V231" s="383"/>
      <c r="W231" s="383"/>
      <c r="X231" s="383"/>
      <c r="Y231" s="383"/>
      <c r="Z231" s="383"/>
      <c r="AA231" s="383"/>
      <c r="AB231" s="383"/>
      <c r="AC231" s="383"/>
      <c r="AD231" s="383"/>
    </row>
    <row r="232">
      <c r="A232" s="383"/>
      <c r="B232" s="383"/>
      <c r="C232" s="379"/>
      <c r="D232" s="379" t="s">
        <v>380</v>
      </c>
      <c r="E232" s="381" t="s">
        <v>380</v>
      </c>
      <c r="F232" s="379"/>
      <c r="G232" s="379" t="s">
        <v>380</v>
      </c>
      <c r="H232" s="381" t="s">
        <v>380</v>
      </c>
      <c r="I232" s="380"/>
      <c r="J232" s="380"/>
      <c r="K232" s="380"/>
      <c r="L232" s="382"/>
      <c r="M232" s="383"/>
      <c r="N232" s="383"/>
      <c r="O232" s="383"/>
      <c r="P232" s="383"/>
      <c r="Q232" s="383"/>
      <c r="R232" s="383"/>
      <c r="S232" s="383"/>
      <c r="T232" s="383"/>
      <c r="U232" s="383"/>
      <c r="V232" s="383"/>
      <c r="W232" s="383"/>
      <c r="X232" s="383"/>
      <c r="Y232" s="383"/>
      <c r="Z232" s="383"/>
      <c r="AA232" s="383"/>
      <c r="AB232" s="383"/>
      <c r="AC232" s="383"/>
      <c r="AD232" s="383"/>
    </row>
    <row r="233">
      <c r="A233" s="383"/>
      <c r="B233" s="383"/>
      <c r="C233" s="379"/>
      <c r="D233" s="379" t="s">
        <v>380</v>
      </c>
      <c r="E233" s="381" t="s">
        <v>380</v>
      </c>
      <c r="F233" s="379"/>
      <c r="G233" s="379" t="s">
        <v>380</v>
      </c>
      <c r="H233" s="381" t="s">
        <v>380</v>
      </c>
      <c r="I233" s="380"/>
      <c r="J233" s="380"/>
      <c r="K233" s="380"/>
      <c r="L233" s="382"/>
      <c r="M233" s="383"/>
      <c r="N233" s="383"/>
      <c r="O233" s="383"/>
      <c r="P233" s="383"/>
      <c r="Q233" s="383"/>
      <c r="R233" s="383"/>
      <c r="S233" s="383"/>
      <c r="T233" s="383"/>
      <c r="U233" s="383"/>
      <c r="V233" s="383"/>
      <c r="W233" s="383"/>
      <c r="X233" s="383"/>
      <c r="Y233" s="383"/>
      <c r="Z233" s="383"/>
      <c r="AA233" s="383"/>
      <c r="AB233" s="383"/>
      <c r="AC233" s="383"/>
      <c r="AD233" s="383"/>
    </row>
    <row r="234">
      <c r="A234" s="383"/>
      <c r="B234" s="383"/>
      <c r="C234" s="379"/>
      <c r="D234" s="379" t="s">
        <v>380</v>
      </c>
      <c r="E234" s="381" t="s">
        <v>380</v>
      </c>
      <c r="F234" s="379"/>
      <c r="G234" s="379" t="s">
        <v>380</v>
      </c>
      <c r="H234" s="381" t="s">
        <v>380</v>
      </c>
      <c r="I234" s="380"/>
      <c r="J234" s="380"/>
      <c r="K234" s="380"/>
      <c r="L234" s="382"/>
      <c r="M234" s="383"/>
      <c r="N234" s="383"/>
      <c r="O234" s="383"/>
      <c r="P234" s="383"/>
      <c r="Q234" s="383"/>
      <c r="R234" s="383"/>
      <c r="S234" s="383"/>
      <c r="T234" s="383"/>
      <c r="U234" s="383"/>
      <c r="V234" s="383"/>
      <c r="W234" s="383"/>
      <c r="X234" s="383"/>
      <c r="Y234" s="383"/>
      <c r="Z234" s="383"/>
      <c r="AA234" s="383"/>
      <c r="AB234" s="383"/>
      <c r="AC234" s="383"/>
      <c r="AD234" s="383"/>
    </row>
    <row r="235">
      <c r="A235" s="383"/>
      <c r="B235" s="383"/>
      <c r="C235" s="379"/>
      <c r="D235" s="379" t="s">
        <v>380</v>
      </c>
      <c r="E235" s="381" t="s">
        <v>380</v>
      </c>
      <c r="F235" s="379"/>
      <c r="G235" s="379" t="s">
        <v>380</v>
      </c>
      <c r="H235" s="381" t="s">
        <v>380</v>
      </c>
      <c r="I235" s="380"/>
      <c r="J235" s="380"/>
      <c r="K235" s="380"/>
      <c r="L235" s="382"/>
      <c r="M235" s="383"/>
      <c r="N235" s="383"/>
      <c r="O235" s="383"/>
      <c r="P235" s="383"/>
      <c r="Q235" s="383"/>
      <c r="R235" s="383"/>
      <c r="S235" s="383"/>
      <c r="T235" s="383"/>
      <c r="U235" s="383"/>
      <c r="V235" s="383"/>
      <c r="W235" s="383"/>
      <c r="X235" s="383"/>
      <c r="Y235" s="383"/>
      <c r="Z235" s="383"/>
      <c r="AA235" s="383"/>
      <c r="AB235" s="383"/>
      <c r="AC235" s="383"/>
      <c r="AD235" s="383"/>
    </row>
    <row r="236">
      <c r="A236" s="383"/>
      <c r="B236" s="383"/>
      <c r="C236" s="379"/>
      <c r="D236" s="379" t="s">
        <v>380</v>
      </c>
      <c r="E236" s="381" t="s">
        <v>380</v>
      </c>
      <c r="F236" s="379"/>
      <c r="G236" s="379" t="s">
        <v>380</v>
      </c>
      <c r="H236" s="381" t="s">
        <v>380</v>
      </c>
      <c r="I236" s="380"/>
      <c r="J236" s="380"/>
      <c r="K236" s="380"/>
      <c r="L236" s="382"/>
      <c r="M236" s="383"/>
      <c r="N236" s="383"/>
      <c r="O236" s="383"/>
      <c r="P236" s="383"/>
      <c r="Q236" s="383"/>
      <c r="R236" s="383"/>
      <c r="S236" s="383"/>
      <c r="T236" s="383"/>
      <c r="U236" s="383"/>
      <c r="V236" s="383"/>
      <c r="W236" s="383"/>
      <c r="X236" s="383"/>
      <c r="Y236" s="383"/>
      <c r="Z236" s="383"/>
      <c r="AA236" s="383"/>
      <c r="AB236" s="383"/>
      <c r="AC236" s="383"/>
      <c r="AD236" s="383"/>
    </row>
    <row r="237">
      <c r="A237" s="383"/>
      <c r="B237" s="383"/>
      <c r="C237" s="379"/>
      <c r="D237" s="379" t="s">
        <v>380</v>
      </c>
      <c r="E237" s="381" t="s">
        <v>380</v>
      </c>
      <c r="F237" s="379"/>
      <c r="G237" s="379" t="s">
        <v>380</v>
      </c>
      <c r="H237" s="381" t="s">
        <v>380</v>
      </c>
      <c r="I237" s="380"/>
      <c r="J237" s="380"/>
      <c r="K237" s="380"/>
      <c r="L237" s="382"/>
      <c r="M237" s="383"/>
      <c r="N237" s="383"/>
      <c r="O237" s="383"/>
      <c r="P237" s="383"/>
      <c r="Q237" s="383"/>
      <c r="R237" s="383"/>
      <c r="S237" s="383"/>
      <c r="T237" s="383"/>
      <c r="U237" s="383"/>
      <c r="V237" s="383"/>
      <c r="W237" s="383"/>
      <c r="X237" s="383"/>
      <c r="Y237" s="383"/>
      <c r="Z237" s="383"/>
      <c r="AA237" s="383"/>
      <c r="AB237" s="383"/>
      <c r="AC237" s="383"/>
      <c r="AD237" s="383"/>
    </row>
    <row r="238">
      <c r="A238" s="383"/>
      <c r="B238" s="383"/>
      <c r="C238" s="379"/>
      <c r="D238" s="379" t="s">
        <v>380</v>
      </c>
      <c r="E238" s="381" t="s">
        <v>380</v>
      </c>
      <c r="F238" s="379"/>
      <c r="G238" s="379" t="s">
        <v>380</v>
      </c>
      <c r="H238" s="381" t="s">
        <v>380</v>
      </c>
      <c r="I238" s="380"/>
      <c r="J238" s="380"/>
      <c r="K238" s="380"/>
      <c r="L238" s="382"/>
      <c r="M238" s="383"/>
      <c r="N238" s="383"/>
      <c r="O238" s="383"/>
      <c r="P238" s="383"/>
      <c r="Q238" s="383"/>
      <c r="R238" s="383"/>
      <c r="S238" s="383"/>
      <c r="T238" s="383"/>
      <c r="U238" s="383"/>
      <c r="V238" s="383"/>
      <c r="W238" s="383"/>
      <c r="X238" s="383"/>
      <c r="Y238" s="383"/>
      <c r="Z238" s="383"/>
      <c r="AA238" s="383"/>
      <c r="AB238" s="383"/>
      <c r="AC238" s="383"/>
      <c r="AD238" s="383"/>
    </row>
    <row r="239">
      <c r="A239" s="383"/>
      <c r="B239" s="383"/>
      <c r="C239" s="379"/>
      <c r="D239" s="379" t="s">
        <v>380</v>
      </c>
      <c r="E239" s="381" t="s">
        <v>380</v>
      </c>
      <c r="F239" s="379"/>
      <c r="G239" s="379" t="s">
        <v>380</v>
      </c>
      <c r="H239" s="381" t="s">
        <v>380</v>
      </c>
      <c r="I239" s="380"/>
      <c r="J239" s="380"/>
      <c r="K239" s="380"/>
      <c r="L239" s="382"/>
      <c r="M239" s="383"/>
      <c r="N239" s="383"/>
      <c r="O239" s="383"/>
      <c r="P239" s="383"/>
      <c r="Q239" s="383"/>
      <c r="R239" s="383"/>
      <c r="S239" s="383"/>
      <c r="T239" s="383"/>
      <c r="U239" s="383"/>
      <c r="V239" s="383"/>
      <c r="W239" s="383"/>
      <c r="X239" s="383"/>
      <c r="Y239" s="383"/>
      <c r="Z239" s="383"/>
      <c r="AA239" s="383"/>
      <c r="AB239" s="383"/>
      <c r="AC239" s="383"/>
      <c r="AD239" s="383"/>
    </row>
    <row r="240">
      <c r="A240" s="383"/>
      <c r="B240" s="383"/>
      <c r="C240" s="379"/>
      <c r="D240" s="379" t="s">
        <v>380</v>
      </c>
      <c r="E240" s="381" t="s">
        <v>380</v>
      </c>
      <c r="F240" s="379"/>
      <c r="G240" s="379" t="s">
        <v>380</v>
      </c>
      <c r="H240" s="381" t="s">
        <v>380</v>
      </c>
      <c r="I240" s="380"/>
      <c r="J240" s="380"/>
      <c r="K240" s="380"/>
      <c r="L240" s="382"/>
      <c r="M240" s="383"/>
      <c r="N240" s="383"/>
      <c r="O240" s="383"/>
      <c r="P240" s="383"/>
      <c r="Q240" s="383"/>
      <c r="R240" s="383"/>
      <c r="S240" s="383"/>
      <c r="T240" s="383"/>
      <c r="U240" s="383"/>
      <c r="V240" s="383"/>
      <c r="W240" s="383"/>
      <c r="X240" s="383"/>
      <c r="Y240" s="383"/>
      <c r="Z240" s="383"/>
      <c r="AA240" s="383"/>
      <c r="AB240" s="383"/>
      <c r="AC240" s="383"/>
      <c r="AD240" s="383"/>
    </row>
    <row r="241">
      <c r="A241" s="383"/>
      <c r="B241" s="383"/>
      <c r="C241" s="379"/>
      <c r="D241" s="379" t="s">
        <v>380</v>
      </c>
      <c r="E241" s="381" t="s">
        <v>380</v>
      </c>
      <c r="F241" s="379"/>
      <c r="G241" s="379" t="s">
        <v>380</v>
      </c>
      <c r="H241" s="381" t="s">
        <v>380</v>
      </c>
      <c r="I241" s="380"/>
      <c r="J241" s="380"/>
      <c r="K241" s="380"/>
      <c r="L241" s="382"/>
      <c r="M241" s="383"/>
      <c r="N241" s="383"/>
      <c r="O241" s="383"/>
      <c r="P241" s="383"/>
      <c r="Q241" s="383"/>
      <c r="R241" s="383"/>
      <c r="S241" s="383"/>
      <c r="T241" s="383"/>
      <c r="U241" s="383"/>
      <c r="V241" s="383"/>
      <c r="W241" s="383"/>
      <c r="X241" s="383"/>
      <c r="Y241" s="383"/>
      <c r="Z241" s="383"/>
      <c r="AA241" s="383"/>
      <c r="AB241" s="383"/>
      <c r="AC241" s="383"/>
      <c r="AD241" s="383"/>
    </row>
    <row r="242">
      <c r="A242" s="383"/>
      <c r="B242" s="383"/>
      <c r="C242" s="379"/>
      <c r="D242" s="379" t="s">
        <v>380</v>
      </c>
      <c r="E242" s="381" t="s">
        <v>380</v>
      </c>
      <c r="F242" s="379"/>
      <c r="G242" s="379" t="s">
        <v>380</v>
      </c>
      <c r="H242" s="381" t="s">
        <v>380</v>
      </c>
      <c r="I242" s="380"/>
      <c r="J242" s="380"/>
      <c r="K242" s="380"/>
      <c r="L242" s="382"/>
      <c r="M242" s="383"/>
      <c r="N242" s="383"/>
      <c r="O242" s="383"/>
      <c r="P242" s="383"/>
      <c r="Q242" s="383"/>
      <c r="R242" s="383"/>
      <c r="S242" s="383"/>
      <c r="T242" s="383"/>
      <c r="U242" s="383"/>
      <c r="V242" s="383"/>
      <c r="W242" s="383"/>
      <c r="X242" s="383"/>
      <c r="Y242" s="383"/>
      <c r="Z242" s="383"/>
      <c r="AA242" s="383"/>
      <c r="AB242" s="383"/>
      <c r="AC242" s="383"/>
      <c r="AD242" s="383"/>
    </row>
    <row r="243">
      <c r="A243" s="383"/>
      <c r="B243" s="383"/>
      <c r="C243" s="379"/>
      <c r="D243" s="379" t="s">
        <v>380</v>
      </c>
      <c r="E243" s="381" t="s">
        <v>380</v>
      </c>
      <c r="F243" s="379"/>
      <c r="G243" s="379" t="s">
        <v>380</v>
      </c>
      <c r="H243" s="381" t="s">
        <v>380</v>
      </c>
      <c r="I243" s="380"/>
      <c r="J243" s="380"/>
      <c r="K243" s="380"/>
      <c r="L243" s="382"/>
      <c r="M243" s="383"/>
      <c r="N243" s="383"/>
      <c r="O243" s="383"/>
      <c r="P243" s="383"/>
      <c r="Q243" s="383"/>
      <c r="R243" s="383"/>
      <c r="S243" s="383"/>
      <c r="T243" s="383"/>
      <c r="U243" s="383"/>
      <c r="V243" s="383"/>
      <c r="W243" s="383"/>
      <c r="X243" s="383"/>
      <c r="Y243" s="383"/>
      <c r="Z243" s="383"/>
      <c r="AA243" s="383"/>
      <c r="AB243" s="383"/>
      <c r="AC243" s="383"/>
      <c r="AD243" s="383"/>
    </row>
    <row r="244">
      <c r="A244" s="383"/>
      <c r="B244" s="383"/>
      <c r="C244" s="379"/>
      <c r="D244" s="379" t="s">
        <v>380</v>
      </c>
      <c r="E244" s="381" t="s">
        <v>380</v>
      </c>
      <c r="F244" s="379"/>
      <c r="G244" s="379" t="s">
        <v>380</v>
      </c>
      <c r="H244" s="381" t="s">
        <v>380</v>
      </c>
      <c r="I244" s="380"/>
      <c r="J244" s="380"/>
      <c r="K244" s="380"/>
      <c r="L244" s="382"/>
      <c r="M244" s="383"/>
      <c r="N244" s="383"/>
      <c r="O244" s="383"/>
      <c r="P244" s="383"/>
      <c r="Q244" s="383"/>
      <c r="R244" s="383"/>
      <c r="S244" s="383"/>
      <c r="T244" s="383"/>
      <c r="U244" s="383"/>
      <c r="V244" s="383"/>
      <c r="W244" s="383"/>
      <c r="X244" s="383"/>
      <c r="Y244" s="383"/>
      <c r="Z244" s="383"/>
      <c r="AA244" s="383"/>
      <c r="AB244" s="383"/>
      <c r="AC244" s="383"/>
      <c r="AD244" s="383"/>
    </row>
    <row r="245">
      <c r="A245" s="383"/>
      <c r="B245" s="383"/>
      <c r="C245" s="379"/>
      <c r="D245" s="379" t="s">
        <v>380</v>
      </c>
      <c r="E245" s="381" t="s">
        <v>380</v>
      </c>
      <c r="F245" s="379"/>
      <c r="G245" s="379" t="s">
        <v>380</v>
      </c>
      <c r="H245" s="381" t="s">
        <v>380</v>
      </c>
      <c r="I245" s="380"/>
      <c r="J245" s="380"/>
      <c r="K245" s="380"/>
      <c r="L245" s="382"/>
      <c r="M245" s="383"/>
      <c r="N245" s="383"/>
      <c r="O245" s="383"/>
      <c r="P245" s="383"/>
      <c r="Q245" s="383"/>
      <c r="R245" s="383"/>
      <c r="S245" s="383"/>
      <c r="T245" s="383"/>
      <c r="U245" s="383"/>
      <c r="V245" s="383"/>
      <c r="W245" s="383"/>
      <c r="X245" s="383"/>
      <c r="Y245" s="383"/>
      <c r="Z245" s="383"/>
      <c r="AA245" s="383"/>
      <c r="AB245" s="383"/>
      <c r="AC245" s="383"/>
      <c r="AD245" s="383"/>
    </row>
    <row r="246">
      <c r="A246" s="383"/>
      <c r="B246" s="383"/>
      <c r="C246" s="379"/>
      <c r="D246" s="379" t="s">
        <v>380</v>
      </c>
      <c r="E246" s="381" t="s">
        <v>380</v>
      </c>
      <c r="F246" s="379"/>
      <c r="G246" s="379" t="s">
        <v>380</v>
      </c>
      <c r="H246" s="381" t="s">
        <v>380</v>
      </c>
      <c r="I246" s="380"/>
      <c r="J246" s="380"/>
      <c r="K246" s="380"/>
      <c r="L246" s="382"/>
      <c r="M246" s="383"/>
      <c r="N246" s="383"/>
      <c r="O246" s="383"/>
      <c r="P246" s="383"/>
      <c r="Q246" s="383"/>
      <c r="R246" s="383"/>
      <c r="S246" s="383"/>
      <c r="T246" s="383"/>
      <c r="U246" s="383"/>
      <c r="V246" s="383"/>
      <c r="W246" s="383"/>
      <c r="X246" s="383"/>
      <c r="Y246" s="383"/>
      <c r="Z246" s="383"/>
      <c r="AA246" s="383"/>
      <c r="AB246" s="383"/>
      <c r="AC246" s="383"/>
      <c r="AD246" s="383"/>
    </row>
    <row r="247">
      <c r="A247" s="383"/>
      <c r="B247" s="383"/>
      <c r="C247" s="379"/>
      <c r="D247" s="379" t="s">
        <v>380</v>
      </c>
      <c r="E247" s="381" t="s">
        <v>380</v>
      </c>
      <c r="F247" s="379"/>
      <c r="G247" s="379" t="s">
        <v>380</v>
      </c>
      <c r="H247" s="381" t="s">
        <v>380</v>
      </c>
      <c r="I247" s="380"/>
      <c r="J247" s="380"/>
      <c r="K247" s="380"/>
      <c r="L247" s="382"/>
      <c r="M247" s="383"/>
      <c r="N247" s="383"/>
      <c r="O247" s="383"/>
      <c r="P247" s="383"/>
      <c r="Q247" s="383"/>
      <c r="R247" s="383"/>
      <c r="S247" s="383"/>
      <c r="T247" s="383"/>
      <c r="U247" s="383"/>
      <c r="V247" s="383"/>
      <c r="W247" s="383"/>
      <c r="X247" s="383"/>
      <c r="Y247" s="383"/>
      <c r="Z247" s="383"/>
      <c r="AA247" s="383"/>
      <c r="AB247" s="383"/>
      <c r="AC247" s="383"/>
      <c r="AD247" s="383"/>
    </row>
    <row r="248">
      <c r="A248" s="383"/>
      <c r="B248" s="383"/>
      <c r="C248" s="379"/>
      <c r="D248" s="379" t="s">
        <v>380</v>
      </c>
      <c r="E248" s="381" t="s">
        <v>380</v>
      </c>
      <c r="F248" s="379"/>
      <c r="G248" s="379" t="s">
        <v>380</v>
      </c>
      <c r="H248" s="381" t="s">
        <v>380</v>
      </c>
      <c r="I248" s="380"/>
      <c r="J248" s="380"/>
      <c r="K248" s="380"/>
      <c r="L248" s="382"/>
      <c r="M248" s="383"/>
      <c r="N248" s="383"/>
      <c r="O248" s="383"/>
      <c r="P248" s="383"/>
      <c r="Q248" s="383"/>
      <c r="R248" s="383"/>
      <c r="S248" s="383"/>
      <c r="T248" s="383"/>
      <c r="U248" s="383"/>
      <c r="V248" s="383"/>
      <c r="W248" s="383"/>
      <c r="X248" s="383"/>
      <c r="Y248" s="383"/>
      <c r="Z248" s="383"/>
      <c r="AA248" s="383"/>
      <c r="AB248" s="383"/>
      <c r="AC248" s="383"/>
      <c r="AD248" s="383"/>
    </row>
    <row r="249">
      <c r="A249" s="383"/>
      <c r="B249" s="383"/>
      <c r="C249" s="379"/>
      <c r="D249" s="379" t="s">
        <v>380</v>
      </c>
      <c r="E249" s="381" t="s">
        <v>380</v>
      </c>
      <c r="F249" s="379"/>
      <c r="G249" s="379" t="s">
        <v>380</v>
      </c>
      <c r="H249" s="381" t="s">
        <v>380</v>
      </c>
      <c r="I249" s="380"/>
      <c r="J249" s="380"/>
      <c r="K249" s="380"/>
      <c r="L249" s="382"/>
      <c r="M249" s="383"/>
      <c r="N249" s="383"/>
      <c r="O249" s="383"/>
      <c r="P249" s="383"/>
      <c r="Q249" s="383"/>
      <c r="R249" s="383"/>
      <c r="S249" s="383"/>
      <c r="T249" s="383"/>
      <c r="U249" s="383"/>
      <c r="V249" s="383"/>
      <c r="W249" s="383"/>
      <c r="X249" s="383"/>
      <c r="Y249" s="383"/>
      <c r="Z249" s="383"/>
      <c r="AA249" s="383"/>
      <c r="AB249" s="383"/>
      <c r="AC249" s="383"/>
      <c r="AD249" s="383"/>
    </row>
    <row r="250">
      <c r="A250" s="383"/>
      <c r="B250" s="383"/>
      <c r="C250" s="379"/>
      <c r="D250" s="379" t="s">
        <v>380</v>
      </c>
      <c r="E250" s="381" t="s">
        <v>380</v>
      </c>
      <c r="F250" s="379"/>
      <c r="G250" s="379" t="s">
        <v>380</v>
      </c>
      <c r="H250" s="381" t="s">
        <v>380</v>
      </c>
      <c r="I250" s="380"/>
      <c r="J250" s="380"/>
      <c r="K250" s="380"/>
      <c r="L250" s="382"/>
      <c r="M250" s="383"/>
      <c r="N250" s="383"/>
      <c r="O250" s="383"/>
      <c r="P250" s="383"/>
      <c r="Q250" s="383"/>
      <c r="R250" s="383"/>
      <c r="S250" s="383"/>
      <c r="T250" s="383"/>
      <c r="U250" s="383"/>
      <c r="V250" s="383"/>
      <c r="W250" s="383"/>
      <c r="X250" s="383"/>
      <c r="Y250" s="383"/>
      <c r="Z250" s="383"/>
      <c r="AA250" s="383"/>
      <c r="AB250" s="383"/>
      <c r="AC250" s="383"/>
      <c r="AD250" s="383"/>
    </row>
    <row r="251">
      <c r="A251" s="383"/>
      <c r="B251" s="383"/>
      <c r="C251" s="379"/>
      <c r="D251" s="379" t="s">
        <v>380</v>
      </c>
      <c r="E251" s="381" t="s">
        <v>380</v>
      </c>
      <c r="F251" s="379"/>
      <c r="G251" s="379" t="s">
        <v>380</v>
      </c>
      <c r="H251" s="381" t="s">
        <v>380</v>
      </c>
      <c r="I251" s="380"/>
      <c r="J251" s="380"/>
      <c r="K251" s="380"/>
      <c r="L251" s="382"/>
      <c r="M251" s="383"/>
      <c r="N251" s="383"/>
      <c r="O251" s="383"/>
      <c r="P251" s="383"/>
      <c r="Q251" s="383"/>
      <c r="R251" s="383"/>
      <c r="S251" s="383"/>
      <c r="T251" s="383"/>
      <c r="U251" s="383"/>
      <c r="V251" s="383"/>
      <c r="W251" s="383"/>
      <c r="X251" s="383"/>
      <c r="Y251" s="383"/>
      <c r="Z251" s="383"/>
      <c r="AA251" s="383"/>
      <c r="AB251" s="383"/>
      <c r="AC251" s="383"/>
      <c r="AD251" s="383"/>
    </row>
    <row r="252">
      <c r="A252" s="383"/>
      <c r="B252" s="383"/>
      <c r="C252" s="379"/>
      <c r="D252" s="379" t="s">
        <v>380</v>
      </c>
      <c r="E252" s="381" t="s">
        <v>380</v>
      </c>
      <c r="F252" s="379"/>
      <c r="G252" s="379" t="s">
        <v>380</v>
      </c>
      <c r="H252" s="381" t="s">
        <v>380</v>
      </c>
      <c r="I252" s="380"/>
      <c r="J252" s="380"/>
      <c r="K252" s="380"/>
      <c r="L252" s="382"/>
      <c r="M252" s="383"/>
      <c r="N252" s="383"/>
      <c r="O252" s="383"/>
      <c r="P252" s="383"/>
      <c r="Q252" s="383"/>
      <c r="R252" s="383"/>
      <c r="S252" s="383"/>
      <c r="T252" s="383"/>
      <c r="U252" s="383"/>
      <c r="V252" s="383"/>
      <c r="W252" s="383"/>
      <c r="X252" s="383"/>
      <c r="Y252" s="383"/>
      <c r="Z252" s="383"/>
      <c r="AA252" s="383"/>
      <c r="AB252" s="383"/>
      <c r="AC252" s="383"/>
      <c r="AD252" s="383"/>
    </row>
    <row r="253">
      <c r="A253" s="383"/>
      <c r="B253" s="383"/>
      <c r="C253" s="379"/>
      <c r="D253" s="379" t="s">
        <v>380</v>
      </c>
      <c r="E253" s="381" t="s">
        <v>380</v>
      </c>
      <c r="F253" s="379"/>
      <c r="G253" s="379" t="s">
        <v>380</v>
      </c>
      <c r="H253" s="381" t="s">
        <v>380</v>
      </c>
      <c r="I253" s="380"/>
      <c r="J253" s="380"/>
      <c r="K253" s="380"/>
      <c r="L253" s="382"/>
      <c r="M253" s="383"/>
      <c r="N253" s="383"/>
      <c r="O253" s="383"/>
      <c r="P253" s="383"/>
      <c r="Q253" s="383"/>
      <c r="R253" s="383"/>
      <c r="S253" s="383"/>
      <c r="T253" s="383"/>
      <c r="U253" s="383"/>
      <c r="V253" s="383"/>
      <c r="W253" s="383"/>
      <c r="X253" s="383"/>
      <c r="Y253" s="383"/>
      <c r="Z253" s="383"/>
      <c r="AA253" s="383"/>
      <c r="AB253" s="383"/>
      <c r="AC253" s="383"/>
      <c r="AD253" s="383"/>
    </row>
    <row r="254">
      <c r="A254" s="383"/>
      <c r="B254" s="383"/>
      <c r="C254" s="379"/>
      <c r="D254" s="379" t="s">
        <v>380</v>
      </c>
      <c r="E254" s="381" t="s">
        <v>380</v>
      </c>
      <c r="F254" s="379"/>
      <c r="G254" s="379" t="s">
        <v>380</v>
      </c>
      <c r="H254" s="381" t="s">
        <v>380</v>
      </c>
      <c r="I254" s="380"/>
      <c r="J254" s="380"/>
      <c r="K254" s="380"/>
      <c r="L254" s="382"/>
      <c r="M254" s="383"/>
      <c r="N254" s="383"/>
      <c r="O254" s="383"/>
      <c r="P254" s="383"/>
      <c r="Q254" s="383"/>
      <c r="R254" s="383"/>
      <c r="S254" s="383"/>
      <c r="T254" s="383"/>
      <c r="U254" s="383"/>
      <c r="V254" s="383"/>
      <c r="W254" s="383"/>
      <c r="X254" s="383"/>
      <c r="Y254" s="383"/>
      <c r="Z254" s="383"/>
      <c r="AA254" s="383"/>
      <c r="AB254" s="383"/>
      <c r="AC254" s="383"/>
      <c r="AD254" s="383"/>
    </row>
    <row r="255">
      <c r="A255" s="383"/>
      <c r="B255" s="383"/>
      <c r="C255" s="379"/>
      <c r="D255" s="379" t="s">
        <v>380</v>
      </c>
      <c r="E255" s="381" t="s">
        <v>380</v>
      </c>
      <c r="F255" s="379"/>
      <c r="G255" s="379" t="s">
        <v>380</v>
      </c>
      <c r="H255" s="381" t="s">
        <v>380</v>
      </c>
      <c r="I255" s="380"/>
      <c r="J255" s="380"/>
      <c r="K255" s="380"/>
      <c r="L255" s="382"/>
      <c r="M255" s="383"/>
      <c r="N255" s="383"/>
      <c r="O255" s="383"/>
      <c r="P255" s="383"/>
      <c r="Q255" s="383"/>
      <c r="R255" s="383"/>
      <c r="S255" s="383"/>
      <c r="T255" s="383"/>
      <c r="U255" s="383"/>
      <c r="V255" s="383"/>
      <c r="W255" s="383"/>
      <c r="X255" s="383"/>
      <c r="Y255" s="383"/>
      <c r="Z255" s="383"/>
      <c r="AA255" s="383"/>
      <c r="AB255" s="383"/>
      <c r="AC255" s="383"/>
      <c r="AD255" s="383"/>
    </row>
    <row r="256">
      <c r="A256" s="383"/>
      <c r="B256" s="383"/>
      <c r="C256" s="379"/>
      <c r="D256" s="379" t="s">
        <v>380</v>
      </c>
      <c r="E256" s="381" t="s">
        <v>380</v>
      </c>
      <c r="F256" s="379"/>
      <c r="G256" s="379" t="s">
        <v>380</v>
      </c>
      <c r="H256" s="381" t="s">
        <v>380</v>
      </c>
      <c r="I256" s="380"/>
      <c r="J256" s="380"/>
      <c r="K256" s="380"/>
      <c r="L256" s="382"/>
      <c r="M256" s="383"/>
      <c r="N256" s="383"/>
      <c r="O256" s="383"/>
      <c r="P256" s="383"/>
      <c r="Q256" s="383"/>
      <c r="R256" s="383"/>
      <c r="S256" s="383"/>
      <c r="T256" s="383"/>
      <c r="U256" s="383"/>
      <c r="V256" s="383"/>
      <c r="W256" s="383"/>
      <c r="X256" s="383"/>
      <c r="Y256" s="383"/>
      <c r="Z256" s="383"/>
      <c r="AA256" s="383"/>
      <c r="AB256" s="383"/>
      <c r="AC256" s="383"/>
      <c r="AD256" s="383"/>
    </row>
    <row r="257">
      <c r="A257" s="383"/>
      <c r="B257" s="383"/>
      <c r="C257" s="379"/>
      <c r="D257" s="379" t="s">
        <v>380</v>
      </c>
      <c r="E257" s="381" t="s">
        <v>380</v>
      </c>
      <c r="F257" s="379"/>
      <c r="G257" s="379" t="s">
        <v>380</v>
      </c>
      <c r="H257" s="381" t="s">
        <v>380</v>
      </c>
      <c r="I257" s="380"/>
      <c r="J257" s="380"/>
      <c r="K257" s="380"/>
      <c r="L257" s="382"/>
      <c r="M257" s="383"/>
      <c r="N257" s="383"/>
      <c r="O257" s="383"/>
      <c r="P257" s="383"/>
      <c r="Q257" s="383"/>
      <c r="R257" s="383"/>
      <c r="S257" s="383"/>
      <c r="T257" s="383"/>
      <c r="U257" s="383"/>
      <c r="V257" s="383"/>
      <c r="W257" s="383"/>
      <c r="X257" s="383"/>
      <c r="Y257" s="383"/>
      <c r="Z257" s="383"/>
      <c r="AA257" s="383"/>
      <c r="AB257" s="383"/>
      <c r="AC257" s="383"/>
      <c r="AD257" s="383"/>
    </row>
    <row r="258">
      <c r="A258" s="383"/>
      <c r="B258" s="383"/>
      <c r="C258" s="379"/>
      <c r="D258" s="379" t="s">
        <v>380</v>
      </c>
      <c r="E258" s="381" t="s">
        <v>380</v>
      </c>
      <c r="F258" s="379"/>
      <c r="G258" s="379" t="s">
        <v>380</v>
      </c>
      <c r="H258" s="381" t="s">
        <v>380</v>
      </c>
      <c r="I258" s="380"/>
      <c r="J258" s="380"/>
      <c r="K258" s="380"/>
      <c r="L258" s="382"/>
      <c r="M258" s="383"/>
      <c r="N258" s="383"/>
      <c r="O258" s="383"/>
      <c r="P258" s="383"/>
      <c r="Q258" s="383"/>
      <c r="R258" s="383"/>
      <c r="S258" s="383"/>
      <c r="T258" s="383"/>
      <c r="U258" s="383"/>
      <c r="V258" s="383"/>
      <c r="W258" s="383"/>
      <c r="X258" s="383"/>
      <c r="Y258" s="383"/>
      <c r="Z258" s="383"/>
      <c r="AA258" s="383"/>
      <c r="AB258" s="383"/>
      <c r="AC258" s="383"/>
      <c r="AD258" s="383"/>
    </row>
    <row r="259">
      <c r="A259" s="383"/>
      <c r="B259" s="383"/>
      <c r="C259" s="379"/>
      <c r="D259" s="379" t="s">
        <v>380</v>
      </c>
      <c r="E259" s="381" t="s">
        <v>380</v>
      </c>
      <c r="F259" s="379"/>
      <c r="G259" s="379" t="s">
        <v>380</v>
      </c>
      <c r="H259" s="381" t="s">
        <v>380</v>
      </c>
      <c r="I259" s="380"/>
      <c r="J259" s="380"/>
      <c r="K259" s="380"/>
      <c r="L259" s="382"/>
      <c r="M259" s="383"/>
      <c r="N259" s="383"/>
      <c r="O259" s="383"/>
      <c r="P259" s="383"/>
      <c r="Q259" s="383"/>
      <c r="R259" s="383"/>
      <c r="S259" s="383"/>
      <c r="T259" s="383"/>
      <c r="U259" s="383"/>
      <c r="V259" s="383"/>
      <c r="W259" s="383"/>
      <c r="X259" s="383"/>
      <c r="Y259" s="383"/>
      <c r="Z259" s="383"/>
      <c r="AA259" s="383"/>
      <c r="AB259" s="383"/>
      <c r="AC259" s="383"/>
      <c r="AD259" s="383"/>
    </row>
    <row r="260">
      <c r="A260" s="383"/>
      <c r="B260" s="383"/>
      <c r="C260" s="379"/>
      <c r="D260" s="379" t="s">
        <v>380</v>
      </c>
      <c r="E260" s="381" t="s">
        <v>380</v>
      </c>
      <c r="F260" s="379"/>
      <c r="G260" s="379" t="s">
        <v>380</v>
      </c>
      <c r="H260" s="381" t="s">
        <v>380</v>
      </c>
      <c r="I260" s="380"/>
      <c r="J260" s="380"/>
      <c r="K260" s="380"/>
      <c r="L260" s="382"/>
      <c r="M260" s="383"/>
      <c r="N260" s="383"/>
      <c r="O260" s="383"/>
      <c r="P260" s="383"/>
      <c r="Q260" s="383"/>
      <c r="R260" s="383"/>
      <c r="S260" s="383"/>
      <c r="T260" s="383"/>
      <c r="U260" s="383"/>
      <c r="V260" s="383"/>
      <c r="W260" s="383"/>
      <c r="X260" s="383"/>
      <c r="Y260" s="383"/>
      <c r="Z260" s="383"/>
      <c r="AA260" s="383"/>
      <c r="AB260" s="383"/>
      <c r="AC260" s="383"/>
      <c r="AD260" s="383"/>
    </row>
    <row r="261">
      <c r="A261" s="383"/>
      <c r="B261" s="383"/>
      <c r="C261" s="379"/>
      <c r="D261" s="379" t="s">
        <v>380</v>
      </c>
      <c r="E261" s="381" t="s">
        <v>380</v>
      </c>
      <c r="F261" s="379"/>
      <c r="G261" s="379" t="s">
        <v>380</v>
      </c>
      <c r="H261" s="381" t="s">
        <v>380</v>
      </c>
      <c r="I261" s="380"/>
      <c r="J261" s="380"/>
      <c r="K261" s="380"/>
      <c r="L261" s="382"/>
      <c r="M261" s="383"/>
      <c r="N261" s="383"/>
      <c r="O261" s="383"/>
      <c r="P261" s="383"/>
      <c r="Q261" s="383"/>
      <c r="R261" s="383"/>
      <c r="S261" s="383"/>
      <c r="T261" s="383"/>
      <c r="U261" s="383"/>
      <c r="V261" s="383"/>
      <c r="W261" s="383"/>
      <c r="X261" s="383"/>
      <c r="Y261" s="383"/>
      <c r="Z261" s="383"/>
      <c r="AA261" s="383"/>
      <c r="AB261" s="383"/>
      <c r="AC261" s="383"/>
      <c r="AD261" s="383"/>
    </row>
    <row r="262">
      <c r="A262" s="383"/>
      <c r="B262" s="383"/>
      <c r="C262" s="379"/>
      <c r="D262" s="379" t="s">
        <v>380</v>
      </c>
      <c r="E262" s="381" t="s">
        <v>380</v>
      </c>
      <c r="F262" s="379"/>
      <c r="G262" s="379" t="s">
        <v>380</v>
      </c>
      <c r="H262" s="381" t="s">
        <v>380</v>
      </c>
      <c r="I262" s="380"/>
      <c r="J262" s="380"/>
      <c r="K262" s="380"/>
      <c r="L262" s="382"/>
      <c r="M262" s="383"/>
      <c r="N262" s="383"/>
      <c r="O262" s="383"/>
      <c r="P262" s="383"/>
      <c r="Q262" s="383"/>
      <c r="R262" s="383"/>
      <c r="S262" s="383"/>
      <c r="T262" s="383"/>
      <c r="U262" s="383"/>
      <c r="V262" s="383"/>
      <c r="W262" s="383"/>
      <c r="X262" s="383"/>
      <c r="Y262" s="383"/>
      <c r="Z262" s="383"/>
      <c r="AA262" s="383"/>
      <c r="AB262" s="383"/>
      <c r="AC262" s="383"/>
      <c r="AD262" s="383"/>
    </row>
    <row r="263">
      <c r="A263" s="383"/>
      <c r="B263" s="383"/>
      <c r="C263" s="379"/>
      <c r="D263" s="379" t="s">
        <v>380</v>
      </c>
      <c r="E263" s="381" t="s">
        <v>380</v>
      </c>
      <c r="F263" s="379"/>
      <c r="G263" s="379" t="s">
        <v>380</v>
      </c>
      <c r="H263" s="381" t="s">
        <v>380</v>
      </c>
      <c r="I263" s="380"/>
      <c r="J263" s="380"/>
      <c r="K263" s="380"/>
      <c r="L263" s="382"/>
      <c r="M263" s="383"/>
      <c r="N263" s="383"/>
      <c r="O263" s="383"/>
      <c r="P263" s="383"/>
      <c r="Q263" s="383"/>
      <c r="R263" s="383"/>
      <c r="S263" s="383"/>
      <c r="T263" s="383"/>
      <c r="U263" s="383"/>
      <c r="V263" s="383"/>
      <c r="W263" s="383"/>
      <c r="X263" s="383"/>
      <c r="Y263" s="383"/>
      <c r="Z263" s="383"/>
      <c r="AA263" s="383"/>
      <c r="AB263" s="383"/>
      <c r="AC263" s="383"/>
      <c r="AD263" s="383"/>
    </row>
    <row r="264">
      <c r="A264" s="383"/>
      <c r="B264" s="383"/>
      <c r="C264" s="379"/>
      <c r="D264" s="379" t="s">
        <v>380</v>
      </c>
      <c r="E264" s="381" t="s">
        <v>380</v>
      </c>
      <c r="F264" s="379"/>
      <c r="G264" s="379" t="s">
        <v>380</v>
      </c>
      <c r="H264" s="381" t="s">
        <v>380</v>
      </c>
      <c r="I264" s="380"/>
      <c r="J264" s="380"/>
      <c r="K264" s="380"/>
      <c r="L264" s="382"/>
      <c r="M264" s="383"/>
      <c r="N264" s="383"/>
      <c r="O264" s="383"/>
      <c r="P264" s="383"/>
      <c r="Q264" s="383"/>
      <c r="R264" s="383"/>
      <c r="S264" s="383"/>
      <c r="T264" s="383"/>
      <c r="U264" s="383"/>
      <c r="V264" s="383"/>
      <c r="W264" s="383"/>
      <c r="X264" s="383"/>
      <c r="Y264" s="383"/>
      <c r="Z264" s="383"/>
      <c r="AA264" s="383"/>
      <c r="AB264" s="383"/>
      <c r="AC264" s="383"/>
      <c r="AD264" s="383"/>
    </row>
    <row r="265">
      <c r="A265" s="383"/>
      <c r="B265" s="383"/>
      <c r="C265" s="379"/>
      <c r="D265" s="379" t="s">
        <v>380</v>
      </c>
      <c r="E265" s="381" t="s">
        <v>380</v>
      </c>
      <c r="F265" s="379"/>
      <c r="G265" s="379" t="s">
        <v>380</v>
      </c>
      <c r="H265" s="381" t="s">
        <v>380</v>
      </c>
      <c r="I265" s="380"/>
      <c r="J265" s="380"/>
      <c r="K265" s="380"/>
      <c r="L265" s="382"/>
      <c r="M265" s="383"/>
      <c r="N265" s="383"/>
      <c r="O265" s="383"/>
      <c r="P265" s="383"/>
      <c r="Q265" s="383"/>
      <c r="R265" s="383"/>
      <c r="S265" s="383"/>
      <c r="T265" s="383"/>
      <c r="U265" s="383"/>
      <c r="V265" s="383"/>
      <c r="W265" s="383"/>
      <c r="X265" s="383"/>
      <c r="Y265" s="383"/>
      <c r="Z265" s="383"/>
      <c r="AA265" s="383"/>
      <c r="AB265" s="383"/>
      <c r="AC265" s="383"/>
      <c r="AD265" s="383"/>
    </row>
    <row r="266">
      <c r="A266" s="383"/>
      <c r="B266" s="383"/>
      <c r="C266" s="379"/>
      <c r="D266" s="379" t="s">
        <v>380</v>
      </c>
      <c r="E266" s="381" t="s">
        <v>380</v>
      </c>
      <c r="F266" s="379"/>
      <c r="G266" s="379" t="s">
        <v>380</v>
      </c>
      <c r="H266" s="381" t="s">
        <v>380</v>
      </c>
      <c r="I266" s="380"/>
      <c r="J266" s="380"/>
      <c r="K266" s="380"/>
      <c r="L266" s="382"/>
      <c r="M266" s="383"/>
      <c r="N266" s="383"/>
      <c r="O266" s="383"/>
      <c r="P266" s="383"/>
      <c r="Q266" s="383"/>
      <c r="R266" s="383"/>
      <c r="S266" s="383"/>
      <c r="T266" s="383"/>
      <c r="U266" s="383"/>
      <c r="V266" s="383"/>
      <c r="W266" s="383"/>
      <c r="X266" s="383"/>
      <c r="Y266" s="383"/>
      <c r="Z266" s="383"/>
      <c r="AA266" s="383"/>
      <c r="AB266" s="383"/>
      <c r="AC266" s="383"/>
      <c r="AD266" s="383"/>
    </row>
    <row r="267">
      <c r="A267" s="383"/>
      <c r="B267" s="383"/>
      <c r="C267" s="379"/>
      <c r="D267" s="379" t="s">
        <v>380</v>
      </c>
      <c r="E267" s="381" t="s">
        <v>380</v>
      </c>
      <c r="F267" s="379"/>
      <c r="G267" s="379" t="s">
        <v>380</v>
      </c>
      <c r="H267" s="381" t="s">
        <v>380</v>
      </c>
      <c r="I267" s="380"/>
      <c r="J267" s="380"/>
      <c r="K267" s="380"/>
      <c r="L267" s="382"/>
      <c r="M267" s="383"/>
      <c r="N267" s="383"/>
      <c r="O267" s="383"/>
      <c r="P267" s="383"/>
      <c r="Q267" s="383"/>
      <c r="R267" s="383"/>
      <c r="S267" s="383"/>
      <c r="T267" s="383"/>
      <c r="U267" s="383"/>
      <c r="V267" s="383"/>
      <c r="W267" s="383"/>
      <c r="X267" s="383"/>
      <c r="Y267" s="383"/>
      <c r="Z267" s="383"/>
      <c r="AA267" s="383"/>
      <c r="AB267" s="383"/>
      <c r="AC267" s="383"/>
      <c r="AD267" s="383"/>
    </row>
    <row r="268">
      <c r="A268" s="383"/>
      <c r="B268" s="383"/>
      <c r="C268" s="379"/>
      <c r="D268" s="379" t="s">
        <v>380</v>
      </c>
      <c r="E268" s="381" t="s">
        <v>380</v>
      </c>
      <c r="F268" s="379"/>
      <c r="G268" s="379" t="s">
        <v>380</v>
      </c>
      <c r="H268" s="381" t="s">
        <v>380</v>
      </c>
      <c r="I268" s="380"/>
      <c r="J268" s="380"/>
      <c r="K268" s="380"/>
      <c r="L268" s="382"/>
      <c r="M268" s="383"/>
      <c r="N268" s="383"/>
      <c r="O268" s="383"/>
      <c r="P268" s="383"/>
      <c r="Q268" s="383"/>
      <c r="R268" s="383"/>
      <c r="S268" s="383"/>
      <c r="T268" s="383"/>
      <c r="U268" s="383"/>
      <c r="V268" s="383"/>
      <c r="W268" s="383"/>
      <c r="X268" s="383"/>
      <c r="Y268" s="383"/>
      <c r="Z268" s="383"/>
      <c r="AA268" s="383"/>
      <c r="AB268" s="383"/>
      <c r="AC268" s="383"/>
      <c r="AD268" s="383"/>
    </row>
    <row r="269">
      <c r="A269" s="383"/>
      <c r="B269" s="383"/>
      <c r="C269" s="379"/>
      <c r="D269" s="379" t="s">
        <v>380</v>
      </c>
      <c r="E269" s="381" t="s">
        <v>380</v>
      </c>
      <c r="F269" s="379"/>
      <c r="G269" s="379" t="s">
        <v>380</v>
      </c>
      <c r="H269" s="381" t="s">
        <v>380</v>
      </c>
      <c r="I269" s="380"/>
      <c r="J269" s="380"/>
      <c r="K269" s="380"/>
      <c r="L269" s="382"/>
      <c r="M269" s="383"/>
      <c r="N269" s="383"/>
      <c r="O269" s="383"/>
      <c r="P269" s="383"/>
      <c r="Q269" s="383"/>
      <c r="R269" s="383"/>
      <c r="S269" s="383"/>
      <c r="T269" s="383"/>
      <c r="U269" s="383"/>
      <c r="V269" s="383"/>
      <c r="W269" s="383"/>
      <c r="X269" s="383"/>
      <c r="Y269" s="383"/>
      <c r="Z269" s="383"/>
      <c r="AA269" s="383"/>
      <c r="AB269" s="383"/>
      <c r="AC269" s="383"/>
      <c r="AD269" s="383"/>
    </row>
    <row r="270">
      <c r="A270" s="383"/>
      <c r="B270" s="383"/>
      <c r="C270" s="379"/>
      <c r="D270" s="379" t="s">
        <v>380</v>
      </c>
      <c r="E270" s="381" t="s">
        <v>380</v>
      </c>
      <c r="F270" s="379"/>
      <c r="G270" s="379" t="s">
        <v>380</v>
      </c>
      <c r="H270" s="381" t="s">
        <v>380</v>
      </c>
      <c r="I270" s="380"/>
      <c r="J270" s="380"/>
      <c r="K270" s="380"/>
      <c r="L270" s="382"/>
      <c r="M270" s="383"/>
      <c r="N270" s="383"/>
      <c r="O270" s="383"/>
      <c r="P270" s="383"/>
      <c r="Q270" s="383"/>
      <c r="R270" s="383"/>
      <c r="S270" s="383"/>
      <c r="T270" s="383"/>
      <c r="U270" s="383"/>
      <c r="V270" s="383"/>
      <c r="W270" s="383"/>
      <c r="X270" s="383"/>
      <c r="Y270" s="383"/>
      <c r="Z270" s="383"/>
      <c r="AA270" s="383"/>
      <c r="AB270" s="383"/>
      <c r="AC270" s="383"/>
      <c r="AD270" s="383"/>
    </row>
    <row r="271">
      <c r="A271" s="383"/>
      <c r="B271" s="383"/>
      <c r="C271" s="379"/>
      <c r="D271" s="379" t="s">
        <v>380</v>
      </c>
      <c r="E271" s="381" t="s">
        <v>380</v>
      </c>
      <c r="F271" s="379"/>
      <c r="G271" s="379" t="s">
        <v>380</v>
      </c>
      <c r="H271" s="381" t="s">
        <v>380</v>
      </c>
      <c r="I271" s="380"/>
      <c r="J271" s="380"/>
      <c r="K271" s="380"/>
      <c r="L271" s="382"/>
      <c r="M271" s="383"/>
      <c r="N271" s="383"/>
      <c r="O271" s="383"/>
      <c r="P271" s="383"/>
      <c r="Q271" s="383"/>
      <c r="R271" s="383"/>
      <c r="S271" s="383"/>
      <c r="T271" s="383"/>
      <c r="U271" s="383"/>
      <c r="V271" s="383"/>
      <c r="W271" s="383"/>
      <c r="X271" s="383"/>
      <c r="Y271" s="383"/>
      <c r="Z271" s="383"/>
      <c r="AA271" s="383"/>
      <c r="AB271" s="383"/>
      <c r="AC271" s="383"/>
      <c r="AD271" s="383"/>
    </row>
    <row r="272">
      <c r="A272" s="383"/>
      <c r="B272" s="383"/>
      <c r="C272" s="379"/>
      <c r="D272" s="379" t="s">
        <v>380</v>
      </c>
      <c r="E272" s="381" t="s">
        <v>380</v>
      </c>
      <c r="F272" s="379"/>
      <c r="G272" s="379" t="s">
        <v>380</v>
      </c>
      <c r="H272" s="381" t="s">
        <v>380</v>
      </c>
      <c r="I272" s="380"/>
      <c r="J272" s="380"/>
      <c r="K272" s="380"/>
      <c r="L272" s="382"/>
      <c r="M272" s="383"/>
      <c r="N272" s="383"/>
      <c r="O272" s="383"/>
      <c r="P272" s="383"/>
      <c r="Q272" s="383"/>
      <c r="R272" s="383"/>
      <c r="S272" s="383"/>
      <c r="T272" s="383"/>
      <c r="U272" s="383"/>
      <c r="V272" s="383"/>
      <c r="W272" s="383"/>
      <c r="X272" s="383"/>
      <c r="Y272" s="383"/>
      <c r="Z272" s="383"/>
      <c r="AA272" s="383"/>
      <c r="AB272" s="383"/>
      <c r="AC272" s="383"/>
      <c r="AD272" s="383"/>
    </row>
    <row r="273">
      <c r="A273" s="383"/>
      <c r="B273" s="383"/>
      <c r="C273" s="379"/>
      <c r="D273" s="379" t="s">
        <v>380</v>
      </c>
      <c r="E273" s="381" t="s">
        <v>380</v>
      </c>
      <c r="F273" s="379"/>
      <c r="G273" s="379" t="s">
        <v>380</v>
      </c>
      <c r="H273" s="381" t="s">
        <v>380</v>
      </c>
      <c r="I273" s="380"/>
      <c r="J273" s="380"/>
      <c r="K273" s="380"/>
      <c r="L273" s="382"/>
      <c r="M273" s="383"/>
      <c r="N273" s="383"/>
      <c r="O273" s="383"/>
      <c r="P273" s="383"/>
      <c r="Q273" s="383"/>
      <c r="R273" s="383"/>
      <c r="S273" s="383"/>
      <c r="T273" s="383"/>
      <c r="U273" s="383"/>
      <c r="V273" s="383"/>
      <c r="W273" s="383"/>
      <c r="X273" s="383"/>
      <c r="Y273" s="383"/>
      <c r="Z273" s="383"/>
      <c r="AA273" s="383"/>
      <c r="AB273" s="383"/>
      <c r="AC273" s="383"/>
      <c r="AD273" s="383"/>
    </row>
    <row r="274">
      <c r="A274" s="383"/>
      <c r="B274" s="383"/>
      <c r="C274" s="379"/>
      <c r="D274" s="379" t="s">
        <v>380</v>
      </c>
      <c r="E274" s="381" t="s">
        <v>380</v>
      </c>
      <c r="F274" s="379"/>
      <c r="G274" s="379" t="s">
        <v>380</v>
      </c>
      <c r="H274" s="381" t="s">
        <v>380</v>
      </c>
      <c r="I274" s="380"/>
      <c r="J274" s="380"/>
      <c r="K274" s="380"/>
      <c r="L274" s="382"/>
      <c r="M274" s="383"/>
      <c r="N274" s="383"/>
      <c r="O274" s="383"/>
      <c r="P274" s="383"/>
      <c r="Q274" s="383"/>
      <c r="R274" s="383"/>
      <c r="S274" s="383"/>
      <c r="T274" s="383"/>
      <c r="U274" s="383"/>
      <c r="V274" s="383"/>
      <c r="W274" s="383"/>
      <c r="X274" s="383"/>
      <c r="Y274" s="383"/>
      <c r="Z274" s="383"/>
      <c r="AA274" s="383"/>
      <c r="AB274" s="383"/>
      <c r="AC274" s="383"/>
      <c r="AD274" s="383"/>
    </row>
    <row r="275">
      <c r="A275" s="383"/>
      <c r="B275" s="383"/>
      <c r="C275" s="379"/>
      <c r="D275" s="379" t="s">
        <v>380</v>
      </c>
      <c r="E275" s="381" t="s">
        <v>380</v>
      </c>
      <c r="F275" s="379"/>
      <c r="G275" s="379" t="s">
        <v>380</v>
      </c>
      <c r="H275" s="381" t="s">
        <v>380</v>
      </c>
      <c r="I275" s="380"/>
      <c r="J275" s="380"/>
      <c r="K275" s="380"/>
      <c r="L275" s="382"/>
      <c r="M275" s="383"/>
      <c r="N275" s="383"/>
      <c r="O275" s="383"/>
      <c r="P275" s="383"/>
      <c r="Q275" s="383"/>
      <c r="R275" s="383"/>
      <c r="S275" s="383"/>
      <c r="T275" s="383"/>
      <c r="U275" s="383"/>
      <c r="V275" s="383"/>
      <c r="W275" s="383"/>
      <c r="X275" s="383"/>
      <c r="Y275" s="383"/>
      <c r="Z275" s="383"/>
      <c r="AA275" s="383"/>
      <c r="AB275" s="383"/>
      <c r="AC275" s="383"/>
      <c r="AD275" s="383"/>
    </row>
    <row r="276">
      <c r="A276" s="383"/>
      <c r="B276" s="383"/>
      <c r="C276" s="379"/>
      <c r="D276" s="379" t="s">
        <v>380</v>
      </c>
      <c r="E276" s="381" t="s">
        <v>380</v>
      </c>
      <c r="F276" s="379"/>
      <c r="G276" s="379" t="s">
        <v>380</v>
      </c>
      <c r="H276" s="381" t="s">
        <v>380</v>
      </c>
      <c r="I276" s="380"/>
      <c r="J276" s="380"/>
      <c r="K276" s="380"/>
      <c r="L276" s="382"/>
      <c r="M276" s="383"/>
      <c r="N276" s="383"/>
      <c r="O276" s="383"/>
      <c r="P276" s="383"/>
      <c r="Q276" s="383"/>
      <c r="R276" s="383"/>
      <c r="S276" s="383"/>
      <c r="T276" s="383"/>
      <c r="U276" s="383"/>
      <c r="V276" s="383"/>
      <c r="W276" s="383"/>
      <c r="X276" s="383"/>
      <c r="Y276" s="383"/>
      <c r="Z276" s="383"/>
      <c r="AA276" s="383"/>
      <c r="AB276" s="383"/>
      <c r="AC276" s="383"/>
      <c r="AD276" s="383"/>
    </row>
    <row r="277">
      <c r="A277" s="383"/>
      <c r="B277" s="383"/>
      <c r="C277" s="379"/>
      <c r="D277" s="379" t="s">
        <v>380</v>
      </c>
      <c r="E277" s="381" t="s">
        <v>380</v>
      </c>
      <c r="F277" s="379"/>
      <c r="G277" s="379" t="s">
        <v>380</v>
      </c>
      <c r="H277" s="381" t="s">
        <v>380</v>
      </c>
      <c r="I277" s="380"/>
      <c r="J277" s="380"/>
      <c r="K277" s="380"/>
      <c r="L277" s="382"/>
      <c r="M277" s="383"/>
      <c r="N277" s="383"/>
      <c r="O277" s="383"/>
      <c r="P277" s="383"/>
      <c r="Q277" s="383"/>
      <c r="R277" s="383"/>
      <c r="S277" s="383"/>
      <c r="T277" s="383"/>
      <c r="U277" s="383"/>
      <c r="V277" s="383"/>
      <c r="W277" s="383"/>
      <c r="X277" s="383"/>
      <c r="Y277" s="383"/>
      <c r="Z277" s="383"/>
      <c r="AA277" s="383"/>
      <c r="AB277" s="383"/>
      <c r="AC277" s="383"/>
      <c r="AD277" s="383"/>
    </row>
    <row r="278">
      <c r="A278" s="383"/>
      <c r="B278" s="383"/>
      <c r="C278" s="379"/>
      <c r="D278" s="379" t="s">
        <v>380</v>
      </c>
      <c r="E278" s="381" t="s">
        <v>380</v>
      </c>
      <c r="F278" s="379"/>
      <c r="G278" s="379" t="s">
        <v>380</v>
      </c>
      <c r="H278" s="381" t="s">
        <v>380</v>
      </c>
      <c r="I278" s="380"/>
      <c r="J278" s="380"/>
      <c r="K278" s="380"/>
      <c r="L278" s="382"/>
      <c r="M278" s="383"/>
      <c r="N278" s="383"/>
      <c r="O278" s="383"/>
      <c r="P278" s="383"/>
      <c r="Q278" s="383"/>
      <c r="R278" s="383"/>
      <c r="S278" s="383"/>
      <c r="T278" s="383"/>
      <c r="U278" s="383"/>
      <c r="V278" s="383"/>
      <c r="W278" s="383"/>
      <c r="X278" s="383"/>
      <c r="Y278" s="383"/>
      <c r="Z278" s="383"/>
      <c r="AA278" s="383"/>
      <c r="AB278" s="383"/>
      <c r="AC278" s="383"/>
      <c r="AD278" s="383"/>
    </row>
    <row r="279">
      <c r="A279" s="383"/>
      <c r="B279" s="383"/>
      <c r="C279" s="379"/>
      <c r="D279" s="379" t="s">
        <v>380</v>
      </c>
      <c r="E279" s="381" t="s">
        <v>380</v>
      </c>
      <c r="F279" s="379"/>
      <c r="G279" s="379" t="s">
        <v>380</v>
      </c>
      <c r="H279" s="381" t="s">
        <v>380</v>
      </c>
      <c r="I279" s="380"/>
      <c r="J279" s="380"/>
      <c r="K279" s="380"/>
      <c r="L279" s="382"/>
      <c r="M279" s="383"/>
      <c r="N279" s="383"/>
      <c r="O279" s="383"/>
      <c r="P279" s="383"/>
      <c r="Q279" s="383"/>
      <c r="R279" s="383"/>
      <c r="S279" s="383"/>
      <c r="T279" s="383"/>
      <c r="U279" s="383"/>
      <c r="V279" s="383"/>
      <c r="W279" s="383"/>
      <c r="X279" s="383"/>
      <c r="Y279" s="383"/>
      <c r="Z279" s="383"/>
      <c r="AA279" s="383"/>
      <c r="AB279" s="383"/>
      <c r="AC279" s="383"/>
      <c r="AD279" s="383"/>
    </row>
    <row r="280">
      <c r="A280" s="383"/>
      <c r="B280" s="383"/>
      <c r="C280" s="379"/>
      <c r="D280" s="379" t="s">
        <v>380</v>
      </c>
      <c r="E280" s="381" t="s">
        <v>380</v>
      </c>
      <c r="F280" s="379"/>
      <c r="G280" s="379" t="s">
        <v>380</v>
      </c>
      <c r="H280" s="381" t="s">
        <v>380</v>
      </c>
      <c r="I280" s="380"/>
      <c r="J280" s="380"/>
      <c r="K280" s="380"/>
      <c r="L280" s="382"/>
      <c r="M280" s="383"/>
      <c r="N280" s="383"/>
      <c r="O280" s="383"/>
      <c r="P280" s="383"/>
      <c r="Q280" s="383"/>
      <c r="R280" s="383"/>
      <c r="S280" s="383"/>
      <c r="T280" s="383"/>
      <c r="U280" s="383"/>
      <c r="V280" s="383"/>
      <c r="W280" s="383"/>
      <c r="X280" s="383"/>
      <c r="Y280" s="383"/>
      <c r="Z280" s="383"/>
      <c r="AA280" s="383"/>
      <c r="AB280" s="383"/>
      <c r="AC280" s="383"/>
      <c r="AD280" s="383"/>
    </row>
    <row r="281">
      <c r="A281" s="383"/>
      <c r="B281" s="383"/>
      <c r="C281" s="379"/>
      <c r="D281" s="379" t="s">
        <v>380</v>
      </c>
      <c r="E281" s="381" t="s">
        <v>380</v>
      </c>
      <c r="F281" s="379"/>
      <c r="G281" s="379" t="s">
        <v>380</v>
      </c>
      <c r="H281" s="381" t="s">
        <v>380</v>
      </c>
      <c r="I281" s="380"/>
      <c r="J281" s="380"/>
      <c r="K281" s="380"/>
      <c r="L281" s="382"/>
      <c r="M281" s="383"/>
      <c r="N281" s="383"/>
      <c r="O281" s="383"/>
      <c r="P281" s="383"/>
      <c r="Q281" s="383"/>
      <c r="R281" s="383"/>
      <c r="S281" s="383"/>
      <c r="T281" s="383"/>
      <c r="U281" s="383"/>
      <c r="V281" s="383"/>
      <c r="W281" s="383"/>
      <c r="X281" s="383"/>
      <c r="Y281" s="383"/>
      <c r="Z281" s="383"/>
      <c r="AA281" s="383"/>
      <c r="AB281" s="383"/>
      <c r="AC281" s="383"/>
      <c r="AD281" s="383"/>
    </row>
    <row r="282">
      <c r="A282" s="383"/>
      <c r="B282" s="383"/>
      <c r="C282" s="379"/>
      <c r="D282" s="379" t="s">
        <v>380</v>
      </c>
      <c r="E282" s="381" t="s">
        <v>380</v>
      </c>
      <c r="F282" s="379"/>
      <c r="G282" s="379" t="s">
        <v>380</v>
      </c>
      <c r="H282" s="381" t="s">
        <v>380</v>
      </c>
      <c r="I282" s="380"/>
      <c r="J282" s="380"/>
      <c r="K282" s="380"/>
      <c r="L282" s="382"/>
      <c r="M282" s="383"/>
      <c r="N282" s="383"/>
      <c r="O282" s="383"/>
      <c r="P282" s="383"/>
      <c r="Q282" s="383"/>
      <c r="R282" s="383"/>
      <c r="S282" s="383"/>
      <c r="T282" s="383"/>
      <c r="U282" s="383"/>
      <c r="V282" s="383"/>
      <c r="W282" s="383"/>
      <c r="X282" s="383"/>
      <c r="Y282" s="383"/>
      <c r="Z282" s="383"/>
      <c r="AA282" s="383"/>
      <c r="AB282" s="383"/>
      <c r="AC282" s="383"/>
      <c r="AD282" s="383"/>
    </row>
    <row r="283">
      <c r="A283" s="383"/>
      <c r="B283" s="383"/>
      <c r="C283" s="379"/>
      <c r="D283" s="379" t="s">
        <v>380</v>
      </c>
      <c r="E283" s="381" t="s">
        <v>380</v>
      </c>
      <c r="F283" s="379"/>
      <c r="G283" s="379" t="s">
        <v>380</v>
      </c>
      <c r="H283" s="381" t="s">
        <v>380</v>
      </c>
      <c r="I283" s="380"/>
      <c r="J283" s="380"/>
      <c r="K283" s="380"/>
      <c r="L283" s="382"/>
      <c r="M283" s="383"/>
      <c r="N283" s="383"/>
      <c r="O283" s="383"/>
      <c r="P283" s="383"/>
      <c r="Q283" s="383"/>
      <c r="R283" s="383"/>
      <c r="S283" s="383"/>
      <c r="T283" s="383"/>
      <c r="U283" s="383"/>
      <c r="V283" s="383"/>
      <c r="W283" s="383"/>
      <c r="X283" s="383"/>
      <c r="Y283" s="383"/>
      <c r="Z283" s="383"/>
      <c r="AA283" s="383"/>
      <c r="AB283" s="383"/>
      <c r="AC283" s="383"/>
      <c r="AD283" s="383"/>
    </row>
    <row r="284">
      <c r="A284" s="383"/>
      <c r="B284" s="383"/>
      <c r="C284" s="379"/>
      <c r="D284" s="379" t="s">
        <v>380</v>
      </c>
      <c r="E284" s="381" t="s">
        <v>380</v>
      </c>
      <c r="F284" s="379"/>
      <c r="G284" s="379" t="s">
        <v>380</v>
      </c>
      <c r="H284" s="381" t="s">
        <v>380</v>
      </c>
      <c r="I284" s="380"/>
      <c r="J284" s="380"/>
      <c r="K284" s="380"/>
      <c r="L284" s="382"/>
      <c r="M284" s="383"/>
      <c r="N284" s="383"/>
      <c r="O284" s="383"/>
      <c r="P284" s="383"/>
      <c r="Q284" s="383"/>
      <c r="R284" s="383"/>
      <c r="S284" s="383"/>
      <c r="T284" s="383"/>
      <c r="U284" s="383"/>
      <c r="V284" s="383"/>
      <c r="W284" s="383"/>
      <c r="X284" s="383"/>
      <c r="Y284" s="383"/>
      <c r="Z284" s="383"/>
      <c r="AA284" s="383"/>
      <c r="AB284" s="383"/>
      <c r="AC284" s="383"/>
      <c r="AD284" s="383"/>
    </row>
    <row r="285">
      <c r="A285" s="383"/>
      <c r="B285" s="383"/>
      <c r="C285" s="379"/>
      <c r="D285" s="379" t="s">
        <v>380</v>
      </c>
      <c r="E285" s="381" t="s">
        <v>380</v>
      </c>
      <c r="F285" s="379"/>
      <c r="G285" s="379" t="s">
        <v>380</v>
      </c>
      <c r="H285" s="381" t="s">
        <v>380</v>
      </c>
      <c r="I285" s="380"/>
      <c r="J285" s="380"/>
      <c r="K285" s="380"/>
      <c r="L285" s="382"/>
      <c r="M285" s="383"/>
      <c r="N285" s="383"/>
      <c r="O285" s="383"/>
      <c r="P285" s="383"/>
      <c r="Q285" s="383"/>
      <c r="R285" s="383"/>
      <c r="S285" s="383"/>
      <c r="T285" s="383"/>
      <c r="U285" s="383"/>
      <c r="V285" s="383"/>
      <c r="W285" s="383"/>
      <c r="X285" s="383"/>
      <c r="Y285" s="383"/>
      <c r="Z285" s="383"/>
      <c r="AA285" s="383"/>
      <c r="AB285" s="383"/>
      <c r="AC285" s="383"/>
      <c r="AD285" s="383"/>
    </row>
    <row r="286">
      <c r="A286" s="383"/>
      <c r="B286" s="383"/>
      <c r="C286" s="379"/>
      <c r="D286" s="379" t="s">
        <v>380</v>
      </c>
      <c r="E286" s="381" t="s">
        <v>380</v>
      </c>
      <c r="F286" s="379"/>
      <c r="G286" s="379" t="s">
        <v>380</v>
      </c>
      <c r="H286" s="381" t="s">
        <v>380</v>
      </c>
      <c r="I286" s="380"/>
      <c r="J286" s="380"/>
      <c r="K286" s="380"/>
      <c r="L286" s="382"/>
      <c r="M286" s="383"/>
      <c r="N286" s="383"/>
      <c r="O286" s="383"/>
      <c r="P286" s="383"/>
      <c r="Q286" s="383"/>
      <c r="R286" s="383"/>
      <c r="S286" s="383"/>
      <c r="T286" s="383"/>
      <c r="U286" s="383"/>
      <c r="V286" s="383"/>
      <c r="W286" s="383"/>
      <c r="X286" s="383"/>
      <c r="Y286" s="383"/>
      <c r="Z286" s="383"/>
      <c r="AA286" s="383"/>
      <c r="AB286" s="383"/>
      <c r="AC286" s="383"/>
      <c r="AD286" s="383"/>
    </row>
    <row r="287">
      <c r="A287" s="383"/>
      <c r="B287" s="383"/>
      <c r="C287" s="379"/>
      <c r="D287" s="379" t="s">
        <v>380</v>
      </c>
      <c r="E287" s="381" t="s">
        <v>380</v>
      </c>
      <c r="F287" s="379"/>
      <c r="G287" s="379" t="s">
        <v>380</v>
      </c>
      <c r="H287" s="381" t="s">
        <v>380</v>
      </c>
      <c r="I287" s="380"/>
      <c r="J287" s="380"/>
      <c r="K287" s="380"/>
      <c r="L287" s="382"/>
      <c r="M287" s="383"/>
      <c r="N287" s="383"/>
      <c r="O287" s="383"/>
      <c r="P287" s="383"/>
      <c r="Q287" s="383"/>
      <c r="R287" s="383"/>
      <c r="S287" s="383"/>
      <c r="T287" s="383"/>
      <c r="U287" s="383"/>
      <c r="V287" s="383"/>
      <c r="W287" s="383"/>
      <c r="X287" s="383"/>
      <c r="Y287" s="383"/>
      <c r="Z287" s="383"/>
      <c r="AA287" s="383"/>
      <c r="AB287" s="383"/>
      <c r="AC287" s="383"/>
      <c r="AD287" s="383"/>
    </row>
    <row r="288">
      <c r="A288" s="383"/>
      <c r="B288" s="383"/>
      <c r="C288" s="379"/>
      <c r="D288" s="379" t="s">
        <v>380</v>
      </c>
      <c r="E288" s="381" t="s">
        <v>380</v>
      </c>
      <c r="F288" s="379"/>
      <c r="G288" s="379" t="s">
        <v>380</v>
      </c>
      <c r="H288" s="381" t="s">
        <v>380</v>
      </c>
      <c r="I288" s="380"/>
      <c r="J288" s="380"/>
      <c r="K288" s="380"/>
      <c r="L288" s="382"/>
      <c r="M288" s="383"/>
      <c r="N288" s="383"/>
      <c r="O288" s="383"/>
      <c r="P288" s="383"/>
      <c r="Q288" s="383"/>
      <c r="R288" s="383"/>
      <c r="S288" s="383"/>
      <c r="T288" s="383"/>
      <c r="U288" s="383"/>
      <c r="V288" s="383"/>
      <c r="W288" s="383"/>
      <c r="X288" s="383"/>
      <c r="Y288" s="383"/>
      <c r="Z288" s="383"/>
      <c r="AA288" s="383"/>
      <c r="AB288" s="383"/>
      <c r="AC288" s="383"/>
      <c r="AD288" s="383"/>
    </row>
    <row r="289">
      <c r="A289" s="383"/>
      <c r="B289" s="383"/>
      <c r="C289" s="379"/>
      <c r="D289" s="379" t="s">
        <v>380</v>
      </c>
      <c r="E289" s="381" t="s">
        <v>380</v>
      </c>
      <c r="F289" s="379"/>
      <c r="G289" s="379" t="s">
        <v>380</v>
      </c>
      <c r="H289" s="381" t="s">
        <v>380</v>
      </c>
      <c r="I289" s="380"/>
      <c r="J289" s="380"/>
      <c r="K289" s="380"/>
      <c r="L289" s="382"/>
      <c r="M289" s="383"/>
      <c r="N289" s="383"/>
      <c r="O289" s="383"/>
      <c r="P289" s="383"/>
      <c r="Q289" s="383"/>
      <c r="R289" s="383"/>
      <c r="S289" s="383"/>
      <c r="T289" s="383"/>
      <c r="U289" s="383"/>
      <c r="V289" s="383"/>
      <c r="W289" s="383"/>
      <c r="X289" s="383"/>
      <c r="Y289" s="383"/>
      <c r="Z289" s="383"/>
      <c r="AA289" s="383"/>
      <c r="AB289" s="383"/>
      <c r="AC289" s="383"/>
      <c r="AD289" s="383"/>
    </row>
    <row r="290">
      <c r="A290" s="383"/>
      <c r="B290" s="383"/>
      <c r="C290" s="379"/>
      <c r="D290" s="379" t="s">
        <v>380</v>
      </c>
      <c r="E290" s="381" t="s">
        <v>380</v>
      </c>
      <c r="F290" s="379"/>
      <c r="G290" s="379" t="s">
        <v>380</v>
      </c>
      <c r="H290" s="381" t="s">
        <v>380</v>
      </c>
      <c r="I290" s="380"/>
      <c r="J290" s="380"/>
      <c r="K290" s="380"/>
      <c r="L290" s="382"/>
      <c r="M290" s="383"/>
      <c r="N290" s="383"/>
      <c r="O290" s="383"/>
      <c r="P290" s="383"/>
      <c r="Q290" s="383"/>
      <c r="R290" s="383"/>
      <c r="S290" s="383"/>
      <c r="T290" s="383"/>
      <c r="U290" s="383"/>
      <c r="V290" s="383"/>
      <c r="W290" s="383"/>
      <c r="X290" s="383"/>
      <c r="Y290" s="383"/>
      <c r="Z290" s="383"/>
      <c r="AA290" s="383"/>
      <c r="AB290" s="383"/>
      <c r="AC290" s="383"/>
      <c r="AD290" s="383"/>
    </row>
    <row r="291">
      <c r="A291" s="383"/>
      <c r="B291" s="383"/>
      <c r="C291" s="379"/>
      <c r="D291" s="379" t="s">
        <v>380</v>
      </c>
      <c r="E291" s="381" t="s">
        <v>380</v>
      </c>
      <c r="F291" s="379"/>
      <c r="G291" s="379" t="s">
        <v>380</v>
      </c>
      <c r="H291" s="381" t="s">
        <v>380</v>
      </c>
      <c r="I291" s="380"/>
      <c r="J291" s="380"/>
      <c r="K291" s="380"/>
      <c r="L291" s="382"/>
      <c r="M291" s="383"/>
      <c r="N291" s="383"/>
      <c r="O291" s="383"/>
      <c r="P291" s="383"/>
      <c r="Q291" s="383"/>
      <c r="R291" s="383"/>
      <c r="S291" s="383"/>
      <c r="T291" s="383"/>
      <c r="U291" s="383"/>
      <c r="V291" s="383"/>
      <c r="W291" s="383"/>
      <c r="X291" s="383"/>
      <c r="Y291" s="383"/>
      <c r="Z291" s="383"/>
      <c r="AA291" s="383"/>
      <c r="AB291" s="383"/>
      <c r="AC291" s="383"/>
      <c r="AD291" s="383"/>
    </row>
    <row r="292">
      <c r="A292" s="383"/>
      <c r="B292" s="383"/>
      <c r="C292" s="379"/>
      <c r="D292" s="379" t="s">
        <v>380</v>
      </c>
      <c r="E292" s="381" t="s">
        <v>380</v>
      </c>
      <c r="F292" s="379"/>
      <c r="G292" s="379" t="s">
        <v>380</v>
      </c>
      <c r="H292" s="381" t="s">
        <v>380</v>
      </c>
      <c r="I292" s="380"/>
      <c r="J292" s="380"/>
      <c r="K292" s="380"/>
      <c r="L292" s="382"/>
      <c r="M292" s="383"/>
      <c r="N292" s="383"/>
      <c r="O292" s="383"/>
      <c r="P292" s="383"/>
      <c r="Q292" s="383"/>
      <c r="R292" s="383"/>
      <c r="S292" s="383"/>
      <c r="T292" s="383"/>
      <c r="U292" s="383"/>
      <c r="V292" s="383"/>
      <c r="W292" s="383"/>
      <c r="X292" s="383"/>
      <c r="Y292" s="383"/>
      <c r="Z292" s="383"/>
      <c r="AA292" s="383"/>
      <c r="AB292" s="383"/>
      <c r="AC292" s="383"/>
      <c r="AD292" s="383"/>
    </row>
    <row r="293">
      <c r="A293" s="383"/>
      <c r="B293" s="383"/>
      <c r="C293" s="379"/>
      <c r="D293" s="379" t="s">
        <v>380</v>
      </c>
      <c r="E293" s="381" t="s">
        <v>380</v>
      </c>
      <c r="F293" s="379"/>
      <c r="G293" s="379" t="s">
        <v>380</v>
      </c>
      <c r="H293" s="381" t="s">
        <v>380</v>
      </c>
      <c r="I293" s="380"/>
      <c r="J293" s="380"/>
      <c r="K293" s="380"/>
      <c r="L293" s="382"/>
      <c r="M293" s="383"/>
      <c r="N293" s="383"/>
      <c r="O293" s="383"/>
      <c r="P293" s="383"/>
      <c r="Q293" s="383"/>
      <c r="R293" s="383"/>
      <c r="S293" s="383"/>
      <c r="T293" s="383"/>
      <c r="U293" s="383"/>
      <c r="V293" s="383"/>
      <c r="W293" s="383"/>
      <c r="X293" s="383"/>
      <c r="Y293" s="383"/>
      <c r="Z293" s="383"/>
      <c r="AA293" s="383"/>
      <c r="AB293" s="383"/>
      <c r="AC293" s="383"/>
      <c r="AD293" s="383"/>
    </row>
    <row r="294">
      <c r="A294" s="383"/>
      <c r="B294" s="383"/>
      <c r="C294" s="379"/>
      <c r="D294" s="379" t="s">
        <v>380</v>
      </c>
      <c r="E294" s="381" t="s">
        <v>380</v>
      </c>
      <c r="F294" s="379"/>
      <c r="G294" s="379" t="s">
        <v>380</v>
      </c>
      <c r="H294" s="381" t="s">
        <v>380</v>
      </c>
      <c r="I294" s="380"/>
      <c r="J294" s="380"/>
      <c r="K294" s="380"/>
      <c r="L294" s="382"/>
      <c r="M294" s="383"/>
      <c r="N294" s="383"/>
      <c r="O294" s="383"/>
      <c r="P294" s="383"/>
      <c r="Q294" s="383"/>
      <c r="R294" s="383"/>
      <c r="S294" s="383"/>
      <c r="T294" s="383"/>
      <c r="U294" s="383"/>
      <c r="V294" s="383"/>
      <c r="W294" s="383"/>
      <c r="X294" s="383"/>
      <c r="Y294" s="383"/>
      <c r="Z294" s="383"/>
      <c r="AA294" s="383"/>
      <c r="AB294" s="383"/>
      <c r="AC294" s="383"/>
      <c r="AD294" s="383"/>
    </row>
    <row r="295">
      <c r="A295" s="383"/>
      <c r="B295" s="383"/>
      <c r="C295" s="379"/>
      <c r="D295" s="379" t="s">
        <v>380</v>
      </c>
      <c r="E295" s="381" t="s">
        <v>380</v>
      </c>
      <c r="F295" s="379"/>
      <c r="G295" s="379" t="s">
        <v>380</v>
      </c>
      <c r="H295" s="381" t="s">
        <v>380</v>
      </c>
      <c r="I295" s="380"/>
      <c r="J295" s="380"/>
      <c r="K295" s="380"/>
      <c r="L295" s="382"/>
      <c r="M295" s="383"/>
      <c r="N295" s="383"/>
      <c r="O295" s="383"/>
      <c r="P295" s="383"/>
      <c r="Q295" s="383"/>
      <c r="R295" s="383"/>
      <c r="S295" s="383"/>
      <c r="T295" s="383"/>
      <c r="U295" s="383"/>
      <c r="V295" s="383"/>
      <c r="W295" s="383"/>
      <c r="X295" s="383"/>
      <c r="Y295" s="383"/>
      <c r="Z295" s="383"/>
      <c r="AA295" s="383"/>
      <c r="AB295" s="383"/>
      <c r="AC295" s="383"/>
      <c r="AD295" s="383"/>
    </row>
    <row r="296">
      <c r="A296" s="383"/>
      <c r="B296" s="383"/>
      <c r="C296" s="379"/>
      <c r="D296" s="379" t="s">
        <v>380</v>
      </c>
      <c r="E296" s="381" t="s">
        <v>380</v>
      </c>
      <c r="F296" s="379"/>
      <c r="G296" s="379" t="s">
        <v>380</v>
      </c>
      <c r="H296" s="381" t="s">
        <v>380</v>
      </c>
      <c r="I296" s="380"/>
      <c r="J296" s="380"/>
      <c r="K296" s="380"/>
      <c r="L296" s="382"/>
      <c r="M296" s="383"/>
      <c r="N296" s="383"/>
      <c r="O296" s="383"/>
      <c r="P296" s="383"/>
      <c r="Q296" s="383"/>
      <c r="R296" s="383"/>
      <c r="S296" s="383"/>
      <c r="T296" s="383"/>
      <c r="U296" s="383"/>
      <c r="V296" s="383"/>
      <c r="W296" s="383"/>
      <c r="X296" s="383"/>
      <c r="Y296" s="383"/>
      <c r="Z296" s="383"/>
      <c r="AA296" s="383"/>
      <c r="AB296" s="383"/>
      <c r="AC296" s="383"/>
      <c r="AD296" s="383"/>
    </row>
    <row r="297">
      <c r="A297" s="383"/>
      <c r="B297" s="383"/>
      <c r="C297" s="379"/>
      <c r="D297" s="379" t="s">
        <v>380</v>
      </c>
      <c r="E297" s="381" t="s">
        <v>380</v>
      </c>
      <c r="F297" s="379"/>
      <c r="G297" s="379" t="s">
        <v>380</v>
      </c>
      <c r="H297" s="381" t="s">
        <v>380</v>
      </c>
      <c r="I297" s="380"/>
      <c r="J297" s="380"/>
      <c r="K297" s="380"/>
      <c r="L297" s="382"/>
      <c r="M297" s="383"/>
      <c r="N297" s="383"/>
      <c r="O297" s="383"/>
      <c r="P297" s="383"/>
      <c r="Q297" s="383"/>
      <c r="R297" s="383"/>
      <c r="S297" s="383"/>
      <c r="T297" s="383"/>
      <c r="U297" s="383"/>
      <c r="V297" s="383"/>
      <c r="W297" s="383"/>
      <c r="X297" s="383"/>
      <c r="Y297" s="383"/>
      <c r="Z297" s="383"/>
      <c r="AA297" s="383"/>
      <c r="AB297" s="383"/>
      <c r="AC297" s="383"/>
      <c r="AD297" s="383"/>
    </row>
    <row r="298">
      <c r="A298" s="383"/>
      <c r="B298" s="383"/>
      <c r="C298" s="379"/>
      <c r="D298" s="379" t="s">
        <v>380</v>
      </c>
      <c r="E298" s="381" t="s">
        <v>380</v>
      </c>
      <c r="F298" s="379"/>
      <c r="G298" s="379" t="s">
        <v>380</v>
      </c>
      <c r="H298" s="381" t="s">
        <v>380</v>
      </c>
      <c r="I298" s="380"/>
      <c r="J298" s="380"/>
      <c r="K298" s="380"/>
      <c r="L298" s="382"/>
      <c r="M298" s="383"/>
      <c r="N298" s="383"/>
      <c r="O298" s="383"/>
      <c r="P298" s="383"/>
      <c r="Q298" s="383"/>
      <c r="R298" s="383"/>
      <c r="S298" s="383"/>
      <c r="T298" s="383"/>
      <c r="U298" s="383"/>
      <c r="V298" s="383"/>
      <c r="W298" s="383"/>
      <c r="X298" s="383"/>
      <c r="Y298" s="383"/>
      <c r="Z298" s="383"/>
      <c r="AA298" s="383"/>
      <c r="AB298" s="383"/>
      <c r="AC298" s="383"/>
      <c r="AD298" s="383"/>
    </row>
    <row r="299">
      <c r="A299" s="383"/>
      <c r="B299" s="383"/>
      <c r="C299" s="379"/>
      <c r="D299" s="379" t="s">
        <v>380</v>
      </c>
      <c r="E299" s="381" t="s">
        <v>380</v>
      </c>
      <c r="F299" s="379"/>
      <c r="G299" s="379" t="s">
        <v>380</v>
      </c>
      <c r="H299" s="381" t="s">
        <v>380</v>
      </c>
      <c r="I299" s="380"/>
      <c r="J299" s="380"/>
      <c r="K299" s="380"/>
      <c r="L299" s="382"/>
      <c r="M299" s="383"/>
      <c r="N299" s="383"/>
      <c r="O299" s="383"/>
      <c r="P299" s="383"/>
      <c r="Q299" s="383"/>
      <c r="R299" s="383"/>
      <c r="S299" s="383"/>
      <c r="T299" s="383"/>
      <c r="U299" s="383"/>
      <c r="V299" s="383"/>
      <c r="W299" s="383"/>
      <c r="X299" s="383"/>
      <c r="Y299" s="383"/>
      <c r="Z299" s="383"/>
      <c r="AA299" s="383"/>
      <c r="AB299" s="383"/>
      <c r="AC299" s="383"/>
      <c r="AD299" s="383"/>
    </row>
    <row r="300">
      <c r="A300" s="383"/>
      <c r="B300" s="383"/>
      <c r="C300" s="379"/>
      <c r="D300" s="379" t="s">
        <v>380</v>
      </c>
      <c r="E300" s="381" t="s">
        <v>380</v>
      </c>
      <c r="F300" s="379"/>
      <c r="G300" s="379" t="s">
        <v>380</v>
      </c>
      <c r="H300" s="381" t="s">
        <v>380</v>
      </c>
      <c r="I300" s="380"/>
      <c r="J300" s="380"/>
      <c r="K300" s="380"/>
      <c r="L300" s="382"/>
      <c r="M300" s="383"/>
      <c r="N300" s="383"/>
      <c r="O300" s="383"/>
      <c r="P300" s="383"/>
      <c r="Q300" s="383"/>
      <c r="R300" s="383"/>
      <c r="S300" s="383"/>
      <c r="T300" s="383"/>
      <c r="U300" s="383"/>
      <c r="V300" s="383"/>
      <c r="W300" s="383"/>
      <c r="X300" s="383"/>
      <c r="Y300" s="383"/>
      <c r="Z300" s="383"/>
      <c r="AA300" s="383"/>
      <c r="AB300" s="383"/>
      <c r="AC300" s="383"/>
      <c r="AD300" s="383"/>
    </row>
    <row r="301">
      <c r="A301" s="383"/>
      <c r="B301" s="383"/>
      <c r="C301" s="379"/>
      <c r="D301" s="379" t="s">
        <v>380</v>
      </c>
      <c r="E301" s="381" t="s">
        <v>380</v>
      </c>
      <c r="F301" s="379"/>
      <c r="G301" s="379" t="s">
        <v>380</v>
      </c>
      <c r="H301" s="381" t="s">
        <v>380</v>
      </c>
      <c r="I301" s="380"/>
      <c r="J301" s="380"/>
      <c r="K301" s="380"/>
      <c r="L301" s="382"/>
      <c r="M301" s="383"/>
      <c r="N301" s="383"/>
      <c r="O301" s="383"/>
      <c r="P301" s="383"/>
      <c r="Q301" s="383"/>
      <c r="R301" s="383"/>
      <c r="S301" s="383"/>
      <c r="T301" s="383"/>
      <c r="U301" s="383"/>
      <c r="V301" s="383"/>
      <c r="W301" s="383"/>
      <c r="X301" s="383"/>
      <c r="Y301" s="383"/>
      <c r="Z301" s="383"/>
      <c r="AA301" s="383"/>
      <c r="AB301" s="383"/>
      <c r="AC301" s="383"/>
      <c r="AD301" s="383"/>
    </row>
    <row r="302">
      <c r="A302" s="383"/>
      <c r="B302" s="383"/>
      <c r="C302" s="379"/>
      <c r="D302" s="379" t="s">
        <v>380</v>
      </c>
      <c r="E302" s="381" t="s">
        <v>380</v>
      </c>
      <c r="F302" s="379"/>
      <c r="G302" s="379" t="s">
        <v>380</v>
      </c>
      <c r="H302" s="381" t="s">
        <v>380</v>
      </c>
      <c r="I302" s="380"/>
      <c r="J302" s="380"/>
      <c r="K302" s="380"/>
      <c r="L302" s="382"/>
      <c r="M302" s="383"/>
      <c r="N302" s="383"/>
      <c r="O302" s="383"/>
      <c r="P302" s="383"/>
      <c r="Q302" s="383"/>
      <c r="R302" s="383"/>
      <c r="S302" s="383"/>
      <c r="T302" s="383"/>
      <c r="U302" s="383"/>
      <c r="V302" s="383"/>
      <c r="W302" s="383"/>
      <c r="X302" s="383"/>
      <c r="Y302" s="383"/>
      <c r="Z302" s="383"/>
      <c r="AA302" s="383"/>
      <c r="AB302" s="383"/>
      <c r="AC302" s="383"/>
      <c r="AD302" s="383"/>
    </row>
    <row r="303">
      <c r="A303" s="383"/>
      <c r="B303" s="383"/>
      <c r="C303" s="379"/>
      <c r="D303" s="379" t="s">
        <v>380</v>
      </c>
      <c r="E303" s="381" t="s">
        <v>380</v>
      </c>
      <c r="F303" s="379"/>
      <c r="G303" s="379" t="s">
        <v>380</v>
      </c>
      <c r="H303" s="381" t="s">
        <v>380</v>
      </c>
      <c r="I303" s="380"/>
      <c r="J303" s="380"/>
      <c r="K303" s="380"/>
      <c r="L303" s="382"/>
      <c r="M303" s="383"/>
      <c r="N303" s="383"/>
      <c r="O303" s="383"/>
      <c r="P303" s="383"/>
      <c r="Q303" s="383"/>
      <c r="R303" s="383"/>
      <c r="S303" s="383"/>
      <c r="T303" s="383"/>
      <c r="U303" s="383"/>
      <c r="V303" s="383"/>
      <c r="W303" s="383"/>
      <c r="X303" s="383"/>
      <c r="Y303" s="383"/>
      <c r="Z303" s="383"/>
      <c r="AA303" s="383"/>
      <c r="AB303" s="383"/>
      <c r="AC303" s="383"/>
      <c r="AD303" s="383"/>
    </row>
    <row r="304">
      <c r="A304" s="383"/>
      <c r="B304" s="383"/>
      <c r="C304" s="379"/>
      <c r="D304" s="379" t="s">
        <v>380</v>
      </c>
      <c r="E304" s="381" t="s">
        <v>380</v>
      </c>
      <c r="F304" s="379"/>
      <c r="G304" s="379" t="s">
        <v>380</v>
      </c>
      <c r="H304" s="381" t="s">
        <v>380</v>
      </c>
      <c r="I304" s="380"/>
      <c r="J304" s="380"/>
      <c r="K304" s="380"/>
      <c r="L304" s="382"/>
      <c r="M304" s="383"/>
      <c r="N304" s="383"/>
      <c r="O304" s="383"/>
      <c r="P304" s="383"/>
      <c r="Q304" s="383"/>
      <c r="R304" s="383"/>
      <c r="S304" s="383"/>
      <c r="T304" s="383"/>
      <c r="U304" s="383"/>
      <c r="V304" s="383"/>
      <c r="W304" s="383"/>
      <c r="X304" s="383"/>
      <c r="Y304" s="383"/>
      <c r="Z304" s="383"/>
      <c r="AA304" s="383"/>
      <c r="AB304" s="383"/>
      <c r="AC304" s="383"/>
      <c r="AD304" s="383"/>
    </row>
    <row r="305">
      <c r="A305" s="383"/>
      <c r="B305" s="383"/>
      <c r="C305" s="379"/>
      <c r="D305" s="379" t="s">
        <v>380</v>
      </c>
      <c r="E305" s="381" t="s">
        <v>380</v>
      </c>
      <c r="F305" s="379"/>
      <c r="G305" s="379" t="s">
        <v>380</v>
      </c>
      <c r="H305" s="381" t="s">
        <v>380</v>
      </c>
      <c r="I305" s="380"/>
      <c r="J305" s="380"/>
      <c r="K305" s="380"/>
      <c r="L305" s="382"/>
      <c r="M305" s="383"/>
      <c r="N305" s="383"/>
      <c r="O305" s="383"/>
      <c r="P305" s="383"/>
      <c r="Q305" s="383"/>
      <c r="R305" s="383"/>
      <c r="S305" s="383"/>
      <c r="T305" s="383"/>
      <c r="U305" s="383"/>
      <c r="V305" s="383"/>
      <c r="W305" s="383"/>
      <c r="X305" s="383"/>
      <c r="Y305" s="383"/>
      <c r="Z305" s="383"/>
      <c r="AA305" s="383"/>
      <c r="AB305" s="383"/>
      <c r="AC305" s="383"/>
      <c r="AD305" s="383"/>
    </row>
    <row r="306">
      <c r="A306" s="383"/>
      <c r="B306" s="383"/>
      <c r="C306" s="379"/>
      <c r="D306" s="379" t="s">
        <v>380</v>
      </c>
      <c r="E306" s="381" t="s">
        <v>380</v>
      </c>
      <c r="F306" s="379"/>
      <c r="G306" s="379" t="s">
        <v>380</v>
      </c>
      <c r="H306" s="381" t="s">
        <v>380</v>
      </c>
      <c r="I306" s="380"/>
      <c r="J306" s="380"/>
      <c r="K306" s="380"/>
      <c r="L306" s="382"/>
      <c r="M306" s="383"/>
      <c r="N306" s="383"/>
      <c r="O306" s="383"/>
      <c r="P306" s="383"/>
      <c r="Q306" s="383"/>
      <c r="R306" s="383"/>
      <c r="S306" s="383"/>
      <c r="T306" s="383"/>
      <c r="U306" s="383"/>
      <c r="V306" s="383"/>
      <c r="W306" s="383"/>
      <c r="X306" s="383"/>
      <c r="Y306" s="383"/>
      <c r="Z306" s="383"/>
      <c r="AA306" s="383"/>
      <c r="AB306" s="383"/>
      <c r="AC306" s="383"/>
      <c r="AD306" s="383"/>
    </row>
    <row r="307">
      <c r="A307" s="383"/>
      <c r="B307" s="383"/>
      <c r="C307" s="379"/>
      <c r="D307" s="379" t="s">
        <v>380</v>
      </c>
      <c r="E307" s="381" t="s">
        <v>380</v>
      </c>
      <c r="F307" s="379"/>
      <c r="G307" s="379" t="s">
        <v>380</v>
      </c>
      <c r="H307" s="381" t="s">
        <v>380</v>
      </c>
      <c r="I307" s="380"/>
      <c r="J307" s="380"/>
      <c r="K307" s="380"/>
      <c r="L307" s="382"/>
      <c r="M307" s="383"/>
      <c r="N307" s="383"/>
      <c r="O307" s="383"/>
      <c r="P307" s="383"/>
      <c r="Q307" s="383"/>
      <c r="R307" s="383"/>
      <c r="S307" s="383"/>
      <c r="T307" s="383"/>
      <c r="U307" s="383"/>
      <c r="V307" s="383"/>
      <c r="W307" s="383"/>
      <c r="X307" s="383"/>
      <c r="Y307" s="383"/>
      <c r="Z307" s="383"/>
      <c r="AA307" s="383"/>
      <c r="AB307" s="383"/>
      <c r="AC307" s="383"/>
      <c r="AD307" s="383"/>
    </row>
    <row r="308">
      <c r="A308" s="383"/>
      <c r="B308" s="383"/>
      <c r="C308" s="379"/>
      <c r="D308" s="379" t="s">
        <v>380</v>
      </c>
      <c r="E308" s="381" t="s">
        <v>380</v>
      </c>
      <c r="F308" s="379"/>
      <c r="G308" s="379" t="s">
        <v>380</v>
      </c>
      <c r="H308" s="381" t="s">
        <v>380</v>
      </c>
      <c r="I308" s="380"/>
      <c r="J308" s="380"/>
      <c r="K308" s="380"/>
      <c r="L308" s="382"/>
      <c r="M308" s="383"/>
      <c r="N308" s="383"/>
      <c r="O308" s="383"/>
      <c r="P308" s="383"/>
      <c r="Q308" s="383"/>
      <c r="R308" s="383"/>
      <c r="S308" s="383"/>
      <c r="T308" s="383"/>
      <c r="U308" s="383"/>
      <c r="V308" s="383"/>
      <c r="W308" s="383"/>
      <c r="X308" s="383"/>
      <c r="Y308" s="383"/>
      <c r="Z308" s="383"/>
      <c r="AA308" s="383"/>
      <c r="AB308" s="383"/>
      <c r="AC308" s="383"/>
      <c r="AD308" s="383"/>
    </row>
    <row r="309">
      <c r="A309" s="383"/>
      <c r="B309" s="383"/>
      <c r="C309" s="379"/>
      <c r="D309" s="379" t="s">
        <v>380</v>
      </c>
      <c r="E309" s="381" t="s">
        <v>380</v>
      </c>
      <c r="F309" s="379"/>
      <c r="G309" s="379" t="s">
        <v>380</v>
      </c>
      <c r="H309" s="381" t="s">
        <v>380</v>
      </c>
      <c r="I309" s="380"/>
      <c r="J309" s="380"/>
      <c r="K309" s="380"/>
      <c r="L309" s="382"/>
      <c r="M309" s="383"/>
      <c r="N309" s="383"/>
      <c r="O309" s="383"/>
      <c r="P309" s="383"/>
      <c r="Q309" s="383"/>
      <c r="R309" s="383"/>
      <c r="S309" s="383"/>
      <c r="T309" s="383"/>
      <c r="U309" s="383"/>
      <c r="V309" s="383"/>
      <c r="W309" s="383"/>
      <c r="X309" s="383"/>
      <c r="Y309" s="383"/>
      <c r="Z309" s="383"/>
      <c r="AA309" s="383"/>
      <c r="AB309" s="383"/>
      <c r="AC309" s="383"/>
      <c r="AD309" s="383"/>
    </row>
    <row r="310">
      <c r="A310" s="383"/>
      <c r="B310" s="383"/>
      <c r="C310" s="379"/>
      <c r="D310" s="379" t="s">
        <v>380</v>
      </c>
      <c r="E310" s="381" t="s">
        <v>380</v>
      </c>
      <c r="F310" s="379"/>
      <c r="G310" s="379" t="s">
        <v>380</v>
      </c>
      <c r="H310" s="381" t="s">
        <v>380</v>
      </c>
      <c r="I310" s="380"/>
      <c r="J310" s="380"/>
      <c r="K310" s="380"/>
      <c r="L310" s="382"/>
      <c r="M310" s="383"/>
      <c r="N310" s="383"/>
      <c r="O310" s="383"/>
      <c r="P310" s="383"/>
      <c r="Q310" s="383"/>
      <c r="R310" s="383"/>
      <c r="S310" s="383"/>
      <c r="T310" s="383"/>
      <c r="U310" s="383"/>
      <c r="V310" s="383"/>
      <c r="W310" s="383"/>
      <c r="X310" s="383"/>
      <c r="Y310" s="383"/>
      <c r="Z310" s="383"/>
      <c r="AA310" s="383"/>
      <c r="AB310" s="383"/>
      <c r="AC310" s="383"/>
      <c r="AD310" s="383"/>
    </row>
    <row r="311">
      <c r="A311" s="383"/>
      <c r="B311" s="383"/>
      <c r="C311" s="379"/>
      <c r="D311" s="379" t="s">
        <v>380</v>
      </c>
      <c r="E311" s="381" t="s">
        <v>380</v>
      </c>
      <c r="F311" s="379"/>
      <c r="G311" s="379" t="s">
        <v>380</v>
      </c>
      <c r="H311" s="381" t="s">
        <v>380</v>
      </c>
      <c r="I311" s="380"/>
      <c r="J311" s="380"/>
      <c r="K311" s="380"/>
      <c r="L311" s="382"/>
      <c r="M311" s="383"/>
      <c r="N311" s="383"/>
      <c r="O311" s="383"/>
      <c r="P311" s="383"/>
      <c r="Q311" s="383"/>
      <c r="R311" s="383"/>
      <c r="S311" s="383"/>
      <c r="T311" s="383"/>
      <c r="U311" s="383"/>
      <c r="V311" s="383"/>
      <c r="W311" s="383"/>
      <c r="X311" s="383"/>
      <c r="Y311" s="383"/>
      <c r="Z311" s="383"/>
      <c r="AA311" s="383"/>
      <c r="AB311" s="383"/>
      <c r="AC311" s="383"/>
      <c r="AD311" s="383"/>
    </row>
    <row r="312">
      <c r="A312" s="383"/>
      <c r="B312" s="383"/>
      <c r="C312" s="379"/>
      <c r="D312" s="379" t="s">
        <v>380</v>
      </c>
      <c r="E312" s="381" t="s">
        <v>380</v>
      </c>
      <c r="F312" s="379"/>
      <c r="G312" s="379" t="s">
        <v>380</v>
      </c>
      <c r="H312" s="381" t="s">
        <v>380</v>
      </c>
      <c r="I312" s="380"/>
      <c r="J312" s="380"/>
      <c r="K312" s="380"/>
      <c r="L312" s="382"/>
      <c r="M312" s="383"/>
      <c r="N312" s="383"/>
      <c r="O312" s="383"/>
      <c r="P312" s="383"/>
      <c r="Q312" s="383"/>
      <c r="R312" s="383"/>
      <c r="S312" s="383"/>
      <c r="T312" s="383"/>
      <c r="U312" s="383"/>
      <c r="V312" s="383"/>
      <c r="W312" s="383"/>
      <c r="X312" s="383"/>
      <c r="Y312" s="383"/>
      <c r="Z312" s="383"/>
      <c r="AA312" s="383"/>
      <c r="AB312" s="383"/>
      <c r="AC312" s="383"/>
      <c r="AD312" s="383"/>
    </row>
    <row r="313">
      <c r="A313" s="383"/>
      <c r="B313" s="383"/>
      <c r="C313" s="379"/>
      <c r="D313" s="379" t="s">
        <v>380</v>
      </c>
      <c r="E313" s="381" t="s">
        <v>380</v>
      </c>
      <c r="F313" s="379"/>
      <c r="G313" s="379" t="s">
        <v>380</v>
      </c>
      <c r="H313" s="381" t="s">
        <v>380</v>
      </c>
      <c r="I313" s="380"/>
      <c r="J313" s="380"/>
      <c r="K313" s="380"/>
      <c r="L313" s="382"/>
      <c r="M313" s="383"/>
      <c r="N313" s="383"/>
      <c r="O313" s="383"/>
      <c r="P313" s="383"/>
      <c r="Q313" s="383"/>
      <c r="R313" s="383"/>
      <c r="S313" s="383"/>
      <c r="T313" s="383"/>
      <c r="U313" s="383"/>
      <c r="V313" s="383"/>
      <c r="W313" s="383"/>
      <c r="X313" s="383"/>
      <c r="Y313" s="383"/>
      <c r="Z313" s="383"/>
      <c r="AA313" s="383"/>
      <c r="AB313" s="383"/>
      <c r="AC313" s="383"/>
      <c r="AD313" s="383"/>
    </row>
    <row r="314">
      <c r="A314" s="383"/>
      <c r="B314" s="383"/>
      <c r="C314" s="379"/>
      <c r="D314" s="379" t="s">
        <v>380</v>
      </c>
      <c r="E314" s="381" t="s">
        <v>380</v>
      </c>
      <c r="F314" s="379"/>
      <c r="G314" s="379" t="s">
        <v>380</v>
      </c>
      <c r="H314" s="381" t="s">
        <v>380</v>
      </c>
      <c r="I314" s="380"/>
      <c r="J314" s="380"/>
      <c r="K314" s="380"/>
      <c r="L314" s="382"/>
      <c r="M314" s="383"/>
      <c r="N314" s="383"/>
      <c r="O314" s="383"/>
      <c r="P314" s="383"/>
      <c r="Q314" s="383"/>
      <c r="R314" s="383"/>
      <c r="S314" s="383"/>
      <c r="T314" s="383"/>
      <c r="U314" s="383"/>
      <c r="V314" s="383"/>
      <c r="W314" s="383"/>
      <c r="X314" s="383"/>
      <c r="Y314" s="383"/>
      <c r="Z314" s="383"/>
      <c r="AA314" s="383"/>
      <c r="AB314" s="383"/>
      <c r="AC314" s="383"/>
      <c r="AD314" s="383"/>
    </row>
    <row r="315">
      <c r="A315" s="383"/>
      <c r="B315" s="383"/>
      <c r="C315" s="379"/>
      <c r="D315" s="379" t="s">
        <v>380</v>
      </c>
      <c r="E315" s="381" t="s">
        <v>380</v>
      </c>
      <c r="F315" s="379"/>
      <c r="G315" s="379" t="s">
        <v>380</v>
      </c>
      <c r="H315" s="381" t="s">
        <v>380</v>
      </c>
      <c r="I315" s="380"/>
      <c r="J315" s="380"/>
      <c r="K315" s="380"/>
      <c r="L315" s="382"/>
      <c r="M315" s="383"/>
      <c r="N315" s="383"/>
      <c r="O315" s="383"/>
      <c r="P315" s="383"/>
      <c r="Q315" s="383"/>
      <c r="R315" s="383"/>
      <c r="S315" s="383"/>
      <c r="T315" s="383"/>
      <c r="U315" s="383"/>
      <c r="V315" s="383"/>
      <c r="W315" s="383"/>
      <c r="X315" s="383"/>
      <c r="Y315" s="383"/>
      <c r="Z315" s="383"/>
      <c r="AA315" s="383"/>
      <c r="AB315" s="383"/>
      <c r="AC315" s="383"/>
      <c r="AD315" s="383"/>
    </row>
    <row r="316">
      <c r="A316" s="383"/>
      <c r="B316" s="383"/>
      <c r="C316" s="379"/>
      <c r="D316" s="379" t="s">
        <v>380</v>
      </c>
      <c r="E316" s="381" t="s">
        <v>380</v>
      </c>
      <c r="F316" s="379"/>
      <c r="G316" s="379" t="s">
        <v>380</v>
      </c>
      <c r="H316" s="381" t="s">
        <v>380</v>
      </c>
      <c r="I316" s="380"/>
      <c r="J316" s="380"/>
      <c r="K316" s="380"/>
      <c r="L316" s="382"/>
      <c r="M316" s="383"/>
      <c r="N316" s="383"/>
      <c r="O316" s="383"/>
      <c r="P316" s="383"/>
      <c r="Q316" s="383"/>
      <c r="R316" s="383"/>
      <c r="S316" s="383"/>
      <c r="T316" s="383"/>
      <c r="U316" s="383"/>
      <c r="V316" s="383"/>
      <c r="W316" s="383"/>
      <c r="X316" s="383"/>
      <c r="Y316" s="383"/>
      <c r="Z316" s="383"/>
      <c r="AA316" s="383"/>
      <c r="AB316" s="383"/>
      <c r="AC316" s="383"/>
      <c r="AD316" s="383"/>
    </row>
    <row r="317">
      <c r="A317" s="383"/>
      <c r="B317" s="383"/>
      <c r="C317" s="379"/>
      <c r="D317" s="379" t="s">
        <v>380</v>
      </c>
      <c r="E317" s="381" t="s">
        <v>380</v>
      </c>
      <c r="F317" s="379"/>
      <c r="G317" s="379" t="s">
        <v>380</v>
      </c>
      <c r="H317" s="381" t="s">
        <v>380</v>
      </c>
      <c r="I317" s="380"/>
      <c r="J317" s="380"/>
      <c r="K317" s="380"/>
      <c r="L317" s="382"/>
      <c r="M317" s="383"/>
      <c r="N317" s="383"/>
      <c r="O317" s="383"/>
      <c r="P317" s="383"/>
      <c r="Q317" s="383"/>
      <c r="R317" s="383"/>
      <c r="S317" s="383"/>
      <c r="T317" s="383"/>
      <c r="U317" s="383"/>
      <c r="V317" s="383"/>
      <c r="W317" s="383"/>
      <c r="X317" s="383"/>
      <c r="Y317" s="383"/>
      <c r="Z317" s="383"/>
      <c r="AA317" s="383"/>
      <c r="AB317" s="383"/>
      <c r="AC317" s="383"/>
      <c r="AD317" s="383"/>
    </row>
    <row r="318">
      <c r="A318" s="383"/>
      <c r="B318" s="383"/>
      <c r="C318" s="379"/>
      <c r="D318" s="379" t="s">
        <v>380</v>
      </c>
      <c r="E318" s="381" t="s">
        <v>380</v>
      </c>
      <c r="F318" s="379"/>
      <c r="G318" s="379" t="s">
        <v>380</v>
      </c>
      <c r="H318" s="381" t="s">
        <v>380</v>
      </c>
      <c r="I318" s="380"/>
      <c r="J318" s="380"/>
      <c r="K318" s="380"/>
      <c r="L318" s="382"/>
      <c r="M318" s="383"/>
      <c r="N318" s="383"/>
      <c r="O318" s="383"/>
      <c r="P318" s="383"/>
      <c r="Q318" s="383"/>
      <c r="R318" s="383"/>
      <c r="S318" s="383"/>
      <c r="T318" s="383"/>
      <c r="U318" s="383"/>
      <c r="V318" s="383"/>
      <c r="W318" s="383"/>
      <c r="X318" s="383"/>
      <c r="Y318" s="383"/>
      <c r="Z318" s="383"/>
      <c r="AA318" s="383"/>
      <c r="AB318" s="383"/>
      <c r="AC318" s="383"/>
      <c r="AD318" s="383"/>
    </row>
    <row r="319">
      <c r="A319" s="383"/>
      <c r="B319" s="383"/>
      <c r="C319" s="379"/>
      <c r="D319" s="379" t="s">
        <v>380</v>
      </c>
      <c r="E319" s="381" t="s">
        <v>380</v>
      </c>
      <c r="F319" s="379"/>
      <c r="G319" s="379" t="s">
        <v>380</v>
      </c>
      <c r="H319" s="381" t="s">
        <v>380</v>
      </c>
      <c r="I319" s="380"/>
      <c r="J319" s="380"/>
      <c r="K319" s="380"/>
      <c r="L319" s="382"/>
      <c r="M319" s="383"/>
      <c r="N319" s="383"/>
      <c r="O319" s="383"/>
      <c r="P319" s="383"/>
      <c r="Q319" s="383"/>
      <c r="R319" s="383"/>
      <c r="S319" s="383"/>
      <c r="T319" s="383"/>
      <c r="U319" s="383"/>
      <c r="V319" s="383"/>
      <c r="W319" s="383"/>
      <c r="X319" s="383"/>
      <c r="Y319" s="383"/>
      <c r="Z319" s="383"/>
      <c r="AA319" s="383"/>
      <c r="AB319" s="383"/>
      <c r="AC319" s="383"/>
      <c r="AD319" s="383"/>
    </row>
    <row r="320">
      <c r="A320" s="383"/>
      <c r="B320" s="383"/>
      <c r="C320" s="379"/>
      <c r="D320" s="379" t="s">
        <v>380</v>
      </c>
      <c r="E320" s="381" t="s">
        <v>380</v>
      </c>
      <c r="F320" s="379"/>
      <c r="G320" s="379" t="s">
        <v>380</v>
      </c>
      <c r="H320" s="381" t="s">
        <v>380</v>
      </c>
      <c r="I320" s="380"/>
      <c r="J320" s="380"/>
      <c r="K320" s="380"/>
      <c r="L320" s="382"/>
      <c r="M320" s="383"/>
      <c r="N320" s="383"/>
      <c r="O320" s="383"/>
      <c r="P320" s="383"/>
      <c r="Q320" s="383"/>
      <c r="R320" s="383"/>
      <c r="S320" s="383"/>
      <c r="T320" s="383"/>
      <c r="U320" s="383"/>
      <c r="V320" s="383"/>
      <c r="W320" s="383"/>
      <c r="X320" s="383"/>
      <c r="Y320" s="383"/>
      <c r="Z320" s="383"/>
      <c r="AA320" s="383"/>
      <c r="AB320" s="383"/>
      <c r="AC320" s="383"/>
      <c r="AD320" s="383"/>
    </row>
    <row r="321">
      <c r="A321" s="383"/>
      <c r="B321" s="383"/>
      <c r="C321" s="379"/>
      <c r="D321" s="379" t="s">
        <v>380</v>
      </c>
      <c r="E321" s="381" t="s">
        <v>380</v>
      </c>
      <c r="F321" s="379"/>
      <c r="G321" s="379" t="s">
        <v>380</v>
      </c>
      <c r="H321" s="381" t="s">
        <v>380</v>
      </c>
      <c r="I321" s="380"/>
      <c r="J321" s="380"/>
      <c r="K321" s="380"/>
      <c r="L321" s="382"/>
      <c r="M321" s="383"/>
      <c r="N321" s="383"/>
      <c r="O321" s="383"/>
      <c r="P321" s="383"/>
      <c r="Q321" s="383"/>
      <c r="R321" s="383"/>
      <c r="S321" s="383"/>
      <c r="T321" s="383"/>
      <c r="U321" s="383"/>
      <c r="V321" s="383"/>
      <c r="W321" s="383"/>
      <c r="X321" s="383"/>
      <c r="Y321" s="383"/>
      <c r="Z321" s="383"/>
      <c r="AA321" s="383"/>
      <c r="AB321" s="383"/>
      <c r="AC321" s="383"/>
      <c r="AD321" s="383"/>
    </row>
    <row r="322">
      <c r="A322" s="383"/>
      <c r="B322" s="383"/>
      <c r="C322" s="379"/>
      <c r="D322" s="379" t="s">
        <v>380</v>
      </c>
      <c r="E322" s="381" t="s">
        <v>380</v>
      </c>
      <c r="F322" s="379"/>
      <c r="G322" s="379" t="s">
        <v>380</v>
      </c>
      <c r="H322" s="381" t="s">
        <v>380</v>
      </c>
      <c r="I322" s="380"/>
      <c r="J322" s="380"/>
      <c r="K322" s="380"/>
      <c r="L322" s="382"/>
      <c r="M322" s="383"/>
      <c r="N322" s="383"/>
      <c r="O322" s="383"/>
      <c r="P322" s="383"/>
      <c r="Q322" s="383"/>
      <c r="R322" s="383"/>
      <c r="S322" s="383"/>
      <c r="T322" s="383"/>
      <c r="U322" s="383"/>
      <c r="V322" s="383"/>
      <c r="W322" s="383"/>
      <c r="X322" s="383"/>
      <c r="Y322" s="383"/>
      <c r="Z322" s="383"/>
      <c r="AA322" s="383"/>
      <c r="AB322" s="383"/>
      <c r="AC322" s="383"/>
      <c r="AD322" s="383"/>
    </row>
    <row r="323">
      <c r="A323" s="383"/>
      <c r="B323" s="383"/>
      <c r="C323" s="379"/>
      <c r="D323" s="379" t="s">
        <v>380</v>
      </c>
      <c r="E323" s="381" t="s">
        <v>380</v>
      </c>
      <c r="F323" s="379"/>
      <c r="G323" s="379" t="s">
        <v>380</v>
      </c>
      <c r="H323" s="381" t="s">
        <v>380</v>
      </c>
      <c r="I323" s="380"/>
      <c r="J323" s="380"/>
      <c r="K323" s="380"/>
      <c r="L323" s="382"/>
      <c r="M323" s="383"/>
      <c r="N323" s="383"/>
      <c r="O323" s="383"/>
      <c r="P323" s="383"/>
      <c r="Q323" s="383"/>
      <c r="R323" s="383"/>
      <c r="S323" s="383"/>
      <c r="T323" s="383"/>
      <c r="U323" s="383"/>
      <c r="V323" s="383"/>
      <c r="W323" s="383"/>
      <c r="X323" s="383"/>
      <c r="Y323" s="383"/>
      <c r="Z323" s="383"/>
      <c r="AA323" s="383"/>
      <c r="AB323" s="383"/>
      <c r="AC323" s="383"/>
      <c r="AD323" s="383"/>
    </row>
    <row r="324">
      <c r="A324" s="383"/>
      <c r="B324" s="383"/>
      <c r="C324" s="379"/>
      <c r="D324" s="379" t="s">
        <v>380</v>
      </c>
      <c r="E324" s="381" t="s">
        <v>380</v>
      </c>
      <c r="F324" s="379"/>
      <c r="G324" s="379" t="s">
        <v>380</v>
      </c>
      <c r="H324" s="381" t="s">
        <v>380</v>
      </c>
      <c r="I324" s="380"/>
      <c r="J324" s="380"/>
      <c r="K324" s="380"/>
      <c r="L324" s="382"/>
      <c r="M324" s="383"/>
      <c r="N324" s="383"/>
      <c r="O324" s="383"/>
      <c r="P324" s="383"/>
      <c r="Q324" s="383"/>
      <c r="R324" s="383"/>
      <c r="S324" s="383"/>
      <c r="T324" s="383"/>
      <c r="U324" s="383"/>
      <c r="V324" s="383"/>
      <c r="W324" s="383"/>
      <c r="X324" s="383"/>
      <c r="Y324" s="383"/>
      <c r="Z324" s="383"/>
      <c r="AA324" s="383"/>
      <c r="AB324" s="383"/>
      <c r="AC324" s="383"/>
      <c r="AD324" s="383"/>
    </row>
    <row r="325">
      <c r="A325" s="383"/>
      <c r="B325" s="383"/>
      <c r="C325" s="379"/>
      <c r="D325" s="379" t="s">
        <v>380</v>
      </c>
      <c r="E325" s="381" t="s">
        <v>380</v>
      </c>
      <c r="F325" s="379"/>
      <c r="G325" s="379" t="s">
        <v>380</v>
      </c>
      <c r="H325" s="381" t="s">
        <v>380</v>
      </c>
      <c r="I325" s="380"/>
      <c r="J325" s="380"/>
      <c r="K325" s="380"/>
      <c r="L325" s="382"/>
      <c r="M325" s="383"/>
      <c r="N325" s="383"/>
      <c r="O325" s="383"/>
      <c r="P325" s="383"/>
      <c r="Q325" s="383"/>
      <c r="R325" s="383"/>
      <c r="S325" s="383"/>
      <c r="T325" s="383"/>
      <c r="U325" s="383"/>
      <c r="V325" s="383"/>
      <c r="W325" s="383"/>
      <c r="X325" s="383"/>
      <c r="Y325" s="383"/>
      <c r="Z325" s="383"/>
      <c r="AA325" s="383"/>
      <c r="AB325" s="383"/>
      <c r="AC325" s="383"/>
      <c r="AD325" s="383"/>
    </row>
    <row r="326">
      <c r="A326" s="383"/>
      <c r="B326" s="383"/>
      <c r="C326" s="379"/>
      <c r="D326" s="379" t="s">
        <v>380</v>
      </c>
      <c r="E326" s="381" t="s">
        <v>380</v>
      </c>
      <c r="F326" s="379"/>
      <c r="G326" s="379" t="s">
        <v>380</v>
      </c>
      <c r="H326" s="381" t="s">
        <v>380</v>
      </c>
      <c r="I326" s="380"/>
      <c r="J326" s="380"/>
      <c r="K326" s="380"/>
      <c r="L326" s="382"/>
      <c r="M326" s="383"/>
      <c r="N326" s="383"/>
      <c r="O326" s="383"/>
      <c r="P326" s="383"/>
      <c r="Q326" s="383"/>
      <c r="R326" s="383"/>
      <c r="S326" s="383"/>
      <c r="T326" s="383"/>
      <c r="U326" s="383"/>
      <c r="V326" s="383"/>
      <c r="W326" s="383"/>
      <c r="X326" s="383"/>
      <c r="Y326" s="383"/>
      <c r="Z326" s="383"/>
      <c r="AA326" s="383"/>
      <c r="AB326" s="383"/>
      <c r="AC326" s="383"/>
      <c r="AD326" s="383"/>
    </row>
    <row r="327">
      <c r="A327" s="383"/>
      <c r="B327" s="383"/>
      <c r="C327" s="379"/>
      <c r="D327" s="379" t="s">
        <v>380</v>
      </c>
      <c r="E327" s="381" t="s">
        <v>380</v>
      </c>
      <c r="F327" s="379"/>
      <c r="G327" s="379" t="s">
        <v>380</v>
      </c>
      <c r="H327" s="381" t="s">
        <v>380</v>
      </c>
      <c r="I327" s="380"/>
      <c r="J327" s="380"/>
      <c r="K327" s="380"/>
      <c r="L327" s="382"/>
      <c r="M327" s="383"/>
      <c r="N327" s="383"/>
      <c r="O327" s="383"/>
      <c r="P327" s="383"/>
      <c r="Q327" s="383"/>
      <c r="R327" s="383"/>
      <c r="S327" s="383"/>
      <c r="T327" s="383"/>
      <c r="U327" s="383"/>
      <c r="V327" s="383"/>
      <c r="W327" s="383"/>
      <c r="X327" s="383"/>
      <c r="Y327" s="383"/>
      <c r="Z327" s="383"/>
      <c r="AA327" s="383"/>
      <c r="AB327" s="383"/>
      <c r="AC327" s="383"/>
      <c r="AD327" s="383"/>
    </row>
    <row r="328">
      <c r="A328" s="383"/>
      <c r="B328" s="383"/>
      <c r="C328" s="379"/>
      <c r="D328" s="379" t="s">
        <v>380</v>
      </c>
      <c r="E328" s="381" t="s">
        <v>380</v>
      </c>
      <c r="F328" s="379"/>
      <c r="G328" s="379" t="s">
        <v>380</v>
      </c>
      <c r="H328" s="381" t="s">
        <v>380</v>
      </c>
      <c r="I328" s="380"/>
      <c r="J328" s="380"/>
      <c r="K328" s="380"/>
      <c r="L328" s="382"/>
      <c r="M328" s="383"/>
      <c r="N328" s="383"/>
      <c r="O328" s="383"/>
      <c r="P328" s="383"/>
      <c r="Q328" s="383"/>
      <c r="R328" s="383"/>
      <c r="S328" s="383"/>
      <c r="T328" s="383"/>
      <c r="U328" s="383"/>
      <c r="V328" s="383"/>
      <c r="W328" s="383"/>
      <c r="X328" s="383"/>
      <c r="Y328" s="383"/>
      <c r="Z328" s="383"/>
      <c r="AA328" s="383"/>
      <c r="AB328" s="383"/>
      <c r="AC328" s="383"/>
      <c r="AD328" s="383"/>
    </row>
    <row r="329">
      <c r="A329" s="383"/>
      <c r="B329" s="383"/>
      <c r="C329" s="379"/>
      <c r="D329" s="379" t="s">
        <v>380</v>
      </c>
      <c r="E329" s="381" t="s">
        <v>380</v>
      </c>
      <c r="F329" s="379"/>
      <c r="G329" s="379" t="s">
        <v>380</v>
      </c>
      <c r="H329" s="381" t="s">
        <v>380</v>
      </c>
      <c r="I329" s="380"/>
      <c r="J329" s="380"/>
      <c r="K329" s="380"/>
      <c r="L329" s="382"/>
      <c r="M329" s="383"/>
      <c r="N329" s="383"/>
      <c r="O329" s="383"/>
      <c r="P329" s="383"/>
      <c r="Q329" s="383"/>
      <c r="R329" s="383"/>
      <c r="S329" s="383"/>
      <c r="T329" s="383"/>
      <c r="U329" s="383"/>
      <c r="V329" s="383"/>
      <c r="W329" s="383"/>
      <c r="X329" s="383"/>
      <c r="Y329" s="383"/>
      <c r="Z329" s="383"/>
      <c r="AA329" s="383"/>
      <c r="AB329" s="383"/>
      <c r="AC329" s="383"/>
      <c r="AD329" s="383"/>
    </row>
    <row r="330">
      <c r="A330" s="383"/>
      <c r="B330" s="383"/>
      <c r="C330" s="379"/>
      <c r="D330" s="379" t="s">
        <v>380</v>
      </c>
      <c r="E330" s="381" t="s">
        <v>380</v>
      </c>
      <c r="F330" s="379"/>
      <c r="G330" s="379" t="s">
        <v>380</v>
      </c>
      <c r="H330" s="381" t="s">
        <v>380</v>
      </c>
      <c r="I330" s="380"/>
      <c r="J330" s="380"/>
      <c r="K330" s="380"/>
      <c r="L330" s="382"/>
      <c r="M330" s="383"/>
      <c r="N330" s="383"/>
      <c r="O330" s="383"/>
      <c r="P330" s="383"/>
      <c r="Q330" s="383"/>
      <c r="R330" s="383"/>
      <c r="S330" s="383"/>
      <c r="T330" s="383"/>
      <c r="U330" s="383"/>
      <c r="V330" s="383"/>
      <c r="W330" s="383"/>
      <c r="X330" s="383"/>
      <c r="Y330" s="383"/>
      <c r="Z330" s="383"/>
      <c r="AA330" s="383"/>
      <c r="AB330" s="383"/>
      <c r="AC330" s="383"/>
      <c r="AD330" s="383"/>
    </row>
    <row r="331">
      <c r="A331" s="383"/>
      <c r="B331" s="383"/>
      <c r="C331" s="379"/>
      <c r="D331" s="379" t="s">
        <v>380</v>
      </c>
      <c r="E331" s="381" t="s">
        <v>380</v>
      </c>
      <c r="F331" s="379"/>
      <c r="G331" s="379" t="s">
        <v>380</v>
      </c>
      <c r="H331" s="381" t="s">
        <v>380</v>
      </c>
      <c r="I331" s="380"/>
      <c r="J331" s="380"/>
      <c r="K331" s="380"/>
      <c r="L331" s="382"/>
      <c r="M331" s="383"/>
      <c r="N331" s="383"/>
      <c r="O331" s="383"/>
      <c r="P331" s="383"/>
      <c r="Q331" s="383"/>
      <c r="R331" s="383"/>
      <c r="S331" s="383"/>
      <c r="T331" s="383"/>
      <c r="U331" s="383"/>
      <c r="V331" s="383"/>
      <c r="W331" s="383"/>
      <c r="X331" s="383"/>
      <c r="Y331" s="383"/>
      <c r="Z331" s="383"/>
      <c r="AA331" s="383"/>
      <c r="AB331" s="383"/>
      <c r="AC331" s="383"/>
      <c r="AD331" s="383"/>
    </row>
    <row r="332">
      <c r="A332" s="383"/>
      <c r="B332" s="383"/>
      <c r="C332" s="379"/>
      <c r="D332" s="379" t="s">
        <v>380</v>
      </c>
      <c r="E332" s="381" t="s">
        <v>380</v>
      </c>
      <c r="F332" s="379"/>
      <c r="G332" s="379" t="s">
        <v>380</v>
      </c>
      <c r="H332" s="381" t="s">
        <v>380</v>
      </c>
      <c r="I332" s="380"/>
      <c r="J332" s="380"/>
      <c r="K332" s="380"/>
      <c r="L332" s="382"/>
      <c r="M332" s="383"/>
      <c r="N332" s="383"/>
      <c r="O332" s="383"/>
      <c r="P332" s="383"/>
      <c r="Q332" s="383"/>
      <c r="R332" s="383"/>
      <c r="S332" s="383"/>
      <c r="T332" s="383"/>
      <c r="U332" s="383"/>
      <c r="V332" s="383"/>
      <c r="W332" s="383"/>
      <c r="X332" s="383"/>
      <c r="Y332" s="383"/>
      <c r="Z332" s="383"/>
      <c r="AA332" s="383"/>
      <c r="AB332" s="383"/>
      <c r="AC332" s="383"/>
      <c r="AD332" s="383"/>
    </row>
    <row r="333">
      <c r="A333" s="383"/>
      <c r="B333" s="383"/>
      <c r="C333" s="379"/>
      <c r="D333" s="379" t="s">
        <v>380</v>
      </c>
      <c r="E333" s="381" t="s">
        <v>380</v>
      </c>
      <c r="F333" s="379"/>
      <c r="G333" s="379" t="s">
        <v>380</v>
      </c>
      <c r="H333" s="381" t="s">
        <v>380</v>
      </c>
      <c r="I333" s="380"/>
      <c r="J333" s="380"/>
      <c r="K333" s="380"/>
      <c r="L333" s="382"/>
      <c r="M333" s="383"/>
      <c r="N333" s="383"/>
      <c r="O333" s="383"/>
      <c r="P333" s="383"/>
      <c r="Q333" s="383"/>
      <c r="R333" s="383"/>
      <c r="S333" s="383"/>
      <c r="T333" s="383"/>
      <c r="U333" s="383"/>
      <c r="V333" s="383"/>
      <c r="W333" s="383"/>
      <c r="X333" s="383"/>
      <c r="Y333" s="383"/>
      <c r="Z333" s="383"/>
      <c r="AA333" s="383"/>
      <c r="AB333" s="383"/>
      <c r="AC333" s="383"/>
      <c r="AD333" s="383"/>
    </row>
    <row r="334">
      <c r="A334" s="383"/>
      <c r="B334" s="383"/>
      <c r="C334" s="379"/>
      <c r="D334" s="379" t="s">
        <v>380</v>
      </c>
      <c r="E334" s="381" t="s">
        <v>380</v>
      </c>
      <c r="F334" s="379"/>
      <c r="G334" s="379" t="s">
        <v>380</v>
      </c>
      <c r="H334" s="381" t="s">
        <v>380</v>
      </c>
      <c r="I334" s="380"/>
      <c r="J334" s="380"/>
      <c r="K334" s="380"/>
      <c r="L334" s="382"/>
      <c r="M334" s="383"/>
      <c r="N334" s="383"/>
      <c r="O334" s="383"/>
      <c r="P334" s="383"/>
      <c r="Q334" s="383"/>
      <c r="R334" s="383"/>
      <c r="S334" s="383"/>
      <c r="T334" s="383"/>
      <c r="U334" s="383"/>
      <c r="V334" s="383"/>
      <c r="W334" s="383"/>
      <c r="X334" s="383"/>
      <c r="Y334" s="383"/>
      <c r="Z334" s="383"/>
      <c r="AA334" s="383"/>
      <c r="AB334" s="383"/>
      <c r="AC334" s="383"/>
      <c r="AD334" s="383"/>
    </row>
    <row r="335">
      <c r="A335" s="383"/>
      <c r="B335" s="383"/>
      <c r="C335" s="379"/>
      <c r="D335" s="379" t="s">
        <v>380</v>
      </c>
      <c r="E335" s="381" t="s">
        <v>380</v>
      </c>
      <c r="F335" s="379"/>
      <c r="G335" s="379" t="s">
        <v>380</v>
      </c>
      <c r="H335" s="381" t="s">
        <v>380</v>
      </c>
      <c r="I335" s="380"/>
      <c r="J335" s="380"/>
      <c r="K335" s="380"/>
      <c r="L335" s="382"/>
      <c r="M335" s="383"/>
      <c r="N335" s="383"/>
      <c r="O335" s="383"/>
      <c r="P335" s="383"/>
      <c r="Q335" s="383"/>
      <c r="R335" s="383"/>
      <c r="S335" s="383"/>
      <c r="T335" s="383"/>
      <c r="U335" s="383"/>
      <c r="V335" s="383"/>
      <c r="W335" s="383"/>
      <c r="X335" s="383"/>
      <c r="Y335" s="383"/>
      <c r="Z335" s="383"/>
      <c r="AA335" s="383"/>
      <c r="AB335" s="383"/>
      <c r="AC335" s="383"/>
      <c r="AD335" s="383"/>
    </row>
    <row r="336">
      <c r="A336" s="383"/>
      <c r="B336" s="383"/>
      <c r="C336" s="379"/>
      <c r="D336" s="379" t="s">
        <v>380</v>
      </c>
      <c r="E336" s="381" t="s">
        <v>380</v>
      </c>
      <c r="F336" s="379"/>
      <c r="G336" s="379" t="s">
        <v>380</v>
      </c>
      <c r="H336" s="381" t="s">
        <v>380</v>
      </c>
      <c r="I336" s="380"/>
      <c r="J336" s="380"/>
      <c r="K336" s="380"/>
      <c r="L336" s="382"/>
      <c r="M336" s="383"/>
      <c r="N336" s="383"/>
      <c r="O336" s="383"/>
      <c r="P336" s="383"/>
      <c r="Q336" s="383"/>
      <c r="R336" s="383"/>
      <c r="S336" s="383"/>
      <c r="T336" s="383"/>
      <c r="U336" s="383"/>
      <c r="V336" s="383"/>
      <c r="W336" s="383"/>
      <c r="X336" s="383"/>
      <c r="Y336" s="383"/>
      <c r="Z336" s="383"/>
      <c r="AA336" s="383"/>
      <c r="AB336" s="383"/>
      <c r="AC336" s="383"/>
      <c r="AD336" s="383"/>
    </row>
    <row r="337">
      <c r="A337" s="383"/>
      <c r="B337" s="383"/>
      <c r="C337" s="379"/>
      <c r="D337" s="379" t="s">
        <v>380</v>
      </c>
      <c r="E337" s="381" t="s">
        <v>380</v>
      </c>
      <c r="F337" s="379"/>
      <c r="G337" s="379" t="s">
        <v>380</v>
      </c>
      <c r="H337" s="381" t="s">
        <v>380</v>
      </c>
      <c r="I337" s="380"/>
      <c r="J337" s="380"/>
      <c r="K337" s="380"/>
      <c r="L337" s="382"/>
      <c r="M337" s="383"/>
      <c r="N337" s="383"/>
      <c r="O337" s="383"/>
      <c r="P337" s="383"/>
      <c r="Q337" s="383"/>
      <c r="R337" s="383"/>
      <c r="S337" s="383"/>
      <c r="T337" s="383"/>
      <c r="U337" s="383"/>
      <c r="V337" s="383"/>
      <c r="W337" s="383"/>
      <c r="X337" s="383"/>
      <c r="Y337" s="383"/>
      <c r="Z337" s="383"/>
      <c r="AA337" s="383"/>
      <c r="AB337" s="383"/>
      <c r="AC337" s="383"/>
      <c r="AD337" s="383"/>
    </row>
    <row r="338">
      <c r="A338" s="383"/>
      <c r="B338" s="383"/>
      <c r="C338" s="379"/>
      <c r="D338" s="379" t="s">
        <v>380</v>
      </c>
      <c r="E338" s="381" t="s">
        <v>380</v>
      </c>
      <c r="F338" s="379"/>
      <c r="G338" s="379" t="s">
        <v>380</v>
      </c>
      <c r="H338" s="381" t="s">
        <v>380</v>
      </c>
      <c r="I338" s="380"/>
      <c r="J338" s="380"/>
      <c r="K338" s="380"/>
      <c r="L338" s="382"/>
      <c r="M338" s="383"/>
      <c r="N338" s="383"/>
      <c r="O338" s="383"/>
      <c r="P338" s="383"/>
      <c r="Q338" s="383"/>
      <c r="R338" s="383"/>
      <c r="S338" s="383"/>
      <c r="T338" s="383"/>
      <c r="U338" s="383"/>
      <c r="V338" s="383"/>
      <c r="W338" s="383"/>
      <c r="X338" s="383"/>
      <c r="Y338" s="383"/>
      <c r="Z338" s="383"/>
      <c r="AA338" s="383"/>
      <c r="AB338" s="383"/>
      <c r="AC338" s="383"/>
      <c r="AD338" s="383"/>
    </row>
    <row r="339">
      <c r="A339" s="383"/>
      <c r="B339" s="383"/>
      <c r="C339" s="379"/>
      <c r="D339" s="379" t="s">
        <v>380</v>
      </c>
      <c r="E339" s="381" t="s">
        <v>380</v>
      </c>
      <c r="F339" s="379"/>
      <c r="G339" s="379" t="s">
        <v>380</v>
      </c>
      <c r="H339" s="381" t="s">
        <v>380</v>
      </c>
      <c r="I339" s="380"/>
      <c r="J339" s="380"/>
      <c r="K339" s="380"/>
      <c r="L339" s="382"/>
      <c r="M339" s="383"/>
      <c r="N339" s="383"/>
      <c r="O339" s="383"/>
      <c r="P339" s="383"/>
      <c r="Q339" s="383"/>
      <c r="R339" s="383"/>
      <c r="S339" s="383"/>
      <c r="T339" s="383"/>
      <c r="U339" s="383"/>
      <c r="V339" s="383"/>
      <c r="W339" s="383"/>
      <c r="X339" s="383"/>
      <c r="Y339" s="383"/>
      <c r="Z339" s="383"/>
      <c r="AA339" s="383"/>
      <c r="AB339" s="383"/>
      <c r="AC339" s="383"/>
      <c r="AD339" s="383"/>
    </row>
    <row r="340">
      <c r="A340" s="383"/>
      <c r="B340" s="383"/>
      <c r="C340" s="379"/>
      <c r="D340" s="379" t="s">
        <v>380</v>
      </c>
      <c r="E340" s="381" t="s">
        <v>380</v>
      </c>
      <c r="F340" s="379"/>
      <c r="G340" s="379" t="s">
        <v>380</v>
      </c>
      <c r="H340" s="381" t="s">
        <v>380</v>
      </c>
      <c r="I340" s="380"/>
      <c r="J340" s="380"/>
      <c r="K340" s="380"/>
      <c r="L340" s="382"/>
      <c r="M340" s="383"/>
      <c r="N340" s="383"/>
      <c r="O340" s="383"/>
      <c r="P340" s="383"/>
      <c r="Q340" s="383"/>
      <c r="R340" s="383"/>
      <c r="S340" s="383"/>
      <c r="T340" s="383"/>
      <c r="U340" s="383"/>
      <c r="V340" s="383"/>
      <c r="W340" s="383"/>
      <c r="X340" s="383"/>
      <c r="Y340" s="383"/>
      <c r="Z340" s="383"/>
      <c r="AA340" s="383"/>
      <c r="AB340" s="383"/>
      <c r="AC340" s="383"/>
      <c r="AD340" s="383"/>
    </row>
    <row r="341">
      <c r="A341" s="383"/>
      <c r="B341" s="383"/>
      <c r="C341" s="379"/>
      <c r="D341" s="379" t="s">
        <v>380</v>
      </c>
      <c r="E341" s="381" t="s">
        <v>380</v>
      </c>
      <c r="F341" s="379"/>
      <c r="G341" s="379" t="s">
        <v>380</v>
      </c>
      <c r="H341" s="381" t="s">
        <v>380</v>
      </c>
      <c r="I341" s="380"/>
      <c r="J341" s="380"/>
      <c r="K341" s="380"/>
      <c r="L341" s="382"/>
      <c r="M341" s="383"/>
      <c r="N341" s="383"/>
      <c r="O341" s="383"/>
      <c r="P341" s="383"/>
      <c r="Q341" s="383"/>
      <c r="R341" s="383"/>
      <c r="S341" s="383"/>
      <c r="T341" s="383"/>
      <c r="U341" s="383"/>
      <c r="V341" s="383"/>
      <c r="W341" s="383"/>
      <c r="X341" s="383"/>
      <c r="Y341" s="383"/>
      <c r="Z341" s="383"/>
      <c r="AA341" s="383"/>
      <c r="AB341" s="383"/>
      <c r="AC341" s="383"/>
      <c r="AD341" s="383"/>
    </row>
    <row r="342">
      <c r="A342" s="383"/>
      <c r="B342" s="383"/>
      <c r="C342" s="379"/>
      <c r="D342" s="379" t="s">
        <v>380</v>
      </c>
      <c r="E342" s="381" t="s">
        <v>380</v>
      </c>
      <c r="F342" s="379"/>
      <c r="G342" s="379" t="s">
        <v>380</v>
      </c>
      <c r="H342" s="381" t="s">
        <v>380</v>
      </c>
      <c r="I342" s="380"/>
      <c r="J342" s="380"/>
      <c r="K342" s="380"/>
      <c r="L342" s="382"/>
      <c r="M342" s="383"/>
      <c r="N342" s="383"/>
      <c r="O342" s="383"/>
      <c r="P342" s="383"/>
      <c r="Q342" s="383"/>
      <c r="R342" s="383"/>
      <c r="S342" s="383"/>
      <c r="T342" s="383"/>
      <c r="U342" s="383"/>
      <c r="V342" s="383"/>
      <c r="W342" s="383"/>
      <c r="X342" s="383"/>
      <c r="Y342" s="383"/>
      <c r="Z342" s="383"/>
      <c r="AA342" s="383"/>
      <c r="AB342" s="383"/>
      <c r="AC342" s="383"/>
      <c r="AD342" s="383"/>
    </row>
    <row r="343">
      <c r="A343" s="383"/>
      <c r="B343" s="383"/>
      <c r="C343" s="379"/>
      <c r="D343" s="379" t="s">
        <v>380</v>
      </c>
      <c r="E343" s="381" t="s">
        <v>380</v>
      </c>
      <c r="F343" s="379"/>
      <c r="G343" s="379" t="s">
        <v>380</v>
      </c>
      <c r="H343" s="381" t="s">
        <v>380</v>
      </c>
      <c r="I343" s="380"/>
      <c r="J343" s="380"/>
      <c r="K343" s="380"/>
      <c r="L343" s="382"/>
      <c r="M343" s="383"/>
      <c r="N343" s="383"/>
      <c r="O343" s="383"/>
      <c r="P343" s="383"/>
      <c r="Q343" s="383"/>
      <c r="R343" s="383"/>
      <c r="S343" s="383"/>
      <c r="T343" s="383"/>
      <c r="U343" s="383"/>
      <c r="V343" s="383"/>
      <c r="W343" s="383"/>
      <c r="X343" s="383"/>
      <c r="Y343" s="383"/>
      <c r="Z343" s="383"/>
      <c r="AA343" s="383"/>
      <c r="AB343" s="383"/>
      <c r="AC343" s="383"/>
      <c r="AD343" s="383"/>
    </row>
    <row r="344">
      <c r="A344" s="383"/>
      <c r="B344" s="383"/>
      <c r="C344" s="379"/>
      <c r="D344" s="379" t="s">
        <v>380</v>
      </c>
      <c r="E344" s="381" t="s">
        <v>380</v>
      </c>
      <c r="F344" s="379"/>
      <c r="G344" s="379" t="s">
        <v>380</v>
      </c>
      <c r="H344" s="381" t="s">
        <v>380</v>
      </c>
      <c r="I344" s="380"/>
      <c r="J344" s="380"/>
      <c r="K344" s="380"/>
      <c r="L344" s="382"/>
      <c r="M344" s="383"/>
      <c r="N344" s="383"/>
      <c r="O344" s="383"/>
      <c r="P344" s="383"/>
      <c r="Q344" s="383"/>
      <c r="R344" s="383"/>
      <c r="S344" s="383"/>
      <c r="T344" s="383"/>
      <c r="U344" s="383"/>
      <c r="V344" s="383"/>
      <c r="W344" s="383"/>
      <c r="X344" s="383"/>
      <c r="Y344" s="383"/>
      <c r="Z344" s="383"/>
      <c r="AA344" s="383"/>
      <c r="AB344" s="383"/>
      <c r="AC344" s="383"/>
      <c r="AD344" s="383"/>
    </row>
    <row r="345">
      <c r="A345" s="383"/>
      <c r="B345" s="383"/>
      <c r="C345" s="379"/>
      <c r="D345" s="379" t="s">
        <v>380</v>
      </c>
      <c r="E345" s="381" t="s">
        <v>380</v>
      </c>
      <c r="F345" s="379"/>
      <c r="G345" s="379" t="s">
        <v>380</v>
      </c>
      <c r="H345" s="381" t="s">
        <v>380</v>
      </c>
      <c r="I345" s="380"/>
      <c r="J345" s="380"/>
      <c r="K345" s="380"/>
      <c r="L345" s="382"/>
      <c r="M345" s="383"/>
      <c r="N345" s="383"/>
      <c r="O345" s="383"/>
      <c r="P345" s="383"/>
      <c r="Q345" s="383"/>
      <c r="R345" s="383"/>
      <c r="S345" s="383"/>
      <c r="T345" s="383"/>
      <c r="U345" s="383"/>
      <c r="V345" s="383"/>
      <c r="W345" s="383"/>
      <c r="X345" s="383"/>
      <c r="Y345" s="383"/>
      <c r="Z345" s="383"/>
      <c r="AA345" s="383"/>
      <c r="AB345" s="383"/>
      <c r="AC345" s="383"/>
      <c r="AD345" s="383"/>
    </row>
    <row r="346">
      <c r="A346" s="383"/>
      <c r="B346" s="383"/>
      <c r="C346" s="379"/>
      <c r="D346" s="379" t="s">
        <v>380</v>
      </c>
      <c r="E346" s="381" t="s">
        <v>380</v>
      </c>
      <c r="F346" s="379"/>
      <c r="G346" s="379" t="s">
        <v>380</v>
      </c>
      <c r="H346" s="381" t="s">
        <v>380</v>
      </c>
      <c r="I346" s="380"/>
      <c r="J346" s="380"/>
      <c r="K346" s="380"/>
      <c r="L346" s="382"/>
      <c r="M346" s="383"/>
      <c r="N346" s="383"/>
      <c r="O346" s="383"/>
      <c r="P346" s="383"/>
      <c r="Q346" s="383"/>
      <c r="R346" s="383"/>
      <c r="S346" s="383"/>
      <c r="T346" s="383"/>
      <c r="U346" s="383"/>
      <c r="V346" s="383"/>
      <c r="W346" s="383"/>
      <c r="X346" s="383"/>
      <c r="Y346" s="383"/>
      <c r="Z346" s="383"/>
      <c r="AA346" s="383"/>
      <c r="AB346" s="383"/>
      <c r="AC346" s="383"/>
      <c r="AD346" s="383"/>
    </row>
    <row r="347">
      <c r="A347" s="383"/>
      <c r="B347" s="383"/>
      <c r="C347" s="379"/>
      <c r="D347" s="379" t="s">
        <v>380</v>
      </c>
      <c r="E347" s="381" t="s">
        <v>380</v>
      </c>
      <c r="F347" s="379"/>
      <c r="G347" s="379" t="s">
        <v>380</v>
      </c>
      <c r="H347" s="381" t="s">
        <v>380</v>
      </c>
      <c r="I347" s="380"/>
      <c r="J347" s="380"/>
      <c r="K347" s="380"/>
      <c r="L347" s="382"/>
      <c r="M347" s="383"/>
      <c r="N347" s="383"/>
      <c r="O347" s="383"/>
      <c r="P347" s="383"/>
      <c r="Q347" s="383"/>
      <c r="R347" s="383"/>
      <c r="S347" s="383"/>
      <c r="T347" s="383"/>
      <c r="U347" s="383"/>
      <c r="V347" s="383"/>
      <c r="W347" s="383"/>
      <c r="X347" s="383"/>
      <c r="Y347" s="383"/>
      <c r="Z347" s="383"/>
      <c r="AA347" s="383"/>
      <c r="AB347" s="383"/>
      <c r="AC347" s="383"/>
      <c r="AD347" s="383"/>
    </row>
    <row r="348">
      <c r="A348" s="383"/>
      <c r="B348" s="383"/>
      <c r="C348" s="379"/>
      <c r="D348" s="379" t="s">
        <v>380</v>
      </c>
      <c r="E348" s="381" t="s">
        <v>380</v>
      </c>
      <c r="F348" s="379"/>
      <c r="G348" s="379" t="s">
        <v>380</v>
      </c>
      <c r="H348" s="381" t="s">
        <v>380</v>
      </c>
      <c r="I348" s="380"/>
      <c r="J348" s="380"/>
      <c r="K348" s="380"/>
      <c r="L348" s="382"/>
      <c r="M348" s="383"/>
      <c r="N348" s="383"/>
      <c r="O348" s="383"/>
      <c r="P348" s="383"/>
      <c r="Q348" s="383"/>
      <c r="R348" s="383"/>
      <c r="S348" s="383"/>
      <c r="T348" s="383"/>
      <c r="U348" s="383"/>
      <c r="V348" s="383"/>
      <c r="W348" s="383"/>
      <c r="X348" s="383"/>
      <c r="Y348" s="383"/>
      <c r="Z348" s="383"/>
      <c r="AA348" s="383"/>
      <c r="AB348" s="383"/>
      <c r="AC348" s="383"/>
      <c r="AD348" s="383"/>
    </row>
    <row r="349">
      <c r="A349" s="383"/>
      <c r="B349" s="383"/>
      <c r="C349" s="379"/>
      <c r="D349" s="379" t="s">
        <v>380</v>
      </c>
      <c r="E349" s="381" t="s">
        <v>380</v>
      </c>
      <c r="F349" s="379"/>
      <c r="G349" s="379" t="s">
        <v>380</v>
      </c>
      <c r="H349" s="381" t="s">
        <v>380</v>
      </c>
      <c r="I349" s="380"/>
      <c r="J349" s="380"/>
      <c r="K349" s="380"/>
      <c r="L349" s="382"/>
      <c r="M349" s="383"/>
      <c r="N349" s="383"/>
      <c r="O349" s="383"/>
      <c r="P349" s="383"/>
      <c r="Q349" s="383"/>
      <c r="R349" s="383"/>
      <c r="S349" s="383"/>
      <c r="T349" s="383"/>
      <c r="U349" s="383"/>
      <c r="V349" s="383"/>
      <c r="W349" s="383"/>
      <c r="X349" s="383"/>
      <c r="Y349" s="383"/>
      <c r="Z349" s="383"/>
      <c r="AA349" s="383"/>
      <c r="AB349" s="383"/>
      <c r="AC349" s="383"/>
      <c r="AD349" s="383"/>
    </row>
    <row r="350">
      <c r="A350" s="383"/>
      <c r="B350" s="383"/>
      <c r="C350" s="379"/>
      <c r="D350" s="379" t="s">
        <v>380</v>
      </c>
      <c r="E350" s="381" t="s">
        <v>380</v>
      </c>
      <c r="F350" s="379"/>
      <c r="G350" s="379" t="s">
        <v>380</v>
      </c>
      <c r="H350" s="381" t="s">
        <v>380</v>
      </c>
      <c r="I350" s="380"/>
      <c r="J350" s="380"/>
      <c r="K350" s="380"/>
      <c r="L350" s="382"/>
      <c r="M350" s="383"/>
      <c r="N350" s="383"/>
      <c r="O350" s="383"/>
      <c r="P350" s="383"/>
      <c r="Q350" s="383"/>
      <c r="R350" s="383"/>
      <c r="S350" s="383"/>
      <c r="T350" s="383"/>
      <c r="U350" s="383"/>
      <c r="V350" s="383"/>
      <c r="W350" s="383"/>
      <c r="X350" s="383"/>
      <c r="Y350" s="383"/>
      <c r="Z350" s="383"/>
      <c r="AA350" s="383"/>
      <c r="AB350" s="383"/>
      <c r="AC350" s="383"/>
      <c r="AD350" s="383"/>
    </row>
    <row r="351">
      <c r="A351" s="383"/>
      <c r="B351" s="383"/>
      <c r="C351" s="379"/>
      <c r="D351" s="379" t="s">
        <v>380</v>
      </c>
      <c r="E351" s="381" t="s">
        <v>380</v>
      </c>
      <c r="F351" s="379"/>
      <c r="G351" s="379" t="s">
        <v>380</v>
      </c>
      <c r="H351" s="381" t="s">
        <v>380</v>
      </c>
      <c r="I351" s="380"/>
      <c r="J351" s="380"/>
      <c r="K351" s="380"/>
      <c r="L351" s="382"/>
      <c r="M351" s="383"/>
      <c r="N351" s="383"/>
      <c r="O351" s="383"/>
      <c r="P351" s="383"/>
      <c r="Q351" s="383"/>
      <c r="R351" s="383"/>
      <c r="S351" s="383"/>
      <c r="T351" s="383"/>
      <c r="U351" s="383"/>
      <c r="V351" s="383"/>
      <c r="W351" s="383"/>
      <c r="X351" s="383"/>
      <c r="Y351" s="383"/>
      <c r="Z351" s="383"/>
      <c r="AA351" s="383"/>
      <c r="AB351" s="383"/>
      <c r="AC351" s="383"/>
      <c r="AD351" s="383"/>
    </row>
    <row r="352">
      <c r="A352" s="383"/>
      <c r="B352" s="383"/>
      <c r="C352" s="379"/>
      <c r="D352" s="379" t="s">
        <v>380</v>
      </c>
      <c r="E352" s="381" t="s">
        <v>380</v>
      </c>
      <c r="F352" s="379"/>
      <c r="G352" s="379" t="s">
        <v>380</v>
      </c>
      <c r="H352" s="381" t="s">
        <v>380</v>
      </c>
      <c r="I352" s="380"/>
      <c r="J352" s="380"/>
      <c r="K352" s="380"/>
      <c r="L352" s="382"/>
      <c r="M352" s="383"/>
      <c r="N352" s="383"/>
      <c r="O352" s="383"/>
      <c r="P352" s="383"/>
      <c r="Q352" s="383"/>
      <c r="R352" s="383"/>
      <c r="S352" s="383"/>
      <c r="T352" s="383"/>
      <c r="U352" s="383"/>
      <c r="V352" s="383"/>
      <c r="W352" s="383"/>
      <c r="X352" s="383"/>
      <c r="Y352" s="383"/>
      <c r="Z352" s="383"/>
      <c r="AA352" s="383"/>
      <c r="AB352" s="383"/>
      <c r="AC352" s="383"/>
      <c r="AD352" s="383"/>
    </row>
    <row r="353">
      <c r="A353" s="383"/>
      <c r="B353" s="383"/>
      <c r="C353" s="379"/>
      <c r="D353" s="379" t="s">
        <v>380</v>
      </c>
      <c r="E353" s="381" t="s">
        <v>380</v>
      </c>
      <c r="F353" s="379"/>
      <c r="G353" s="379" t="s">
        <v>380</v>
      </c>
      <c r="H353" s="381" t="s">
        <v>380</v>
      </c>
      <c r="I353" s="380"/>
      <c r="J353" s="380"/>
      <c r="K353" s="380"/>
      <c r="L353" s="382"/>
      <c r="M353" s="383"/>
      <c r="N353" s="383"/>
      <c r="O353" s="383"/>
      <c r="P353" s="383"/>
      <c r="Q353" s="383"/>
      <c r="R353" s="383"/>
      <c r="S353" s="383"/>
      <c r="T353" s="383"/>
      <c r="U353" s="383"/>
      <c r="V353" s="383"/>
      <c r="W353" s="383"/>
      <c r="X353" s="383"/>
      <c r="Y353" s="383"/>
      <c r="Z353" s="383"/>
      <c r="AA353" s="383"/>
      <c r="AB353" s="383"/>
      <c r="AC353" s="383"/>
      <c r="AD353" s="383"/>
    </row>
    <row r="354">
      <c r="A354" s="383"/>
      <c r="B354" s="383"/>
      <c r="C354" s="379"/>
      <c r="D354" s="379" t="s">
        <v>380</v>
      </c>
      <c r="E354" s="381" t="s">
        <v>380</v>
      </c>
      <c r="F354" s="379"/>
      <c r="G354" s="379" t="s">
        <v>380</v>
      </c>
      <c r="H354" s="381" t="s">
        <v>380</v>
      </c>
      <c r="I354" s="380"/>
      <c r="J354" s="380"/>
      <c r="K354" s="380"/>
      <c r="L354" s="382"/>
      <c r="M354" s="383"/>
      <c r="N354" s="383"/>
      <c r="O354" s="383"/>
      <c r="P354" s="383"/>
      <c r="Q354" s="383"/>
      <c r="R354" s="383"/>
      <c r="S354" s="383"/>
      <c r="T354" s="383"/>
      <c r="U354" s="383"/>
      <c r="V354" s="383"/>
      <c r="W354" s="383"/>
      <c r="X354" s="383"/>
      <c r="Y354" s="383"/>
      <c r="Z354" s="383"/>
      <c r="AA354" s="383"/>
      <c r="AB354" s="383"/>
      <c r="AC354" s="383"/>
      <c r="AD354" s="383"/>
    </row>
    <row r="355">
      <c r="A355" s="383"/>
      <c r="B355" s="383"/>
      <c r="C355" s="379"/>
      <c r="D355" s="379" t="s">
        <v>380</v>
      </c>
      <c r="E355" s="381" t="s">
        <v>380</v>
      </c>
      <c r="F355" s="379"/>
      <c r="G355" s="379" t="s">
        <v>380</v>
      </c>
      <c r="H355" s="381" t="s">
        <v>380</v>
      </c>
      <c r="I355" s="380"/>
      <c r="J355" s="380"/>
      <c r="K355" s="380"/>
      <c r="L355" s="382"/>
      <c r="M355" s="383"/>
      <c r="N355" s="383"/>
      <c r="O355" s="383"/>
      <c r="P355" s="383"/>
      <c r="Q355" s="383"/>
      <c r="R355" s="383"/>
      <c r="S355" s="383"/>
      <c r="T355" s="383"/>
      <c r="U355" s="383"/>
      <c r="V355" s="383"/>
      <c r="W355" s="383"/>
      <c r="X355" s="383"/>
      <c r="Y355" s="383"/>
      <c r="Z355" s="383"/>
      <c r="AA355" s="383"/>
      <c r="AB355" s="383"/>
      <c r="AC355" s="383"/>
      <c r="AD355" s="383"/>
    </row>
    <row r="356">
      <c r="A356" s="383"/>
      <c r="B356" s="383"/>
      <c r="C356" s="379"/>
      <c r="D356" s="379" t="s">
        <v>380</v>
      </c>
      <c r="E356" s="381" t="s">
        <v>380</v>
      </c>
      <c r="F356" s="379"/>
      <c r="G356" s="379" t="s">
        <v>380</v>
      </c>
      <c r="H356" s="381" t="s">
        <v>380</v>
      </c>
      <c r="I356" s="380"/>
      <c r="J356" s="380"/>
      <c r="K356" s="380"/>
      <c r="L356" s="382"/>
      <c r="M356" s="383"/>
      <c r="N356" s="383"/>
      <c r="O356" s="383"/>
      <c r="P356" s="383"/>
      <c r="Q356" s="383"/>
      <c r="R356" s="383"/>
      <c r="S356" s="383"/>
      <c r="T356" s="383"/>
      <c r="U356" s="383"/>
      <c r="V356" s="383"/>
      <c r="W356" s="383"/>
      <c r="X356" s="383"/>
      <c r="Y356" s="383"/>
      <c r="Z356" s="383"/>
      <c r="AA356" s="383"/>
      <c r="AB356" s="383"/>
      <c r="AC356" s="383"/>
      <c r="AD356" s="383"/>
    </row>
    <row r="357">
      <c r="A357" s="383"/>
      <c r="B357" s="383"/>
      <c r="C357" s="379"/>
      <c r="D357" s="379" t="s">
        <v>380</v>
      </c>
      <c r="E357" s="381" t="s">
        <v>380</v>
      </c>
      <c r="F357" s="379"/>
      <c r="G357" s="379" t="s">
        <v>380</v>
      </c>
      <c r="H357" s="381" t="s">
        <v>380</v>
      </c>
      <c r="I357" s="380"/>
      <c r="J357" s="380"/>
      <c r="K357" s="380"/>
      <c r="L357" s="382"/>
      <c r="M357" s="383"/>
      <c r="N357" s="383"/>
      <c r="O357" s="383"/>
      <c r="P357" s="383"/>
      <c r="Q357" s="383"/>
      <c r="R357" s="383"/>
      <c r="S357" s="383"/>
      <c r="T357" s="383"/>
      <c r="U357" s="383"/>
      <c r="V357" s="383"/>
      <c r="W357" s="383"/>
      <c r="X357" s="383"/>
      <c r="Y357" s="383"/>
      <c r="Z357" s="383"/>
      <c r="AA357" s="383"/>
      <c r="AB357" s="383"/>
      <c r="AC357" s="383"/>
      <c r="AD357" s="383"/>
    </row>
    <row r="358">
      <c r="A358" s="383"/>
      <c r="B358" s="383"/>
      <c r="C358" s="379"/>
      <c r="D358" s="379" t="s">
        <v>380</v>
      </c>
      <c r="E358" s="381" t="s">
        <v>380</v>
      </c>
      <c r="F358" s="379"/>
      <c r="G358" s="379" t="s">
        <v>380</v>
      </c>
      <c r="H358" s="381" t="s">
        <v>380</v>
      </c>
      <c r="I358" s="380"/>
      <c r="J358" s="380"/>
      <c r="K358" s="380"/>
      <c r="L358" s="382"/>
      <c r="M358" s="383"/>
      <c r="N358" s="383"/>
      <c r="O358" s="383"/>
      <c r="P358" s="383"/>
      <c r="Q358" s="383"/>
      <c r="R358" s="383"/>
      <c r="S358" s="383"/>
      <c r="T358" s="383"/>
      <c r="U358" s="383"/>
      <c r="V358" s="383"/>
      <c r="W358" s="383"/>
      <c r="X358" s="383"/>
      <c r="Y358" s="383"/>
      <c r="Z358" s="383"/>
      <c r="AA358" s="383"/>
      <c r="AB358" s="383"/>
      <c r="AC358" s="383"/>
      <c r="AD358" s="383"/>
    </row>
    <row r="359">
      <c r="A359" s="383"/>
      <c r="B359" s="383"/>
      <c r="C359" s="379"/>
      <c r="D359" s="379" t="s">
        <v>380</v>
      </c>
      <c r="E359" s="381" t="s">
        <v>380</v>
      </c>
      <c r="F359" s="379"/>
      <c r="G359" s="379" t="s">
        <v>380</v>
      </c>
      <c r="H359" s="381" t="s">
        <v>380</v>
      </c>
      <c r="I359" s="380"/>
      <c r="J359" s="380"/>
      <c r="K359" s="380"/>
      <c r="L359" s="382"/>
      <c r="M359" s="383"/>
      <c r="N359" s="383"/>
      <c r="O359" s="383"/>
      <c r="P359" s="383"/>
      <c r="Q359" s="383"/>
      <c r="R359" s="383"/>
      <c r="S359" s="383"/>
      <c r="T359" s="383"/>
      <c r="U359" s="383"/>
      <c r="V359" s="383"/>
      <c r="W359" s="383"/>
      <c r="X359" s="383"/>
      <c r="Y359" s="383"/>
      <c r="Z359" s="383"/>
      <c r="AA359" s="383"/>
      <c r="AB359" s="383"/>
      <c r="AC359" s="383"/>
      <c r="AD359" s="383"/>
    </row>
    <row r="360">
      <c r="A360" s="383"/>
      <c r="B360" s="383"/>
      <c r="C360" s="379"/>
      <c r="D360" s="379" t="s">
        <v>380</v>
      </c>
      <c r="E360" s="381" t="s">
        <v>380</v>
      </c>
      <c r="F360" s="379"/>
      <c r="G360" s="379" t="s">
        <v>380</v>
      </c>
      <c r="H360" s="381" t="s">
        <v>380</v>
      </c>
      <c r="I360" s="380"/>
      <c r="J360" s="380"/>
      <c r="K360" s="380"/>
      <c r="L360" s="382"/>
      <c r="M360" s="383"/>
      <c r="N360" s="383"/>
      <c r="O360" s="383"/>
      <c r="P360" s="383"/>
      <c r="Q360" s="383"/>
      <c r="R360" s="383"/>
      <c r="S360" s="383"/>
      <c r="T360" s="383"/>
      <c r="U360" s="383"/>
      <c r="V360" s="383"/>
      <c r="W360" s="383"/>
      <c r="X360" s="383"/>
      <c r="Y360" s="383"/>
      <c r="Z360" s="383"/>
      <c r="AA360" s="383"/>
      <c r="AB360" s="383"/>
      <c r="AC360" s="383"/>
      <c r="AD360" s="383"/>
    </row>
    <row r="361">
      <c r="A361" s="383"/>
      <c r="B361" s="383"/>
      <c r="C361" s="379"/>
      <c r="D361" s="379" t="s">
        <v>380</v>
      </c>
      <c r="E361" s="381" t="s">
        <v>380</v>
      </c>
      <c r="F361" s="379"/>
      <c r="G361" s="379" t="s">
        <v>380</v>
      </c>
      <c r="H361" s="381" t="s">
        <v>380</v>
      </c>
      <c r="I361" s="380"/>
      <c r="J361" s="380"/>
      <c r="K361" s="380"/>
      <c r="L361" s="382"/>
      <c r="M361" s="383"/>
      <c r="N361" s="383"/>
      <c r="O361" s="383"/>
      <c r="P361" s="383"/>
      <c r="Q361" s="383"/>
      <c r="R361" s="383"/>
      <c r="S361" s="383"/>
      <c r="T361" s="383"/>
      <c r="U361" s="383"/>
      <c r="V361" s="383"/>
      <c r="W361" s="383"/>
      <c r="X361" s="383"/>
      <c r="Y361" s="383"/>
      <c r="Z361" s="383"/>
      <c r="AA361" s="383"/>
      <c r="AB361" s="383"/>
      <c r="AC361" s="383"/>
      <c r="AD361" s="383"/>
    </row>
    <row r="362">
      <c r="A362" s="383"/>
      <c r="B362" s="383"/>
      <c r="C362" s="379"/>
      <c r="D362" s="379" t="s">
        <v>380</v>
      </c>
      <c r="E362" s="381" t="s">
        <v>380</v>
      </c>
      <c r="F362" s="379"/>
      <c r="G362" s="379" t="s">
        <v>380</v>
      </c>
      <c r="H362" s="381" t="s">
        <v>380</v>
      </c>
      <c r="I362" s="380"/>
      <c r="J362" s="380"/>
      <c r="K362" s="380"/>
      <c r="L362" s="382"/>
      <c r="M362" s="383"/>
      <c r="N362" s="383"/>
      <c r="O362" s="383"/>
      <c r="P362" s="383"/>
      <c r="Q362" s="383"/>
      <c r="R362" s="383"/>
      <c r="S362" s="383"/>
      <c r="T362" s="383"/>
      <c r="U362" s="383"/>
      <c r="V362" s="383"/>
      <c r="W362" s="383"/>
      <c r="X362" s="383"/>
      <c r="Y362" s="383"/>
      <c r="Z362" s="383"/>
      <c r="AA362" s="383"/>
      <c r="AB362" s="383"/>
      <c r="AC362" s="383"/>
      <c r="AD362" s="383"/>
    </row>
    <row r="363">
      <c r="A363" s="383"/>
      <c r="B363" s="383"/>
      <c r="C363" s="379"/>
      <c r="D363" s="379" t="s">
        <v>380</v>
      </c>
      <c r="E363" s="381" t="s">
        <v>380</v>
      </c>
      <c r="F363" s="379"/>
      <c r="G363" s="379" t="s">
        <v>380</v>
      </c>
      <c r="H363" s="381" t="s">
        <v>380</v>
      </c>
      <c r="I363" s="380"/>
      <c r="J363" s="380"/>
      <c r="K363" s="380"/>
      <c r="L363" s="382"/>
      <c r="M363" s="383"/>
      <c r="N363" s="383"/>
      <c r="O363" s="383"/>
      <c r="P363" s="383"/>
      <c r="Q363" s="383"/>
      <c r="R363" s="383"/>
      <c r="S363" s="383"/>
      <c r="T363" s="383"/>
      <c r="U363" s="383"/>
      <c r="V363" s="383"/>
      <c r="W363" s="383"/>
      <c r="X363" s="383"/>
      <c r="Y363" s="383"/>
      <c r="Z363" s="383"/>
      <c r="AA363" s="383"/>
      <c r="AB363" s="383"/>
      <c r="AC363" s="383"/>
      <c r="AD363" s="383"/>
    </row>
    <row r="364">
      <c r="A364" s="383"/>
      <c r="B364" s="383"/>
      <c r="C364" s="379"/>
      <c r="D364" s="379" t="s">
        <v>380</v>
      </c>
      <c r="E364" s="381" t="s">
        <v>380</v>
      </c>
      <c r="F364" s="379"/>
      <c r="G364" s="379" t="s">
        <v>380</v>
      </c>
      <c r="H364" s="381" t="s">
        <v>380</v>
      </c>
      <c r="I364" s="380"/>
      <c r="J364" s="380"/>
      <c r="K364" s="380"/>
      <c r="L364" s="382"/>
      <c r="M364" s="383"/>
      <c r="N364" s="383"/>
      <c r="O364" s="383"/>
      <c r="P364" s="383"/>
      <c r="Q364" s="383"/>
      <c r="R364" s="383"/>
      <c r="S364" s="383"/>
      <c r="T364" s="383"/>
      <c r="U364" s="383"/>
      <c r="V364" s="383"/>
      <c r="W364" s="383"/>
      <c r="X364" s="383"/>
      <c r="Y364" s="383"/>
      <c r="Z364" s="383"/>
      <c r="AA364" s="383"/>
      <c r="AB364" s="383"/>
      <c r="AC364" s="383"/>
      <c r="AD364" s="383"/>
    </row>
    <row r="365">
      <c r="A365" s="383"/>
      <c r="B365" s="383"/>
      <c r="C365" s="379"/>
      <c r="D365" s="379" t="s">
        <v>380</v>
      </c>
      <c r="E365" s="381" t="s">
        <v>380</v>
      </c>
      <c r="F365" s="379"/>
      <c r="G365" s="379" t="s">
        <v>380</v>
      </c>
      <c r="H365" s="381" t="s">
        <v>380</v>
      </c>
      <c r="I365" s="380"/>
      <c r="J365" s="380"/>
      <c r="K365" s="380"/>
      <c r="L365" s="382"/>
      <c r="M365" s="383"/>
      <c r="N365" s="383"/>
      <c r="O365" s="383"/>
      <c r="P365" s="383"/>
      <c r="Q365" s="383"/>
      <c r="R365" s="383"/>
      <c r="S365" s="383"/>
      <c r="T365" s="383"/>
      <c r="U365" s="383"/>
      <c r="V365" s="383"/>
      <c r="W365" s="383"/>
      <c r="X365" s="383"/>
      <c r="Y365" s="383"/>
      <c r="Z365" s="383"/>
      <c r="AA365" s="383"/>
      <c r="AB365" s="383"/>
      <c r="AC365" s="383"/>
      <c r="AD365" s="383"/>
    </row>
    <row r="366">
      <c r="A366" s="383"/>
      <c r="B366" s="383"/>
      <c r="C366" s="379"/>
      <c r="D366" s="379" t="s">
        <v>380</v>
      </c>
      <c r="E366" s="381" t="s">
        <v>380</v>
      </c>
      <c r="F366" s="379"/>
      <c r="G366" s="379" t="s">
        <v>380</v>
      </c>
      <c r="H366" s="381" t="s">
        <v>380</v>
      </c>
      <c r="I366" s="380"/>
      <c r="J366" s="380"/>
      <c r="K366" s="380"/>
      <c r="L366" s="382"/>
      <c r="M366" s="383"/>
      <c r="N366" s="383"/>
      <c r="O366" s="383"/>
      <c r="P366" s="383"/>
      <c r="Q366" s="383"/>
      <c r="R366" s="383"/>
      <c r="S366" s="383"/>
      <c r="T366" s="383"/>
      <c r="U366" s="383"/>
      <c r="V366" s="383"/>
      <c r="W366" s="383"/>
      <c r="X366" s="383"/>
      <c r="Y366" s="383"/>
      <c r="Z366" s="383"/>
      <c r="AA366" s="383"/>
      <c r="AB366" s="383"/>
      <c r="AC366" s="383"/>
      <c r="AD366" s="383"/>
    </row>
    <row r="367">
      <c r="A367" s="383"/>
      <c r="B367" s="383"/>
      <c r="C367" s="379"/>
      <c r="D367" s="379" t="s">
        <v>380</v>
      </c>
      <c r="E367" s="381" t="s">
        <v>380</v>
      </c>
      <c r="F367" s="379"/>
      <c r="G367" s="379" t="s">
        <v>380</v>
      </c>
      <c r="H367" s="381" t="s">
        <v>380</v>
      </c>
      <c r="I367" s="380"/>
      <c r="J367" s="380"/>
      <c r="K367" s="380"/>
      <c r="L367" s="382"/>
      <c r="M367" s="383"/>
      <c r="N367" s="383"/>
      <c r="O367" s="383"/>
      <c r="P367" s="383"/>
      <c r="Q367" s="383"/>
      <c r="R367" s="383"/>
      <c r="S367" s="383"/>
      <c r="T367" s="383"/>
      <c r="U367" s="383"/>
      <c r="V367" s="383"/>
      <c r="W367" s="383"/>
      <c r="X367" s="383"/>
      <c r="Y367" s="383"/>
      <c r="Z367" s="383"/>
      <c r="AA367" s="383"/>
      <c r="AB367" s="383"/>
      <c r="AC367" s="383"/>
      <c r="AD367" s="383"/>
    </row>
    <row r="368">
      <c r="A368" s="383"/>
      <c r="B368" s="383"/>
      <c r="C368" s="379"/>
      <c r="D368" s="379" t="s">
        <v>380</v>
      </c>
      <c r="E368" s="381" t="s">
        <v>380</v>
      </c>
      <c r="F368" s="379"/>
      <c r="G368" s="379" t="s">
        <v>380</v>
      </c>
      <c r="H368" s="381" t="s">
        <v>380</v>
      </c>
      <c r="I368" s="380"/>
      <c r="J368" s="380"/>
      <c r="K368" s="380"/>
      <c r="L368" s="382"/>
      <c r="M368" s="383"/>
      <c r="N368" s="383"/>
      <c r="O368" s="383"/>
      <c r="P368" s="383"/>
      <c r="Q368" s="383"/>
      <c r="R368" s="383"/>
      <c r="S368" s="383"/>
      <c r="T368" s="383"/>
      <c r="U368" s="383"/>
      <c r="V368" s="383"/>
      <c r="W368" s="383"/>
      <c r="X368" s="383"/>
      <c r="Y368" s="383"/>
      <c r="Z368" s="383"/>
      <c r="AA368" s="383"/>
      <c r="AB368" s="383"/>
      <c r="AC368" s="383"/>
      <c r="AD368" s="383"/>
    </row>
    <row r="369">
      <c r="A369" s="383"/>
      <c r="B369" s="383"/>
      <c r="C369" s="379"/>
      <c r="D369" s="379" t="s">
        <v>380</v>
      </c>
      <c r="E369" s="381" t="s">
        <v>380</v>
      </c>
      <c r="F369" s="379"/>
      <c r="G369" s="379" t="s">
        <v>380</v>
      </c>
      <c r="H369" s="381" t="s">
        <v>380</v>
      </c>
      <c r="I369" s="379"/>
      <c r="J369" s="383"/>
      <c r="K369" s="383"/>
      <c r="L369" s="384"/>
      <c r="M369" s="383"/>
      <c r="N369" s="383"/>
      <c r="O369" s="383"/>
      <c r="P369" s="383"/>
      <c r="Q369" s="383"/>
      <c r="R369" s="383"/>
      <c r="S369" s="383"/>
      <c r="T369" s="383"/>
      <c r="U369" s="383"/>
      <c r="V369" s="383"/>
      <c r="W369" s="383"/>
      <c r="X369" s="383"/>
      <c r="Y369" s="383"/>
      <c r="Z369" s="383"/>
      <c r="AA369" s="383"/>
      <c r="AB369" s="383"/>
      <c r="AC369" s="383"/>
      <c r="AD369" s="383"/>
    </row>
    <row r="370">
      <c r="A370" s="383"/>
      <c r="B370" s="383"/>
      <c r="C370" s="379"/>
      <c r="D370" s="379" t="s">
        <v>380</v>
      </c>
      <c r="E370" s="381" t="s">
        <v>380</v>
      </c>
      <c r="F370" s="379"/>
      <c r="G370" s="379" t="s">
        <v>380</v>
      </c>
      <c r="H370" s="381" t="s">
        <v>380</v>
      </c>
      <c r="I370" s="379"/>
      <c r="J370" s="383"/>
      <c r="K370" s="383"/>
      <c r="L370" s="384"/>
      <c r="M370" s="383"/>
      <c r="N370" s="383"/>
      <c r="O370" s="383"/>
      <c r="P370" s="383"/>
      <c r="Q370" s="383"/>
      <c r="R370" s="383"/>
      <c r="S370" s="383"/>
      <c r="T370" s="383"/>
      <c r="U370" s="383"/>
      <c r="V370" s="383"/>
      <c r="W370" s="383"/>
      <c r="X370" s="383"/>
      <c r="Y370" s="383"/>
      <c r="Z370" s="383"/>
      <c r="AA370" s="383"/>
      <c r="AB370" s="383"/>
      <c r="AC370" s="383"/>
      <c r="AD370" s="383"/>
    </row>
    <row r="371">
      <c r="A371" s="383"/>
      <c r="B371" s="383"/>
      <c r="C371" s="379"/>
      <c r="D371" s="379" t="s">
        <v>380</v>
      </c>
      <c r="E371" s="381" t="s">
        <v>380</v>
      </c>
      <c r="F371" s="379"/>
      <c r="G371" s="379" t="s">
        <v>380</v>
      </c>
      <c r="H371" s="381" t="s">
        <v>380</v>
      </c>
      <c r="I371" s="379"/>
      <c r="J371" s="383"/>
      <c r="K371" s="383"/>
      <c r="L371" s="384"/>
      <c r="M371" s="383"/>
      <c r="N371" s="383"/>
      <c r="O371" s="383"/>
      <c r="P371" s="383"/>
      <c r="Q371" s="383"/>
      <c r="R371" s="383"/>
      <c r="S371" s="383"/>
      <c r="T371" s="383"/>
      <c r="U371" s="383"/>
      <c r="V371" s="383"/>
      <c r="W371" s="383"/>
      <c r="X371" s="383"/>
      <c r="Y371" s="383"/>
      <c r="Z371" s="383"/>
      <c r="AA371" s="383"/>
      <c r="AB371" s="383"/>
      <c r="AC371" s="383"/>
      <c r="AD371" s="383"/>
    </row>
    <row r="372">
      <c r="A372" s="383"/>
      <c r="B372" s="383"/>
      <c r="C372" s="379"/>
      <c r="D372" s="379" t="s">
        <v>380</v>
      </c>
      <c r="E372" s="381" t="s">
        <v>380</v>
      </c>
      <c r="F372" s="379"/>
      <c r="G372" s="379" t="s">
        <v>380</v>
      </c>
      <c r="H372" s="381" t="s">
        <v>380</v>
      </c>
      <c r="I372" s="379"/>
      <c r="J372" s="383"/>
      <c r="K372" s="383"/>
      <c r="L372" s="384"/>
      <c r="M372" s="383"/>
      <c r="N372" s="383"/>
      <c r="O372" s="383"/>
      <c r="P372" s="383"/>
      <c r="Q372" s="383"/>
      <c r="R372" s="383"/>
      <c r="S372" s="383"/>
      <c r="T372" s="383"/>
      <c r="U372" s="383"/>
      <c r="V372" s="383"/>
      <c r="W372" s="383"/>
      <c r="X372" s="383"/>
      <c r="Y372" s="383"/>
      <c r="Z372" s="383"/>
      <c r="AA372" s="383"/>
      <c r="AB372" s="383"/>
      <c r="AC372" s="383"/>
      <c r="AD372" s="383"/>
    </row>
    <row r="373">
      <c r="A373" s="383"/>
      <c r="B373" s="383"/>
      <c r="C373" s="379"/>
      <c r="D373" s="379" t="s">
        <v>380</v>
      </c>
      <c r="E373" s="381" t="s">
        <v>380</v>
      </c>
      <c r="F373" s="379"/>
      <c r="G373" s="379" t="s">
        <v>380</v>
      </c>
      <c r="H373" s="381" t="s">
        <v>380</v>
      </c>
      <c r="I373" s="379"/>
      <c r="J373" s="383"/>
      <c r="K373" s="383"/>
      <c r="L373" s="384"/>
      <c r="M373" s="383"/>
      <c r="N373" s="383"/>
      <c r="O373" s="383"/>
      <c r="P373" s="383"/>
      <c r="Q373" s="383"/>
      <c r="R373" s="383"/>
      <c r="S373" s="383"/>
      <c r="T373" s="383"/>
      <c r="U373" s="383"/>
      <c r="V373" s="383"/>
      <c r="W373" s="383"/>
      <c r="X373" s="383"/>
      <c r="Y373" s="383"/>
      <c r="Z373" s="383"/>
      <c r="AA373" s="383"/>
      <c r="AB373" s="383"/>
      <c r="AC373" s="383"/>
      <c r="AD373" s="383"/>
    </row>
    <row r="374">
      <c r="A374" s="383"/>
      <c r="B374" s="383"/>
      <c r="C374" s="379"/>
      <c r="D374" s="379" t="s">
        <v>380</v>
      </c>
      <c r="E374" s="381" t="s">
        <v>380</v>
      </c>
      <c r="F374" s="379"/>
      <c r="G374" s="379" t="s">
        <v>380</v>
      </c>
      <c r="H374" s="381" t="s">
        <v>380</v>
      </c>
      <c r="I374" s="379"/>
      <c r="J374" s="383"/>
      <c r="K374" s="383"/>
      <c r="L374" s="384"/>
      <c r="M374" s="383"/>
      <c r="N374" s="383"/>
      <c r="O374" s="383"/>
      <c r="P374" s="383"/>
      <c r="Q374" s="383"/>
      <c r="R374" s="383"/>
      <c r="S374" s="383"/>
      <c r="T374" s="383"/>
      <c r="U374" s="383"/>
      <c r="V374" s="383"/>
      <c r="W374" s="383"/>
      <c r="X374" s="383"/>
      <c r="Y374" s="383"/>
      <c r="Z374" s="383"/>
      <c r="AA374" s="383"/>
      <c r="AB374" s="383"/>
      <c r="AC374" s="383"/>
      <c r="AD374" s="383"/>
    </row>
    <row r="375">
      <c r="A375" s="383"/>
      <c r="B375" s="383"/>
      <c r="C375" s="379"/>
      <c r="D375" s="379" t="s">
        <v>380</v>
      </c>
      <c r="E375" s="381" t="s">
        <v>380</v>
      </c>
      <c r="F375" s="379"/>
      <c r="G375" s="379" t="s">
        <v>380</v>
      </c>
      <c r="H375" s="381" t="s">
        <v>380</v>
      </c>
      <c r="I375" s="379"/>
      <c r="J375" s="383"/>
      <c r="K375" s="383"/>
      <c r="L375" s="384"/>
      <c r="M375" s="383"/>
      <c r="N375" s="383"/>
      <c r="O375" s="383"/>
      <c r="P375" s="383"/>
      <c r="Q375" s="383"/>
      <c r="R375" s="383"/>
      <c r="S375" s="383"/>
      <c r="T375" s="383"/>
      <c r="U375" s="383"/>
      <c r="V375" s="383"/>
      <c r="W375" s="383"/>
      <c r="X375" s="383"/>
      <c r="Y375" s="383"/>
      <c r="Z375" s="383"/>
      <c r="AA375" s="383"/>
      <c r="AB375" s="383"/>
      <c r="AC375" s="383"/>
      <c r="AD375" s="383"/>
    </row>
    <row r="376">
      <c r="A376" s="383"/>
      <c r="B376" s="383"/>
      <c r="C376" s="379"/>
      <c r="D376" s="379" t="s">
        <v>380</v>
      </c>
      <c r="E376" s="381" t="s">
        <v>380</v>
      </c>
      <c r="F376" s="379"/>
      <c r="G376" s="379" t="s">
        <v>380</v>
      </c>
      <c r="H376" s="381" t="s">
        <v>380</v>
      </c>
      <c r="I376" s="379"/>
      <c r="J376" s="383"/>
      <c r="K376" s="383"/>
      <c r="L376" s="384"/>
      <c r="M376" s="383"/>
      <c r="N376" s="383"/>
      <c r="O376" s="383"/>
      <c r="P376" s="383"/>
      <c r="Q376" s="383"/>
      <c r="R376" s="383"/>
      <c r="S376" s="383"/>
      <c r="T376" s="383"/>
      <c r="U376" s="383"/>
      <c r="V376" s="383"/>
      <c r="W376" s="383"/>
      <c r="X376" s="383"/>
      <c r="Y376" s="383"/>
      <c r="Z376" s="383"/>
      <c r="AA376" s="383"/>
      <c r="AB376" s="383"/>
      <c r="AC376" s="383"/>
      <c r="AD376" s="383"/>
    </row>
    <row r="377">
      <c r="A377" s="383"/>
      <c r="B377" s="383"/>
      <c r="C377" s="379"/>
      <c r="D377" s="379" t="s">
        <v>380</v>
      </c>
      <c r="E377" s="381" t="s">
        <v>380</v>
      </c>
      <c r="F377" s="379"/>
      <c r="G377" s="379" t="s">
        <v>380</v>
      </c>
      <c r="H377" s="381" t="s">
        <v>380</v>
      </c>
      <c r="I377" s="379"/>
      <c r="J377" s="383"/>
      <c r="K377" s="383"/>
      <c r="L377" s="384"/>
      <c r="M377" s="383"/>
      <c r="N377" s="383"/>
      <c r="O377" s="383"/>
      <c r="P377" s="383"/>
      <c r="Q377" s="383"/>
      <c r="R377" s="383"/>
      <c r="S377" s="383"/>
      <c r="T377" s="383"/>
      <c r="U377" s="383"/>
      <c r="V377" s="383"/>
      <c r="W377" s="383"/>
      <c r="X377" s="383"/>
      <c r="Y377" s="383"/>
      <c r="Z377" s="383"/>
      <c r="AA377" s="383"/>
      <c r="AB377" s="383"/>
      <c r="AC377" s="383"/>
      <c r="AD377" s="383"/>
    </row>
    <row r="378">
      <c r="A378" s="383"/>
      <c r="B378" s="383"/>
      <c r="C378" s="379"/>
      <c r="D378" s="379" t="s">
        <v>380</v>
      </c>
      <c r="E378" s="381" t="s">
        <v>380</v>
      </c>
      <c r="F378" s="379"/>
      <c r="G378" s="379" t="s">
        <v>380</v>
      </c>
      <c r="H378" s="381" t="s">
        <v>380</v>
      </c>
      <c r="I378" s="379"/>
      <c r="J378" s="383"/>
      <c r="K378" s="383"/>
      <c r="L378" s="384"/>
      <c r="M378" s="383"/>
      <c r="N378" s="383"/>
      <c r="O378" s="383"/>
      <c r="P378" s="383"/>
      <c r="Q378" s="383"/>
      <c r="R378" s="383"/>
      <c r="S378" s="383"/>
      <c r="T378" s="383"/>
      <c r="U378" s="383"/>
      <c r="V378" s="383"/>
      <c r="W378" s="383"/>
      <c r="X378" s="383"/>
      <c r="Y378" s="383"/>
      <c r="Z378" s="383"/>
      <c r="AA378" s="383"/>
      <c r="AB378" s="383"/>
      <c r="AC378" s="383"/>
      <c r="AD378" s="383"/>
    </row>
    <row r="379">
      <c r="A379" s="383"/>
      <c r="B379" s="383"/>
      <c r="C379" s="379"/>
      <c r="D379" s="379" t="s">
        <v>380</v>
      </c>
      <c r="E379" s="381" t="s">
        <v>380</v>
      </c>
      <c r="F379" s="379"/>
      <c r="G379" s="379" t="s">
        <v>380</v>
      </c>
      <c r="H379" s="381" t="s">
        <v>380</v>
      </c>
      <c r="I379" s="379"/>
      <c r="J379" s="383"/>
      <c r="K379" s="383"/>
      <c r="L379" s="384"/>
      <c r="M379" s="383"/>
      <c r="N379" s="383"/>
      <c r="O379" s="383"/>
      <c r="P379" s="383"/>
      <c r="Q379" s="383"/>
      <c r="R379" s="383"/>
      <c r="S379" s="383"/>
      <c r="T379" s="383"/>
      <c r="U379" s="383"/>
      <c r="V379" s="383"/>
      <c r="W379" s="383"/>
      <c r="X379" s="383"/>
      <c r="Y379" s="383"/>
      <c r="Z379" s="383"/>
      <c r="AA379" s="383"/>
      <c r="AB379" s="383"/>
      <c r="AC379" s="383"/>
      <c r="AD379" s="383"/>
    </row>
    <row r="380">
      <c r="A380" s="383"/>
      <c r="B380" s="383"/>
      <c r="C380" s="379"/>
      <c r="D380" s="379" t="s">
        <v>380</v>
      </c>
      <c r="E380" s="381" t="s">
        <v>380</v>
      </c>
      <c r="F380" s="379"/>
      <c r="G380" s="379" t="s">
        <v>380</v>
      </c>
      <c r="H380" s="381" t="s">
        <v>380</v>
      </c>
      <c r="I380" s="379"/>
      <c r="J380" s="383"/>
      <c r="K380" s="383"/>
      <c r="L380" s="384"/>
      <c r="M380" s="383"/>
      <c r="N380" s="383"/>
      <c r="O380" s="383"/>
      <c r="P380" s="383"/>
      <c r="Q380" s="383"/>
      <c r="R380" s="383"/>
      <c r="S380" s="383"/>
      <c r="T380" s="383"/>
      <c r="U380" s="383"/>
      <c r="V380" s="383"/>
      <c r="W380" s="383"/>
      <c r="X380" s="383"/>
      <c r="Y380" s="383"/>
      <c r="Z380" s="383"/>
      <c r="AA380" s="383"/>
      <c r="AB380" s="383"/>
      <c r="AC380" s="383"/>
      <c r="AD380" s="383"/>
    </row>
    <row r="381">
      <c r="A381" s="383"/>
      <c r="B381" s="383"/>
      <c r="C381" s="379"/>
      <c r="D381" s="379" t="s">
        <v>380</v>
      </c>
      <c r="E381" s="381" t="s">
        <v>380</v>
      </c>
      <c r="F381" s="379"/>
      <c r="G381" s="379" t="s">
        <v>380</v>
      </c>
      <c r="H381" s="381" t="s">
        <v>380</v>
      </c>
      <c r="I381" s="379"/>
      <c r="J381" s="383"/>
      <c r="K381" s="383"/>
      <c r="L381" s="384"/>
      <c r="M381" s="383"/>
      <c r="N381" s="383"/>
      <c r="O381" s="383"/>
      <c r="P381" s="383"/>
      <c r="Q381" s="383"/>
      <c r="R381" s="383"/>
      <c r="S381" s="383"/>
      <c r="T381" s="383"/>
      <c r="U381" s="383"/>
      <c r="V381" s="383"/>
      <c r="W381" s="383"/>
      <c r="X381" s="383"/>
      <c r="Y381" s="383"/>
      <c r="Z381" s="383"/>
      <c r="AA381" s="383"/>
      <c r="AB381" s="383"/>
      <c r="AC381" s="383"/>
      <c r="AD381" s="383"/>
    </row>
    <row r="382">
      <c r="A382" s="383"/>
      <c r="B382" s="383"/>
      <c r="C382" s="379"/>
      <c r="D382" s="379" t="s">
        <v>380</v>
      </c>
      <c r="E382" s="381" t="s">
        <v>380</v>
      </c>
      <c r="F382" s="379"/>
      <c r="G382" s="379" t="s">
        <v>380</v>
      </c>
      <c r="H382" s="381" t="s">
        <v>380</v>
      </c>
      <c r="I382" s="379"/>
      <c r="J382" s="383"/>
      <c r="K382" s="383"/>
      <c r="L382" s="384"/>
      <c r="M382" s="383"/>
      <c r="N382" s="383"/>
      <c r="O382" s="383"/>
      <c r="P382" s="383"/>
      <c r="Q382" s="383"/>
      <c r="R382" s="383"/>
      <c r="S382" s="383"/>
      <c r="T382" s="383"/>
      <c r="U382" s="383"/>
      <c r="V382" s="383"/>
      <c r="W382" s="383"/>
      <c r="X382" s="383"/>
      <c r="Y382" s="383"/>
      <c r="Z382" s="383"/>
      <c r="AA382" s="383"/>
      <c r="AB382" s="383"/>
      <c r="AC382" s="383"/>
      <c r="AD382" s="383"/>
    </row>
    <row r="383">
      <c r="A383" s="383"/>
      <c r="B383" s="383"/>
      <c r="C383" s="379"/>
      <c r="D383" s="379" t="s">
        <v>380</v>
      </c>
      <c r="E383" s="381" t="s">
        <v>380</v>
      </c>
      <c r="F383" s="379"/>
      <c r="G383" s="379" t="s">
        <v>380</v>
      </c>
      <c r="H383" s="381" t="s">
        <v>380</v>
      </c>
      <c r="I383" s="379"/>
      <c r="J383" s="383"/>
      <c r="K383" s="383"/>
      <c r="L383" s="384"/>
      <c r="M383" s="383"/>
      <c r="N383" s="383"/>
      <c r="O383" s="383"/>
      <c r="P383" s="383"/>
      <c r="Q383" s="383"/>
      <c r="R383" s="383"/>
      <c r="S383" s="383"/>
      <c r="T383" s="383"/>
      <c r="U383" s="383"/>
      <c r="V383" s="383"/>
      <c r="W383" s="383"/>
      <c r="X383" s="383"/>
      <c r="Y383" s="383"/>
      <c r="Z383" s="383"/>
      <c r="AA383" s="383"/>
      <c r="AB383" s="383"/>
      <c r="AC383" s="383"/>
      <c r="AD383" s="383"/>
    </row>
    <row r="384">
      <c r="A384" s="383"/>
      <c r="B384" s="383"/>
      <c r="C384" s="379"/>
      <c r="D384" s="379" t="s">
        <v>380</v>
      </c>
      <c r="E384" s="381" t="s">
        <v>380</v>
      </c>
      <c r="F384" s="379"/>
      <c r="G384" s="379" t="s">
        <v>380</v>
      </c>
      <c r="H384" s="381" t="s">
        <v>380</v>
      </c>
      <c r="I384" s="379"/>
      <c r="J384" s="383"/>
      <c r="K384" s="383"/>
      <c r="L384" s="384"/>
      <c r="M384" s="383"/>
      <c r="N384" s="383"/>
      <c r="O384" s="383"/>
      <c r="P384" s="383"/>
      <c r="Q384" s="383"/>
      <c r="R384" s="383"/>
      <c r="S384" s="383"/>
      <c r="T384" s="383"/>
      <c r="U384" s="383"/>
      <c r="V384" s="383"/>
      <c r="W384" s="383"/>
      <c r="X384" s="383"/>
      <c r="Y384" s="383"/>
      <c r="Z384" s="383"/>
      <c r="AA384" s="383"/>
      <c r="AB384" s="383"/>
      <c r="AC384" s="383"/>
      <c r="AD384" s="383"/>
    </row>
    <row r="385">
      <c r="A385" s="383"/>
      <c r="B385" s="383"/>
      <c r="C385" s="379"/>
      <c r="D385" s="379" t="s">
        <v>380</v>
      </c>
      <c r="E385" s="381" t="s">
        <v>380</v>
      </c>
      <c r="F385" s="379"/>
      <c r="G385" s="379" t="s">
        <v>380</v>
      </c>
      <c r="H385" s="381" t="s">
        <v>380</v>
      </c>
      <c r="I385" s="379"/>
      <c r="J385" s="383"/>
      <c r="K385" s="383"/>
      <c r="L385" s="384"/>
      <c r="M385" s="383"/>
      <c r="N385" s="383"/>
      <c r="O385" s="383"/>
      <c r="P385" s="383"/>
      <c r="Q385" s="383"/>
      <c r="R385" s="383"/>
      <c r="S385" s="383"/>
      <c r="T385" s="383"/>
      <c r="U385" s="383"/>
      <c r="V385" s="383"/>
      <c r="W385" s="383"/>
      <c r="X385" s="383"/>
      <c r="Y385" s="383"/>
      <c r="Z385" s="383"/>
      <c r="AA385" s="383"/>
      <c r="AB385" s="383"/>
      <c r="AC385" s="383"/>
      <c r="AD385" s="383"/>
    </row>
    <row r="386">
      <c r="A386" s="383"/>
      <c r="B386" s="383"/>
      <c r="C386" s="379"/>
      <c r="D386" s="379" t="s">
        <v>380</v>
      </c>
      <c r="E386" s="381" t="s">
        <v>380</v>
      </c>
      <c r="F386" s="379"/>
      <c r="G386" s="379" t="s">
        <v>380</v>
      </c>
      <c r="H386" s="381" t="s">
        <v>380</v>
      </c>
      <c r="I386" s="379"/>
      <c r="J386" s="383"/>
      <c r="K386" s="383"/>
      <c r="L386" s="384"/>
      <c r="M386" s="383"/>
      <c r="N386" s="383"/>
      <c r="O386" s="383"/>
      <c r="P386" s="383"/>
      <c r="Q386" s="383"/>
      <c r="R386" s="383"/>
      <c r="S386" s="383"/>
      <c r="T386" s="383"/>
      <c r="U386" s="383"/>
      <c r="V386" s="383"/>
      <c r="W386" s="383"/>
      <c r="X386" s="383"/>
      <c r="Y386" s="383"/>
      <c r="Z386" s="383"/>
      <c r="AA386" s="383"/>
      <c r="AB386" s="383"/>
      <c r="AC386" s="383"/>
      <c r="AD386" s="383"/>
    </row>
    <row r="387">
      <c r="A387" s="383"/>
      <c r="B387" s="383"/>
      <c r="C387" s="379"/>
      <c r="D387" s="379" t="s">
        <v>380</v>
      </c>
      <c r="E387" s="381" t="s">
        <v>380</v>
      </c>
      <c r="F387" s="379"/>
      <c r="G387" s="379" t="s">
        <v>380</v>
      </c>
      <c r="H387" s="381" t="s">
        <v>380</v>
      </c>
      <c r="I387" s="379"/>
      <c r="J387" s="383"/>
      <c r="K387" s="383"/>
      <c r="L387" s="384"/>
      <c r="M387" s="383"/>
      <c r="N387" s="383"/>
      <c r="O387" s="383"/>
      <c r="P387" s="383"/>
      <c r="Q387" s="383"/>
      <c r="R387" s="383"/>
      <c r="S387" s="383"/>
      <c r="T387" s="383"/>
      <c r="U387" s="383"/>
      <c r="V387" s="383"/>
      <c r="W387" s="383"/>
      <c r="X387" s="383"/>
      <c r="Y387" s="383"/>
      <c r="Z387" s="383"/>
      <c r="AA387" s="383"/>
      <c r="AB387" s="383"/>
      <c r="AC387" s="383"/>
      <c r="AD387" s="383"/>
    </row>
    <row r="388">
      <c r="A388" s="383"/>
      <c r="B388" s="383"/>
      <c r="C388" s="379"/>
      <c r="D388" s="379" t="s">
        <v>380</v>
      </c>
      <c r="E388" s="381" t="s">
        <v>380</v>
      </c>
      <c r="F388" s="379"/>
      <c r="G388" s="379" t="s">
        <v>380</v>
      </c>
      <c r="H388" s="381" t="s">
        <v>380</v>
      </c>
      <c r="I388" s="379"/>
      <c r="J388" s="383"/>
      <c r="K388" s="383"/>
      <c r="L388" s="384"/>
      <c r="M388" s="383"/>
      <c r="N388" s="383"/>
      <c r="O388" s="383"/>
      <c r="P388" s="383"/>
      <c r="Q388" s="383"/>
      <c r="R388" s="383"/>
      <c r="S388" s="383"/>
      <c r="T388" s="383"/>
      <c r="U388" s="383"/>
      <c r="V388" s="383"/>
      <c r="W388" s="383"/>
      <c r="X388" s="383"/>
      <c r="Y388" s="383"/>
      <c r="Z388" s="383"/>
      <c r="AA388" s="383"/>
      <c r="AB388" s="383"/>
      <c r="AC388" s="383"/>
      <c r="AD388" s="383"/>
    </row>
    <row r="389">
      <c r="A389" s="383"/>
      <c r="B389" s="383"/>
      <c r="C389" s="379"/>
      <c r="D389" s="379" t="s">
        <v>380</v>
      </c>
      <c r="E389" s="381" t="s">
        <v>380</v>
      </c>
      <c r="F389" s="379"/>
      <c r="G389" s="379" t="s">
        <v>380</v>
      </c>
      <c r="H389" s="381" t="s">
        <v>380</v>
      </c>
      <c r="I389" s="379"/>
      <c r="J389" s="383"/>
      <c r="K389" s="383"/>
      <c r="L389" s="384"/>
      <c r="M389" s="383"/>
      <c r="N389" s="383"/>
      <c r="O389" s="383"/>
      <c r="P389" s="383"/>
      <c r="Q389" s="383"/>
      <c r="R389" s="383"/>
      <c r="S389" s="383"/>
      <c r="T389" s="383"/>
      <c r="U389" s="383"/>
      <c r="V389" s="383"/>
      <c r="W389" s="383"/>
      <c r="X389" s="383"/>
      <c r="Y389" s="383"/>
      <c r="Z389" s="383"/>
      <c r="AA389" s="383"/>
      <c r="AB389" s="383"/>
      <c r="AC389" s="383"/>
      <c r="AD389" s="383"/>
    </row>
    <row r="390">
      <c r="A390" s="383"/>
      <c r="B390" s="383"/>
      <c r="C390" s="379"/>
      <c r="D390" s="379" t="s">
        <v>380</v>
      </c>
      <c r="E390" s="381" t="s">
        <v>380</v>
      </c>
      <c r="F390" s="379"/>
      <c r="G390" s="379" t="s">
        <v>380</v>
      </c>
      <c r="H390" s="381" t="s">
        <v>380</v>
      </c>
      <c r="I390" s="379"/>
      <c r="J390" s="383"/>
      <c r="K390" s="383"/>
      <c r="L390" s="384"/>
      <c r="M390" s="383"/>
      <c r="N390" s="383"/>
      <c r="O390" s="383"/>
      <c r="P390" s="383"/>
      <c r="Q390" s="383"/>
      <c r="R390" s="383"/>
      <c r="S390" s="383"/>
      <c r="T390" s="383"/>
      <c r="U390" s="383"/>
      <c r="V390" s="383"/>
      <c r="W390" s="383"/>
      <c r="X390" s="383"/>
      <c r="Y390" s="383"/>
      <c r="Z390" s="383"/>
      <c r="AA390" s="383"/>
      <c r="AB390" s="383"/>
      <c r="AC390" s="383"/>
      <c r="AD390" s="383"/>
    </row>
    <row r="391">
      <c r="A391" s="383"/>
      <c r="B391" s="383"/>
      <c r="C391" s="379"/>
      <c r="D391" s="379" t="s">
        <v>380</v>
      </c>
      <c r="E391" s="381" t="s">
        <v>380</v>
      </c>
      <c r="F391" s="379"/>
      <c r="G391" s="379" t="s">
        <v>380</v>
      </c>
      <c r="H391" s="381" t="s">
        <v>380</v>
      </c>
      <c r="I391" s="379"/>
      <c r="J391" s="383"/>
      <c r="K391" s="383"/>
      <c r="L391" s="384"/>
      <c r="M391" s="383"/>
      <c r="N391" s="383"/>
      <c r="O391" s="383"/>
      <c r="P391" s="383"/>
      <c r="Q391" s="383"/>
      <c r="R391" s="383"/>
      <c r="S391" s="383"/>
      <c r="T391" s="383"/>
      <c r="U391" s="383"/>
      <c r="V391" s="383"/>
      <c r="W391" s="383"/>
      <c r="X391" s="383"/>
      <c r="Y391" s="383"/>
      <c r="Z391" s="383"/>
      <c r="AA391" s="383"/>
      <c r="AB391" s="383"/>
      <c r="AC391" s="383"/>
      <c r="AD391" s="383"/>
    </row>
    <row r="392">
      <c r="A392" s="383"/>
      <c r="B392" s="383"/>
      <c r="C392" s="379"/>
      <c r="D392" s="379" t="s">
        <v>380</v>
      </c>
      <c r="E392" s="381" t="s">
        <v>380</v>
      </c>
      <c r="F392" s="379"/>
      <c r="G392" s="379" t="s">
        <v>380</v>
      </c>
      <c r="H392" s="381" t="s">
        <v>380</v>
      </c>
      <c r="I392" s="379"/>
      <c r="J392" s="383"/>
      <c r="K392" s="383"/>
      <c r="L392" s="384"/>
      <c r="M392" s="383"/>
      <c r="N392" s="383"/>
      <c r="O392" s="383"/>
      <c r="P392" s="383"/>
      <c r="Q392" s="383"/>
      <c r="R392" s="383"/>
      <c r="S392" s="383"/>
      <c r="T392" s="383"/>
      <c r="U392" s="383"/>
      <c r="V392" s="383"/>
      <c r="W392" s="383"/>
      <c r="X392" s="383"/>
      <c r="Y392" s="383"/>
      <c r="Z392" s="383"/>
      <c r="AA392" s="383"/>
      <c r="AB392" s="383"/>
      <c r="AC392" s="383"/>
      <c r="AD392" s="383"/>
    </row>
    <row r="393">
      <c r="A393" s="383"/>
      <c r="B393" s="383"/>
      <c r="C393" s="379"/>
      <c r="D393" s="379" t="s">
        <v>380</v>
      </c>
      <c r="E393" s="381" t="s">
        <v>380</v>
      </c>
      <c r="F393" s="379"/>
      <c r="G393" s="379" t="s">
        <v>380</v>
      </c>
      <c r="H393" s="381" t="s">
        <v>380</v>
      </c>
      <c r="I393" s="379"/>
      <c r="J393" s="383"/>
      <c r="K393" s="383"/>
      <c r="L393" s="384"/>
      <c r="M393" s="383"/>
      <c r="N393" s="383"/>
      <c r="O393" s="383"/>
      <c r="P393" s="383"/>
      <c r="Q393" s="383"/>
      <c r="R393" s="383"/>
      <c r="S393" s="383"/>
      <c r="T393" s="383"/>
      <c r="U393" s="383"/>
      <c r="V393" s="383"/>
      <c r="W393" s="383"/>
      <c r="X393" s="383"/>
      <c r="Y393" s="383"/>
      <c r="Z393" s="383"/>
      <c r="AA393" s="383"/>
      <c r="AB393" s="383"/>
      <c r="AC393" s="383"/>
      <c r="AD393" s="383"/>
    </row>
    <row r="394">
      <c r="A394" s="383"/>
      <c r="B394" s="383"/>
      <c r="C394" s="379"/>
      <c r="D394" s="379" t="s">
        <v>380</v>
      </c>
      <c r="E394" s="381" t="s">
        <v>380</v>
      </c>
      <c r="F394" s="379"/>
      <c r="G394" s="379" t="s">
        <v>380</v>
      </c>
      <c r="H394" s="381" t="s">
        <v>380</v>
      </c>
      <c r="I394" s="379"/>
      <c r="J394" s="383"/>
      <c r="K394" s="383"/>
      <c r="L394" s="384"/>
      <c r="M394" s="383"/>
      <c r="N394" s="383"/>
      <c r="O394" s="383"/>
      <c r="P394" s="383"/>
      <c r="Q394" s="383"/>
      <c r="R394" s="383"/>
      <c r="S394" s="383"/>
      <c r="T394" s="383"/>
      <c r="U394" s="383"/>
      <c r="V394" s="383"/>
      <c r="W394" s="383"/>
      <c r="X394" s="383"/>
      <c r="Y394" s="383"/>
      <c r="Z394" s="383"/>
      <c r="AA394" s="383"/>
      <c r="AB394" s="383"/>
      <c r="AC394" s="383"/>
      <c r="AD394" s="383"/>
    </row>
    <row r="395">
      <c r="A395" s="383"/>
      <c r="B395" s="383"/>
      <c r="C395" s="379"/>
      <c r="D395" s="379" t="s">
        <v>380</v>
      </c>
      <c r="E395" s="381" t="s">
        <v>380</v>
      </c>
      <c r="F395" s="379"/>
      <c r="G395" s="379" t="s">
        <v>380</v>
      </c>
      <c r="H395" s="381" t="s">
        <v>380</v>
      </c>
      <c r="I395" s="379"/>
      <c r="J395" s="383"/>
      <c r="K395" s="383"/>
      <c r="L395" s="384"/>
      <c r="M395" s="383"/>
      <c r="N395" s="383"/>
      <c r="O395" s="383"/>
      <c r="P395" s="383"/>
      <c r="Q395" s="383"/>
      <c r="R395" s="383"/>
      <c r="S395" s="383"/>
      <c r="T395" s="383"/>
      <c r="U395" s="383"/>
      <c r="V395" s="383"/>
      <c r="W395" s="383"/>
      <c r="X395" s="383"/>
      <c r="Y395" s="383"/>
      <c r="Z395" s="383"/>
      <c r="AA395" s="383"/>
      <c r="AB395" s="383"/>
      <c r="AC395" s="383"/>
      <c r="AD395" s="383"/>
    </row>
    <row r="396">
      <c r="A396" s="383"/>
      <c r="B396" s="383"/>
      <c r="C396" s="379"/>
      <c r="D396" s="379" t="s">
        <v>380</v>
      </c>
      <c r="E396" s="381" t="s">
        <v>380</v>
      </c>
      <c r="F396" s="379"/>
      <c r="G396" s="379" t="s">
        <v>380</v>
      </c>
      <c r="H396" s="381" t="s">
        <v>380</v>
      </c>
      <c r="I396" s="379"/>
      <c r="J396" s="383"/>
      <c r="K396" s="383"/>
      <c r="L396" s="384"/>
      <c r="M396" s="383"/>
      <c r="N396" s="383"/>
      <c r="O396" s="383"/>
      <c r="P396" s="383"/>
      <c r="Q396" s="383"/>
      <c r="R396" s="383"/>
      <c r="S396" s="383"/>
      <c r="T396" s="383"/>
      <c r="U396" s="383"/>
      <c r="V396" s="383"/>
      <c r="W396" s="383"/>
      <c r="X396" s="383"/>
      <c r="Y396" s="383"/>
      <c r="Z396" s="383"/>
      <c r="AA396" s="383"/>
      <c r="AB396" s="383"/>
      <c r="AC396" s="383"/>
      <c r="AD396" s="383"/>
    </row>
    <row r="397">
      <c r="A397" s="383"/>
      <c r="B397" s="383"/>
      <c r="C397" s="379"/>
      <c r="D397" s="379" t="s">
        <v>380</v>
      </c>
      <c r="E397" s="381" t="s">
        <v>380</v>
      </c>
      <c r="F397" s="379"/>
      <c r="G397" s="379" t="s">
        <v>380</v>
      </c>
      <c r="H397" s="381" t="s">
        <v>380</v>
      </c>
      <c r="I397" s="379"/>
      <c r="J397" s="383"/>
      <c r="K397" s="383"/>
      <c r="L397" s="384"/>
      <c r="M397" s="383"/>
      <c r="N397" s="383"/>
      <c r="O397" s="383"/>
      <c r="P397" s="383"/>
      <c r="Q397" s="383"/>
      <c r="R397" s="383"/>
      <c r="S397" s="383"/>
      <c r="T397" s="383"/>
      <c r="U397" s="383"/>
      <c r="V397" s="383"/>
      <c r="W397" s="383"/>
      <c r="X397" s="383"/>
      <c r="Y397" s="383"/>
      <c r="Z397" s="383"/>
      <c r="AA397" s="383"/>
      <c r="AB397" s="383"/>
      <c r="AC397" s="383"/>
      <c r="AD397" s="383"/>
    </row>
    <row r="398">
      <c r="A398" s="383"/>
      <c r="B398" s="383"/>
      <c r="C398" s="379"/>
      <c r="D398" s="379" t="s">
        <v>380</v>
      </c>
      <c r="E398" s="381" t="s">
        <v>380</v>
      </c>
      <c r="F398" s="379"/>
      <c r="G398" s="379" t="s">
        <v>380</v>
      </c>
      <c r="H398" s="381" t="s">
        <v>380</v>
      </c>
      <c r="I398" s="379"/>
      <c r="J398" s="383"/>
      <c r="K398" s="383"/>
      <c r="L398" s="384"/>
      <c r="M398" s="383"/>
      <c r="N398" s="383"/>
      <c r="O398" s="383"/>
      <c r="P398" s="383"/>
      <c r="Q398" s="383"/>
      <c r="R398" s="383"/>
      <c r="S398" s="383"/>
      <c r="T398" s="383"/>
      <c r="U398" s="383"/>
      <c r="V398" s="383"/>
      <c r="W398" s="383"/>
      <c r="X398" s="383"/>
      <c r="Y398" s="383"/>
      <c r="Z398" s="383"/>
      <c r="AA398" s="383"/>
      <c r="AB398" s="383"/>
      <c r="AC398" s="383"/>
      <c r="AD398" s="383"/>
    </row>
    <row r="399">
      <c r="A399" s="383"/>
      <c r="B399" s="383"/>
      <c r="C399" s="379"/>
      <c r="D399" s="379" t="s">
        <v>380</v>
      </c>
      <c r="E399" s="381" t="s">
        <v>380</v>
      </c>
      <c r="F399" s="379"/>
      <c r="G399" s="379" t="s">
        <v>380</v>
      </c>
      <c r="H399" s="381" t="s">
        <v>380</v>
      </c>
      <c r="I399" s="379"/>
      <c r="J399" s="383"/>
      <c r="K399" s="383"/>
      <c r="L399" s="384"/>
      <c r="M399" s="383"/>
      <c r="N399" s="383"/>
      <c r="O399" s="383"/>
      <c r="P399" s="383"/>
      <c r="Q399" s="383"/>
      <c r="R399" s="383"/>
      <c r="S399" s="383"/>
      <c r="T399" s="383"/>
      <c r="U399" s="383"/>
      <c r="V399" s="383"/>
      <c r="W399" s="383"/>
      <c r="X399" s="383"/>
      <c r="Y399" s="383"/>
      <c r="Z399" s="383"/>
      <c r="AA399" s="383"/>
      <c r="AB399" s="383"/>
      <c r="AC399" s="383"/>
      <c r="AD399" s="383"/>
    </row>
    <row r="400">
      <c r="A400" s="383"/>
      <c r="B400" s="383"/>
      <c r="C400" s="379"/>
      <c r="D400" s="379" t="s">
        <v>380</v>
      </c>
      <c r="E400" s="381" t="s">
        <v>380</v>
      </c>
      <c r="F400" s="379"/>
      <c r="G400" s="379" t="s">
        <v>380</v>
      </c>
      <c r="H400" s="381" t="s">
        <v>380</v>
      </c>
      <c r="I400" s="379"/>
      <c r="J400" s="383"/>
      <c r="K400" s="383"/>
      <c r="L400" s="384"/>
      <c r="M400" s="383"/>
      <c r="N400" s="383"/>
      <c r="O400" s="383"/>
      <c r="P400" s="383"/>
      <c r="Q400" s="383"/>
      <c r="R400" s="383"/>
      <c r="S400" s="383"/>
      <c r="T400" s="383"/>
      <c r="U400" s="383"/>
      <c r="V400" s="383"/>
      <c r="W400" s="383"/>
      <c r="X400" s="383"/>
      <c r="Y400" s="383"/>
      <c r="Z400" s="383"/>
      <c r="AA400" s="383"/>
      <c r="AB400" s="383"/>
      <c r="AC400" s="383"/>
      <c r="AD400" s="383"/>
    </row>
    <row r="401">
      <c r="A401" s="383"/>
      <c r="B401" s="383"/>
      <c r="C401" s="379"/>
      <c r="D401" s="379" t="s">
        <v>380</v>
      </c>
      <c r="E401" s="381" t="s">
        <v>380</v>
      </c>
      <c r="F401" s="379"/>
      <c r="G401" s="379" t="s">
        <v>380</v>
      </c>
      <c r="H401" s="381" t="s">
        <v>380</v>
      </c>
      <c r="I401" s="379"/>
      <c r="J401" s="383"/>
      <c r="K401" s="383"/>
      <c r="L401" s="384"/>
      <c r="M401" s="383"/>
      <c r="N401" s="383"/>
      <c r="O401" s="383"/>
      <c r="P401" s="383"/>
      <c r="Q401" s="383"/>
      <c r="R401" s="383"/>
      <c r="S401" s="383"/>
      <c r="T401" s="383"/>
      <c r="U401" s="383"/>
      <c r="V401" s="383"/>
      <c r="W401" s="383"/>
      <c r="X401" s="383"/>
      <c r="Y401" s="383"/>
      <c r="Z401" s="383"/>
      <c r="AA401" s="383"/>
      <c r="AB401" s="383"/>
      <c r="AC401" s="383"/>
      <c r="AD401" s="383"/>
    </row>
    <row r="402">
      <c r="A402" s="383"/>
      <c r="B402" s="383"/>
      <c r="C402" s="379"/>
      <c r="D402" s="379" t="s">
        <v>380</v>
      </c>
      <c r="E402" s="381" t="s">
        <v>380</v>
      </c>
      <c r="F402" s="379"/>
      <c r="G402" s="379" t="s">
        <v>380</v>
      </c>
      <c r="H402" s="381" t="s">
        <v>380</v>
      </c>
      <c r="I402" s="379"/>
      <c r="J402" s="383"/>
      <c r="K402" s="383"/>
      <c r="L402" s="384"/>
      <c r="M402" s="383"/>
      <c r="N402" s="383"/>
      <c r="O402" s="383"/>
      <c r="P402" s="383"/>
      <c r="Q402" s="383"/>
      <c r="R402" s="383"/>
      <c r="S402" s="383"/>
      <c r="T402" s="383"/>
      <c r="U402" s="383"/>
      <c r="V402" s="383"/>
      <c r="W402" s="383"/>
      <c r="X402" s="383"/>
      <c r="Y402" s="383"/>
      <c r="Z402" s="383"/>
      <c r="AA402" s="383"/>
      <c r="AB402" s="383"/>
      <c r="AC402" s="383"/>
      <c r="AD402" s="383"/>
    </row>
    <row r="403">
      <c r="A403" s="383"/>
      <c r="B403" s="383"/>
      <c r="C403" s="379"/>
      <c r="D403" s="379" t="s">
        <v>380</v>
      </c>
      <c r="E403" s="381" t="s">
        <v>380</v>
      </c>
      <c r="F403" s="379"/>
      <c r="G403" s="379" t="s">
        <v>380</v>
      </c>
      <c r="H403" s="381" t="s">
        <v>380</v>
      </c>
      <c r="I403" s="379"/>
      <c r="J403" s="383"/>
      <c r="K403" s="383"/>
      <c r="L403" s="384"/>
      <c r="M403" s="383"/>
      <c r="N403" s="383"/>
      <c r="O403" s="383"/>
      <c r="P403" s="383"/>
      <c r="Q403" s="383"/>
      <c r="R403" s="383"/>
      <c r="S403" s="383"/>
      <c r="T403" s="383"/>
      <c r="U403" s="383"/>
      <c r="V403" s="383"/>
      <c r="W403" s="383"/>
      <c r="X403" s="383"/>
      <c r="Y403" s="383"/>
      <c r="Z403" s="383"/>
      <c r="AA403" s="383"/>
      <c r="AB403" s="383"/>
      <c r="AC403" s="383"/>
      <c r="AD403" s="383"/>
    </row>
    <row r="404">
      <c r="A404" s="383"/>
      <c r="B404" s="383"/>
      <c r="C404" s="379"/>
      <c r="D404" s="379" t="s">
        <v>380</v>
      </c>
      <c r="E404" s="381" t="s">
        <v>380</v>
      </c>
      <c r="F404" s="379"/>
      <c r="G404" s="379" t="s">
        <v>380</v>
      </c>
      <c r="H404" s="381" t="s">
        <v>380</v>
      </c>
      <c r="I404" s="379"/>
      <c r="J404" s="383"/>
      <c r="K404" s="383"/>
      <c r="L404" s="384"/>
      <c r="M404" s="383"/>
      <c r="N404" s="383"/>
      <c r="O404" s="383"/>
      <c r="P404" s="383"/>
      <c r="Q404" s="383"/>
      <c r="R404" s="383"/>
      <c r="S404" s="383"/>
      <c r="T404" s="383"/>
      <c r="U404" s="383"/>
      <c r="V404" s="383"/>
      <c r="W404" s="383"/>
      <c r="X404" s="383"/>
      <c r="Y404" s="383"/>
      <c r="Z404" s="383"/>
      <c r="AA404" s="383"/>
      <c r="AB404" s="383"/>
      <c r="AC404" s="383"/>
      <c r="AD404" s="383"/>
    </row>
    <row r="405">
      <c r="A405" s="383"/>
      <c r="B405" s="383"/>
      <c r="C405" s="379"/>
      <c r="D405" s="379" t="s">
        <v>380</v>
      </c>
      <c r="E405" s="381" t="s">
        <v>380</v>
      </c>
      <c r="F405" s="379"/>
      <c r="G405" s="379" t="s">
        <v>380</v>
      </c>
      <c r="H405" s="381" t="s">
        <v>380</v>
      </c>
      <c r="I405" s="379"/>
      <c r="J405" s="383"/>
      <c r="K405" s="383"/>
      <c r="L405" s="384"/>
      <c r="M405" s="383"/>
      <c r="N405" s="383"/>
      <c r="O405" s="383"/>
      <c r="P405" s="383"/>
      <c r="Q405" s="383"/>
      <c r="R405" s="383"/>
      <c r="S405" s="383"/>
      <c r="T405" s="383"/>
      <c r="U405" s="383"/>
      <c r="V405" s="383"/>
      <c r="W405" s="383"/>
      <c r="X405" s="383"/>
      <c r="Y405" s="383"/>
      <c r="Z405" s="383"/>
      <c r="AA405" s="383"/>
      <c r="AB405" s="383"/>
      <c r="AC405" s="383"/>
      <c r="AD405" s="383"/>
    </row>
    <row r="406">
      <c r="A406" s="383"/>
      <c r="B406" s="383"/>
      <c r="C406" s="379"/>
      <c r="D406" s="379" t="s">
        <v>380</v>
      </c>
      <c r="E406" s="381" t="s">
        <v>380</v>
      </c>
      <c r="F406" s="379"/>
      <c r="G406" s="379" t="s">
        <v>380</v>
      </c>
      <c r="H406" s="381" t="s">
        <v>380</v>
      </c>
      <c r="I406" s="379"/>
      <c r="J406" s="383"/>
      <c r="K406" s="383"/>
      <c r="L406" s="384"/>
      <c r="M406" s="383"/>
      <c r="N406" s="383"/>
      <c r="O406" s="383"/>
      <c r="P406" s="383"/>
      <c r="Q406" s="383"/>
      <c r="R406" s="383"/>
      <c r="S406" s="383"/>
      <c r="T406" s="383"/>
      <c r="U406" s="383"/>
      <c r="V406" s="383"/>
      <c r="W406" s="383"/>
      <c r="X406" s="383"/>
      <c r="Y406" s="383"/>
      <c r="Z406" s="383"/>
      <c r="AA406" s="383"/>
      <c r="AB406" s="383"/>
      <c r="AC406" s="383"/>
      <c r="AD406" s="383"/>
    </row>
    <row r="407">
      <c r="A407" s="383"/>
      <c r="B407" s="383"/>
      <c r="C407" s="379"/>
      <c r="D407" s="379" t="s">
        <v>380</v>
      </c>
      <c r="E407" s="381" t="s">
        <v>380</v>
      </c>
      <c r="F407" s="379"/>
      <c r="G407" s="379" t="s">
        <v>380</v>
      </c>
      <c r="H407" s="381" t="s">
        <v>380</v>
      </c>
      <c r="I407" s="379"/>
      <c r="J407" s="383"/>
      <c r="K407" s="383"/>
      <c r="L407" s="384"/>
      <c r="M407" s="383"/>
      <c r="N407" s="383"/>
      <c r="O407" s="383"/>
      <c r="P407" s="383"/>
      <c r="Q407" s="383"/>
      <c r="R407" s="383"/>
      <c r="S407" s="383"/>
      <c r="T407" s="383"/>
      <c r="U407" s="383"/>
      <c r="V407" s="383"/>
      <c r="W407" s="383"/>
      <c r="X407" s="383"/>
      <c r="Y407" s="383"/>
      <c r="Z407" s="383"/>
      <c r="AA407" s="383"/>
      <c r="AB407" s="383"/>
      <c r="AC407" s="383"/>
      <c r="AD407" s="383"/>
    </row>
    <row r="408">
      <c r="A408" s="383"/>
      <c r="B408" s="383"/>
      <c r="C408" s="379"/>
      <c r="D408" s="379" t="s">
        <v>380</v>
      </c>
      <c r="E408" s="381" t="s">
        <v>380</v>
      </c>
      <c r="F408" s="379"/>
      <c r="G408" s="379" t="s">
        <v>380</v>
      </c>
      <c r="H408" s="381" t="s">
        <v>380</v>
      </c>
      <c r="I408" s="379"/>
      <c r="J408" s="383"/>
      <c r="K408" s="383"/>
      <c r="L408" s="384"/>
      <c r="M408" s="383"/>
      <c r="N408" s="383"/>
      <c r="O408" s="383"/>
      <c r="P408" s="383"/>
      <c r="Q408" s="383"/>
      <c r="R408" s="383"/>
      <c r="S408" s="383"/>
      <c r="T408" s="383"/>
      <c r="U408" s="383"/>
      <c r="V408" s="383"/>
      <c r="W408" s="383"/>
      <c r="X408" s="383"/>
      <c r="Y408" s="383"/>
      <c r="Z408" s="383"/>
      <c r="AA408" s="383"/>
      <c r="AB408" s="383"/>
      <c r="AC408" s="383"/>
      <c r="AD408" s="383"/>
    </row>
    <row r="409">
      <c r="A409" s="383"/>
      <c r="B409" s="383"/>
      <c r="C409" s="379"/>
      <c r="D409" s="379" t="s">
        <v>380</v>
      </c>
      <c r="E409" s="381" t="s">
        <v>380</v>
      </c>
      <c r="F409" s="379"/>
      <c r="G409" s="379" t="s">
        <v>380</v>
      </c>
      <c r="H409" s="381" t="s">
        <v>380</v>
      </c>
      <c r="I409" s="379"/>
      <c r="J409" s="383"/>
      <c r="K409" s="383"/>
      <c r="L409" s="384"/>
      <c r="M409" s="383"/>
      <c r="N409" s="383"/>
      <c r="O409" s="383"/>
      <c r="P409" s="383"/>
      <c r="Q409" s="383"/>
      <c r="R409" s="383"/>
      <c r="S409" s="383"/>
      <c r="T409" s="383"/>
      <c r="U409" s="383"/>
      <c r="V409" s="383"/>
      <c r="W409" s="383"/>
      <c r="X409" s="383"/>
      <c r="Y409" s="383"/>
      <c r="Z409" s="383"/>
      <c r="AA409" s="383"/>
      <c r="AB409" s="383"/>
      <c r="AC409" s="383"/>
      <c r="AD409" s="383"/>
    </row>
    <row r="410">
      <c r="A410" s="383"/>
      <c r="B410" s="383"/>
      <c r="C410" s="379"/>
      <c r="D410" s="379" t="s">
        <v>380</v>
      </c>
      <c r="E410" s="381" t="s">
        <v>380</v>
      </c>
      <c r="F410" s="379"/>
      <c r="G410" s="379" t="s">
        <v>380</v>
      </c>
      <c r="H410" s="381" t="s">
        <v>380</v>
      </c>
      <c r="I410" s="379"/>
      <c r="J410" s="383"/>
      <c r="K410" s="383"/>
      <c r="L410" s="384"/>
      <c r="M410" s="383"/>
      <c r="N410" s="383"/>
      <c r="O410" s="383"/>
      <c r="P410" s="383"/>
      <c r="Q410" s="383"/>
      <c r="R410" s="383"/>
      <c r="S410" s="383"/>
      <c r="T410" s="383"/>
      <c r="U410" s="383"/>
      <c r="V410" s="383"/>
      <c r="W410" s="383"/>
      <c r="X410" s="383"/>
      <c r="Y410" s="383"/>
      <c r="Z410" s="383"/>
      <c r="AA410" s="383"/>
      <c r="AB410" s="383"/>
      <c r="AC410" s="383"/>
      <c r="AD410" s="383"/>
    </row>
    <row r="411">
      <c r="A411" s="383"/>
      <c r="B411" s="383"/>
      <c r="C411" s="379"/>
      <c r="D411" s="379" t="s">
        <v>380</v>
      </c>
      <c r="E411" s="381" t="s">
        <v>380</v>
      </c>
      <c r="F411" s="379"/>
      <c r="G411" s="379" t="s">
        <v>380</v>
      </c>
      <c r="H411" s="381" t="s">
        <v>380</v>
      </c>
      <c r="I411" s="379"/>
      <c r="J411" s="383"/>
      <c r="K411" s="383"/>
      <c r="L411" s="384"/>
      <c r="M411" s="383"/>
      <c r="N411" s="383"/>
      <c r="O411" s="383"/>
      <c r="P411" s="383"/>
      <c r="Q411" s="383"/>
      <c r="R411" s="383"/>
      <c r="S411" s="383"/>
      <c r="T411" s="383"/>
      <c r="U411" s="383"/>
      <c r="V411" s="383"/>
      <c r="W411" s="383"/>
      <c r="X411" s="383"/>
      <c r="Y411" s="383"/>
      <c r="Z411" s="383"/>
      <c r="AA411" s="383"/>
      <c r="AB411" s="383"/>
      <c r="AC411" s="383"/>
      <c r="AD411" s="383"/>
    </row>
    <row r="412">
      <c r="A412" s="383"/>
      <c r="B412" s="383"/>
      <c r="C412" s="379"/>
      <c r="D412" s="379" t="s">
        <v>380</v>
      </c>
      <c r="E412" s="381" t="s">
        <v>380</v>
      </c>
      <c r="F412" s="379"/>
      <c r="G412" s="379" t="s">
        <v>380</v>
      </c>
      <c r="H412" s="381" t="s">
        <v>380</v>
      </c>
      <c r="I412" s="379"/>
      <c r="J412" s="383"/>
      <c r="K412" s="383"/>
      <c r="L412" s="384"/>
      <c r="M412" s="383"/>
      <c r="N412" s="383"/>
      <c r="O412" s="383"/>
      <c r="P412" s="383"/>
      <c r="Q412" s="383"/>
      <c r="R412" s="383"/>
      <c r="S412" s="383"/>
      <c r="T412" s="383"/>
      <c r="U412" s="383"/>
      <c r="V412" s="383"/>
      <c r="W412" s="383"/>
      <c r="X412" s="383"/>
      <c r="Y412" s="383"/>
      <c r="Z412" s="383"/>
      <c r="AA412" s="383"/>
      <c r="AB412" s="383"/>
      <c r="AC412" s="383"/>
      <c r="AD412" s="383"/>
    </row>
    <row r="413">
      <c r="A413" s="383"/>
      <c r="B413" s="383"/>
      <c r="C413" s="379"/>
      <c r="D413" s="379" t="s">
        <v>380</v>
      </c>
      <c r="E413" s="381" t="s">
        <v>380</v>
      </c>
      <c r="F413" s="379"/>
      <c r="G413" s="379" t="s">
        <v>380</v>
      </c>
      <c r="H413" s="381" t="s">
        <v>380</v>
      </c>
      <c r="I413" s="379"/>
      <c r="J413" s="383"/>
      <c r="K413" s="383"/>
      <c r="L413" s="384"/>
      <c r="M413" s="383"/>
      <c r="N413" s="383"/>
      <c r="O413" s="383"/>
      <c r="P413" s="383"/>
      <c r="Q413" s="383"/>
      <c r="R413" s="383"/>
      <c r="S413" s="383"/>
      <c r="T413" s="383"/>
      <c r="U413" s="383"/>
      <c r="V413" s="383"/>
      <c r="W413" s="383"/>
      <c r="X413" s="383"/>
      <c r="Y413" s="383"/>
      <c r="Z413" s="383"/>
      <c r="AA413" s="383"/>
      <c r="AB413" s="383"/>
      <c r="AC413" s="383"/>
      <c r="AD413" s="383"/>
    </row>
    <row r="414">
      <c r="A414" s="383"/>
      <c r="B414" s="383"/>
      <c r="C414" s="379"/>
      <c r="D414" s="379" t="s">
        <v>380</v>
      </c>
      <c r="E414" s="381" t="s">
        <v>380</v>
      </c>
      <c r="F414" s="379"/>
      <c r="G414" s="379" t="s">
        <v>380</v>
      </c>
      <c r="H414" s="381" t="s">
        <v>380</v>
      </c>
      <c r="I414" s="379"/>
      <c r="J414" s="383"/>
      <c r="K414" s="383"/>
      <c r="L414" s="384"/>
      <c r="M414" s="383"/>
      <c r="N414" s="383"/>
      <c r="O414" s="383"/>
      <c r="P414" s="383"/>
      <c r="Q414" s="383"/>
      <c r="R414" s="383"/>
      <c r="S414" s="383"/>
      <c r="T414" s="383"/>
      <c r="U414" s="383"/>
      <c r="V414" s="383"/>
      <c r="W414" s="383"/>
      <c r="X414" s="383"/>
      <c r="Y414" s="383"/>
      <c r="Z414" s="383"/>
      <c r="AA414" s="383"/>
      <c r="AB414" s="383"/>
      <c r="AC414" s="383"/>
      <c r="AD414" s="383"/>
    </row>
    <row r="415">
      <c r="A415" s="383"/>
      <c r="B415" s="383"/>
      <c r="C415" s="379"/>
      <c r="D415" s="379" t="s">
        <v>380</v>
      </c>
      <c r="E415" s="381" t="s">
        <v>380</v>
      </c>
      <c r="F415" s="379"/>
      <c r="G415" s="379" t="s">
        <v>380</v>
      </c>
      <c r="H415" s="381" t="s">
        <v>380</v>
      </c>
      <c r="I415" s="379"/>
      <c r="J415" s="383"/>
      <c r="K415" s="383"/>
      <c r="L415" s="384"/>
      <c r="M415" s="383"/>
      <c r="N415" s="383"/>
      <c r="O415" s="383"/>
      <c r="P415" s="383"/>
      <c r="Q415" s="383"/>
      <c r="R415" s="383"/>
      <c r="S415" s="383"/>
      <c r="T415" s="383"/>
      <c r="U415" s="383"/>
      <c r="V415" s="383"/>
      <c r="W415" s="383"/>
      <c r="X415" s="383"/>
      <c r="Y415" s="383"/>
      <c r="Z415" s="383"/>
      <c r="AA415" s="383"/>
      <c r="AB415" s="383"/>
      <c r="AC415" s="383"/>
      <c r="AD415" s="383"/>
    </row>
    <row r="416">
      <c r="A416" s="383"/>
      <c r="B416" s="383"/>
      <c r="C416" s="379"/>
      <c r="D416" s="379" t="s">
        <v>380</v>
      </c>
      <c r="E416" s="381" t="s">
        <v>380</v>
      </c>
      <c r="F416" s="379"/>
      <c r="G416" s="379" t="s">
        <v>380</v>
      </c>
      <c r="H416" s="381" t="s">
        <v>380</v>
      </c>
      <c r="I416" s="379"/>
      <c r="J416" s="383"/>
      <c r="K416" s="383"/>
      <c r="L416" s="384"/>
      <c r="M416" s="383"/>
      <c r="N416" s="383"/>
      <c r="O416" s="383"/>
      <c r="P416" s="383"/>
      <c r="Q416" s="383"/>
      <c r="R416" s="383"/>
      <c r="S416" s="383"/>
      <c r="T416" s="383"/>
      <c r="U416" s="383"/>
      <c r="V416" s="383"/>
      <c r="W416" s="383"/>
      <c r="X416" s="383"/>
      <c r="Y416" s="383"/>
      <c r="Z416" s="383"/>
      <c r="AA416" s="383"/>
      <c r="AB416" s="383"/>
      <c r="AC416" s="383"/>
      <c r="AD416" s="383"/>
    </row>
    <row r="417">
      <c r="A417" s="383"/>
      <c r="B417" s="383"/>
      <c r="C417" s="379"/>
      <c r="D417" s="379" t="s">
        <v>380</v>
      </c>
      <c r="E417" s="381" t="s">
        <v>380</v>
      </c>
      <c r="F417" s="379"/>
      <c r="G417" s="379" t="s">
        <v>380</v>
      </c>
      <c r="H417" s="381" t="s">
        <v>380</v>
      </c>
      <c r="I417" s="379"/>
      <c r="J417" s="383"/>
      <c r="K417" s="383"/>
      <c r="L417" s="384"/>
      <c r="M417" s="383"/>
      <c r="N417" s="383"/>
      <c r="O417" s="383"/>
      <c r="P417" s="383"/>
      <c r="Q417" s="383"/>
      <c r="R417" s="383"/>
      <c r="S417" s="383"/>
      <c r="T417" s="383"/>
      <c r="U417" s="383"/>
      <c r="V417" s="383"/>
      <c r="W417" s="383"/>
      <c r="X417" s="383"/>
      <c r="Y417" s="383"/>
      <c r="Z417" s="383"/>
      <c r="AA417" s="383"/>
      <c r="AB417" s="383"/>
      <c r="AC417" s="383"/>
      <c r="AD417" s="383"/>
    </row>
    <row r="418">
      <c r="A418" s="383"/>
      <c r="B418" s="383"/>
      <c r="C418" s="379"/>
      <c r="D418" s="379" t="s">
        <v>380</v>
      </c>
      <c r="E418" s="381" t="s">
        <v>380</v>
      </c>
      <c r="F418" s="379"/>
      <c r="G418" s="379" t="s">
        <v>380</v>
      </c>
      <c r="H418" s="381" t="s">
        <v>380</v>
      </c>
      <c r="I418" s="379"/>
      <c r="J418" s="383"/>
      <c r="K418" s="383"/>
      <c r="L418" s="384"/>
      <c r="M418" s="383"/>
      <c r="N418" s="383"/>
      <c r="O418" s="383"/>
      <c r="P418" s="383"/>
      <c r="Q418" s="383"/>
      <c r="R418" s="383"/>
      <c r="S418" s="383"/>
      <c r="T418" s="383"/>
      <c r="U418" s="383"/>
      <c r="V418" s="383"/>
      <c r="W418" s="383"/>
      <c r="X418" s="383"/>
      <c r="Y418" s="383"/>
      <c r="Z418" s="383"/>
      <c r="AA418" s="383"/>
      <c r="AB418" s="383"/>
      <c r="AC418" s="383"/>
      <c r="AD418" s="383"/>
    </row>
    <row r="419">
      <c r="A419" s="383"/>
      <c r="B419" s="383"/>
      <c r="C419" s="379"/>
      <c r="D419" s="379" t="s">
        <v>380</v>
      </c>
      <c r="E419" s="381" t="s">
        <v>380</v>
      </c>
      <c r="F419" s="379"/>
      <c r="G419" s="379" t="s">
        <v>380</v>
      </c>
      <c r="H419" s="381" t="s">
        <v>380</v>
      </c>
      <c r="I419" s="379"/>
      <c r="J419" s="383"/>
      <c r="K419" s="383"/>
      <c r="L419" s="384"/>
      <c r="M419" s="383"/>
      <c r="N419" s="383"/>
      <c r="O419" s="383"/>
      <c r="P419" s="383"/>
      <c r="Q419" s="383"/>
      <c r="R419" s="383"/>
      <c r="S419" s="383"/>
      <c r="T419" s="383"/>
      <c r="U419" s="383"/>
      <c r="V419" s="383"/>
      <c r="W419" s="383"/>
      <c r="X419" s="383"/>
      <c r="Y419" s="383"/>
      <c r="Z419" s="383"/>
      <c r="AA419" s="383"/>
      <c r="AB419" s="383"/>
      <c r="AC419" s="383"/>
      <c r="AD419" s="383"/>
    </row>
    <row r="420">
      <c r="A420" s="383"/>
      <c r="B420" s="383"/>
      <c r="C420" s="379"/>
      <c r="D420" s="379" t="s">
        <v>380</v>
      </c>
      <c r="E420" s="381" t="s">
        <v>380</v>
      </c>
      <c r="F420" s="379"/>
      <c r="G420" s="379" t="s">
        <v>380</v>
      </c>
      <c r="H420" s="381" t="s">
        <v>380</v>
      </c>
      <c r="I420" s="379"/>
      <c r="J420" s="383"/>
      <c r="K420" s="383"/>
      <c r="L420" s="384"/>
      <c r="M420" s="383"/>
      <c r="N420" s="383"/>
      <c r="O420" s="383"/>
      <c r="P420" s="383"/>
      <c r="Q420" s="383"/>
      <c r="R420" s="383"/>
      <c r="S420" s="383"/>
      <c r="T420" s="383"/>
      <c r="U420" s="383"/>
      <c r="V420" s="383"/>
      <c r="W420" s="383"/>
      <c r="X420" s="383"/>
      <c r="Y420" s="383"/>
      <c r="Z420" s="383"/>
      <c r="AA420" s="383"/>
      <c r="AB420" s="383"/>
      <c r="AC420" s="383"/>
      <c r="AD420" s="383"/>
    </row>
    <row r="421">
      <c r="A421" s="383"/>
      <c r="B421" s="383"/>
      <c r="C421" s="379"/>
      <c r="D421" s="379" t="s">
        <v>380</v>
      </c>
      <c r="E421" s="381" t="s">
        <v>380</v>
      </c>
      <c r="F421" s="379"/>
      <c r="G421" s="379" t="s">
        <v>380</v>
      </c>
      <c r="H421" s="381" t="s">
        <v>380</v>
      </c>
      <c r="I421" s="379"/>
      <c r="J421" s="383"/>
      <c r="K421" s="383"/>
      <c r="L421" s="384"/>
      <c r="M421" s="383"/>
      <c r="N421" s="383"/>
      <c r="O421" s="383"/>
      <c r="P421" s="383"/>
      <c r="Q421" s="383"/>
      <c r="R421" s="383"/>
      <c r="S421" s="383"/>
      <c r="T421" s="383"/>
      <c r="U421" s="383"/>
      <c r="V421" s="383"/>
      <c r="W421" s="383"/>
      <c r="X421" s="383"/>
      <c r="Y421" s="383"/>
      <c r="Z421" s="383"/>
      <c r="AA421" s="383"/>
      <c r="AB421" s="383"/>
      <c r="AC421" s="383"/>
      <c r="AD421" s="383"/>
    </row>
    <row r="422">
      <c r="A422" s="383"/>
      <c r="B422" s="383"/>
      <c r="C422" s="379"/>
      <c r="D422" s="379" t="s">
        <v>380</v>
      </c>
      <c r="E422" s="381" t="s">
        <v>380</v>
      </c>
      <c r="F422" s="379"/>
      <c r="G422" s="379" t="s">
        <v>380</v>
      </c>
      <c r="H422" s="381" t="s">
        <v>380</v>
      </c>
      <c r="I422" s="379"/>
      <c r="J422" s="383"/>
      <c r="K422" s="383"/>
      <c r="L422" s="384"/>
      <c r="M422" s="383"/>
      <c r="N422" s="383"/>
      <c r="O422" s="383"/>
      <c r="P422" s="383"/>
      <c r="Q422" s="383"/>
      <c r="R422" s="383"/>
      <c r="S422" s="383"/>
      <c r="T422" s="383"/>
      <c r="U422" s="383"/>
      <c r="V422" s="383"/>
      <c r="W422" s="383"/>
      <c r="X422" s="383"/>
      <c r="Y422" s="383"/>
      <c r="Z422" s="383"/>
      <c r="AA422" s="383"/>
      <c r="AB422" s="383"/>
      <c r="AC422" s="383"/>
      <c r="AD422" s="383"/>
    </row>
    <row r="423">
      <c r="A423" s="383"/>
      <c r="B423" s="383"/>
      <c r="C423" s="379"/>
      <c r="D423" s="379" t="s">
        <v>380</v>
      </c>
      <c r="E423" s="381" t="s">
        <v>380</v>
      </c>
      <c r="F423" s="379"/>
      <c r="G423" s="379" t="s">
        <v>380</v>
      </c>
      <c r="H423" s="381" t="s">
        <v>380</v>
      </c>
      <c r="I423" s="379"/>
      <c r="J423" s="383"/>
      <c r="K423" s="383"/>
      <c r="L423" s="384"/>
      <c r="M423" s="383"/>
      <c r="N423" s="383"/>
      <c r="O423" s="383"/>
      <c r="P423" s="383"/>
      <c r="Q423" s="383"/>
      <c r="R423" s="383"/>
      <c r="S423" s="383"/>
      <c r="T423" s="383"/>
      <c r="U423" s="383"/>
      <c r="V423" s="383"/>
      <c r="W423" s="383"/>
      <c r="X423" s="383"/>
      <c r="Y423" s="383"/>
      <c r="Z423" s="383"/>
      <c r="AA423" s="383"/>
      <c r="AB423" s="383"/>
      <c r="AC423" s="383"/>
      <c r="AD423" s="383"/>
    </row>
    <row r="424">
      <c r="A424" s="383"/>
      <c r="B424" s="383"/>
      <c r="C424" s="379"/>
      <c r="D424" s="379" t="s">
        <v>380</v>
      </c>
      <c r="E424" s="381" t="s">
        <v>380</v>
      </c>
      <c r="F424" s="379"/>
      <c r="G424" s="379" t="s">
        <v>380</v>
      </c>
      <c r="H424" s="381" t="s">
        <v>380</v>
      </c>
      <c r="I424" s="379"/>
      <c r="J424" s="383"/>
      <c r="K424" s="383"/>
      <c r="L424" s="384"/>
      <c r="M424" s="383"/>
      <c r="N424" s="383"/>
      <c r="O424" s="383"/>
      <c r="P424" s="383"/>
      <c r="Q424" s="383"/>
      <c r="R424" s="383"/>
      <c r="S424" s="383"/>
      <c r="T424" s="383"/>
      <c r="U424" s="383"/>
      <c r="V424" s="383"/>
      <c r="W424" s="383"/>
      <c r="X424" s="383"/>
      <c r="Y424" s="383"/>
      <c r="Z424" s="383"/>
      <c r="AA424" s="383"/>
      <c r="AB424" s="383"/>
      <c r="AC424" s="383"/>
      <c r="AD424" s="383"/>
    </row>
    <row r="425">
      <c r="A425" s="383"/>
      <c r="B425" s="383"/>
      <c r="C425" s="379"/>
      <c r="D425" s="379" t="s">
        <v>380</v>
      </c>
      <c r="E425" s="381" t="s">
        <v>380</v>
      </c>
      <c r="F425" s="379"/>
      <c r="G425" s="379" t="s">
        <v>380</v>
      </c>
      <c r="H425" s="381" t="s">
        <v>380</v>
      </c>
      <c r="I425" s="379"/>
      <c r="J425" s="383"/>
      <c r="K425" s="383"/>
      <c r="L425" s="384"/>
      <c r="M425" s="383"/>
      <c r="N425" s="383"/>
      <c r="O425" s="383"/>
      <c r="P425" s="383"/>
      <c r="Q425" s="383"/>
      <c r="R425" s="383"/>
      <c r="S425" s="383"/>
      <c r="T425" s="383"/>
      <c r="U425" s="383"/>
      <c r="V425" s="383"/>
      <c r="W425" s="383"/>
      <c r="X425" s="383"/>
      <c r="Y425" s="383"/>
      <c r="Z425" s="383"/>
      <c r="AA425" s="383"/>
      <c r="AB425" s="383"/>
      <c r="AC425" s="383"/>
      <c r="AD425" s="383"/>
    </row>
    <row r="426">
      <c r="A426" s="383"/>
      <c r="B426" s="383"/>
      <c r="C426" s="379"/>
      <c r="D426" s="379" t="s">
        <v>380</v>
      </c>
      <c r="E426" s="381" t="s">
        <v>380</v>
      </c>
      <c r="F426" s="379"/>
      <c r="G426" s="379" t="s">
        <v>380</v>
      </c>
      <c r="H426" s="381" t="s">
        <v>380</v>
      </c>
      <c r="I426" s="379"/>
      <c r="J426" s="383"/>
      <c r="K426" s="383"/>
      <c r="L426" s="384"/>
      <c r="M426" s="383"/>
      <c r="N426" s="383"/>
      <c r="O426" s="383"/>
      <c r="P426" s="383"/>
      <c r="Q426" s="383"/>
      <c r="R426" s="383"/>
      <c r="S426" s="383"/>
      <c r="T426" s="383"/>
      <c r="U426" s="383"/>
      <c r="V426" s="383"/>
      <c r="W426" s="383"/>
      <c r="X426" s="383"/>
      <c r="Y426" s="383"/>
      <c r="Z426" s="383"/>
      <c r="AA426" s="383"/>
      <c r="AB426" s="383"/>
      <c r="AC426" s="383"/>
      <c r="AD426" s="383"/>
    </row>
    <row r="427">
      <c r="A427" s="383"/>
      <c r="B427" s="383"/>
      <c r="C427" s="379"/>
      <c r="D427" s="379" t="s">
        <v>380</v>
      </c>
      <c r="E427" s="381" t="s">
        <v>380</v>
      </c>
      <c r="F427" s="379"/>
      <c r="G427" s="379" t="s">
        <v>380</v>
      </c>
      <c r="H427" s="381" t="s">
        <v>380</v>
      </c>
      <c r="I427" s="379"/>
      <c r="J427" s="383"/>
      <c r="K427" s="383"/>
      <c r="L427" s="384"/>
      <c r="M427" s="383"/>
      <c r="N427" s="383"/>
      <c r="O427" s="383"/>
      <c r="P427" s="383"/>
      <c r="Q427" s="383"/>
      <c r="R427" s="383"/>
      <c r="S427" s="383"/>
      <c r="T427" s="383"/>
      <c r="U427" s="383"/>
      <c r="V427" s="383"/>
      <c r="W427" s="383"/>
      <c r="X427" s="383"/>
      <c r="Y427" s="383"/>
      <c r="Z427" s="383"/>
      <c r="AA427" s="383"/>
      <c r="AB427" s="383"/>
      <c r="AC427" s="383"/>
      <c r="AD427" s="383"/>
    </row>
    <row r="428">
      <c r="A428" s="383"/>
      <c r="B428" s="383"/>
      <c r="C428" s="379"/>
      <c r="D428" s="379" t="s">
        <v>380</v>
      </c>
      <c r="E428" s="381" t="s">
        <v>380</v>
      </c>
      <c r="F428" s="379"/>
      <c r="G428" s="379" t="s">
        <v>380</v>
      </c>
      <c r="H428" s="381" t="s">
        <v>380</v>
      </c>
      <c r="I428" s="379"/>
      <c r="J428" s="383"/>
      <c r="K428" s="383"/>
      <c r="L428" s="384"/>
      <c r="M428" s="383"/>
      <c r="N428" s="383"/>
      <c r="O428" s="383"/>
      <c r="P428" s="383"/>
      <c r="Q428" s="383"/>
      <c r="R428" s="383"/>
      <c r="S428" s="383"/>
      <c r="T428" s="383"/>
      <c r="U428" s="383"/>
      <c r="V428" s="383"/>
      <c r="W428" s="383"/>
      <c r="X428" s="383"/>
      <c r="Y428" s="383"/>
      <c r="Z428" s="383"/>
      <c r="AA428" s="383"/>
      <c r="AB428" s="383"/>
      <c r="AC428" s="383"/>
      <c r="AD428" s="383"/>
    </row>
    <row r="429">
      <c r="A429" s="383"/>
      <c r="B429" s="383"/>
      <c r="C429" s="379"/>
      <c r="D429" s="379" t="s">
        <v>380</v>
      </c>
      <c r="E429" s="381" t="s">
        <v>380</v>
      </c>
      <c r="F429" s="379"/>
      <c r="G429" s="379" t="s">
        <v>380</v>
      </c>
      <c r="H429" s="381" t="s">
        <v>380</v>
      </c>
      <c r="I429" s="379"/>
      <c r="J429" s="383"/>
      <c r="K429" s="383"/>
      <c r="L429" s="384"/>
      <c r="M429" s="383"/>
      <c r="N429" s="383"/>
      <c r="O429" s="383"/>
      <c r="P429" s="383"/>
      <c r="Q429" s="383"/>
      <c r="R429" s="383"/>
      <c r="S429" s="383"/>
      <c r="T429" s="383"/>
      <c r="U429" s="383"/>
      <c r="V429" s="383"/>
      <c r="W429" s="383"/>
      <c r="X429" s="383"/>
      <c r="Y429" s="383"/>
      <c r="Z429" s="383"/>
      <c r="AA429" s="383"/>
      <c r="AB429" s="383"/>
      <c r="AC429" s="383"/>
      <c r="AD429" s="383"/>
    </row>
    <row r="430">
      <c r="A430" s="383"/>
      <c r="B430" s="383"/>
      <c r="C430" s="379"/>
      <c r="D430" s="379" t="s">
        <v>380</v>
      </c>
      <c r="E430" s="381" t="s">
        <v>380</v>
      </c>
      <c r="F430" s="379"/>
      <c r="G430" s="379" t="s">
        <v>380</v>
      </c>
      <c r="H430" s="381" t="s">
        <v>380</v>
      </c>
      <c r="I430" s="379"/>
      <c r="J430" s="383"/>
      <c r="K430" s="383"/>
      <c r="L430" s="384"/>
      <c r="M430" s="383"/>
      <c r="N430" s="383"/>
      <c r="O430" s="383"/>
      <c r="P430" s="383"/>
      <c r="Q430" s="383"/>
      <c r="R430" s="383"/>
      <c r="S430" s="383"/>
      <c r="T430" s="383"/>
      <c r="U430" s="383"/>
      <c r="V430" s="383"/>
      <c r="W430" s="383"/>
      <c r="X430" s="383"/>
      <c r="Y430" s="383"/>
      <c r="Z430" s="383"/>
      <c r="AA430" s="383"/>
      <c r="AB430" s="383"/>
      <c r="AC430" s="383"/>
      <c r="AD430" s="383"/>
    </row>
    <row r="431">
      <c r="A431" s="383"/>
      <c r="B431" s="383"/>
      <c r="C431" s="379"/>
      <c r="D431" s="379" t="s">
        <v>380</v>
      </c>
      <c r="E431" s="381" t="s">
        <v>380</v>
      </c>
      <c r="F431" s="379"/>
      <c r="G431" s="379" t="s">
        <v>380</v>
      </c>
      <c r="H431" s="381" t="s">
        <v>380</v>
      </c>
      <c r="I431" s="379"/>
      <c r="J431" s="383"/>
      <c r="K431" s="383"/>
      <c r="L431" s="384"/>
      <c r="M431" s="383"/>
      <c r="N431" s="383"/>
      <c r="O431" s="383"/>
      <c r="P431" s="383"/>
      <c r="Q431" s="383"/>
      <c r="R431" s="383"/>
      <c r="S431" s="383"/>
      <c r="T431" s="383"/>
      <c r="U431" s="383"/>
      <c r="V431" s="383"/>
      <c r="W431" s="383"/>
      <c r="X431" s="383"/>
      <c r="Y431" s="383"/>
      <c r="Z431" s="383"/>
      <c r="AA431" s="383"/>
      <c r="AB431" s="383"/>
      <c r="AC431" s="383"/>
      <c r="AD431" s="383"/>
    </row>
    <row r="432">
      <c r="A432" s="383"/>
      <c r="B432" s="383"/>
      <c r="C432" s="379"/>
      <c r="D432" s="379" t="s">
        <v>380</v>
      </c>
      <c r="E432" s="381" t="s">
        <v>380</v>
      </c>
      <c r="F432" s="379"/>
      <c r="G432" s="379" t="s">
        <v>380</v>
      </c>
      <c r="H432" s="381" t="s">
        <v>380</v>
      </c>
      <c r="I432" s="379"/>
      <c r="J432" s="383"/>
      <c r="K432" s="383"/>
      <c r="L432" s="384"/>
      <c r="M432" s="383"/>
      <c r="N432" s="383"/>
      <c r="O432" s="383"/>
      <c r="P432" s="383"/>
      <c r="Q432" s="383"/>
      <c r="R432" s="383"/>
      <c r="S432" s="383"/>
      <c r="T432" s="383"/>
      <c r="U432" s="383"/>
      <c r="V432" s="383"/>
      <c r="W432" s="383"/>
      <c r="X432" s="383"/>
      <c r="Y432" s="383"/>
      <c r="Z432" s="383"/>
      <c r="AA432" s="383"/>
      <c r="AB432" s="383"/>
      <c r="AC432" s="383"/>
      <c r="AD432" s="383"/>
    </row>
    <row r="433">
      <c r="A433" s="383"/>
      <c r="B433" s="383"/>
      <c r="C433" s="379"/>
      <c r="D433" s="379" t="s">
        <v>380</v>
      </c>
      <c r="E433" s="381" t="s">
        <v>380</v>
      </c>
      <c r="F433" s="379"/>
      <c r="G433" s="379" t="s">
        <v>380</v>
      </c>
      <c r="H433" s="381" t="s">
        <v>380</v>
      </c>
      <c r="I433" s="379"/>
      <c r="J433" s="383"/>
      <c r="K433" s="383"/>
      <c r="L433" s="384"/>
      <c r="M433" s="383"/>
      <c r="N433" s="383"/>
      <c r="O433" s="383"/>
      <c r="P433" s="383"/>
      <c r="Q433" s="383"/>
      <c r="R433" s="383"/>
      <c r="S433" s="383"/>
      <c r="T433" s="383"/>
      <c r="U433" s="383"/>
      <c r="V433" s="383"/>
      <c r="W433" s="383"/>
      <c r="X433" s="383"/>
      <c r="Y433" s="383"/>
      <c r="Z433" s="383"/>
      <c r="AA433" s="383"/>
      <c r="AB433" s="383"/>
      <c r="AC433" s="383"/>
      <c r="AD433" s="383"/>
    </row>
    <row r="434">
      <c r="A434" s="383"/>
      <c r="B434" s="383"/>
      <c r="C434" s="379"/>
      <c r="D434" s="379" t="s">
        <v>380</v>
      </c>
      <c r="E434" s="381" t="s">
        <v>380</v>
      </c>
      <c r="F434" s="379"/>
      <c r="G434" s="379" t="s">
        <v>380</v>
      </c>
      <c r="H434" s="381" t="s">
        <v>380</v>
      </c>
      <c r="I434" s="379"/>
      <c r="J434" s="383"/>
      <c r="K434" s="383"/>
      <c r="L434" s="384"/>
      <c r="M434" s="383"/>
      <c r="N434" s="383"/>
      <c r="O434" s="383"/>
      <c r="P434" s="383"/>
      <c r="Q434" s="383"/>
      <c r="R434" s="383"/>
      <c r="S434" s="383"/>
      <c r="T434" s="383"/>
      <c r="U434" s="383"/>
      <c r="V434" s="383"/>
      <c r="W434" s="383"/>
      <c r="X434" s="383"/>
      <c r="Y434" s="383"/>
      <c r="Z434" s="383"/>
      <c r="AA434" s="383"/>
      <c r="AB434" s="383"/>
      <c r="AC434" s="383"/>
      <c r="AD434" s="383"/>
    </row>
    <row r="435">
      <c r="A435" s="383"/>
      <c r="B435" s="383"/>
      <c r="C435" s="379"/>
      <c r="D435" s="379" t="s">
        <v>380</v>
      </c>
      <c r="E435" s="381" t="s">
        <v>380</v>
      </c>
      <c r="F435" s="379"/>
      <c r="G435" s="379" t="s">
        <v>380</v>
      </c>
      <c r="H435" s="381" t="s">
        <v>380</v>
      </c>
      <c r="I435" s="379"/>
      <c r="J435" s="383"/>
      <c r="K435" s="383"/>
      <c r="L435" s="384"/>
      <c r="M435" s="383"/>
      <c r="N435" s="383"/>
      <c r="O435" s="383"/>
      <c r="P435" s="383"/>
      <c r="Q435" s="383"/>
      <c r="R435" s="383"/>
      <c r="S435" s="383"/>
      <c r="T435" s="383"/>
      <c r="U435" s="383"/>
      <c r="V435" s="383"/>
      <c r="W435" s="383"/>
      <c r="X435" s="383"/>
      <c r="Y435" s="383"/>
      <c r="Z435" s="383"/>
      <c r="AA435" s="383"/>
      <c r="AB435" s="383"/>
      <c r="AC435" s="383"/>
      <c r="AD435" s="383"/>
    </row>
    <row r="436">
      <c r="A436" s="383"/>
      <c r="B436" s="383"/>
      <c r="C436" s="379"/>
      <c r="D436" s="379" t="s">
        <v>380</v>
      </c>
      <c r="E436" s="381" t="s">
        <v>380</v>
      </c>
      <c r="F436" s="379"/>
      <c r="G436" s="379" t="s">
        <v>380</v>
      </c>
      <c r="H436" s="381" t="s">
        <v>380</v>
      </c>
      <c r="I436" s="379"/>
      <c r="J436" s="383"/>
      <c r="K436" s="383"/>
      <c r="L436" s="384"/>
      <c r="M436" s="383"/>
      <c r="N436" s="383"/>
      <c r="O436" s="383"/>
      <c r="P436" s="383"/>
      <c r="Q436" s="383"/>
      <c r="R436" s="383"/>
      <c r="S436" s="383"/>
      <c r="T436" s="383"/>
      <c r="U436" s="383"/>
      <c r="V436" s="383"/>
      <c r="W436" s="383"/>
      <c r="X436" s="383"/>
      <c r="Y436" s="383"/>
      <c r="Z436" s="383"/>
      <c r="AA436" s="383"/>
      <c r="AB436" s="383"/>
      <c r="AC436" s="383"/>
      <c r="AD436" s="383"/>
    </row>
    <row r="437">
      <c r="A437" s="383"/>
      <c r="B437" s="383"/>
      <c r="C437" s="379"/>
      <c r="D437" s="379" t="s">
        <v>380</v>
      </c>
      <c r="E437" s="381" t="s">
        <v>380</v>
      </c>
      <c r="F437" s="379"/>
      <c r="G437" s="379" t="s">
        <v>380</v>
      </c>
      <c r="H437" s="381" t="s">
        <v>380</v>
      </c>
      <c r="I437" s="379"/>
      <c r="J437" s="383"/>
      <c r="K437" s="383"/>
      <c r="L437" s="384"/>
      <c r="M437" s="383"/>
      <c r="N437" s="383"/>
      <c r="O437" s="383"/>
      <c r="P437" s="383"/>
      <c r="Q437" s="383"/>
      <c r="R437" s="383"/>
      <c r="S437" s="383"/>
      <c r="T437" s="383"/>
      <c r="U437" s="383"/>
      <c r="V437" s="383"/>
      <c r="W437" s="383"/>
      <c r="X437" s="383"/>
      <c r="Y437" s="383"/>
      <c r="Z437" s="383"/>
      <c r="AA437" s="383"/>
      <c r="AB437" s="383"/>
      <c r="AC437" s="383"/>
      <c r="AD437" s="383"/>
    </row>
    <row r="438">
      <c r="A438" s="383"/>
      <c r="B438" s="383"/>
      <c r="C438" s="379"/>
      <c r="D438" s="379" t="s">
        <v>380</v>
      </c>
      <c r="E438" s="381" t="s">
        <v>380</v>
      </c>
      <c r="F438" s="379"/>
      <c r="G438" s="379" t="s">
        <v>380</v>
      </c>
      <c r="H438" s="381" t="s">
        <v>380</v>
      </c>
      <c r="I438" s="379"/>
      <c r="J438" s="383"/>
      <c r="K438" s="383"/>
      <c r="L438" s="384"/>
      <c r="M438" s="383"/>
      <c r="N438" s="383"/>
      <c r="O438" s="383"/>
      <c r="P438" s="383"/>
      <c r="Q438" s="383"/>
      <c r="R438" s="383"/>
      <c r="S438" s="383"/>
      <c r="T438" s="383"/>
      <c r="U438" s="383"/>
      <c r="V438" s="383"/>
      <c r="W438" s="383"/>
      <c r="X438" s="383"/>
      <c r="Y438" s="383"/>
      <c r="Z438" s="383"/>
      <c r="AA438" s="383"/>
      <c r="AB438" s="383"/>
      <c r="AC438" s="383"/>
      <c r="AD438" s="383"/>
    </row>
    <row r="439">
      <c r="A439" s="383"/>
      <c r="B439" s="383"/>
      <c r="C439" s="379"/>
      <c r="D439" s="379" t="s">
        <v>380</v>
      </c>
      <c r="E439" s="381" t="s">
        <v>380</v>
      </c>
      <c r="F439" s="379"/>
      <c r="G439" s="379" t="s">
        <v>380</v>
      </c>
      <c r="H439" s="381" t="s">
        <v>380</v>
      </c>
      <c r="I439" s="379"/>
      <c r="J439" s="383"/>
      <c r="K439" s="383"/>
      <c r="L439" s="384"/>
      <c r="M439" s="383"/>
      <c r="N439" s="383"/>
      <c r="O439" s="383"/>
      <c r="P439" s="383"/>
      <c r="Q439" s="383"/>
      <c r="R439" s="383"/>
      <c r="S439" s="383"/>
      <c r="T439" s="383"/>
      <c r="U439" s="383"/>
      <c r="V439" s="383"/>
      <c r="W439" s="383"/>
      <c r="X439" s="383"/>
      <c r="Y439" s="383"/>
      <c r="Z439" s="383"/>
      <c r="AA439" s="383"/>
      <c r="AB439" s="383"/>
      <c r="AC439" s="383"/>
      <c r="AD439" s="383"/>
    </row>
    <row r="440">
      <c r="A440" s="383"/>
      <c r="B440" s="383"/>
      <c r="C440" s="379"/>
      <c r="D440" s="379" t="s">
        <v>380</v>
      </c>
      <c r="E440" s="381" t="s">
        <v>380</v>
      </c>
      <c r="F440" s="379"/>
      <c r="G440" s="379" t="s">
        <v>380</v>
      </c>
      <c r="H440" s="381" t="s">
        <v>380</v>
      </c>
      <c r="I440" s="379"/>
      <c r="J440" s="383"/>
      <c r="K440" s="383"/>
      <c r="L440" s="384"/>
      <c r="M440" s="383"/>
      <c r="N440" s="383"/>
      <c r="O440" s="383"/>
      <c r="P440" s="383"/>
      <c r="Q440" s="383"/>
      <c r="R440" s="383"/>
      <c r="S440" s="383"/>
      <c r="T440" s="383"/>
      <c r="U440" s="383"/>
      <c r="V440" s="383"/>
      <c r="W440" s="383"/>
      <c r="X440" s="383"/>
      <c r="Y440" s="383"/>
      <c r="Z440" s="383"/>
      <c r="AA440" s="383"/>
      <c r="AB440" s="383"/>
      <c r="AC440" s="383"/>
      <c r="AD440" s="383"/>
    </row>
    <row r="441">
      <c r="A441" s="383"/>
      <c r="B441" s="383"/>
      <c r="C441" s="379"/>
      <c r="D441" s="379" t="s">
        <v>380</v>
      </c>
      <c r="E441" s="381" t="s">
        <v>380</v>
      </c>
      <c r="F441" s="379"/>
      <c r="G441" s="379" t="s">
        <v>380</v>
      </c>
      <c r="H441" s="381" t="s">
        <v>380</v>
      </c>
      <c r="I441" s="379"/>
      <c r="J441" s="383"/>
      <c r="K441" s="383"/>
      <c r="L441" s="384"/>
      <c r="M441" s="383"/>
      <c r="N441" s="383"/>
      <c r="O441" s="383"/>
      <c r="P441" s="383"/>
      <c r="Q441" s="383"/>
      <c r="R441" s="383"/>
      <c r="S441" s="383"/>
      <c r="T441" s="383"/>
      <c r="U441" s="383"/>
      <c r="V441" s="383"/>
      <c r="W441" s="383"/>
      <c r="X441" s="383"/>
      <c r="Y441" s="383"/>
      <c r="Z441" s="383"/>
      <c r="AA441" s="383"/>
      <c r="AB441" s="383"/>
      <c r="AC441" s="383"/>
      <c r="AD441" s="383"/>
    </row>
    <row r="442">
      <c r="A442" s="383"/>
      <c r="B442" s="383"/>
      <c r="C442" s="379"/>
      <c r="D442" s="379" t="s">
        <v>380</v>
      </c>
      <c r="E442" s="381" t="s">
        <v>380</v>
      </c>
      <c r="F442" s="379"/>
      <c r="G442" s="379" t="s">
        <v>380</v>
      </c>
      <c r="H442" s="381" t="s">
        <v>380</v>
      </c>
      <c r="I442" s="379"/>
      <c r="J442" s="383"/>
      <c r="K442" s="383"/>
      <c r="L442" s="384"/>
      <c r="M442" s="383"/>
      <c r="N442" s="383"/>
      <c r="O442" s="383"/>
      <c r="P442" s="383"/>
      <c r="Q442" s="383"/>
      <c r="R442" s="383"/>
      <c r="S442" s="383"/>
      <c r="T442" s="383"/>
      <c r="U442" s="383"/>
      <c r="V442" s="383"/>
      <c r="W442" s="383"/>
      <c r="X442" s="383"/>
      <c r="Y442" s="383"/>
      <c r="Z442" s="383"/>
      <c r="AA442" s="383"/>
      <c r="AB442" s="383"/>
      <c r="AC442" s="383"/>
      <c r="AD442" s="383"/>
    </row>
    <row r="443">
      <c r="A443" s="383"/>
      <c r="B443" s="383"/>
      <c r="C443" s="379"/>
      <c r="D443" s="379" t="s">
        <v>380</v>
      </c>
      <c r="E443" s="381" t="s">
        <v>380</v>
      </c>
      <c r="F443" s="379"/>
      <c r="G443" s="379" t="s">
        <v>380</v>
      </c>
      <c r="H443" s="381" t="s">
        <v>380</v>
      </c>
      <c r="I443" s="379"/>
      <c r="J443" s="383"/>
      <c r="K443" s="383"/>
      <c r="L443" s="384"/>
      <c r="M443" s="383"/>
      <c r="N443" s="383"/>
      <c r="O443" s="383"/>
      <c r="P443" s="383"/>
      <c r="Q443" s="383"/>
      <c r="R443" s="383"/>
      <c r="S443" s="383"/>
      <c r="T443" s="383"/>
      <c r="U443" s="383"/>
      <c r="V443" s="383"/>
      <c r="W443" s="383"/>
      <c r="X443" s="383"/>
      <c r="Y443" s="383"/>
      <c r="Z443" s="383"/>
      <c r="AA443" s="383"/>
      <c r="AB443" s="383"/>
      <c r="AC443" s="383"/>
      <c r="AD443" s="383"/>
    </row>
    <row r="444">
      <c r="A444" s="383"/>
      <c r="B444" s="383"/>
      <c r="C444" s="379"/>
      <c r="D444" s="379" t="s">
        <v>380</v>
      </c>
      <c r="E444" s="381" t="s">
        <v>380</v>
      </c>
      <c r="F444" s="379"/>
      <c r="G444" s="379" t="s">
        <v>380</v>
      </c>
      <c r="H444" s="381" t="s">
        <v>380</v>
      </c>
      <c r="I444" s="379"/>
      <c r="J444" s="383"/>
      <c r="K444" s="383"/>
      <c r="L444" s="384"/>
      <c r="M444" s="383"/>
      <c r="N444" s="383"/>
      <c r="O444" s="383"/>
      <c r="P444" s="383"/>
      <c r="Q444" s="383"/>
      <c r="R444" s="383"/>
      <c r="S444" s="383"/>
      <c r="T444" s="383"/>
      <c r="U444" s="383"/>
      <c r="V444" s="383"/>
      <c r="W444" s="383"/>
      <c r="X444" s="383"/>
      <c r="Y444" s="383"/>
      <c r="Z444" s="383"/>
      <c r="AA444" s="383"/>
      <c r="AB444" s="383"/>
      <c r="AC444" s="383"/>
      <c r="AD444" s="383"/>
    </row>
    <row r="445">
      <c r="A445" s="383"/>
      <c r="B445" s="383"/>
      <c r="C445" s="379"/>
      <c r="D445" s="379" t="s">
        <v>380</v>
      </c>
      <c r="E445" s="381" t="s">
        <v>380</v>
      </c>
      <c r="F445" s="379"/>
      <c r="G445" s="379" t="s">
        <v>380</v>
      </c>
      <c r="H445" s="381" t="s">
        <v>380</v>
      </c>
      <c r="I445" s="379"/>
      <c r="J445" s="383"/>
      <c r="K445" s="383"/>
      <c r="L445" s="384"/>
      <c r="M445" s="383"/>
      <c r="N445" s="383"/>
      <c r="O445" s="383"/>
      <c r="P445" s="383"/>
      <c r="Q445" s="383"/>
      <c r="R445" s="383"/>
      <c r="S445" s="383"/>
      <c r="T445" s="383"/>
      <c r="U445" s="383"/>
      <c r="V445" s="383"/>
      <c r="W445" s="383"/>
      <c r="X445" s="383"/>
      <c r="Y445" s="383"/>
      <c r="Z445" s="383"/>
      <c r="AA445" s="383"/>
      <c r="AB445" s="383"/>
      <c r="AC445" s="383"/>
      <c r="AD445" s="383"/>
    </row>
    <row r="446">
      <c r="A446" s="383"/>
      <c r="B446" s="383"/>
      <c r="C446" s="379"/>
      <c r="D446" s="379" t="s">
        <v>380</v>
      </c>
      <c r="E446" s="381" t="s">
        <v>380</v>
      </c>
      <c r="F446" s="379"/>
      <c r="G446" s="379" t="s">
        <v>380</v>
      </c>
      <c r="H446" s="381" t="s">
        <v>380</v>
      </c>
      <c r="I446" s="379"/>
      <c r="J446" s="383"/>
      <c r="K446" s="383"/>
      <c r="L446" s="384"/>
      <c r="M446" s="383"/>
      <c r="N446" s="383"/>
      <c r="O446" s="383"/>
      <c r="P446" s="383"/>
      <c r="Q446" s="383"/>
      <c r="R446" s="383"/>
      <c r="S446" s="383"/>
      <c r="T446" s="383"/>
      <c r="U446" s="383"/>
      <c r="V446" s="383"/>
      <c r="W446" s="383"/>
      <c r="X446" s="383"/>
      <c r="Y446" s="383"/>
      <c r="Z446" s="383"/>
      <c r="AA446" s="383"/>
      <c r="AB446" s="383"/>
      <c r="AC446" s="383"/>
      <c r="AD446" s="383"/>
    </row>
    <row r="447">
      <c r="A447" s="383"/>
      <c r="B447" s="383"/>
      <c r="C447" s="379"/>
      <c r="D447" s="379" t="s">
        <v>380</v>
      </c>
      <c r="E447" s="381" t="s">
        <v>380</v>
      </c>
      <c r="F447" s="379"/>
      <c r="G447" s="379" t="s">
        <v>380</v>
      </c>
      <c r="H447" s="381" t="s">
        <v>380</v>
      </c>
      <c r="I447" s="379"/>
      <c r="J447" s="383"/>
      <c r="K447" s="383"/>
      <c r="L447" s="384"/>
      <c r="M447" s="383"/>
      <c r="N447" s="383"/>
      <c r="O447" s="383"/>
      <c r="P447" s="383"/>
      <c r="Q447" s="383"/>
      <c r="R447" s="383"/>
      <c r="S447" s="383"/>
      <c r="T447" s="383"/>
      <c r="U447" s="383"/>
      <c r="V447" s="383"/>
      <c r="W447" s="383"/>
      <c r="X447" s="383"/>
      <c r="Y447" s="383"/>
      <c r="Z447" s="383"/>
      <c r="AA447" s="383"/>
      <c r="AB447" s="383"/>
      <c r="AC447" s="383"/>
      <c r="AD447" s="383"/>
    </row>
    <row r="448">
      <c r="A448" s="383"/>
      <c r="B448" s="383"/>
      <c r="C448" s="379"/>
      <c r="D448" s="379" t="s">
        <v>380</v>
      </c>
      <c r="E448" s="381" t="s">
        <v>380</v>
      </c>
      <c r="F448" s="379"/>
      <c r="G448" s="379" t="s">
        <v>380</v>
      </c>
      <c r="H448" s="381" t="s">
        <v>380</v>
      </c>
      <c r="I448" s="379"/>
      <c r="J448" s="383"/>
      <c r="K448" s="383"/>
      <c r="L448" s="384"/>
      <c r="M448" s="383"/>
      <c r="N448" s="383"/>
      <c r="O448" s="383"/>
      <c r="P448" s="383"/>
      <c r="Q448" s="383"/>
      <c r="R448" s="383"/>
      <c r="S448" s="383"/>
      <c r="T448" s="383"/>
      <c r="U448" s="383"/>
      <c r="V448" s="383"/>
      <c r="W448" s="383"/>
      <c r="X448" s="383"/>
      <c r="Y448" s="383"/>
      <c r="Z448" s="383"/>
      <c r="AA448" s="383"/>
      <c r="AB448" s="383"/>
      <c r="AC448" s="383"/>
      <c r="AD448" s="383"/>
    </row>
    <row r="449">
      <c r="A449" s="383"/>
      <c r="B449" s="383"/>
      <c r="C449" s="379"/>
      <c r="D449" s="379" t="s">
        <v>380</v>
      </c>
      <c r="E449" s="381" t="s">
        <v>380</v>
      </c>
      <c r="F449" s="379"/>
      <c r="G449" s="379" t="s">
        <v>380</v>
      </c>
      <c r="H449" s="381" t="s">
        <v>380</v>
      </c>
      <c r="I449" s="379"/>
      <c r="J449" s="383"/>
      <c r="K449" s="383"/>
      <c r="L449" s="384"/>
      <c r="M449" s="383"/>
      <c r="N449" s="383"/>
      <c r="O449" s="383"/>
      <c r="P449" s="383"/>
      <c r="Q449" s="383"/>
      <c r="R449" s="383"/>
      <c r="S449" s="383"/>
      <c r="T449" s="383"/>
      <c r="U449" s="383"/>
      <c r="V449" s="383"/>
      <c r="W449" s="383"/>
      <c r="X449" s="383"/>
      <c r="Y449" s="383"/>
      <c r="Z449" s="383"/>
      <c r="AA449" s="383"/>
      <c r="AB449" s="383"/>
      <c r="AC449" s="383"/>
      <c r="AD449" s="383"/>
    </row>
    <row r="450">
      <c r="A450" s="383"/>
      <c r="B450" s="383"/>
      <c r="C450" s="379"/>
      <c r="D450" s="379" t="s">
        <v>380</v>
      </c>
      <c r="E450" s="381" t="s">
        <v>380</v>
      </c>
      <c r="F450" s="379"/>
      <c r="G450" s="379" t="s">
        <v>380</v>
      </c>
      <c r="H450" s="381" t="s">
        <v>380</v>
      </c>
      <c r="I450" s="379"/>
      <c r="J450" s="383"/>
      <c r="K450" s="383"/>
      <c r="L450" s="384"/>
      <c r="M450" s="383"/>
      <c r="N450" s="383"/>
      <c r="O450" s="383"/>
      <c r="P450" s="383"/>
      <c r="Q450" s="383"/>
      <c r="R450" s="383"/>
      <c r="S450" s="383"/>
      <c r="T450" s="383"/>
      <c r="U450" s="383"/>
      <c r="V450" s="383"/>
      <c r="W450" s="383"/>
      <c r="X450" s="383"/>
      <c r="Y450" s="383"/>
      <c r="Z450" s="383"/>
      <c r="AA450" s="383"/>
      <c r="AB450" s="383"/>
      <c r="AC450" s="383"/>
      <c r="AD450" s="383"/>
    </row>
    <row r="451">
      <c r="A451" s="383"/>
      <c r="B451" s="383"/>
      <c r="C451" s="379"/>
      <c r="D451" s="379" t="s">
        <v>380</v>
      </c>
      <c r="E451" s="381" t="s">
        <v>380</v>
      </c>
      <c r="F451" s="379"/>
      <c r="G451" s="379" t="s">
        <v>380</v>
      </c>
      <c r="H451" s="381" t="s">
        <v>380</v>
      </c>
      <c r="I451" s="379"/>
      <c r="J451" s="383"/>
      <c r="K451" s="383"/>
      <c r="L451" s="384"/>
      <c r="M451" s="383"/>
      <c r="N451" s="383"/>
      <c r="O451" s="383"/>
      <c r="P451" s="383"/>
      <c r="Q451" s="383"/>
      <c r="R451" s="383"/>
      <c r="S451" s="383"/>
      <c r="T451" s="383"/>
      <c r="U451" s="383"/>
      <c r="V451" s="383"/>
      <c r="W451" s="383"/>
      <c r="X451" s="383"/>
      <c r="Y451" s="383"/>
      <c r="Z451" s="383"/>
      <c r="AA451" s="383"/>
      <c r="AB451" s="383"/>
      <c r="AC451" s="383"/>
      <c r="AD451" s="383"/>
    </row>
    <row r="452">
      <c r="A452" s="383"/>
      <c r="B452" s="383"/>
      <c r="C452" s="379"/>
      <c r="D452" s="379" t="s">
        <v>380</v>
      </c>
      <c r="E452" s="381" t="s">
        <v>380</v>
      </c>
      <c r="F452" s="379"/>
      <c r="G452" s="379" t="s">
        <v>380</v>
      </c>
      <c r="H452" s="381" t="s">
        <v>380</v>
      </c>
      <c r="I452" s="379"/>
      <c r="J452" s="383"/>
      <c r="K452" s="383"/>
      <c r="L452" s="384"/>
      <c r="M452" s="383"/>
      <c r="N452" s="383"/>
      <c r="O452" s="383"/>
      <c r="P452" s="383"/>
      <c r="Q452" s="383"/>
      <c r="R452" s="383"/>
      <c r="S452" s="383"/>
      <c r="T452" s="383"/>
      <c r="U452" s="383"/>
      <c r="V452" s="383"/>
      <c r="W452" s="383"/>
      <c r="X452" s="383"/>
      <c r="Y452" s="383"/>
      <c r="Z452" s="383"/>
      <c r="AA452" s="383"/>
      <c r="AB452" s="383"/>
      <c r="AC452" s="383"/>
      <c r="AD452" s="383"/>
    </row>
    <row r="453">
      <c r="A453" s="383"/>
      <c r="B453" s="383"/>
      <c r="C453" s="379"/>
      <c r="D453" s="379" t="s">
        <v>380</v>
      </c>
      <c r="E453" s="381" t="s">
        <v>380</v>
      </c>
      <c r="F453" s="379"/>
      <c r="G453" s="379" t="s">
        <v>380</v>
      </c>
      <c r="H453" s="381" t="s">
        <v>380</v>
      </c>
      <c r="I453" s="379"/>
      <c r="J453" s="383"/>
      <c r="K453" s="383"/>
      <c r="L453" s="384"/>
      <c r="M453" s="383"/>
      <c r="N453" s="383"/>
      <c r="O453" s="383"/>
      <c r="P453" s="383"/>
      <c r="Q453" s="383"/>
      <c r="R453" s="383"/>
      <c r="S453" s="383"/>
      <c r="T453" s="383"/>
      <c r="U453" s="383"/>
      <c r="V453" s="383"/>
      <c r="W453" s="383"/>
      <c r="X453" s="383"/>
      <c r="Y453" s="383"/>
      <c r="Z453" s="383"/>
      <c r="AA453" s="383"/>
      <c r="AB453" s="383"/>
      <c r="AC453" s="383"/>
      <c r="AD453" s="383"/>
    </row>
    <row r="454">
      <c r="A454" s="383"/>
      <c r="B454" s="383"/>
      <c r="C454" s="379"/>
      <c r="D454" s="379" t="s">
        <v>380</v>
      </c>
      <c r="E454" s="381" t="s">
        <v>380</v>
      </c>
      <c r="F454" s="379"/>
      <c r="G454" s="379" t="s">
        <v>380</v>
      </c>
      <c r="H454" s="381" t="s">
        <v>380</v>
      </c>
      <c r="I454" s="379"/>
      <c r="J454" s="383"/>
      <c r="K454" s="383"/>
      <c r="L454" s="384"/>
      <c r="M454" s="383"/>
      <c r="N454" s="383"/>
      <c r="O454" s="383"/>
      <c r="P454" s="383"/>
      <c r="Q454" s="383"/>
      <c r="R454" s="383"/>
      <c r="S454" s="383"/>
      <c r="T454" s="383"/>
      <c r="U454" s="383"/>
      <c r="V454" s="383"/>
      <c r="W454" s="383"/>
      <c r="X454" s="383"/>
      <c r="Y454" s="383"/>
      <c r="Z454" s="383"/>
      <c r="AA454" s="383"/>
      <c r="AB454" s="383"/>
      <c r="AC454" s="383"/>
      <c r="AD454" s="383"/>
    </row>
    <row r="455">
      <c r="A455" s="383"/>
      <c r="B455" s="383"/>
      <c r="C455" s="379"/>
      <c r="D455" s="379" t="s">
        <v>380</v>
      </c>
      <c r="E455" s="381" t="s">
        <v>380</v>
      </c>
      <c r="F455" s="379"/>
      <c r="G455" s="379" t="s">
        <v>380</v>
      </c>
      <c r="H455" s="381" t="s">
        <v>380</v>
      </c>
      <c r="I455" s="379"/>
      <c r="J455" s="383"/>
      <c r="K455" s="383"/>
      <c r="L455" s="384"/>
      <c r="M455" s="383"/>
      <c r="N455" s="383"/>
      <c r="O455" s="383"/>
      <c r="P455" s="383"/>
      <c r="Q455" s="383"/>
      <c r="R455" s="383"/>
      <c r="S455" s="383"/>
      <c r="T455" s="383"/>
      <c r="U455" s="383"/>
      <c r="V455" s="383"/>
      <c r="W455" s="383"/>
      <c r="X455" s="383"/>
      <c r="Y455" s="383"/>
      <c r="Z455" s="383"/>
      <c r="AA455" s="383"/>
      <c r="AB455" s="383"/>
      <c r="AC455" s="383"/>
      <c r="AD455" s="383"/>
    </row>
    <row r="456">
      <c r="A456" s="383"/>
      <c r="B456" s="383"/>
      <c r="C456" s="379"/>
      <c r="D456" s="379" t="s">
        <v>380</v>
      </c>
      <c r="E456" s="381" t="s">
        <v>380</v>
      </c>
      <c r="F456" s="379"/>
      <c r="G456" s="379" t="s">
        <v>380</v>
      </c>
      <c r="H456" s="381" t="s">
        <v>380</v>
      </c>
      <c r="I456" s="379"/>
      <c r="J456" s="383"/>
      <c r="K456" s="383"/>
      <c r="L456" s="384"/>
      <c r="M456" s="383"/>
      <c r="N456" s="383"/>
      <c r="O456" s="383"/>
      <c r="P456" s="383"/>
      <c r="Q456" s="383"/>
      <c r="R456" s="383"/>
      <c r="S456" s="383"/>
      <c r="T456" s="383"/>
      <c r="U456" s="383"/>
      <c r="V456" s="383"/>
      <c r="W456" s="383"/>
      <c r="X456" s="383"/>
      <c r="Y456" s="383"/>
      <c r="Z456" s="383"/>
      <c r="AA456" s="383"/>
      <c r="AB456" s="383"/>
      <c r="AC456" s="383"/>
      <c r="AD456" s="383"/>
    </row>
    <row r="457">
      <c r="A457" s="383"/>
      <c r="B457" s="383"/>
      <c r="C457" s="379"/>
      <c r="D457" s="379" t="s">
        <v>380</v>
      </c>
      <c r="E457" s="381" t="s">
        <v>380</v>
      </c>
      <c r="F457" s="379"/>
      <c r="G457" s="379" t="s">
        <v>380</v>
      </c>
      <c r="H457" s="381" t="s">
        <v>380</v>
      </c>
      <c r="I457" s="379"/>
      <c r="J457" s="383"/>
      <c r="K457" s="383"/>
      <c r="L457" s="384"/>
      <c r="M457" s="383"/>
      <c r="N457" s="383"/>
      <c r="O457" s="383"/>
      <c r="P457" s="383"/>
      <c r="Q457" s="383"/>
      <c r="R457" s="383"/>
      <c r="S457" s="383"/>
      <c r="T457" s="383"/>
      <c r="U457" s="383"/>
      <c r="V457" s="383"/>
      <c r="W457" s="383"/>
      <c r="X457" s="383"/>
      <c r="Y457" s="383"/>
      <c r="Z457" s="383"/>
      <c r="AA457" s="383"/>
      <c r="AB457" s="383"/>
      <c r="AC457" s="383"/>
      <c r="AD457" s="383"/>
    </row>
    <row r="458">
      <c r="A458" s="383"/>
      <c r="B458" s="383"/>
      <c r="C458" s="379"/>
      <c r="D458" s="379" t="s">
        <v>380</v>
      </c>
      <c r="E458" s="381" t="s">
        <v>380</v>
      </c>
      <c r="F458" s="379"/>
      <c r="G458" s="379" t="s">
        <v>380</v>
      </c>
      <c r="H458" s="381" t="s">
        <v>380</v>
      </c>
      <c r="I458" s="379"/>
      <c r="J458" s="383"/>
      <c r="K458" s="383"/>
      <c r="L458" s="384"/>
      <c r="M458" s="383"/>
      <c r="N458" s="383"/>
      <c r="O458" s="383"/>
      <c r="P458" s="383"/>
      <c r="Q458" s="383"/>
      <c r="R458" s="383"/>
      <c r="S458" s="383"/>
      <c r="T458" s="383"/>
      <c r="U458" s="383"/>
      <c r="V458" s="383"/>
      <c r="W458" s="383"/>
      <c r="X458" s="383"/>
      <c r="Y458" s="383"/>
      <c r="Z458" s="383"/>
      <c r="AA458" s="383"/>
      <c r="AB458" s="383"/>
      <c r="AC458" s="383"/>
      <c r="AD458" s="383"/>
    </row>
    <row r="459">
      <c r="A459" s="383"/>
      <c r="B459" s="383"/>
      <c r="C459" s="379"/>
      <c r="D459" s="379" t="s">
        <v>380</v>
      </c>
      <c r="E459" s="381" t="s">
        <v>380</v>
      </c>
      <c r="F459" s="379"/>
      <c r="G459" s="379" t="s">
        <v>380</v>
      </c>
      <c r="H459" s="381" t="s">
        <v>380</v>
      </c>
      <c r="I459" s="379"/>
      <c r="J459" s="383"/>
      <c r="K459" s="383"/>
      <c r="L459" s="384"/>
      <c r="M459" s="383"/>
      <c r="N459" s="383"/>
      <c r="O459" s="383"/>
      <c r="P459" s="383"/>
      <c r="Q459" s="383"/>
      <c r="R459" s="383"/>
      <c r="S459" s="383"/>
      <c r="T459" s="383"/>
      <c r="U459" s="383"/>
      <c r="V459" s="383"/>
      <c r="W459" s="383"/>
      <c r="X459" s="383"/>
      <c r="Y459" s="383"/>
      <c r="Z459" s="383"/>
      <c r="AA459" s="383"/>
      <c r="AB459" s="383"/>
      <c r="AC459" s="383"/>
      <c r="AD459" s="383"/>
    </row>
    <row r="460">
      <c r="A460" s="383"/>
      <c r="B460" s="383"/>
      <c r="C460" s="379"/>
      <c r="D460" s="379" t="s">
        <v>380</v>
      </c>
      <c r="E460" s="381" t="s">
        <v>380</v>
      </c>
      <c r="F460" s="379"/>
      <c r="G460" s="379" t="s">
        <v>380</v>
      </c>
      <c r="H460" s="381" t="s">
        <v>380</v>
      </c>
      <c r="I460" s="379"/>
      <c r="J460" s="383"/>
      <c r="K460" s="383"/>
      <c r="L460" s="384"/>
      <c r="M460" s="383"/>
      <c r="N460" s="383"/>
      <c r="O460" s="383"/>
      <c r="P460" s="383"/>
      <c r="Q460" s="383"/>
      <c r="R460" s="383"/>
      <c r="S460" s="383"/>
      <c r="T460" s="383"/>
      <c r="U460" s="383"/>
      <c r="V460" s="383"/>
      <c r="W460" s="383"/>
      <c r="X460" s="383"/>
      <c r="Y460" s="383"/>
      <c r="Z460" s="383"/>
      <c r="AA460" s="383"/>
      <c r="AB460" s="383"/>
      <c r="AC460" s="383"/>
      <c r="AD460" s="383"/>
    </row>
    <row r="461">
      <c r="A461" s="383"/>
      <c r="B461" s="383"/>
      <c r="C461" s="379"/>
      <c r="D461" s="379" t="s">
        <v>380</v>
      </c>
      <c r="E461" s="381" t="s">
        <v>380</v>
      </c>
      <c r="F461" s="379"/>
      <c r="G461" s="379" t="s">
        <v>380</v>
      </c>
      <c r="H461" s="381" t="s">
        <v>380</v>
      </c>
      <c r="I461" s="379"/>
      <c r="J461" s="383"/>
      <c r="K461" s="383"/>
      <c r="L461" s="384"/>
      <c r="M461" s="383"/>
      <c r="N461" s="383"/>
      <c r="O461" s="383"/>
      <c r="P461" s="383"/>
      <c r="Q461" s="383"/>
      <c r="R461" s="383"/>
      <c r="S461" s="383"/>
      <c r="T461" s="383"/>
      <c r="U461" s="383"/>
      <c r="V461" s="383"/>
      <c r="W461" s="383"/>
      <c r="X461" s="383"/>
      <c r="Y461" s="383"/>
      <c r="Z461" s="383"/>
      <c r="AA461" s="383"/>
      <c r="AB461" s="383"/>
      <c r="AC461" s="383"/>
      <c r="AD461" s="383"/>
    </row>
    <row r="462">
      <c r="A462" s="383"/>
      <c r="B462" s="383"/>
      <c r="C462" s="379"/>
      <c r="D462" s="379" t="s">
        <v>380</v>
      </c>
      <c r="E462" s="381" t="s">
        <v>380</v>
      </c>
      <c r="F462" s="379"/>
      <c r="G462" s="379" t="s">
        <v>380</v>
      </c>
      <c r="H462" s="381" t="s">
        <v>380</v>
      </c>
      <c r="I462" s="379"/>
      <c r="J462" s="383"/>
      <c r="K462" s="383"/>
      <c r="L462" s="384"/>
      <c r="M462" s="383"/>
      <c r="N462" s="383"/>
      <c r="O462" s="383"/>
      <c r="P462" s="383"/>
      <c r="Q462" s="383"/>
      <c r="R462" s="383"/>
      <c r="S462" s="383"/>
      <c r="T462" s="383"/>
      <c r="U462" s="383"/>
      <c r="V462" s="383"/>
      <c r="W462" s="383"/>
      <c r="X462" s="383"/>
      <c r="Y462" s="383"/>
      <c r="Z462" s="383"/>
      <c r="AA462" s="383"/>
      <c r="AB462" s="383"/>
      <c r="AC462" s="383"/>
      <c r="AD462" s="383"/>
    </row>
    <row r="463">
      <c r="A463" s="383"/>
      <c r="B463" s="383"/>
      <c r="C463" s="379"/>
      <c r="D463" s="379" t="s">
        <v>380</v>
      </c>
      <c r="E463" s="381" t="s">
        <v>380</v>
      </c>
      <c r="F463" s="379"/>
      <c r="G463" s="379" t="s">
        <v>380</v>
      </c>
      <c r="H463" s="381" t="s">
        <v>380</v>
      </c>
      <c r="I463" s="379"/>
      <c r="J463" s="383"/>
      <c r="K463" s="383"/>
      <c r="L463" s="384"/>
      <c r="M463" s="383"/>
      <c r="N463" s="383"/>
      <c r="O463" s="383"/>
      <c r="P463" s="383"/>
      <c r="Q463" s="383"/>
      <c r="R463" s="383"/>
      <c r="S463" s="383"/>
      <c r="T463" s="383"/>
      <c r="U463" s="383"/>
      <c r="V463" s="383"/>
      <c r="W463" s="383"/>
      <c r="X463" s="383"/>
      <c r="Y463" s="383"/>
      <c r="Z463" s="383"/>
      <c r="AA463" s="383"/>
      <c r="AB463" s="383"/>
      <c r="AC463" s="383"/>
      <c r="AD463" s="383"/>
    </row>
    <row r="464">
      <c r="A464" s="383"/>
      <c r="B464" s="383"/>
      <c r="C464" s="379"/>
      <c r="D464" s="379" t="s">
        <v>380</v>
      </c>
      <c r="E464" s="381" t="s">
        <v>380</v>
      </c>
      <c r="F464" s="379"/>
      <c r="G464" s="379" t="s">
        <v>380</v>
      </c>
      <c r="H464" s="381" t="s">
        <v>380</v>
      </c>
      <c r="I464" s="379"/>
      <c r="J464" s="383"/>
      <c r="K464" s="383"/>
      <c r="L464" s="384"/>
      <c r="M464" s="383"/>
      <c r="N464" s="383"/>
      <c r="O464" s="383"/>
      <c r="P464" s="383"/>
      <c r="Q464" s="383"/>
      <c r="R464" s="383"/>
      <c r="S464" s="383"/>
      <c r="T464" s="383"/>
      <c r="U464" s="383"/>
      <c r="V464" s="383"/>
      <c r="W464" s="383"/>
      <c r="X464" s="383"/>
      <c r="Y464" s="383"/>
      <c r="Z464" s="383"/>
      <c r="AA464" s="383"/>
      <c r="AB464" s="383"/>
      <c r="AC464" s="383"/>
      <c r="AD464" s="383"/>
    </row>
    <row r="465">
      <c r="A465" s="383"/>
      <c r="B465" s="383"/>
      <c r="C465" s="379"/>
      <c r="D465" s="379" t="s">
        <v>380</v>
      </c>
      <c r="E465" s="381" t="s">
        <v>380</v>
      </c>
      <c r="F465" s="379"/>
      <c r="G465" s="379" t="s">
        <v>380</v>
      </c>
      <c r="H465" s="381" t="s">
        <v>380</v>
      </c>
      <c r="I465" s="379"/>
      <c r="J465" s="383"/>
      <c r="K465" s="383"/>
      <c r="L465" s="384"/>
      <c r="M465" s="383"/>
      <c r="N465" s="383"/>
      <c r="O465" s="383"/>
      <c r="P465" s="383"/>
      <c r="Q465" s="383"/>
      <c r="R465" s="383"/>
      <c r="S465" s="383"/>
      <c r="T465" s="383"/>
      <c r="U465" s="383"/>
      <c r="V465" s="383"/>
      <c r="W465" s="383"/>
      <c r="X465" s="383"/>
      <c r="Y465" s="383"/>
      <c r="Z465" s="383"/>
      <c r="AA465" s="383"/>
      <c r="AB465" s="383"/>
      <c r="AC465" s="383"/>
      <c r="AD465" s="383"/>
    </row>
    <row r="466">
      <c r="A466" s="383"/>
      <c r="B466" s="383"/>
      <c r="C466" s="379"/>
      <c r="D466" s="379" t="s">
        <v>380</v>
      </c>
      <c r="E466" s="381" t="s">
        <v>380</v>
      </c>
      <c r="F466" s="379"/>
      <c r="G466" s="379" t="s">
        <v>380</v>
      </c>
      <c r="H466" s="381" t="s">
        <v>380</v>
      </c>
      <c r="I466" s="379"/>
      <c r="J466" s="383"/>
      <c r="K466" s="383"/>
      <c r="L466" s="384"/>
      <c r="M466" s="383"/>
      <c r="N466" s="383"/>
      <c r="O466" s="383"/>
      <c r="P466" s="383"/>
      <c r="Q466" s="383"/>
      <c r="R466" s="383"/>
      <c r="S466" s="383"/>
      <c r="T466" s="383"/>
      <c r="U466" s="383"/>
      <c r="V466" s="383"/>
      <c r="W466" s="383"/>
      <c r="X466" s="383"/>
      <c r="Y466" s="383"/>
      <c r="Z466" s="383"/>
      <c r="AA466" s="383"/>
      <c r="AB466" s="383"/>
      <c r="AC466" s="383"/>
      <c r="AD466" s="383"/>
    </row>
    <row r="467">
      <c r="A467" s="383"/>
      <c r="B467" s="383"/>
      <c r="C467" s="379"/>
      <c r="D467" s="379" t="s">
        <v>380</v>
      </c>
      <c r="E467" s="381" t="s">
        <v>380</v>
      </c>
      <c r="F467" s="379"/>
      <c r="G467" s="379" t="s">
        <v>380</v>
      </c>
      <c r="H467" s="381" t="s">
        <v>380</v>
      </c>
      <c r="I467" s="379"/>
      <c r="J467" s="383"/>
      <c r="K467" s="383"/>
      <c r="L467" s="384"/>
      <c r="M467" s="383"/>
      <c r="N467" s="383"/>
      <c r="O467" s="383"/>
      <c r="P467" s="383"/>
      <c r="Q467" s="383"/>
      <c r="R467" s="383"/>
      <c r="S467" s="383"/>
      <c r="T467" s="383"/>
      <c r="U467" s="383"/>
      <c r="V467" s="383"/>
      <c r="W467" s="383"/>
      <c r="X467" s="383"/>
      <c r="Y467" s="383"/>
      <c r="Z467" s="383"/>
      <c r="AA467" s="383"/>
      <c r="AB467" s="383"/>
      <c r="AC467" s="383"/>
      <c r="AD467" s="383"/>
    </row>
    <row r="468">
      <c r="A468" s="383"/>
      <c r="B468" s="383"/>
      <c r="C468" s="379"/>
      <c r="D468" s="379" t="s">
        <v>380</v>
      </c>
      <c r="E468" s="381" t="s">
        <v>380</v>
      </c>
      <c r="F468" s="379"/>
      <c r="G468" s="379" t="s">
        <v>380</v>
      </c>
      <c r="H468" s="381" t="s">
        <v>380</v>
      </c>
      <c r="I468" s="379"/>
      <c r="J468" s="383"/>
      <c r="K468" s="383"/>
      <c r="L468" s="384"/>
      <c r="M468" s="383"/>
      <c r="N468" s="383"/>
      <c r="O468" s="383"/>
      <c r="P468" s="383"/>
      <c r="Q468" s="383"/>
      <c r="R468" s="383"/>
      <c r="S468" s="383"/>
      <c r="T468" s="383"/>
      <c r="U468" s="383"/>
      <c r="V468" s="383"/>
      <c r="W468" s="383"/>
      <c r="X468" s="383"/>
      <c r="Y468" s="383"/>
      <c r="Z468" s="383"/>
      <c r="AA468" s="383"/>
      <c r="AB468" s="383"/>
      <c r="AC468" s="383"/>
      <c r="AD468" s="383"/>
    </row>
    <row r="469">
      <c r="A469" s="383"/>
      <c r="B469" s="383"/>
      <c r="C469" s="379"/>
      <c r="D469" s="379" t="s">
        <v>380</v>
      </c>
      <c r="E469" s="381" t="s">
        <v>380</v>
      </c>
      <c r="F469" s="379"/>
      <c r="G469" s="379" t="s">
        <v>380</v>
      </c>
      <c r="H469" s="381" t="s">
        <v>380</v>
      </c>
      <c r="I469" s="379"/>
      <c r="J469" s="383"/>
      <c r="K469" s="383"/>
      <c r="L469" s="384"/>
      <c r="M469" s="383"/>
      <c r="N469" s="383"/>
      <c r="O469" s="383"/>
      <c r="P469" s="383"/>
      <c r="Q469" s="383"/>
      <c r="R469" s="383"/>
      <c r="S469" s="383"/>
      <c r="T469" s="383"/>
      <c r="U469" s="383"/>
      <c r="V469" s="383"/>
      <c r="W469" s="383"/>
      <c r="X469" s="383"/>
      <c r="Y469" s="383"/>
      <c r="Z469" s="383"/>
      <c r="AA469" s="383"/>
      <c r="AB469" s="383"/>
      <c r="AC469" s="383"/>
      <c r="AD469" s="383"/>
    </row>
    <row r="470">
      <c r="A470" s="383"/>
      <c r="B470" s="383"/>
      <c r="C470" s="379"/>
      <c r="D470" s="379" t="s">
        <v>380</v>
      </c>
      <c r="E470" s="381" t="s">
        <v>380</v>
      </c>
      <c r="F470" s="379"/>
      <c r="G470" s="379" t="s">
        <v>380</v>
      </c>
      <c r="H470" s="381" t="s">
        <v>380</v>
      </c>
      <c r="I470" s="379"/>
      <c r="J470" s="383"/>
      <c r="K470" s="383"/>
      <c r="L470" s="384"/>
      <c r="M470" s="383"/>
      <c r="N470" s="383"/>
      <c r="O470" s="383"/>
      <c r="P470" s="383"/>
      <c r="Q470" s="383"/>
      <c r="R470" s="383"/>
      <c r="S470" s="383"/>
      <c r="T470" s="383"/>
      <c r="U470" s="383"/>
      <c r="V470" s="383"/>
      <c r="W470" s="383"/>
      <c r="X470" s="383"/>
      <c r="Y470" s="383"/>
      <c r="Z470" s="383"/>
      <c r="AA470" s="383"/>
      <c r="AB470" s="383"/>
      <c r="AC470" s="383"/>
      <c r="AD470" s="383"/>
    </row>
    <row r="471">
      <c r="A471" s="383"/>
      <c r="B471" s="383"/>
      <c r="C471" s="379"/>
      <c r="D471" s="379" t="s">
        <v>380</v>
      </c>
      <c r="E471" s="381" t="s">
        <v>380</v>
      </c>
      <c r="F471" s="379"/>
      <c r="G471" s="379" t="s">
        <v>380</v>
      </c>
      <c r="H471" s="381" t="s">
        <v>380</v>
      </c>
      <c r="I471" s="379"/>
      <c r="J471" s="383"/>
      <c r="K471" s="383"/>
      <c r="L471" s="384"/>
      <c r="M471" s="383"/>
      <c r="N471" s="383"/>
      <c r="O471" s="383"/>
      <c r="P471" s="383"/>
      <c r="Q471" s="383"/>
      <c r="R471" s="383"/>
      <c r="S471" s="383"/>
      <c r="T471" s="383"/>
      <c r="U471" s="383"/>
      <c r="V471" s="383"/>
      <c r="W471" s="383"/>
      <c r="X471" s="383"/>
      <c r="Y471" s="383"/>
      <c r="Z471" s="383"/>
      <c r="AA471" s="383"/>
      <c r="AB471" s="383"/>
      <c r="AC471" s="383"/>
      <c r="AD471" s="383"/>
    </row>
    <row r="472">
      <c r="A472" s="383"/>
      <c r="B472" s="383"/>
      <c r="C472" s="379"/>
      <c r="D472" s="379" t="s">
        <v>380</v>
      </c>
      <c r="E472" s="381" t="s">
        <v>380</v>
      </c>
      <c r="F472" s="379"/>
      <c r="G472" s="379" t="s">
        <v>380</v>
      </c>
      <c r="H472" s="381" t="s">
        <v>380</v>
      </c>
      <c r="I472" s="379"/>
      <c r="J472" s="383"/>
      <c r="K472" s="383"/>
      <c r="L472" s="384"/>
      <c r="M472" s="383"/>
      <c r="N472" s="383"/>
      <c r="O472" s="383"/>
      <c r="P472" s="383"/>
      <c r="Q472" s="383"/>
      <c r="R472" s="383"/>
      <c r="S472" s="383"/>
      <c r="T472" s="383"/>
      <c r="U472" s="383"/>
      <c r="V472" s="383"/>
      <c r="W472" s="383"/>
      <c r="X472" s="383"/>
      <c r="Y472" s="383"/>
      <c r="Z472" s="383"/>
      <c r="AA472" s="383"/>
      <c r="AB472" s="383"/>
      <c r="AC472" s="383"/>
      <c r="AD472" s="383"/>
    </row>
    <row r="473">
      <c r="A473" s="383"/>
      <c r="B473" s="383"/>
      <c r="C473" s="379"/>
      <c r="D473" s="379" t="s">
        <v>380</v>
      </c>
      <c r="E473" s="381" t="s">
        <v>380</v>
      </c>
      <c r="F473" s="379"/>
      <c r="G473" s="379" t="s">
        <v>380</v>
      </c>
      <c r="H473" s="381" t="s">
        <v>380</v>
      </c>
      <c r="I473" s="379"/>
      <c r="J473" s="383"/>
      <c r="K473" s="383"/>
      <c r="L473" s="384"/>
      <c r="M473" s="383"/>
      <c r="N473" s="383"/>
      <c r="O473" s="383"/>
      <c r="P473" s="383"/>
      <c r="Q473" s="383"/>
      <c r="R473" s="383"/>
      <c r="S473" s="383"/>
      <c r="T473" s="383"/>
      <c r="U473" s="383"/>
      <c r="V473" s="383"/>
      <c r="W473" s="383"/>
      <c r="X473" s="383"/>
      <c r="Y473" s="383"/>
      <c r="Z473" s="383"/>
      <c r="AA473" s="383"/>
      <c r="AB473" s="383"/>
      <c r="AC473" s="383"/>
      <c r="AD473" s="383"/>
    </row>
    <row r="474">
      <c r="A474" s="383"/>
      <c r="B474" s="383"/>
      <c r="C474" s="379"/>
      <c r="D474" s="379" t="s">
        <v>380</v>
      </c>
      <c r="E474" s="381" t="s">
        <v>380</v>
      </c>
      <c r="F474" s="379"/>
      <c r="G474" s="379" t="s">
        <v>380</v>
      </c>
      <c r="H474" s="381" t="s">
        <v>380</v>
      </c>
      <c r="I474" s="379"/>
      <c r="J474" s="383"/>
      <c r="K474" s="383"/>
      <c r="L474" s="384"/>
      <c r="M474" s="383"/>
      <c r="N474" s="383"/>
      <c r="O474" s="383"/>
      <c r="P474" s="383"/>
      <c r="Q474" s="383"/>
      <c r="R474" s="383"/>
      <c r="S474" s="383"/>
      <c r="T474" s="383"/>
      <c r="U474" s="383"/>
      <c r="V474" s="383"/>
      <c r="W474" s="383"/>
      <c r="X474" s="383"/>
      <c r="Y474" s="383"/>
      <c r="Z474" s="383"/>
      <c r="AA474" s="383"/>
      <c r="AB474" s="383"/>
      <c r="AC474" s="383"/>
      <c r="AD474" s="383"/>
    </row>
    <row r="475">
      <c r="A475" s="383"/>
      <c r="B475" s="383"/>
      <c r="C475" s="379"/>
      <c r="D475" s="379" t="s">
        <v>380</v>
      </c>
      <c r="E475" s="381" t="s">
        <v>380</v>
      </c>
      <c r="F475" s="379"/>
      <c r="G475" s="379" t="s">
        <v>380</v>
      </c>
      <c r="H475" s="381" t="s">
        <v>380</v>
      </c>
      <c r="I475" s="379"/>
      <c r="J475" s="383"/>
      <c r="K475" s="383"/>
      <c r="L475" s="384"/>
      <c r="M475" s="383"/>
      <c r="N475" s="383"/>
      <c r="O475" s="383"/>
      <c r="P475" s="383"/>
      <c r="Q475" s="383"/>
      <c r="R475" s="383"/>
      <c r="S475" s="383"/>
      <c r="T475" s="383"/>
      <c r="U475" s="383"/>
      <c r="V475" s="383"/>
      <c r="W475" s="383"/>
      <c r="X475" s="383"/>
      <c r="Y475" s="383"/>
      <c r="Z475" s="383"/>
      <c r="AA475" s="383"/>
      <c r="AB475" s="383"/>
      <c r="AC475" s="383"/>
      <c r="AD475" s="383"/>
    </row>
    <row r="476">
      <c r="A476" s="383"/>
      <c r="B476" s="383"/>
      <c r="C476" s="379"/>
      <c r="D476" s="379" t="s">
        <v>380</v>
      </c>
      <c r="E476" s="381" t="s">
        <v>380</v>
      </c>
      <c r="F476" s="379"/>
      <c r="G476" s="379" t="s">
        <v>380</v>
      </c>
      <c r="H476" s="381" t="s">
        <v>380</v>
      </c>
      <c r="I476" s="379"/>
      <c r="J476" s="383"/>
      <c r="K476" s="383"/>
      <c r="L476" s="384"/>
      <c r="M476" s="383"/>
      <c r="N476" s="383"/>
      <c r="O476" s="383"/>
      <c r="P476" s="383"/>
      <c r="Q476" s="383"/>
      <c r="R476" s="383"/>
      <c r="S476" s="383"/>
      <c r="T476" s="383"/>
      <c r="U476" s="383"/>
      <c r="V476" s="383"/>
      <c r="W476" s="383"/>
      <c r="X476" s="383"/>
      <c r="Y476" s="383"/>
      <c r="Z476" s="383"/>
      <c r="AA476" s="383"/>
      <c r="AB476" s="383"/>
      <c r="AC476" s="383"/>
      <c r="AD476" s="383"/>
    </row>
    <row r="477">
      <c r="A477" s="383"/>
      <c r="B477" s="383"/>
      <c r="C477" s="379"/>
      <c r="D477" s="379" t="s">
        <v>380</v>
      </c>
      <c r="E477" s="381" t="s">
        <v>380</v>
      </c>
      <c r="F477" s="379"/>
      <c r="G477" s="379" t="s">
        <v>380</v>
      </c>
      <c r="H477" s="381" t="s">
        <v>380</v>
      </c>
      <c r="I477" s="379"/>
      <c r="J477" s="383"/>
      <c r="K477" s="383"/>
      <c r="L477" s="384"/>
      <c r="M477" s="383"/>
      <c r="N477" s="383"/>
      <c r="O477" s="383"/>
      <c r="P477" s="383"/>
      <c r="Q477" s="383"/>
      <c r="R477" s="383"/>
      <c r="S477" s="383"/>
      <c r="T477" s="383"/>
      <c r="U477" s="383"/>
      <c r="V477" s="383"/>
      <c r="W477" s="383"/>
      <c r="X477" s="383"/>
      <c r="Y477" s="383"/>
      <c r="Z477" s="383"/>
      <c r="AA477" s="383"/>
      <c r="AB477" s="383"/>
      <c r="AC477" s="383"/>
      <c r="AD477" s="383"/>
    </row>
    <row r="478">
      <c r="A478" s="383"/>
      <c r="B478" s="383"/>
      <c r="C478" s="379"/>
      <c r="D478" s="379" t="s">
        <v>380</v>
      </c>
      <c r="E478" s="381" t="s">
        <v>380</v>
      </c>
      <c r="F478" s="379"/>
      <c r="G478" s="379" t="s">
        <v>380</v>
      </c>
      <c r="H478" s="381" t="s">
        <v>380</v>
      </c>
      <c r="I478" s="379"/>
      <c r="J478" s="383"/>
      <c r="K478" s="383"/>
      <c r="L478" s="384"/>
      <c r="M478" s="383"/>
      <c r="N478" s="383"/>
      <c r="O478" s="383"/>
      <c r="P478" s="383"/>
      <c r="Q478" s="383"/>
      <c r="R478" s="383"/>
      <c r="S478" s="383"/>
      <c r="T478" s="383"/>
      <c r="U478" s="383"/>
      <c r="V478" s="383"/>
      <c r="W478" s="383"/>
      <c r="X478" s="383"/>
      <c r="Y478" s="383"/>
      <c r="Z478" s="383"/>
      <c r="AA478" s="383"/>
      <c r="AB478" s="383"/>
      <c r="AC478" s="383"/>
      <c r="AD478" s="383"/>
    </row>
    <row r="479">
      <c r="A479" s="383"/>
      <c r="B479" s="383"/>
      <c r="C479" s="379"/>
      <c r="D479" s="379" t="s">
        <v>380</v>
      </c>
      <c r="E479" s="381" t="s">
        <v>380</v>
      </c>
      <c r="F479" s="379"/>
      <c r="G479" s="379" t="s">
        <v>380</v>
      </c>
      <c r="H479" s="381" t="s">
        <v>380</v>
      </c>
      <c r="I479" s="379"/>
      <c r="J479" s="383"/>
      <c r="K479" s="383"/>
      <c r="L479" s="384"/>
      <c r="M479" s="383"/>
      <c r="N479" s="383"/>
      <c r="O479" s="383"/>
      <c r="P479" s="383"/>
      <c r="Q479" s="383"/>
      <c r="R479" s="383"/>
      <c r="S479" s="383"/>
      <c r="T479" s="383"/>
      <c r="U479" s="383"/>
      <c r="V479" s="383"/>
      <c r="W479" s="383"/>
      <c r="X479" s="383"/>
      <c r="Y479" s="383"/>
      <c r="Z479" s="383"/>
      <c r="AA479" s="383"/>
      <c r="AB479" s="383"/>
      <c r="AC479" s="383"/>
      <c r="AD479" s="383"/>
    </row>
    <row r="480">
      <c r="A480" s="383"/>
      <c r="B480" s="383"/>
      <c r="C480" s="379"/>
      <c r="D480" s="379" t="s">
        <v>380</v>
      </c>
      <c r="E480" s="381" t="s">
        <v>380</v>
      </c>
      <c r="F480" s="379"/>
      <c r="G480" s="379" t="s">
        <v>380</v>
      </c>
      <c r="H480" s="381" t="s">
        <v>380</v>
      </c>
      <c r="I480" s="379"/>
      <c r="J480" s="383"/>
      <c r="K480" s="383"/>
      <c r="L480" s="384"/>
      <c r="M480" s="383"/>
      <c r="N480" s="383"/>
      <c r="O480" s="383"/>
      <c r="P480" s="383"/>
      <c r="Q480" s="383"/>
      <c r="R480" s="383"/>
      <c r="S480" s="383"/>
      <c r="T480" s="383"/>
      <c r="U480" s="383"/>
      <c r="V480" s="383"/>
      <c r="W480" s="383"/>
      <c r="X480" s="383"/>
      <c r="Y480" s="383"/>
      <c r="Z480" s="383"/>
      <c r="AA480" s="383"/>
      <c r="AB480" s="383"/>
      <c r="AC480" s="383"/>
      <c r="AD480" s="383"/>
    </row>
    <row r="481">
      <c r="A481" s="383"/>
      <c r="B481" s="383"/>
      <c r="C481" s="379"/>
      <c r="D481" s="379" t="s">
        <v>380</v>
      </c>
      <c r="E481" s="381" t="s">
        <v>380</v>
      </c>
      <c r="F481" s="379"/>
      <c r="G481" s="379" t="s">
        <v>380</v>
      </c>
      <c r="H481" s="381" t="s">
        <v>380</v>
      </c>
      <c r="I481" s="379"/>
      <c r="J481" s="383"/>
      <c r="K481" s="383"/>
      <c r="L481" s="384"/>
      <c r="M481" s="383"/>
      <c r="N481" s="383"/>
      <c r="O481" s="383"/>
      <c r="P481" s="383"/>
      <c r="Q481" s="383"/>
      <c r="R481" s="383"/>
      <c r="S481" s="383"/>
      <c r="T481" s="383"/>
      <c r="U481" s="383"/>
      <c r="V481" s="383"/>
      <c r="W481" s="383"/>
      <c r="X481" s="383"/>
      <c r="Y481" s="383"/>
      <c r="Z481" s="383"/>
      <c r="AA481" s="383"/>
      <c r="AB481" s="383"/>
      <c r="AC481" s="383"/>
      <c r="AD481" s="383"/>
    </row>
    <row r="482">
      <c r="A482" s="383"/>
      <c r="B482" s="383"/>
      <c r="C482" s="379"/>
      <c r="D482" s="379" t="s">
        <v>380</v>
      </c>
      <c r="E482" s="381" t="s">
        <v>380</v>
      </c>
      <c r="F482" s="379"/>
      <c r="G482" s="379" t="s">
        <v>380</v>
      </c>
      <c r="H482" s="381" t="s">
        <v>380</v>
      </c>
      <c r="I482" s="379"/>
      <c r="J482" s="383"/>
      <c r="K482" s="383"/>
      <c r="L482" s="384"/>
      <c r="M482" s="383"/>
      <c r="N482" s="383"/>
      <c r="O482" s="383"/>
      <c r="P482" s="383"/>
      <c r="Q482" s="383"/>
      <c r="R482" s="383"/>
      <c r="S482" s="383"/>
      <c r="T482" s="383"/>
      <c r="U482" s="383"/>
      <c r="V482" s="383"/>
      <c r="W482" s="383"/>
      <c r="X482" s="383"/>
      <c r="Y482" s="383"/>
      <c r="Z482" s="383"/>
      <c r="AA482" s="383"/>
      <c r="AB482" s="383"/>
      <c r="AC482" s="383"/>
      <c r="AD482" s="383"/>
    </row>
    <row r="483">
      <c r="A483" s="383"/>
      <c r="B483" s="383"/>
      <c r="C483" s="379"/>
      <c r="D483" s="379" t="s">
        <v>380</v>
      </c>
      <c r="E483" s="381" t="s">
        <v>380</v>
      </c>
      <c r="F483" s="379"/>
      <c r="G483" s="379" t="s">
        <v>380</v>
      </c>
      <c r="H483" s="381" t="s">
        <v>380</v>
      </c>
      <c r="I483" s="379"/>
      <c r="J483" s="383"/>
      <c r="K483" s="383"/>
      <c r="L483" s="384"/>
      <c r="M483" s="383"/>
      <c r="N483" s="383"/>
      <c r="O483" s="383"/>
      <c r="P483" s="383"/>
      <c r="Q483" s="383"/>
      <c r="R483" s="383"/>
      <c r="S483" s="383"/>
      <c r="T483" s="383"/>
      <c r="U483" s="383"/>
      <c r="V483" s="383"/>
      <c r="W483" s="383"/>
      <c r="X483" s="383"/>
      <c r="Y483" s="383"/>
      <c r="Z483" s="383"/>
      <c r="AA483" s="383"/>
      <c r="AB483" s="383"/>
      <c r="AC483" s="383"/>
      <c r="AD483" s="383"/>
    </row>
    <row r="484">
      <c r="A484" s="383"/>
      <c r="B484" s="383"/>
      <c r="C484" s="379"/>
      <c r="D484" s="379" t="s">
        <v>380</v>
      </c>
      <c r="E484" s="381" t="s">
        <v>380</v>
      </c>
      <c r="F484" s="379"/>
      <c r="G484" s="379" t="s">
        <v>380</v>
      </c>
      <c r="H484" s="381" t="s">
        <v>380</v>
      </c>
      <c r="I484" s="379"/>
      <c r="J484" s="383"/>
      <c r="K484" s="383"/>
      <c r="L484" s="384"/>
      <c r="M484" s="383"/>
      <c r="N484" s="383"/>
      <c r="O484" s="383"/>
      <c r="P484" s="383"/>
      <c r="Q484" s="383"/>
      <c r="R484" s="383"/>
      <c r="S484" s="383"/>
      <c r="T484" s="383"/>
      <c r="U484" s="383"/>
      <c r="V484" s="383"/>
      <c r="W484" s="383"/>
      <c r="X484" s="383"/>
      <c r="Y484" s="383"/>
      <c r="Z484" s="383"/>
      <c r="AA484" s="383"/>
      <c r="AB484" s="383"/>
      <c r="AC484" s="383"/>
      <c r="AD484" s="383"/>
    </row>
    <row r="485">
      <c r="A485" s="383"/>
      <c r="B485" s="383"/>
      <c r="C485" s="379"/>
      <c r="D485" s="379" t="s">
        <v>380</v>
      </c>
      <c r="E485" s="381" t="s">
        <v>380</v>
      </c>
      <c r="F485" s="379"/>
      <c r="G485" s="379" t="s">
        <v>380</v>
      </c>
      <c r="H485" s="381" t="s">
        <v>380</v>
      </c>
      <c r="I485" s="379"/>
      <c r="J485" s="383"/>
      <c r="K485" s="383"/>
      <c r="L485" s="384"/>
      <c r="M485" s="383"/>
      <c r="N485" s="383"/>
      <c r="O485" s="383"/>
      <c r="P485" s="383"/>
      <c r="Q485" s="383"/>
      <c r="R485" s="383"/>
      <c r="S485" s="383"/>
      <c r="T485" s="383"/>
      <c r="U485" s="383"/>
      <c r="V485" s="383"/>
      <c r="W485" s="383"/>
      <c r="X485" s="383"/>
      <c r="Y485" s="383"/>
      <c r="Z485" s="383"/>
      <c r="AA485" s="383"/>
      <c r="AB485" s="383"/>
      <c r="AC485" s="383"/>
      <c r="AD485" s="383"/>
    </row>
    <row r="486">
      <c r="A486" s="383"/>
      <c r="B486" s="383"/>
      <c r="C486" s="379"/>
      <c r="D486" s="379" t="s">
        <v>380</v>
      </c>
      <c r="E486" s="381" t="s">
        <v>380</v>
      </c>
      <c r="F486" s="379"/>
      <c r="G486" s="379" t="s">
        <v>380</v>
      </c>
      <c r="H486" s="381" t="s">
        <v>380</v>
      </c>
      <c r="I486" s="379"/>
      <c r="J486" s="383"/>
      <c r="K486" s="383"/>
      <c r="L486" s="384"/>
      <c r="M486" s="383"/>
      <c r="N486" s="383"/>
      <c r="O486" s="383"/>
      <c r="P486" s="383"/>
      <c r="Q486" s="383"/>
      <c r="R486" s="383"/>
      <c r="S486" s="383"/>
      <c r="T486" s="383"/>
      <c r="U486" s="383"/>
      <c r="V486" s="383"/>
      <c r="W486" s="383"/>
      <c r="X486" s="383"/>
      <c r="Y486" s="383"/>
      <c r="Z486" s="383"/>
      <c r="AA486" s="383"/>
      <c r="AB486" s="383"/>
      <c r="AC486" s="383"/>
      <c r="AD486" s="383"/>
    </row>
    <row r="487">
      <c r="A487" s="383"/>
      <c r="B487" s="383"/>
      <c r="C487" s="379"/>
      <c r="D487" s="379" t="s">
        <v>380</v>
      </c>
      <c r="E487" s="381" t="s">
        <v>380</v>
      </c>
      <c r="F487" s="379"/>
      <c r="G487" s="379" t="s">
        <v>380</v>
      </c>
      <c r="H487" s="381" t="s">
        <v>380</v>
      </c>
      <c r="I487" s="379"/>
      <c r="J487" s="383"/>
      <c r="K487" s="383"/>
      <c r="L487" s="384"/>
      <c r="M487" s="383"/>
      <c r="N487" s="383"/>
      <c r="O487" s="383"/>
      <c r="P487" s="383"/>
      <c r="Q487" s="383"/>
      <c r="R487" s="383"/>
      <c r="S487" s="383"/>
      <c r="T487" s="383"/>
      <c r="U487" s="383"/>
      <c r="V487" s="383"/>
      <c r="W487" s="383"/>
      <c r="X487" s="383"/>
      <c r="Y487" s="383"/>
      <c r="Z487" s="383"/>
      <c r="AA487" s="383"/>
      <c r="AB487" s="383"/>
      <c r="AC487" s="383"/>
      <c r="AD487" s="383"/>
    </row>
    <row r="488">
      <c r="A488" s="383"/>
      <c r="B488" s="383"/>
      <c r="C488" s="379"/>
      <c r="D488" s="379" t="s">
        <v>380</v>
      </c>
      <c r="E488" s="381" t="s">
        <v>380</v>
      </c>
      <c r="F488" s="379"/>
      <c r="G488" s="379" t="s">
        <v>380</v>
      </c>
      <c r="H488" s="381" t="s">
        <v>380</v>
      </c>
      <c r="I488" s="379"/>
      <c r="J488" s="383"/>
      <c r="K488" s="383"/>
      <c r="L488" s="384"/>
      <c r="M488" s="383"/>
      <c r="N488" s="383"/>
      <c r="O488" s="383"/>
      <c r="P488" s="383"/>
      <c r="Q488" s="383"/>
      <c r="R488" s="383"/>
      <c r="S488" s="383"/>
      <c r="T488" s="383"/>
      <c r="U488" s="383"/>
      <c r="V488" s="383"/>
      <c r="W488" s="383"/>
      <c r="X488" s="383"/>
      <c r="Y488" s="383"/>
      <c r="Z488" s="383"/>
      <c r="AA488" s="383"/>
      <c r="AB488" s="383"/>
      <c r="AC488" s="383"/>
      <c r="AD488" s="383"/>
    </row>
    <row r="489">
      <c r="A489" s="383"/>
      <c r="B489" s="383"/>
      <c r="C489" s="379"/>
      <c r="D489" s="379" t="s">
        <v>380</v>
      </c>
      <c r="E489" s="381" t="s">
        <v>380</v>
      </c>
      <c r="F489" s="379"/>
      <c r="G489" s="379" t="s">
        <v>380</v>
      </c>
      <c r="H489" s="381" t="s">
        <v>380</v>
      </c>
      <c r="I489" s="379"/>
      <c r="J489" s="383"/>
      <c r="K489" s="383"/>
      <c r="L489" s="384"/>
      <c r="M489" s="383"/>
      <c r="N489" s="383"/>
      <c r="O489" s="383"/>
      <c r="P489" s="383"/>
      <c r="Q489" s="383"/>
      <c r="R489" s="383"/>
      <c r="S489" s="383"/>
      <c r="T489" s="383"/>
      <c r="U489" s="383"/>
      <c r="V489" s="383"/>
      <c r="W489" s="383"/>
      <c r="X489" s="383"/>
      <c r="Y489" s="383"/>
      <c r="Z489" s="383"/>
      <c r="AA489" s="383"/>
      <c r="AB489" s="383"/>
      <c r="AC489" s="383"/>
      <c r="AD489" s="383"/>
    </row>
    <row r="490">
      <c r="A490" s="383"/>
      <c r="B490" s="383"/>
      <c r="C490" s="379"/>
      <c r="D490" s="379" t="s">
        <v>380</v>
      </c>
      <c r="E490" s="381" t="s">
        <v>380</v>
      </c>
      <c r="F490" s="379"/>
      <c r="G490" s="379" t="s">
        <v>380</v>
      </c>
      <c r="H490" s="381" t="s">
        <v>380</v>
      </c>
      <c r="I490" s="379"/>
      <c r="J490" s="383"/>
      <c r="K490" s="383"/>
      <c r="L490" s="384"/>
      <c r="M490" s="383"/>
      <c r="N490" s="383"/>
      <c r="O490" s="383"/>
      <c r="P490" s="383"/>
      <c r="Q490" s="383"/>
      <c r="R490" s="383"/>
      <c r="S490" s="383"/>
      <c r="T490" s="383"/>
      <c r="U490" s="383"/>
      <c r="V490" s="383"/>
      <c r="W490" s="383"/>
      <c r="X490" s="383"/>
      <c r="Y490" s="383"/>
      <c r="Z490" s="383"/>
      <c r="AA490" s="383"/>
      <c r="AB490" s="383"/>
      <c r="AC490" s="383"/>
      <c r="AD490" s="383"/>
    </row>
    <row r="491">
      <c r="A491" s="383"/>
      <c r="B491" s="383"/>
      <c r="C491" s="379"/>
      <c r="D491" s="379" t="s">
        <v>380</v>
      </c>
      <c r="E491" s="381" t="s">
        <v>380</v>
      </c>
      <c r="F491" s="379"/>
      <c r="G491" s="379" t="s">
        <v>380</v>
      </c>
      <c r="H491" s="381" t="s">
        <v>380</v>
      </c>
      <c r="I491" s="379"/>
      <c r="J491" s="383"/>
      <c r="K491" s="383"/>
      <c r="L491" s="384"/>
      <c r="M491" s="383"/>
      <c r="N491" s="383"/>
      <c r="O491" s="383"/>
      <c r="P491" s="383"/>
      <c r="Q491" s="383"/>
      <c r="R491" s="383"/>
      <c r="S491" s="383"/>
      <c r="T491" s="383"/>
      <c r="U491" s="383"/>
      <c r="V491" s="383"/>
      <c r="W491" s="383"/>
      <c r="X491" s="383"/>
      <c r="Y491" s="383"/>
      <c r="Z491" s="383"/>
      <c r="AA491" s="383"/>
      <c r="AB491" s="383"/>
      <c r="AC491" s="383"/>
      <c r="AD491" s="383"/>
    </row>
    <row r="492">
      <c r="A492" s="383"/>
      <c r="B492" s="383"/>
      <c r="C492" s="379"/>
      <c r="D492" s="379" t="s">
        <v>380</v>
      </c>
      <c r="E492" s="381" t="s">
        <v>380</v>
      </c>
      <c r="F492" s="379"/>
      <c r="G492" s="379" t="s">
        <v>380</v>
      </c>
      <c r="H492" s="381" t="s">
        <v>380</v>
      </c>
      <c r="I492" s="379"/>
      <c r="J492" s="383"/>
      <c r="K492" s="383"/>
      <c r="L492" s="384"/>
      <c r="M492" s="383"/>
      <c r="N492" s="383"/>
      <c r="O492" s="383"/>
      <c r="P492" s="383"/>
      <c r="Q492" s="383"/>
      <c r="R492" s="383"/>
      <c r="S492" s="383"/>
      <c r="T492" s="383"/>
      <c r="U492" s="383"/>
      <c r="V492" s="383"/>
      <c r="W492" s="383"/>
      <c r="X492" s="383"/>
      <c r="Y492" s="383"/>
      <c r="Z492" s="383"/>
      <c r="AA492" s="383"/>
      <c r="AB492" s="383"/>
      <c r="AC492" s="383"/>
      <c r="AD492" s="383"/>
    </row>
    <row r="493">
      <c r="A493" s="383"/>
      <c r="B493" s="383"/>
      <c r="C493" s="379"/>
      <c r="D493" s="379" t="s">
        <v>380</v>
      </c>
      <c r="E493" s="381" t="s">
        <v>380</v>
      </c>
      <c r="F493" s="379"/>
      <c r="G493" s="379" t="s">
        <v>380</v>
      </c>
      <c r="H493" s="381" t="s">
        <v>380</v>
      </c>
      <c r="I493" s="379"/>
      <c r="J493" s="383"/>
      <c r="K493" s="383"/>
      <c r="L493" s="384"/>
      <c r="M493" s="383"/>
      <c r="N493" s="383"/>
      <c r="O493" s="383"/>
      <c r="P493" s="383"/>
      <c r="Q493" s="383"/>
      <c r="R493" s="383"/>
      <c r="S493" s="383"/>
      <c r="T493" s="383"/>
      <c r="U493" s="383"/>
      <c r="V493" s="383"/>
      <c r="W493" s="383"/>
      <c r="X493" s="383"/>
      <c r="Y493" s="383"/>
      <c r="Z493" s="383"/>
      <c r="AA493" s="383"/>
      <c r="AB493" s="383"/>
      <c r="AC493" s="383"/>
      <c r="AD493" s="383"/>
    </row>
    <row r="494">
      <c r="A494" s="383"/>
      <c r="B494" s="383"/>
      <c r="C494" s="379"/>
      <c r="D494" s="379" t="s">
        <v>380</v>
      </c>
      <c r="E494" s="381" t="s">
        <v>380</v>
      </c>
      <c r="F494" s="379"/>
      <c r="G494" s="379" t="s">
        <v>380</v>
      </c>
      <c r="H494" s="381" t="s">
        <v>380</v>
      </c>
      <c r="I494" s="379"/>
      <c r="J494" s="383"/>
      <c r="K494" s="383"/>
      <c r="L494" s="384"/>
      <c r="M494" s="383"/>
      <c r="N494" s="383"/>
      <c r="O494" s="383"/>
      <c r="P494" s="383"/>
      <c r="Q494" s="383"/>
      <c r="R494" s="383"/>
      <c r="S494" s="383"/>
      <c r="T494" s="383"/>
      <c r="U494" s="383"/>
      <c r="V494" s="383"/>
      <c r="W494" s="383"/>
      <c r="X494" s="383"/>
      <c r="Y494" s="383"/>
      <c r="Z494" s="383"/>
      <c r="AA494" s="383"/>
      <c r="AB494" s="383"/>
      <c r="AC494" s="383"/>
      <c r="AD494" s="383"/>
    </row>
    <row r="495">
      <c r="A495" s="383"/>
      <c r="B495" s="383"/>
      <c r="C495" s="379"/>
      <c r="D495" s="379" t="s">
        <v>380</v>
      </c>
      <c r="E495" s="381" t="s">
        <v>380</v>
      </c>
      <c r="F495" s="379"/>
      <c r="G495" s="379" t="s">
        <v>380</v>
      </c>
      <c r="H495" s="381" t="s">
        <v>380</v>
      </c>
      <c r="I495" s="379"/>
      <c r="J495" s="383"/>
      <c r="K495" s="383"/>
      <c r="L495" s="384"/>
      <c r="M495" s="383"/>
      <c r="N495" s="383"/>
      <c r="O495" s="383"/>
      <c r="P495" s="383"/>
      <c r="Q495" s="383"/>
      <c r="R495" s="383"/>
      <c r="S495" s="383"/>
      <c r="T495" s="383"/>
      <c r="U495" s="383"/>
      <c r="V495" s="383"/>
      <c r="W495" s="383"/>
      <c r="X495" s="383"/>
      <c r="Y495" s="383"/>
      <c r="Z495" s="383"/>
      <c r="AA495" s="383"/>
      <c r="AB495" s="383"/>
      <c r="AC495" s="383"/>
      <c r="AD495" s="383"/>
    </row>
    <row r="496">
      <c r="A496" s="383"/>
      <c r="B496" s="383"/>
      <c r="C496" s="379"/>
      <c r="D496" s="379" t="s">
        <v>380</v>
      </c>
      <c r="E496" s="381" t="s">
        <v>380</v>
      </c>
      <c r="F496" s="379"/>
      <c r="G496" s="379" t="s">
        <v>380</v>
      </c>
      <c r="H496" s="381" t="s">
        <v>380</v>
      </c>
      <c r="I496" s="379"/>
      <c r="J496" s="383"/>
      <c r="K496" s="383"/>
      <c r="L496" s="384"/>
      <c r="M496" s="383"/>
      <c r="N496" s="383"/>
      <c r="O496" s="383"/>
      <c r="P496" s="383"/>
      <c r="Q496" s="383"/>
      <c r="R496" s="383"/>
      <c r="S496" s="383"/>
      <c r="T496" s="383"/>
      <c r="U496" s="383"/>
      <c r="V496" s="383"/>
      <c r="W496" s="383"/>
      <c r="X496" s="383"/>
      <c r="Y496" s="383"/>
      <c r="Z496" s="383"/>
      <c r="AA496" s="383"/>
      <c r="AB496" s="383"/>
      <c r="AC496" s="383"/>
      <c r="AD496" s="383"/>
    </row>
    <row r="497">
      <c r="A497" s="383"/>
      <c r="B497" s="383"/>
      <c r="C497" s="379"/>
      <c r="D497" s="379" t="s">
        <v>380</v>
      </c>
      <c r="E497" s="381" t="s">
        <v>380</v>
      </c>
      <c r="F497" s="379"/>
      <c r="G497" s="379" t="s">
        <v>380</v>
      </c>
      <c r="H497" s="381" t="s">
        <v>380</v>
      </c>
      <c r="I497" s="379"/>
      <c r="J497" s="383"/>
      <c r="K497" s="383"/>
      <c r="L497" s="384"/>
      <c r="M497" s="383"/>
      <c r="N497" s="383"/>
      <c r="O497" s="383"/>
      <c r="P497" s="383"/>
      <c r="Q497" s="383"/>
      <c r="R497" s="383"/>
      <c r="S497" s="383"/>
      <c r="T497" s="383"/>
      <c r="U497" s="383"/>
      <c r="V497" s="383"/>
      <c r="W497" s="383"/>
      <c r="X497" s="383"/>
      <c r="Y497" s="383"/>
      <c r="Z497" s="383"/>
      <c r="AA497" s="383"/>
      <c r="AB497" s="383"/>
      <c r="AC497" s="383"/>
      <c r="AD497" s="383"/>
    </row>
    <row r="498">
      <c r="A498" s="383"/>
      <c r="B498" s="383"/>
      <c r="C498" s="379"/>
      <c r="D498" s="379" t="s">
        <v>380</v>
      </c>
      <c r="E498" s="381" t="s">
        <v>380</v>
      </c>
      <c r="F498" s="379"/>
      <c r="G498" s="379" t="s">
        <v>380</v>
      </c>
      <c r="H498" s="381" t="s">
        <v>380</v>
      </c>
      <c r="I498" s="379"/>
      <c r="J498" s="383"/>
      <c r="K498" s="383"/>
      <c r="L498" s="384"/>
      <c r="M498" s="383"/>
      <c r="N498" s="383"/>
      <c r="O498" s="383"/>
      <c r="P498" s="383"/>
      <c r="Q498" s="383"/>
      <c r="R498" s="383"/>
      <c r="S498" s="383"/>
      <c r="T498" s="383"/>
      <c r="U498" s="383"/>
      <c r="V498" s="383"/>
      <c r="W498" s="383"/>
      <c r="X498" s="383"/>
      <c r="Y498" s="383"/>
      <c r="Z498" s="383"/>
      <c r="AA498" s="383"/>
      <c r="AB498" s="383"/>
      <c r="AC498" s="383"/>
      <c r="AD498" s="383"/>
    </row>
    <row r="499">
      <c r="A499" s="383"/>
      <c r="B499" s="383"/>
      <c r="C499" s="379"/>
      <c r="D499" s="379" t="s">
        <v>380</v>
      </c>
      <c r="E499" s="381" t="s">
        <v>380</v>
      </c>
      <c r="F499" s="379"/>
      <c r="G499" s="379" t="s">
        <v>380</v>
      </c>
      <c r="H499" s="381" t="s">
        <v>380</v>
      </c>
      <c r="I499" s="379"/>
      <c r="J499" s="383"/>
      <c r="K499" s="383"/>
      <c r="L499" s="384"/>
      <c r="M499" s="383"/>
      <c r="N499" s="383"/>
      <c r="O499" s="383"/>
      <c r="P499" s="383"/>
      <c r="Q499" s="383"/>
      <c r="R499" s="383"/>
      <c r="S499" s="383"/>
      <c r="T499" s="383"/>
      <c r="U499" s="383"/>
      <c r="V499" s="383"/>
      <c r="W499" s="383"/>
      <c r="X499" s="383"/>
      <c r="Y499" s="383"/>
      <c r="Z499" s="383"/>
      <c r="AA499" s="383"/>
      <c r="AB499" s="383"/>
      <c r="AC499" s="383"/>
      <c r="AD499" s="383"/>
    </row>
    <row r="500">
      <c r="A500" s="383"/>
      <c r="B500" s="383"/>
      <c r="C500" s="379"/>
      <c r="D500" s="379" t="s">
        <v>380</v>
      </c>
      <c r="E500" s="381" t="s">
        <v>380</v>
      </c>
      <c r="F500" s="379"/>
      <c r="G500" s="379" t="s">
        <v>380</v>
      </c>
      <c r="H500" s="381" t="s">
        <v>380</v>
      </c>
      <c r="I500" s="379"/>
      <c r="J500" s="383"/>
      <c r="K500" s="383"/>
      <c r="L500" s="384"/>
      <c r="M500" s="383"/>
      <c r="N500" s="383"/>
      <c r="O500" s="383"/>
      <c r="P500" s="383"/>
      <c r="Q500" s="383"/>
      <c r="R500" s="383"/>
      <c r="S500" s="383"/>
      <c r="T500" s="383"/>
      <c r="U500" s="383"/>
      <c r="V500" s="383"/>
      <c r="W500" s="383"/>
      <c r="X500" s="383"/>
      <c r="Y500" s="383"/>
      <c r="Z500" s="383"/>
      <c r="AA500" s="383"/>
      <c r="AB500" s="383"/>
      <c r="AC500" s="383"/>
      <c r="AD500" s="383"/>
    </row>
    <row r="501">
      <c r="A501" s="383"/>
      <c r="B501" s="383"/>
      <c r="C501" s="379"/>
      <c r="D501" s="379" t="s">
        <v>380</v>
      </c>
      <c r="E501" s="381" t="s">
        <v>380</v>
      </c>
      <c r="F501" s="379"/>
      <c r="G501" s="379" t="s">
        <v>380</v>
      </c>
      <c r="H501" s="381" t="s">
        <v>380</v>
      </c>
      <c r="I501" s="379"/>
      <c r="J501" s="383"/>
      <c r="K501" s="383"/>
      <c r="L501" s="384"/>
      <c r="M501" s="383"/>
      <c r="N501" s="383"/>
      <c r="O501" s="383"/>
      <c r="P501" s="383"/>
      <c r="Q501" s="383"/>
      <c r="R501" s="383"/>
      <c r="S501" s="383"/>
      <c r="T501" s="383"/>
      <c r="U501" s="383"/>
      <c r="V501" s="383"/>
      <c r="W501" s="383"/>
      <c r="X501" s="383"/>
      <c r="Y501" s="383"/>
      <c r="Z501" s="383"/>
      <c r="AA501" s="383"/>
      <c r="AB501" s="383"/>
      <c r="AC501" s="383"/>
      <c r="AD501" s="383"/>
    </row>
    <row r="502">
      <c r="A502" s="383"/>
      <c r="B502" s="383"/>
      <c r="C502" s="379"/>
      <c r="D502" s="379" t="s">
        <v>380</v>
      </c>
      <c r="E502" s="381" t="s">
        <v>380</v>
      </c>
      <c r="F502" s="379"/>
      <c r="G502" s="379" t="s">
        <v>380</v>
      </c>
      <c r="H502" s="381" t="s">
        <v>380</v>
      </c>
      <c r="I502" s="379"/>
      <c r="J502" s="383"/>
      <c r="K502" s="383"/>
      <c r="L502" s="384"/>
      <c r="M502" s="383"/>
      <c r="N502" s="383"/>
      <c r="O502" s="383"/>
      <c r="P502" s="383"/>
      <c r="Q502" s="383"/>
      <c r="R502" s="383"/>
      <c r="S502" s="383"/>
      <c r="T502" s="383"/>
      <c r="U502" s="383"/>
      <c r="V502" s="383"/>
      <c r="W502" s="383"/>
      <c r="X502" s="383"/>
      <c r="Y502" s="383"/>
      <c r="Z502" s="383"/>
      <c r="AA502" s="383"/>
      <c r="AB502" s="383"/>
      <c r="AC502" s="383"/>
      <c r="AD502" s="383"/>
    </row>
    <row r="503">
      <c r="A503" s="383"/>
      <c r="B503" s="383"/>
      <c r="C503" s="379"/>
      <c r="D503" s="379" t="s">
        <v>380</v>
      </c>
      <c r="E503" s="381" t="s">
        <v>380</v>
      </c>
      <c r="F503" s="379"/>
      <c r="G503" s="379" t="s">
        <v>380</v>
      </c>
      <c r="H503" s="381" t="s">
        <v>380</v>
      </c>
      <c r="I503" s="379"/>
      <c r="J503" s="383"/>
      <c r="K503" s="383"/>
      <c r="L503" s="384"/>
      <c r="M503" s="383"/>
      <c r="N503" s="383"/>
      <c r="O503" s="383"/>
      <c r="P503" s="383"/>
      <c r="Q503" s="383"/>
      <c r="R503" s="383"/>
      <c r="S503" s="383"/>
      <c r="T503" s="383"/>
      <c r="U503" s="383"/>
      <c r="V503" s="383"/>
      <c r="W503" s="383"/>
      <c r="X503" s="383"/>
      <c r="Y503" s="383"/>
      <c r="Z503" s="383"/>
      <c r="AA503" s="383"/>
      <c r="AB503" s="383"/>
      <c r="AC503" s="383"/>
      <c r="AD503" s="383"/>
    </row>
    <row r="504">
      <c r="A504" s="383"/>
      <c r="B504" s="383"/>
      <c r="C504" s="379"/>
      <c r="D504" s="379" t="s">
        <v>380</v>
      </c>
      <c r="E504" s="381" t="s">
        <v>380</v>
      </c>
      <c r="F504" s="379"/>
      <c r="G504" s="379" t="s">
        <v>380</v>
      </c>
      <c r="H504" s="381" t="s">
        <v>380</v>
      </c>
      <c r="I504" s="379"/>
      <c r="J504" s="383"/>
      <c r="K504" s="383"/>
      <c r="L504" s="384"/>
      <c r="M504" s="383"/>
      <c r="N504" s="383"/>
      <c r="O504" s="383"/>
      <c r="P504" s="383"/>
      <c r="Q504" s="383"/>
      <c r="R504" s="383"/>
      <c r="S504" s="383"/>
      <c r="T504" s="383"/>
      <c r="U504" s="383"/>
      <c r="V504" s="383"/>
      <c r="W504" s="383"/>
      <c r="X504" s="383"/>
      <c r="Y504" s="383"/>
      <c r="Z504" s="383"/>
      <c r="AA504" s="383"/>
      <c r="AB504" s="383"/>
      <c r="AC504" s="383"/>
      <c r="AD504" s="383"/>
    </row>
    <row r="505">
      <c r="A505" s="383"/>
      <c r="B505" s="383"/>
      <c r="C505" s="379"/>
      <c r="D505" s="379" t="s">
        <v>380</v>
      </c>
      <c r="E505" s="381" t="s">
        <v>380</v>
      </c>
      <c r="F505" s="379"/>
      <c r="G505" s="379" t="s">
        <v>380</v>
      </c>
      <c r="H505" s="381" t="s">
        <v>380</v>
      </c>
      <c r="I505" s="379"/>
      <c r="J505" s="383"/>
      <c r="K505" s="383"/>
      <c r="L505" s="384"/>
      <c r="M505" s="383"/>
      <c r="N505" s="383"/>
      <c r="O505" s="383"/>
      <c r="P505" s="383"/>
      <c r="Q505" s="383"/>
      <c r="R505" s="383"/>
      <c r="S505" s="383"/>
      <c r="T505" s="383"/>
      <c r="U505" s="383"/>
      <c r="V505" s="383"/>
      <c r="W505" s="383"/>
      <c r="X505" s="383"/>
      <c r="Y505" s="383"/>
      <c r="Z505" s="383"/>
      <c r="AA505" s="383"/>
      <c r="AB505" s="383"/>
      <c r="AC505" s="383"/>
      <c r="AD505" s="383"/>
    </row>
    <row r="506">
      <c r="A506" s="383"/>
      <c r="B506" s="383"/>
      <c r="C506" s="379"/>
      <c r="D506" s="379" t="s">
        <v>380</v>
      </c>
      <c r="E506" s="381" t="s">
        <v>380</v>
      </c>
      <c r="F506" s="379"/>
      <c r="G506" s="379" t="s">
        <v>380</v>
      </c>
      <c r="H506" s="381" t="s">
        <v>380</v>
      </c>
      <c r="I506" s="379"/>
      <c r="J506" s="383"/>
      <c r="K506" s="383"/>
      <c r="L506" s="384"/>
      <c r="M506" s="383"/>
      <c r="N506" s="383"/>
      <c r="O506" s="383"/>
      <c r="P506" s="383"/>
      <c r="Q506" s="383"/>
      <c r="R506" s="383"/>
      <c r="S506" s="383"/>
      <c r="T506" s="383"/>
      <c r="U506" s="383"/>
      <c r="V506" s="383"/>
      <c r="W506" s="383"/>
      <c r="X506" s="383"/>
      <c r="Y506" s="383"/>
      <c r="Z506" s="383"/>
      <c r="AA506" s="383"/>
      <c r="AB506" s="383"/>
      <c r="AC506" s="383"/>
      <c r="AD506" s="383"/>
    </row>
    <row r="507">
      <c r="A507" s="383"/>
      <c r="B507" s="383"/>
      <c r="C507" s="379"/>
      <c r="D507" s="379" t="s">
        <v>380</v>
      </c>
      <c r="E507" s="381" t="s">
        <v>380</v>
      </c>
      <c r="F507" s="379"/>
      <c r="G507" s="379" t="s">
        <v>380</v>
      </c>
      <c r="H507" s="381" t="s">
        <v>380</v>
      </c>
      <c r="I507" s="379"/>
      <c r="J507" s="383"/>
      <c r="K507" s="383"/>
      <c r="L507" s="384"/>
      <c r="M507" s="383"/>
      <c r="N507" s="383"/>
      <c r="O507" s="383"/>
      <c r="P507" s="383"/>
      <c r="Q507" s="383"/>
      <c r="R507" s="383"/>
      <c r="S507" s="383"/>
      <c r="T507" s="383"/>
      <c r="U507" s="383"/>
      <c r="V507" s="383"/>
      <c r="W507" s="383"/>
      <c r="X507" s="383"/>
      <c r="Y507" s="383"/>
      <c r="Z507" s="383"/>
      <c r="AA507" s="383"/>
      <c r="AB507" s="383"/>
      <c r="AC507" s="383"/>
      <c r="AD507" s="383"/>
    </row>
    <row r="508">
      <c r="A508" s="383"/>
      <c r="B508" s="383"/>
      <c r="C508" s="379"/>
      <c r="D508" s="379" t="s">
        <v>380</v>
      </c>
      <c r="E508" s="381" t="s">
        <v>380</v>
      </c>
      <c r="F508" s="379"/>
      <c r="G508" s="379" t="s">
        <v>380</v>
      </c>
      <c r="H508" s="381" t="s">
        <v>380</v>
      </c>
      <c r="I508" s="379"/>
      <c r="J508" s="383"/>
      <c r="K508" s="383"/>
      <c r="L508" s="384"/>
      <c r="M508" s="383"/>
      <c r="N508" s="383"/>
      <c r="O508" s="383"/>
      <c r="P508" s="383"/>
      <c r="Q508" s="383"/>
      <c r="R508" s="383"/>
      <c r="S508" s="383"/>
      <c r="T508" s="383"/>
      <c r="U508" s="383"/>
      <c r="V508" s="383"/>
      <c r="W508" s="383"/>
      <c r="X508" s="383"/>
      <c r="Y508" s="383"/>
      <c r="Z508" s="383"/>
      <c r="AA508" s="383"/>
      <c r="AB508" s="383"/>
      <c r="AC508" s="383"/>
      <c r="AD508" s="383"/>
    </row>
    <row r="509">
      <c r="A509" s="383"/>
      <c r="B509" s="383"/>
      <c r="C509" s="379"/>
      <c r="D509" s="379" t="s">
        <v>380</v>
      </c>
      <c r="E509" s="381" t="s">
        <v>380</v>
      </c>
      <c r="F509" s="379"/>
      <c r="G509" s="379" t="s">
        <v>380</v>
      </c>
      <c r="H509" s="381" t="s">
        <v>380</v>
      </c>
      <c r="I509" s="379"/>
      <c r="J509" s="383"/>
      <c r="K509" s="383"/>
      <c r="L509" s="384"/>
      <c r="M509" s="383"/>
      <c r="N509" s="383"/>
      <c r="O509" s="383"/>
      <c r="P509" s="383"/>
      <c r="Q509" s="383"/>
      <c r="R509" s="383"/>
      <c r="S509" s="383"/>
      <c r="T509" s="383"/>
      <c r="U509" s="383"/>
      <c r="V509" s="383"/>
      <c r="W509" s="383"/>
      <c r="X509" s="383"/>
      <c r="Y509" s="383"/>
      <c r="Z509" s="383"/>
      <c r="AA509" s="383"/>
      <c r="AB509" s="383"/>
      <c r="AC509" s="383"/>
      <c r="AD509" s="383"/>
    </row>
    <row r="510">
      <c r="A510" s="383"/>
      <c r="B510" s="383"/>
      <c r="C510" s="379"/>
      <c r="D510" s="379" t="s">
        <v>380</v>
      </c>
      <c r="E510" s="381" t="s">
        <v>380</v>
      </c>
      <c r="F510" s="379"/>
      <c r="G510" s="379" t="s">
        <v>380</v>
      </c>
      <c r="H510" s="381" t="s">
        <v>380</v>
      </c>
      <c r="I510" s="379"/>
      <c r="J510" s="383"/>
      <c r="K510" s="383"/>
      <c r="L510" s="384"/>
      <c r="M510" s="383"/>
      <c r="N510" s="383"/>
      <c r="O510" s="383"/>
      <c r="P510" s="383"/>
      <c r="Q510" s="383"/>
      <c r="R510" s="383"/>
      <c r="S510" s="383"/>
      <c r="T510" s="383"/>
      <c r="U510" s="383"/>
      <c r="V510" s="383"/>
      <c r="W510" s="383"/>
      <c r="X510" s="383"/>
      <c r="Y510" s="383"/>
      <c r="Z510" s="383"/>
      <c r="AA510" s="383"/>
      <c r="AB510" s="383"/>
      <c r="AC510" s="383"/>
      <c r="AD510" s="383"/>
    </row>
    <row r="511">
      <c r="A511" s="383"/>
      <c r="B511" s="383"/>
      <c r="C511" s="379"/>
      <c r="D511" s="379" t="s">
        <v>380</v>
      </c>
      <c r="E511" s="381" t="s">
        <v>380</v>
      </c>
      <c r="F511" s="379"/>
      <c r="G511" s="379" t="s">
        <v>380</v>
      </c>
      <c r="H511" s="381" t="s">
        <v>380</v>
      </c>
      <c r="I511" s="379"/>
      <c r="J511" s="383"/>
      <c r="K511" s="383"/>
      <c r="L511" s="384"/>
      <c r="M511" s="383"/>
      <c r="N511" s="383"/>
      <c r="O511" s="383"/>
      <c r="P511" s="383"/>
      <c r="Q511" s="383"/>
      <c r="R511" s="383"/>
      <c r="S511" s="383"/>
      <c r="T511" s="383"/>
      <c r="U511" s="383"/>
      <c r="V511" s="383"/>
      <c r="W511" s="383"/>
      <c r="X511" s="383"/>
      <c r="Y511" s="383"/>
      <c r="Z511" s="383"/>
      <c r="AA511" s="383"/>
      <c r="AB511" s="383"/>
      <c r="AC511" s="383"/>
      <c r="AD511" s="383"/>
    </row>
    <row r="512">
      <c r="A512" s="383"/>
      <c r="B512" s="383"/>
      <c r="C512" s="379"/>
      <c r="D512" s="379" t="s">
        <v>380</v>
      </c>
      <c r="E512" s="381" t="s">
        <v>380</v>
      </c>
      <c r="F512" s="379"/>
      <c r="G512" s="379" t="s">
        <v>380</v>
      </c>
      <c r="H512" s="381" t="s">
        <v>380</v>
      </c>
      <c r="I512" s="379"/>
      <c r="J512" s="383"/>
      <c r="K512" s="383"/>
      <c r="L512" s="384"/>
      <c r="M512" s="383"/>
      <c r="N512" s="383"/>
      <c r="O512" s="383"/>
      <c r="P512" s="383"/>
      <c r="Q512" s="383"/>
      <c r="R512" s="383"/>
      <c r="S512" s="383"/>
      <c r="T512" s="383"/>
      <c r="U512" s="383"/>
      <c r="V512" s="383"/>
      <c r="W512" s="383"/>
      <c r="X512" s="383"/>
      <c r="Y512" s="383"/>
      <c r="Z512" s="383"/>
      <c r="AA512" s="383"/>
      <c r="AB512" s="383"/>
      <c r="AC512" s="383"/>
      <c r="AD512" s="383"/>
    </row>
    <row r="513">
      <c r="A513" s="383"/>
      <c r="B513" s="383"/>
      <c r="C513" s="379"/>
      <c r="D513" s="379" t="s">
        <v>380</v>
      </c>
      <c r="E513" s="381" t="s">
        <v>380</v>
      </c>
      <c r="F513" s="379"/>
      <c r="G513" s="379" t="s">
        <v>380</v>
      </c>
      <c r="H513" s="381" t="s">
        <v>380</v>
      </c>
      <c r="I513" s="379"/>
      <c r="J513" s="383"/>
      <c r="K513" s="383"/>
      <c r="L513" s="384"/>
      <c r="M513" s="383"/>
      <c r="N513" s="383"/>
      <c r="O513" s="383"/>
      <c r="P513" s="383"/>
      <c r="Q513" s="383"/>
      <c r="R513" s="383"/>
      <c r="S513" s="383"/>
      <c r="T513" s="383"/>
      <c r="U513" s="383"/>
      <c r="V513" s="383"/>
      <c r="W513" s="383"/>
      <c r="X513" s="383"/>
      <c r="Y513" s="383"/>
      <c r="Z513" s="383"/>
      <c r="AA513" s="383"/>
      <c r="AB513" s="383"/>
      <c r="AC513" s="383"/>
      <c r="AD513" s="383"/>
    </row>
    <row r="514">
      <c r="A514" s="383"/>
      <c r="B514" s="383"/>
      <c r="C514" s="379"/>
      <c r="D514" s="379" t="s">
        <v>380</v>
      </c>
      <c r="E514" s="381" t="s">
        <v>380</v>
      </c>
      <c r="F514" s="379"/>
      <c r="G514" s="379" t="s">
        <v>380</v>
      </c>
      <c r="H514" s="381" t="s">
        <v>380</v>
      </c>
      <c r="I514" s="379"/>
      <c r="J514" s="383"/>
      <c r="K514" s="383"/>
      <c r="L514" s="384"/>
      <c r="M514" s="383"/>
      <c r="N514" s="383"/>
      <c r="O514" s="383"/>
      <c r="P514" s="383"/>
      <c r="Q514" s="383"/>
      <c r="R514" s="383"/>
      <c r="S514" s="383"/>
      <c r="T514" s="383"/>
      <c r="U514" s="383"/>
      <c r="V514" s="383"/>
      <c r="W514" s="383"/>
      <c r="X514" s="383"/>
      <c r="Y514" s="383"/>
      <c r="Z514" s="383"/>
      <c r="AA514" s="383"/>
      <c r="AB514" s="383"/>
      <c r="AC514" s="383"/>
      <c r="AD514" s="383"/>
    </row>
    <row r="515">
      <c r="A515" s="383"/>
      <c r="B515" s="383"/>
      <c r="C515" s="379"/>
      <c r="D515" s="379" t="s">
        <v>380</v>
      </c>
      <c r="E515" s="381" t="s">
        <v>380</v>
      </c>
      <c r="F515" s="379"/>
      <c r="G515" s="379" t="s">
        <v>380</v>
      </c>
      <c r="H515" s="381" t="s">
        <v>380</v>
      </c>
      <c r="I515" s="379"/>
      <c r="J515" s="383"/>
      <c r="K515" s="383"/>
      <c r="L515" s="384"/>
      <c r="M515" s="383"/>
      <c r="N515" s="383"/>
      <c r="O515" s="383"/>
      <c r="P515" s="383"/>
      <c r="Q515" s="383"/>
      <c r="R515" s="383"/>
      <c r="S515" s="383"/>
      <c r="T515" s="383"/>
      <c r="U515" s="383"/>
      <c r="V515" s="383"/>
      <c r="W515" s="383"/>
      <c r="X515" s="383"/>
      <c r="Y515" s="383"/>
      <c r="Z515" s="383"/>
      <c r="AA515" s="383"/>
      <c r="AB515" s="383"/>
      <c r="AC515" s="383"/>
      <c r="AD515" s="383"/>
    </row>
    <row r="516">
      <c r="A516" s="383"/>
      <c r="B516" s="383"/>
      <c r="C516" s="379"/>
      <c r="D516" s="379" t="s">
        <v>380</v>
      </c>
      <c r="E516" s="381" t="s">
        <v>380</v>
      </c>
      <c r="F516" s="379"/>
      <c r="G516" s="379" t="s">
        <v>380</v>
      </c>
      <c r="H516" s="381" t="s">
        <v>380</v>
      </c>
      <c r="I516" s="379"/>
      <c r="J516" s="383"/>
      <c r="K516" s="383"/>
      <c r="L516" s="384"/>
      <c r="M516" s="383"/>
      <c r="N516" s="383"/>
      <c r="O516" s="383"/>
      <c r="P516" s="383"/>
      <c r="Q516" s="383"/>
      <c r="R516" s="383"/>
      <c r="S516" s="383"/>
      <c r="T516" s="383"/>
      <c r="U516" s="383"/>
      <c r="V516" s="383"/>
      <c r="W516" s="383"/>
      <c r="X516" s="383"/>
      <c r="Y516" s="383"/>
      <c r="Z516" s="383"/>
      <c r="AA516" s="383"/>
      <c r="AB516" s="383"/>
      <c r="AC516" s="383"/>
      <c r="AD516" s="383"/>
    </row>
    <row r="517">
      <c r="A517" s="383"/>
      <c r="B517" s="383"/>
      <c r="C517" s="379"/>
      <c r="D517" s="379" t="s">
        <v>380</v>
      </c>
      <c r="E517" s="381" t="s">
        <v>380</v>
      </c>
      <c r="F517" s="379"/>
      <c r="G517" s="379" t="s">
        <v>380</v>
      </c>
      <c r="H517" s="381" t="s">
        <v>380</v>
      </c>
      <c r="I517" s="379"/>
      <c r="J517" s="383"/>
      <c r="K517" s="383"/>
      <c r="L517" s="384"/>
      <c r="M517" s="383"/>
      <c r="N517" s="383"/>
      <c r="O517" s="383"/>
      <c r="P517" s="383"/>
      <c r="Q517" s="383"/>
      <c r="R517" s="383"/>
      <c r="S517" s="383"/>
      <c r="T517" s="383"/>
      <c r="U517" s="383"/>
      <c r="V517" s="383"/>
      <c r="W517" s="383"/>
      <c r="X517" s="383"/>
      <c r="Y517" s="383"/>
      <c r="Z517" s="383"/>
      <c r="AA517" s="383"/>
      <c r="AB517" s="383"/>
      <c r="AC517" s="383"/>
      <c r="AD517" s="383"/>
    </row>
    <row r="518">
      <c r="A518" s="383"/>
      <c r="B518" s="383"/>
      <c r="C518" s="379"/>
      <c r="D518" s="379" t="s">
        <v>380</v>
      </c>
      <c r="E518" s="381" t="s">
        <v>380</v>
      </c>
      <c r="F518" s="379"/>
      <c r="G518" s="379" t="s">
        <v>380</v>
      </c>
      <c r="H518" s="381" t="s">
        <v>380</v>
      </c>
      <c r="I518" s="379"/>
      <c r="J518" s="383"/>
      <c r="K518" s="383"/>
      <c r="L518" s="384"/>
      <c r="M518" s="383"/>
      <c r="N518" s="383"/>
      <c r="O518" s="383"/>
      <c r="P518" s="383"/>
      <c r="Q518" s="383"/>
      <c r="R518" s="383"/>
      <c r="S518" s="383"/>
      <c r="T518" s="383"/>
      <c r="U518" s="383"/>
      <c r="V518" s="383"/>
      <c r="W518" s="383"/>
      <c r="X518" s="383"/>
      <c r="Y518" s="383"/>
      <c r="Z518" s="383"/>
      <c r="AA518" s="383"/>
      <c r="AB518" s="383"/>
      <c r="AC518" s="383"/>
      <c r="AD518" s="383"/>
    </row>
    <row r="519">
      <c r="A519" s="383"/>
      <c r="B519" s="383"/>
      <c r="C519" s="379"/>
      <c r="D519" s="379" t="s">
        <v>380</v>
      </c>
      <c r="E519" s="381" t="s">
        <v>380</v>
      </c>
      <c r="F519" s="379"/>
      <c r="G519" s="379" t="s">
        <v>380</v>
      </c>
      <c r="H519" s="381" t="s">
        <v>380</v>
      </c>
      <c r="I519" s="379"/>
      <c r="J519" s="383"/>
      <c r="K519" s="383"/>
      <c r="L519" s="384"/>
      <c r="M519" s="383"/>
      <c r="N519" s="383"/>
      <c r="O519" s="383"/>
      <c r="P519" s="383"/>
      <c r="Q519" s="383"/>
      <c r="R519" s="383"/>
      <c r="S519" s="383"/>
      <c r="T519" s="383"/>
      <c r="U519" s="383"/>
      <c r="V519" s="383"/>
      <c r="W519" s="383"/>
      <c r="X519" s="383"/>
      <c r="Y519" s="383"/>
      <c r="Z519" s="383"/>
      <c r="AA519" s="383"/>
      <c r="AB519" s="383"/>
      <c r="AC519" s="383"/>
      <c r="AD519" s="383"/>
    </row>
    <row r="520">
      <c r="A520" s="383"/>
      <c r="B520" s="383"/>
      <c r="C520" s="379"/>
      <c r="D520" s="379" t="s">
        <v>380</v>
      </c>
      <c r="E520" s="381" t="s">
        <v>380</v>
      </c>
      <c r="F520" s="379"/>
      <c r="G520" s="379" t="s">
        <v>380</v>
      </c>
      <c r="H520" s="381" t="s">
        <v>380</v>
      </c>
      <c r="I520" s="379"/>
      <c r="J520" s="383"/>
      <c r="K520" s="383"/>
      <c r="L520" s="384"/>
      <c r="M520" s="383"/>
      <c r="N520" s="383"/>
      <c r="O520" s="383"/>
      <c r="P520" s="383"/>
      <c r="Q520" s="383"/>
      <c r="R520" s="383"/>
      <c r="S520" s="383"/>
      <c r="T520" s="383"/>
      <c r="U520" s="383"/>
      <c r="V520" s="383"/>
      <c r="W520" s="383"/>
      <c r="X520" s="383"/>
      <c r="Y520" s="383"/>
      <c r="Z520" s="383"/>
      <c r="AA520" s="383"/>
      <c r="AB520" s="383"/>
      <c r="AC520" s="383"/>
      <c r="AD520" s="383"/>
    </row>
    <row r="521">
      <c r="A521" s="383"/>
      <c r="B521" s="383"/>
      <c r="C521" s="379"/>
      <c r="D521" s="379" t="s">
        <v>380</v>
      </c>
      <c r="E521" s="381" t="s">
        <v>380</v>
      </c>
      <c r="F521" s="379"/>
      <c r="G521" s="379" t="s">
        <v>380</v>
      </c>
      <c r="H521" s="381" t="s">
        <v>380</v>
      </c>
      <c r="I521" s="379"/>
      <c r="J521" s="383"/>
      <c r="K521" s="383"/>
      <c r="L521" s="384"/>
      <c r="M521" s="383"/>
      <c r="N521" s="383"/>
      <c r="O521" s="383"/>
      <c r="P521" s="383"/>
      <c r="Q521" s="383"/>
      <c r="R521" s="383"/>
      <c r="S521" s="383"/>
      <c r="T521" s="383"/>
      <c r="U521" s="383"/>
      <c r="V521" s="383"/>
      <c r="W521" s="383"/>
      <c r="X521" s="383"/>
      <c r="Y521" s="383"/>
      <c r="Z521" s="383"/>
      <c r="AA521" s="383"/>
      <c r="AB521" s="383"/>
      <c r="AC521" s="383"/>
      <c r="AD521" s="383"/>
    </row>
    <row r="522">
      <c r="A522" s="383"/>
      <c r="B522" s="383"/>
      <c r="C522" s="379"/>
      <c r="D522" s="379" t="s">
        <v>380</v>
      </c>
      <c r="E522" s="381" t="s">
        <v>380</v>
      </c>
      <c r="F522" s="379"/>
      <c r="G522" s="379" t="s">
        <v>380</v>
      </c>
      <c r="H522" s="381" t="s">
        <v>380</v>
      </c>
      <c r="I522" s="379"/>
      <c r="J522" s="383"/>
      <c r="K522" s="383"/>
      <c r="L522" s="384"/>
      <c r="M522" s="383"/>
      <c r="N522" s="383"/>
      <c r="O522" s="383"/>
      <c r="P522" s="383"/>
      <c r="Q522" s="383"/>
      <c r="R522" s="383"/>
      <c r="S522" s="383"/>
      <c r="T522" s="383"/>
      <c r="U522" s="383"/>
      <c r="V522" s="383"/>
      <c r="W522" s="383"/>
      <c r="X522" s="383"/>
      <c r="Y522" s="383"/>
      <c r="Z522" s="383"/>
      <c r="AA522" s="383"/>
      <c r="AB522" s="383"/>
      <c r="AC522" s="383"/>
      <c r="AD522" s="383"/>
    </row>
    <row r="523">
      <c r="A523" s="383"/>
      <c r="B523" s="383"/>
      <c r="C523" s="379"/>
      <c r="D523" s="379" t="s">
        <v>380</v>
      </c>
      <c r="E523" s="381" t="s">
        <v>380</v>
      </c>
      <c r="F523" s="379"/>
      <c r="G523" s="379" t="s">
        <v>380</v>
      </c>
      <c r="H523" s="381" t="s">
        <v>380</v>
      </c>
      <c r="I523" s="379"/>
      <c r="J523" s="383"/>
      <c r="K523" s="383"/>
      <c r="L523" s="384"/>
      <c r="M523" s="383"/>
      <c r="N523" s="383"/>
      <c r="O523" s="383"/>
      <c r="P523" s="383"/>
      <c r="Q523" s="383"/>
      <c r="R523" s="383"/>
      <c r="S523" s="383"/>
      <c r="T523" s="383"/>
      <c r="U523" s="383"/>
      <c r="V523" s="383"/>
      <c r="W523" s="383"/>
      <c r="X523" s="383"/>
      <c r="Y523" s="383"/>
      <c r="Z523" s="383"/>
      <c r="AA523" s="383"/>
      <c r="AB523" s="383"/>
      <c r="AC523" s="383"/>
      <c r="AD523" s="383"/>
    </row>
    <row r="524">
      <c r="A524" s="383"/>
      <c r="B524" s="383"/>
      <c r="C524" s="379"/>
      <c r="D524" s="379" t="s">
        <v>380</v>
      </c>
      <c r="E524" s="381" t="s">
        <v>380</v>
      </c>
      <c r="F524" s="379"/>
      <c r="G524" s="379" t="s">
        <v>380</v>
      </c>
      <c r="H524" s="381" t="s">
        <v>380</v>
      </c>
      <c r="I524" s="379"/>
      <c r="J524" s="383"/>
      <c r="K524" s="383"/>
      <c r="L524" s="384"/>
      <c r="M524" s="383"/>
      <c r="N524" s="383"/>
      <c r="O524" s="383"/>
      <c r="P524" s="383"/>
      <c r="Q524" s="383"/>
      <c r="R524" s="383"/>
      <c r="S524" s="383"/>
      <c r="T524" s="383"/>
      <c r="U524" s="383"/>
      <c r="V524" s="383"/>
      <c r="W524" s="383"/>
      <c r="X524" s="383"/>
      <c r="Y524" s="383"/>
      <c r="Z524" s="383"/>
      <c r="AA524" s="383"/>
      <c r="AB524" s="383"/>
      <c r="AC524" s="383"/>
      <c r="AD524" s="383"/>
    </row>
    <row r="525">
      <c r="A525" s="383"/>
      <c r="B525" s="383"/>
      <c r="C525" s="379"/>
      <c r="D525" s="379" t="s">
        <v>380</v>
      </c>
      <c r="E525" s="381" t="s">
        <v>380</v>
      </c>
      <c r="F525" s="379"/>
      <c r="G525" s="379" t="s">
        <v>380</v>
      </c>
      <c r="H525" s="381" t="s">
        <v>380</v>
      </c>
      <c r="I525" s="379"/>
      <c r="J525" s="383"/>
      <c r="K525" s="383"/>
      <c r="L525" s="384"/>
      <c r="M525" s="383"/>
      <c r="N525" s="383"/>
      <c r="O525" s="383"/>
      <c r="P525" s="383"/>
      <c r="Q525" s="383"/>
      <c r="R525" s="383"/>
      <c r="S525" s="383"/>
      <c r="T525" s="383"/>
      <c r="U525" s="383"/>
      <c r="V525" s="383"/>
      <c r="W525" s="383"/>
      <c r="X525" s="383"/>
      <c r="Y525" s="383"/>
      <c r="Z525" s="383"/>
      <c r="AA525" s="383"/>
      <c r="AB525" s="383"/>
      <c r="AC525" s="383"/>
      <c r="AD525" s="383"/>
    </row>
    <row r="526">
      <c r="A526" s="383"/>
      <c r="B526" s="383"/>
      <c r="C526" s="379"/>
      <c r="D526" s="379" t="s">
        <v>380</v>
      </c>
      <c r="E526" s="381" t="s">
        <v>380</v>
      </c>
      <c r="F526" s="379"/>
      <c r="G526" s="379" t="s">
        <v>380</v>
      </c>
      <c r="H526" s="381" t="s">
        <v>380</v>
      </c>
      <c r="I526" s="379"/>
      <c r="J526" s="383"/>
      <c r="K526" s="383"/>
      <c r="L526" s="384"/>
      <c r="M526" s="383"/>
      <c r="N526" s="383"/>
      <c r="O526" s="383"/>
      <c r="P526" s="383"/>
      <c r="Q526" s="383"/>
      <c r="R526" s="383"/>
      <c r="S526" s="383"/>
      <c r="T526" s="383"/>
      <c r="U526" s="383"/>
      <c r="V526" s="383"/>
      <c r="W526" s="383"/>
      <c r="X526" s="383"/>
      <c r="Y526" s="383"/>
      <c r="Z526" s="383"/>
      <c r="AA526" s="383"/>
      <c r="AB526" s="383"/>
      <c r="AC526" s="383"/>
      <c r="AD526" s="383"/>
    </row>
    <row r="527">
      <c r="A527" s="383"/>
      <c r="B527" s="383"/>
      <c r="C527" s="379"/>
      <c r="D527" s="379" t="s">
        <v>380</v>
      </c>
      <c r="E527" s="381" t="s">
        <v>380</v>
      </c>
      <c r="F527" s="379"/>
      <c r="G527" s="379" t="s">
        <v>380</v>
      </c>
      <c r="H527" s="381" t="s">
        <v>380</v>
      </c>
      <c r="I527" s="379"/>
      <c r="J527" s="383"/>
      <c r="K527" s="383"/>
      <c r="L527" s="384"/>
      <c r="M527" s="383"/>
      <c r="N527" s="383"/>
      <c r="O527" s="383"/>
      <c r="P527" s="383"/>
      <c r="Q527" s="383"/>
      <c r="R527" s="383"/>
      <c r="S527" s="383"/>
      <c r="T527" s="383"/>
      <c r="U527" s="383"/>
      <c r="V527" s="383"/>
      <c r="W527" s="383"/>
      <c r="X527" s="383"/>
      <c r="Y527" s="383"/>
      <c r="Z527" s="383"/>
      <c r="AA527" s="383"/>
      <c r="AB527" s="383"/>
      <c r="AC527" s="383"/>
      <c r="AD527" s="383"/>
    </row>
    <row r="528">
      <c r="A528" s="383"/>
      <c r="B528" s="383"/>
      <c r="C528" s="379"/>
      <c r="D528" s="379" t="s">
        <v>380</v>
      </c>
      <c r="E528" s="381" t="s">
        <v>380</v>
      </c>
      <c r="F528" s="379"/>
      <c r="G528" s="379" t="s">
        <v>380</v>
      </c>
      <c r="H528" s="381" t="s">
        <v>380</v>
      </c>
      <c r="I528" s="379"/>
      <c r="J528" s="383"/>
      <c r="K528" s="383"/>
      <c r="L528" s="384"/>
      <c r="M528" s="383"/>
      <c r="N528" s="383"/>
      <c r="O528" s="383"/>
      <c r="P528" s="383"/>
      <c r="Q528" s="383"/>
      <c r="R528" s="383"/>
      <c r="S528" s="383"/>
      <c r="T528" s="383"/>
      <c r="U528" s="383"/>
      <c r="V528" s="383"/>
      <c r="W528" s="383"/>
      <c r="X528" s="383"/>
      <c r="Y528" s="383"/>
      <c r="Z528" s="383"/>
      <c r="AA528" s="383"/>
      <c r="AB528" s="383"/>
      <c r="AC528" s="383"/>
      <c r="AD528" s="383"/>
    </row>
    <row r="529">
      <c r="A529" s="383"/>
      <c r="B529" s="383"/>
      <c r="C529" s="379"/>
      <c r="D529" s="379" t="s">
        <v>380</v>
      </c>
      <c r="E529" s="381" t="s">
        <v>380</v>
      </c>
      <c r="F529" s="379"/>
      <c r="G529" s="379" t="s">
        <v>380</v>
      </c>
      <c r="H529" s="381" t="s">
        <v>380</v>
      </c>
      <c r="I529" s="379"/>
      <c r="J529" s="383"/>
      <c r="K529" s="383"/>
      <c r="L529" s="384"/>
      <c r="M529" s="383"/>
      <c r="N529" s="383"/>
      <c r="O529" s="383"/>
      <c r="P529" s="383"/>
      <c r="Q529" s="383"/>
      <c r="R529" s="383"/>
      <c r="S529" s="383"/>
      <c r="T529" s="383"/>
      <c r="U529" s="383"/>
      <c r="V529" s="383"/>
      <c r="W529" s="383"/>
      <c r="X529" s="383"/>
      <c r="Y529" s="383"/>
      <c r="Z529" s="383"/>
      <c r="AA529" s="383"/>
      <c r="AB529" s="383"/>
      <c r="AC529" s="383"/>
      <c r="AD529" s="383"/>
    </row>
    <row r="530">
      <c r="A530" s="383"/>
      <c r="B530" s="383"/>
      <c r="C530" s="379"/>
      <c r="D530" s="379" t="s">
        <v>380</v>
      </c>
      <c r="E530" s="381" t="s">
        <v>380</v>
      </c>
      <c r="F530" s="379"/>
      <c r="G530" s="379" t="s">
        <v>380</v>
      </c>
      <c r="H530" s="381" t="s">
        <v>380</v>
      </c>
      <c r="I530" s="379"/>
      <c r="J530" s="383"/>
      <c r="K530" s="383"/>
      <c r="L530" s="384"/>
      <c r="M530" s="383"/>
      <c r="N530" s="383"/>
      <c r="O530" s="383"/>
      <c r="P530" s="383"/>
      <c r="Q530" s="383"/>
      <c r="R530" s="383"/>
      <c r="S530" s="383"/>
      <c r="T530" s="383"/>
      <c r="U530" s="383"/>
      <c r="V530" s="383"/>
      <c r="W530" s="383"/>
      <c r="X530" s="383"/>
      <c r="Y530" s="383"/>
      <c r="Z530" s="383"/>
      <c r="AA530" s="383"/>
      <c r="AB530" s="383"/>
      <c r="AC530" s="383"/>
      <c r="AD530" s="383"/>
    </row>
    <row r="531">
      <c r="A531" s="383"/>
      <c r="B531" s="383"/>
      <c r="C531" s="379"/>
      <c r="D531" s="379" t="s">
        <v>380</v>
      </c>
      <c r="E531" s="381" t="s">
        <v>380</v>
      </c>
      <c r="F531" s="379"/>
      <c r="G531" s="379" t="s">
        <v>380</v>
      </c>
      <c r="H531" s="381" t="s">
        <v>380</v>
      </c>
      <c r="I531" s="379"/>
      <c r="J531" s="383"/>
      <c r="K531" s="383"/>
      <c r="L531" s="384"/>
      <c r="M531" s="383"/>
      <c r="N531" s="383"/>
      <c r="O531" s="383"/>
      <c r="P531" s="383"/>
      <c r="Q531" s="383"/>
      <c r="R531" s="383"/>
      <c r="S531" s="383"/>
      <c r="T531" s="383"/>
      <c r="U531" s="383"/>
      <c r="V531" s="383"/>
      <c r="W531" s="383"/>
      <c r="X531" s="383"/>
      <c r="Y531" s="383"/>
      <c r="Z531" s="383"/>
      <c r="AA531" s="383"/>
      <c r="AB531" s="383"/>
      <c r="AC531" s="383"/>
      <c r="AD531" s="383"/>
    </row>
    <row r="532">
      <c r="A532" s="383"/>
      <c r="B532" s="383"/>
      <c r="C532" s="379"/>
      <c r="D532" s="379" t="s">
        <v>380</v>
      </c>
      <c r="E532" s="381" t="s">
        <v>380</v>
      </c>
      <c r="F532" s="379"/>
      <c r="G532" s="379" t="s">
        <v>380</v>
      </c>
      <c r="H532" s="381" t="s">
        <v>380</v>
      </c>
      <c r="I532" s="379"/>
      <c r="J532" s="383"/>
      <c r="K532" s="383"/>
      <c r="L532" s="384"/>
      <c r="M532" s="383"/>
      <c r="N532" s="383"/>
      <c r="O532" s="383"/>
      <c r="P532" s="383"/>
      <c r="Q532" s="383"/>
      <c r="R532" s="383"/>
      <c r="S532" s="383"/>
      <c r="T532" s="383"/>
      <c r="U532" s="383"/>
      <c r="V532" s="383"/>
      <c r="W532" s="383"/>
      <c r="X532" s="383"/>
      <c r="Y532" s="383"/>
      <c r="Z532" s="383"/>
      <c r="AA532" s="383"/>
      <c r="AB532" s="383"/>
      <c r="AC532" s="383"/>
      <c r="AD532" s="383"/>
    </row>
    <row r="533">
      <c r="A533" s="383"/>
      <c r="B533" s="383"/>
      <c r="C533" s="379"/>
      <c r="D533" s="379" t="s">
        <v>380</v>
      </c>
      <c r="E533" s="381" t="s">
        <v>380</v>
      </c>
      <c r="F533" s="379"/>
      <c r="G533" s="379" t="s">
        <v>380</v>
      </c>
      <c r="H533" s="381" t="s">
        <v>380</v>
      </c>
      <c r="I533" s="379"/>
      <c r="J533" s="383"/>
      <c r="K533" s="383"/>
      <c r="L533" s="384"/>
      <c r="M533" s="383"/>
      <c r="N533" s="383"/>
      <c r="O533" s="383"/>
      <c r="P533" s="383"/>
      <c r="Q533" s="383"/>
      <c r="R533" s="383"/>
      <c r="S533" s="383"/>
      <c r="T533" s="383"/>
      <c r="U533" s="383"/>
      <c r="V533" s="383"/>
      <c r="W533" s="383"/>
      <c r="X533" s="383"/>
      <c r="Y533" s="383"/>
      <c r="Z533" s="383"/>
      <c r="AA533" s="383"/>
      <c r="AB533" s="383"/>
      <c r="AC533" s="383"/>
      <c r="AD533" s="383"/>
    </row>
    <row r="534">
      <c r="A534" s="383"/>
      <c r="B534" s="383"/>
      <c r="C534" s="379"/>
      <c r="D534" s="379" t="s">
        <v>380</v>
      </c>
      <c r="E534" s="381" t="s">
        <v>380</v>
      </c>
      <c r="F534" s="379"/>
      <c r="G534" s="379" t="s">
        <v>380</v>
      </c>
      <c r="H534" s="381" t="s">
        <v>380</v>
      </c>
      <c r="I534" s="379"/>
      <c r="J534" s="383"/>
      <c r="K534" s="383"/>
      <c r="L534" s="384"/>
      <c r="M534" s="383"/>
      <c r="N534" s="383"/>
      <c r="O534" s="383"/>
      <c r="P534" s="383"/>
      <c r="Q534" s="383"/>
      <c r="R534" s="383"/>
      <c r="S534" s="383"/>
      <c r="T534" s="383"/>
      <c r="U534" s="383"/>
      <c r="V534" s="383"/>
      <c r="W534" s="383"/>
      <c r="X534" s="383"/>
      <c r="Y534" s="383"/>
      <c r="Z534" s="383"/>
      <c r="AA534" s="383"/>
      <c r="AB534" s="383"/>
      <c r="AC534" s="383"/>
      <c r="AD534" s="383"/>
    </row>
    <row r="535">
      <c r="A535" s="383"/>
      <c r="B535" s="383"/>
      <c r="C535" s="379"/>
      <c r="D535" s="379" t="s">
        <v>380</v>
      </c>
      <c r="E535" s="381" t="s">
        <v>380</v>
      </c>
      <c r="F535" s="379"/>
      <c r="G535" s="379" t="s">
        <v>380</v>
      </c>
      <c r="H535" s="381" t="s">
        <v>380</v>
      </c>
      <c r="I535" s="379"/>
      <c r="J535" s="383"/>
      <c r="K535" s="383"/>
      <c r="L535" s="384"/>
      <c r="M535" s="383"/>
      <c r="N535" s="383"/>
      <c r="O535" s="383"/>
      <c r="P535" s="383"/>
      <c r="Q535" s="383"/>
      <c r="R535" s="383"/>
      <c r="S535" s="383"/>
      <c r="T535" s="383"/>
      <c r="U535" s="383"/>
      <c r="V535" s="383"/>
      <c r="W535" s="383"/>
      <c r="X535" s="383"/>
      <c r="Y535" s="383"/>
      <c r="Z535" s="383"/>
      <c r="AA535" s="383"/>
      <c r="AB535" s="383"/>
      <c r="AC535" s="383"/>
      <c r="AD535" s="383"/>
    </row>
    <row r="536">
      <c r="A536" s="383"/>
      <c r="B536" s="383"/>
      <c r="C536" s="379"/>
      <c r="D536" s="379" t="s">
        <v>380</v>
      </c>
      <c r="E536" s="381" t="s">
        <v>380</v>
      </c>
      <c r="F536" s="379"/>
      <c r="G536" s="379" t="s">
        <v>380</v>
      </c>
      <c r="H536" s="381" t="s">
        <v>380</v>
      </c>
      <c r="I536" s="379"/>
      <c r="J536" s="383"/>
      <c r="K536" s="383"/>
      <c r="L536" s="384"/>
      <c r="M536" s="383"/>
      <c r="N536" s="383"/>
      <c r="O536" s="383"/>
      <c r="P536" s="383"/>
      <c r="Q536" s="383"/>
      <c r="R536" s="383"/>
      <c r="S536" s="383"/>
      <c r="T536" s="383"/>
      <c r="U536" s="383"/>
      <c r="V536" s="383"/>
      <c r="W536" s="383"/>
      <c r="X536" s="383"/>
      <c r="Y536" s="383"/>
      <c r="Z536" s="383"/>
      <c r="AA536" s="383"/>
      <c r="AB536" s="383"/>
      <c r="AC536" s="383"/>
      <c r="AD536" s="383"/>
    </row>
    <row r="537">
      <c r="A537" s="383"/>
      <c r="B537" s="383"/>
      <c r="C537" s="379"/>
      <c r="D537" s="379" t="s">
        <v>380</v>
      </c>
      <c r="E537" s="381" t="s">
        <v>380</v>
      </c>
      <c r="F537" s="379"/>
      <c r="G537" s="379" t="s">
        <v>380</v>
      </c>
      <c r="H537" s="381" t="s">
        <v>380</v>
      </c>
      <c r="I537" s="379"/>
      <c r="J537" s="383"/>
      <c r="K537" s="383"/>
      <c r="L537" s="384"/>
      <c r="M537" s="383"/>
      <c r="N537" s="383"/>
      <c r="O537" s="383"/>
      <c r="P537" s="383"/>
      <c r="Q537" s="383"/>
      <c r="R537" s="383"/>
      <c r="S537" s="383"/>
      <c r="T537" s="383"/>
      <c r="U537" s="383"/>
      <c r="V537" s="383"/>
      <c r="W537" s="383"/>
      <c r="X537" s="383"/>
      <c r="Y537" s="383"/>
      <c r="Z537" s="383"/>
      <c r="AA537" s="383"/>
      <c r="AB537" s="383"/>
      <c r="AC537" s="383"/>
      <c r="AD537" s="383"/>
    </row>
    <row r="538">
      <c r="A538" s="383"/>
      <c r="B538" s="383"/>
      <c r="C538" s="379"/>
      <c r="D538" s="379" t="s">
        <v>380</v>
      </c>
      <c r="E538" s="381" t="s">
        <v>380</v>
      </c>
      <c r="F538" s="379"/>
      <c r="G538" s="379" t="s">
        <v>380</v>
      </c>
      <c r="H538" s="381" t="s">
        <v>380</v>
      </c>
      <c r="I538" s="379"/>
      <c r="J538" s="383"/>
      <c r="K538" s="383"/>
      <c r="L538" s="384"/>
      <c r="M538" s="383"/>
      <c r="N538" s="383"/>
      <c r="O538" s="383"/>
      <c r="P538" s="383"/>
      <c r="Q538" s="383"/>
      <c r="R538" s="383"/>
      <c r="S538" s="383"/>
      <c r="T538" s="383"/>
      <c r="U538" s="383"/>
      <c r="V538" s="383"/>
      <c r="W538" s="383"/>
      <c r="X538" s="383"/>
      <c r="Y538" s="383"/>
      <c r="Z538" s="383"/>
      <c r="AA538" s="383"/>
      <c r="AB538" s="383"/>
      <c r="AC538" s="383"/>
      <c r="AD538" s="383"/>
    </row>
    <row r="539">
      <c r="A539" s="383"/>
      <c r="B539" s="383"/>
      <c r="C539" s="379"/>
      <c r="D539" s="379" t="s">
        <v>380</v>
      </c>
      <c r="E539" s="381" t="s">
        <v>380</v>
      </c>
      <c r="F539" s="379"/>
      <c r="G539" s="379" t="s">
        <v>380</v>
      </c>
      <c r="H539" s="381" t="s">
        <v>380</v>
      </c>
      <c r="I539" s="379"/>
      <c r="J539" s="383"/>
      <c r="K539" s="383"/>
      <c r="L539" s="384"/>
      <c r="M539" s="383"/>
      <c r="N539" s="383"/>
      <c r="O539" s="383"/>
      <c r="P539" s="383"/>
      <c r="Q539" s="383"/>
      <c r="R539" s="383"/>
      <c r="S539" s="383"/>
      <c r="T539" s="383"/>
      <c r="U539" s="383"/>
      <c r="V539" s="383"/>
      <c r="W539" s="383"/>
      <c r="X539" s="383"/>
      <c r="Y539" s="383"/>
      <c r="Z539" s="383"/>
      <c r="AA539" s="383"/>
      <c r="AB539" s="383"/>
      <c r="AC539" s="383"/>
      <c r="AD539" s="383"/>
    </row>
    <row r="540">
      <c r="A540" s="383"/>
      <c r="B540" s="383"/>
      <c r="C540" s="379"/>
      <c r="D540" s="379" t="s">
        <v>380</v>
      </c>
      <c r="E540" s="381" t="s">
        <v>380</v>
      </c>
      <c r="F540" s="379"/>
      <c r="G540" s="379" t="s">
        <v>380</v>
      </c>
      <c r="H540" s="381" t="s">
        <v>380</v>
      </c>
      <c r="I540" s="379"/>
      <c r="J540" s="383"/>
      <c r="K540" s="383"/>
      <c r="L540" s="384"/>
      <c r="M540" s="383"/>
      <c r="N540" s="383"/>
      <c r="O540" s="383"/>
      <c r="P540" s="383"/>
      <c r="Q540" s="383"/>
      <c r="R540" s="383"/>
      <c r="S540" s="383"/>
      <c r="T540" s="383"/>
      <c r="U540" s="383"/>
      <c r="V540" s="383"/>
      <c r="W540" s="383"/>
      <c r="X540" s="383"/>
      <c r="Y540" s="383"/>
      <c r="Z540" s="383"/>
      <c r="AA540" s="383"/>
      <c r="AB540" s="383"/>
      <c r="AC540" s="383"/>
      <c r="AD540" s="383"/>
    </row>
    <row r="541">
      <c r="A541" s="383"/>
      <c r="B541" s="383"/>
      <c r="C541" s="379"/>
      <c r="D541" s="379" t="s">
        <v>380</v>
      </c>
      <c r="E541" s="381" t="s">
        <v>380</v>
      </c>
      <c r="F541" s="379"/>
      <c r="G541" s="379" t="s">
        <v>380</v>
      </c>
      <c r="H541" s="381" t="s">
        <v>380</v>
      </c>
      <c r="I541" s="379"/>
      <c r="J541" s="383"/>
      <c r="K541" s="383"/>
      <c r="L541" s="384"/>
      <c r="M541" s="383"/>
      <c r="N541" s="383"/>
      <c r="O541" s="383"/>
      <c r="P541" s="383"/>
      <c r="Q541" s="383"/>
      <c r="R541" s="383"/>
      <c r="S541" s="383"/>
      <c r="T541" s="383"/>
      <c r="U541" s="383"/>
      <c r="V541" s="383"/>
      <c r="W541" s="383"/>
      <c r="X541" s="383"/>
      <c r="Y541" s="383"/>
      <c r="Z541" s="383"/>
      <c r="AA541" s="383"/>
      <c r="AB541" s="383"/>
      <c r="AC541" s="383"/>
      <c r="AD541" s="383"/>
    </row>
    <row r="542">
      <c r="A542" s="383"/>
      <c r="B542" s="383"/>
      <c r="C542" s="379"/>
      <c r="D542" s="379" t="s">
        <v>380</v>
      </c>
      <c r="E542" s="381" t="s">
        <v>380</v>
      </c>
      <c r="F542" s="379"/>
      <c r="G542" s="379" t="s">
        <v>380</v>
      </c>
      <c r="H542" s="381" t="s">
        <v>380</v>
      </c>
      <c r="I542" s="379"/>
      <c r="J542" s="383"/>
      <c r="K542" s="383"/>
      <c r="L542" s="384"/>
      <c r="M542" s="383"/>
      <c r="N542" s="383"/>
      <c r="O542" s="383"/>
      <c r="P542" s="383"/>
      <c r="Q542" s="383"/>
      <c r="R542" s="383"/>
      <c r="S542" s="383"/>
      <c r="T542" s="383"/>
      <c r="U542" s="383"/>
      <c r="V542" s="383"/>
      <c r="W542" s="383"/>
      <c r="X542" s="383"/>
      <c r="Y542" s="383"/>
      <c r="Z542" s="383"/>
      <c r="AA542" s="383"/>
      <c r="AB542" s="383"/>
      <c r="AC542" s="383"/>
      <c r="AD542" s="383"/>
    </row>
    <row r="543">
      <c r="A543" s="383"/>
      <c r="B543" s="383"/>
      <c r="C543" s="379"/>
      <c r="D543" s="379" t="s">
        <v>380</v>
      </c>
      <c r="E543" s="381" t="s">
        <v>380</v>
      </c>
      <c r="F543" s="379"/>
      <c r="G543" s="379" t="s">
        <v>380</v>
      </c>
      <c r="H543" s="381" t="s">
        <v>380</v>
      </c>
      <c r="I543" s="379"/>
      <c r="J543" s="383"/>
      <c r="K543" s="383"/>
      <c r="L543" s="384"/>
      <c r="M543" s="383"/>
      <c r="N543" s="383"/>
      <c r="O543" s="383"/>
      <c r="P543" s="383"/>
      <c r="Q543" s="383"/>
      <c r="R543" s="383"/>
      <c r="S543" s="383"/>
      <c r="T543" s="383"/>
      <c r="U543" s="383"/>
      <c r="V543" s="383"/>
      <c r="W543" s="383"/>
      <c r="X543" s="383"/>
      <c r="Y543" s="383"/>
      <c r="Z543" s="383"/>
      <c r="AA543" s="383"/>
      <c r="AB543" s="383"/>
      <c r="AC543" s="383"/>
      <c r="AD543" s="383"/>
    </row>
    <row r="544">
      <c r="A544" s="383"/>
      <c r="B544" s="383"/>
      <c r="C544" s="379"/>
      <c r="D544" s="379" t="s">
        <v>380</v>
      </c>
      <c r="E544" s="381" t="s">
        <v>380</v>
      </c>
      <c r="F544" s="379"/>
      <c r="G544" s="379" t="s">
        <v>380</v>
      </c>
      <c r="H544" s="381" t="s">
        <v>380</v>
      </c>
      <c r="I544" s="379"/>
      <c r="J544" s="383"/>
      <c r="K544" s="383"/>
      <c r="L544" s="384"/>
      <c r="M544" s="383"/>
      <c r="N544" s="383"/>
      <c r="O544" s="383"/>
      <c r="P544" s="383"/>
      <c r="Q544" s="383"/>
      <c r="R544" s="383"/>
      <c r="S544" s="383"/>
      <c r="T544" s="383"/>
      <c r="U544" s="383"/>
      <c r="V544" s="383"/>
      <c r="W544" s="383"/>
      <c r="X544" s="383"/>
      <c r="Y544" s="383"/>
      <c r="Z544" s="383"/>
      <c r="AA544" s="383"/>
      <c r="AB544" s="383"/>
      <c r="AC544" s="383"/>
      <c r="AD544" s="383"/>
    </row>
    <row r="545">
      <c r="A545" s="383"/>
      <c r="B545" s="383"/>
      <c r="C545" s="379"/>
      <c r="D545" s="379" t="s">
        <v>380</v>
      </c>
      <c r="E545" s="381" t="s">
        <v>380</v>
      </c>
      <c r="F545" s="379"/>
      <c r="G545" s="379" t="s">
        <v>380</v>
      </c>
      <c r="H545" s="381" t="s">
        <v>380</v>
      </c>
      <c r="I545" s="379"/>
      <c r="J545" s="383"/>
      <c r="K545" s="383"/>
      <c r="L545" s="384"/>
      <c r="M545" s="383"/>
      <c r="N545" s="383"/>
      <c r="O545" s="383"/>
      <c r="P545" s="383"/>
      <c r="Q545" s="383"/>
      <c r="R545" s="383"/>
      <c r="S545" s="383"/>
      <c r="T545" s="383"/>
      <c r="U545" s="383"/>
      <c r="V545" s="383"/>
      <c r="W545" s="383"/>
      <c r="X545" s="383"/>
      <c r="Y545" s="383"/>
      <c r="Z545" s="383"/>
      <c r="AA545" s="383"/>
      <c r="AB545" s="383"/>
      <c r="AC545" s="383"/>
      <c r="AD545" s="383"/>
    </row>
    <row r="546">
      <c r="A546" s="383"/>
      <c r="B546" s="383"/>
      <c r="C546" s="379"/>
      <c r="D546" s="379" t="s">
        <v>380</v>
      </c>
      <c r="E546" s="381" t="s">
        <v>380</v>
      </c>
      <c r="F546" s="379"/>
      <c r="G546" s="379" t="s">
        <v>380</v>
      </c>
      <c r="H546" s="381" t="s">
        <v>380</v>
      </c>
      <c r="I546" s="379"/>
      <c r="J546" s="383"/>
      <c r="K546" s="383"/>
      <c r="L546" s="384"/>
      <c r="M546" s="383"/>
      <c r="N546" s="383"/>
      <c r="O546" s="383"/>
      <c r="P546" s="383"/>
      <c r="Q546" s="383"/>
      <c r="R546" s="383"/>
      <c r="S546" s="383"/>
      <c r="T546" s="383"/>
      <c r="U546" s="383"/>
      <c r="V546" s="383"/>
      <c r="W546" s="383"/>
      <c r="X546" s="383"/>
      <c r="Y546" s="383"/>
      <c r="Z546" s="383"/>
      <c r="AA546" s="383"/>
      <c r="AB546" s="383"/>
      <c r="AC546" s="383"/>
      <c r="AD546" s="383"/>
    </row>
    <row r="547">
      <c r="A547" s="383"/>
      <c r="B547" s="383"/>
      <c r="C547" s="379"/>
      <c r="D547" s="379" t="s">
        <v>380</v>
      </c>
      <c r="E547" s="381" t="s">
        <v>380</v>
      </c>
      <c r="F547" s="379"/>
      <c r="G547" s="379" t="s">
        <v>380</v>
      </c>
      <c r="H547" s="381" t="s">
        <v>380</v>
      </c>
      <c r="I547" s="379"/>
      <c r="J547" s="383"/>
      <c r="K547" s="383"/>
      <c r="L547" s="384"/>
      <c r="M547" s="383"/>
      <c r="N547" s="383"/>
      <c r="O547" s="383"/>
      <c r="P547" s="383"/>
      <c r="Q547" s="383"/>
      <c r="R547" s="383"/>
      <c r="S547" s="383"/>
      <c r="T547" s="383"/>
      <c r="U547" s="383"/>
      <c r="V547" s="383"/>
      <c r="W547" s="383"/>
      <c r="X547" s="383"/>
      <c r="Y547" s="383"/>
      <c r="Z547" s="383"/>
      <c r="AA547" s="383"/>
      <c r="AB547" s="383"/>
      <c r="AC547" s="383"/>
      <c r="AD547" s="383"/>
    </row>
    <row r="548">
      <c r="A548" s="383"/>
      <c r="B548" s="383"/>
      <c r="C548" s="379"/>
      <c r="D548" s="379" t="s">
        <v>380</v>
      </c>
      <c r="E548" s="381" t="s">
        <v>380</v>
      </c>
      <c r="F548" s="379"/>
      <c r="G548" s="379" t="s">
        <v>380</v>
      </c>
      <c r="H548" s="381" t="s">
        <v>380</v>
      </c>
      <c r="I548" s="379"/>
      <c r="J548" s="383"/>
      <c r="K548" s="383"/>
      <c r="L548" s="384"/>
      <c r="M548" s="383"/>
      <c r="N548" s="383"/>
      <c r="O548" s="383"/>
      <c r="P548" s="383"/>
      <c r="Q548" s="383"/>
      <c r="R548" s="383"/>
      <c r="S548" s="383"/>
      <c r="T548" s="383"/>
      <c r="U548" s="383"/>
      <c r="V548" s="383"/>
      <c r="W548" s="383"/>
      <c r="X548" s="383"/>
      <c r="Y548" s="383"/>
      <c r="Z548" s="383"/>
      <c r="AA548" s="383"/>
      <c r="AB548" s="383"/>
      <c r="AC548" s="383"/>
      <c r="AD548" s="383"/>
    </row>
    <row r="549">
      <c r="A549" s="383"/>
      <c r="B549" s="383"/>
      <c r="C549" s="379"/>
      <c r="D549" s="379" t="s">
        <v>380</v>
      </c>
      <c r="E549" s="381" t="s">
        <v>380</v>
      </c>
      <c r="F549" s="379"/>
      <c r="G549" s="379" t="s">
        <v>380</v>
      </c>
      <c r="H549" s="381" t="s">
        <v>380</v>
      </c>
      <c r="I549" s="379"/>
      <c r="J549" s="383"/>
      <c r="K549" s="383"/>
      <c r="L549" s="384"/>
      <c r="M549" s="383"/>
      <c r="N549" s="383"/>
      <c r="O549" s="383"/>
      <c r="P549" s="383"/>
      <c r="Q549" s="383"/>
      <c r="R549" s="383"/>
      <c r="S549" s="383"/>
      <c r="T549" s="383"/>
      <c r="U549" s="383"/>
      <c r="V549" s="383"/>
      <c r="W549" s="383"/>
      <c r="X549" s="383"/>
      <c r="Y549" s="383"/>
      <c r="Z549" s="383"/>
      <c r="AA549" s="383"/>
      <c r="AB549" s="383"/>
      <c r="AC549" s="383"/>
      <c r="AD549" s="383"/>
    </row>
    <row r="550">
      <c r="A550" s="383"/>
      <c r="B550" s="383"/>
      <c r="C550" s="379"/>
      <c r="D550" s="379" t="s">
        <v>380</v>
      </c>
      <c r="E550" s="381" t="s">
        <v>380</v>
      </c>
      <c r="F550" s="379"/>
      <c r="G550" s="379" t="s">
        <v>380</v>
      </c>
      <c r="H550" s="381" t="s">
        <v>380</v>
      </c>
      <c r="I550" s="379"/>
      <c r="J550" s="383"/>
      <c r="K550" s="383"/>
      <c r="L550" s="384"/>
      <c r="M550" s="383"/>
      <c r="N550" s="383"/>
      <c r="O550" s="383"/>
      <c r="P550" s="383"/>
      <c r="Q550" s="383"/>
      <c r="R550" s="383"/>
      <c r="S550" s="383"/>
      <c r="T550" s="383"/>
      <c r="U550" s="383"/>
      <c r="V550" s="383"/>
      <c r="W550" s="383"/>
      <c r="X550" s="383"/>
      <c r="Y550" s="383"/>
      <c r="Z550" s="383"/>
      <c r="AA550" s="383"/>
      <c r="AB550" s="383"/>
      <c r="AC550" s="383"/>
      <c r="AD550" s="383"/>
    </row>
    <row r="551">
      <c r="A551" s="383"/>
      <c r="B551" s="383"/>
      <c r="C551" s="379"/>
      <c r="D551" s="379" t="s">
        <v>380</v>
      </c>
      <c r="E551" s="381" t="s">
        <v>380</v>
      </c>
      <c r="F551" s="379"/>
      <c r="G551" s="379" t="s">
        <v>380</v>
      </c>
      <c r="H551" s="381" t="s">
        <v>380</v>
      </c>
      <c r="I551" s="379"/>
      <c r="J551" s="383"/>
      <c r="K551" s="383"/>
      <c r="L551" s="384"/>
      <c r="M551" s="383"/>
      <c r="N551" s="383"/>
      <c r="O551" s="383"/>
      <c r="P551" s="383"/>
      <c r="Q551" s="383"/>
      <c r="R551" s="383"/>
      <c r="S551" s="383"/>
      <c r="T551" s="383"/>
      <c r="U551" s="383"/>
      <c r="V551" s="383"/>
      <c r="W551" s="383"/>
      <c r="X551" s="383"/>
      <c r="Y551" s="383"/>
      <c r="Z551" s="383"/>
      <c r="AA551" s="383"/>
      <c r="AB551" s="383"/>
      <c r="AC551" s="383"/>
      <c r="AD551" s="383"/>
    </row>
    <row r="552">
      <c r="A552" s="383"/>
      <c r="B552" s="383"/>
      <c r="C552" s="379"/>
      <c r="D552" s="379" t="s">
        <v>380</v>
      </c>
      <c r="E552" s="381" t="s">
        <v>380</v>
      </c>
      <c r="F552" s="379"/>
      <c r="G552" s="379" t="s">
        <v>380</v>
      </c>
      <c r="H552" s="381" t="s">
        <v>380</v>
      </c>
      <c r="I552" s="379"/>
      <c r="J552" s="383"/>
      <c r="K552" s="383"/>
      <c r="L552" s="384"/>
      <c r="M552" s="383"/>
      <c r="N552" s="383"/>
      <c r="O552" s="383"/>
      <c r="P552" s="383"/>
      <c r="Q552" s="383"/>
      <c r="R552" s="383"/>
      <c r="S552" s="383"/>
      <c r="T552" s="383"/>
      <c r="U552" s="383"/>
      <c r="V552" s="383"/>
      <c r="W552" s="383"/>
      <c r="X552" s="383"/>
      <c r="Y552" s="383"/>
      <c r="Z552" s="383"/>
      <c r="AA552" s="383"/>
      <c r="AB552" s="383"/>
      <c r="AC552" s="383"/>
      <c r="AD552" s="383"/>
    </row>
    <row r="553">
      <c r="A553" s="383"/>
      <c r="B553" s="383"/>
      <c r="C553" s="379"/>
      <c r="D553" s="379" t="s">
        <v>380</v>
      </c>
      <c r="E553" s="381" t="s">
        <v>380</v>
      </c>
      <c r="F553" s="379"/>
      <c r="G553" s="379" t="s">
        <v>380</v>
      </c>
      <c r="H553" s="381" t="s">
        <v>380</v>
      </c>
      <c r="I553" s="379"/>
      <c r="J553" s="383"/>
      <c r="K553" s="383"/>
      <c r="L553" s="384"/>
      <c r="M553" s="383"/>
      <c r="N553" s="383"/>
      <c r="O553" s="383"/>
      <c r="P553" s="383"/>
      <c r="Q553" s="383"/>
      <c r="R553" s="383"/>
      <c r="S553" s="383"/>
      <c r="T553" s="383"/>
      <c r="U553" s="383"/>
      <c r="V553" s="383"/>
      <c r="W553" s="383"/>
      <c r="X553" s="383"/>
      <c r="Y553" s="383"/>
      <c r="Z553" s="383"/>
      <c r="AA553" s="383"/>
      <c r="AB553" s="383"/>
      <c r="AC553" s="383"/>
      <c r="AD553" s="383"/>
    </row>
    <row r="554">
      <c r="A554" s="383"/>
      <c r="B554" s="383"/>
      <c r="C554" s="379"/>
      <c r="D554" s="379" t="s">
        <v>380</v>
      </c>
      <c r="E554" s="381" t="s">
        <v>380</v>
      </c>
      <c r="F554" s="379"/>
      <c r="G554" s="379" t="s">
        <v>380</v>
      </c>
      <c r="H554" s="381" t="s">
        <v>380</v>
      </c>
      <c r="I554" s="379"/>
      <c r="J554" s="383"/>
      <c r="K554" s="383"/>
      <c r="L554" s="384"/>
      <c r="M554" s="383"/>
      <c r="N554" s="383"/>
      <c r="O554" s="383"/>
      <c r="P554" s="383"/>
      <c r="Q554" s="383"/>
      <c r="R554" s="383"/>
      <c r="S554" s="383"/>
      <c r="T554" s="383"/>
      <c r="U554" s="383"/>
      <c r="V554" s="383"/>
      <c r="W554" s="383"/>
      <c r="X554" s="383"/>
      <c r="Y554" s="383"/>
      <c r="Z554" s="383"/>
      <c r="AA554" s="383"/>
      <c r="AB554" s="383"/>
      <c r="AC554" s="383"/>
      <c r="AD554" s="383"/>
    </row>
    <row r="555">
      <c r="A555" s="383"/>
      <c r="B555" s="383"/>
      <c r="C555" s="379"/>
      <c r="D555" s="379" t="s">
        <v>380</v>
      </c>
      <c r="E555" s="381" t="s">
        <v>380</v>
      </c>
      <c r="F555" s="379"/>
      <c r="G555" s="379" t="s">
        <v>380</v>
      </c>
      <c r="H555" s="381" t="s">
        <v>380</v>
      </c>
      <c r="I555" s="379"/>
      <c r="J555" s="383"/>
      <c r="K555" s="383"/>
      <c r="L555" s="384"/>
      <c r="M555" s="383"/>
      <c r="N555" s="383"/>
      <c r="O555" s="383"/>
      <c r="P555" s="383"/>
      <c r="Q555" s="383"/>
      <c r="R555" s="383"/>
      <c r="S555" s="383"/>
      <c r="T555" s="383"/>
      <c r="U555" s="383"/>
      <c r="V555" s="383"/>
      <c r="W555" s="383"/>
      <c r="X555" s="383"/>
      <c r="Y555" s="383"/>
      <c r="Z555" s="383"/>
      <c r="AA555" s="383"/>
      <c r="AB555" s="383"/>
      <c r="AC555" s="383"/>
      <c r="AD555" s="383"/>
    </row>
    <row r="556">
      <c r="A556" s="383"/>
      <c r="B556" s="383"/>
      <c r="C556" s="379"/>
      <c r="D556" s="379" t="s">
        <v>380</v>
      </c>
      <c r="E556" s="381" t="s">
        <v>380</v>
      </c>
      <c r="F556" s="379"/>
      <c r="G556" s="379" t="s">
        <v>380</v>
      </c>
      <c r="H556" s="381" t="s">
        <v>380</v>
      </c>
      <c r="I556" s="379"/>
      <c r="J556" s="383"/>
      <c r="K556" s="383"/>
      <c r="L556" s="384"/>
      <c r="M556" s="383"/>
      <c r="N556" s="383"/>
      <c r="O556" s="383"/>
      <c r="P556" s="383"/>
      <c r="Q556" s="383"/>
      <c r="R556" s="383"/>
      <c r="S556" s="383"/>
      <c r="T556" s="383"/>
      <c r="U556" s="383"/>
      <c r="V556" s="383"/>
      <c r="W556" s="383"/>
      <c r="X556" s="383"/>
      <c r="Y556" s="383"/>
      <c r="Z556" s="383"/>
      <c r="AA556" s="383"/>
      <c r="AB556" s="383"/>
      <c r="AC556" s="383"/>
      <c r="AD556" s="383"/>
    </row>
    <row r="557">
      <c r="A557" s="383"/>
      <c r="B557" s="383"/>
      <c r="C557" s="379"/>
      <c r="D557" s="379" t="s">
        <v>380</v>
      </c>
      <c r="E557" s="381" t="s">
        <v>380</v>
      </c>
      <c r="F557" s="379"/>
      <c r="G557" s="379" t="s">
        <v>380</v>
      </c>
      <c r="H557" s="381" t="s">
        <v>380</v>
      </c>
      <c r="I557" s="379"/>
      <c r="J557" s="383"/>
      <c r="K557" s="383"/>
      <c r="L557" s="384"/>
      <c r="M557" s="383"/>
      <c r="N557" s="383"/>
      <c r="O557" s="383"/>
      <c r="P557" s="383"/>
      <c r="Q557" s="383"/>
      <c r="R557" s="383"/>
      <c r="S557" s="383"/>
      <c r="T557" s="383"/>
      <c r="U557" s="383"/>
      <c r="V557" s="383"/>
      <c r="W557" s="383"/>
      <c r="X557" s="383"/>
      <c r="Y557" s="383"/>
      <c r="Z557" s="383"/>
      <c r="AA557" s="383"/>
      <c r="AB557" s="383"/>
      <c r="AC557" s="383"/>
      <c r="AD557" s="383"/>
    </row>
    <row r="558">
      <c r="A558" s="383"/>
      <c r="B558" s="383"/>
      <c r="C558" s="379"/>
      <c r="D558" s="379" t="s">
        <v>380</v>
      </c>
      <c r="E558" s="381" t="s">
        <v>380</v>
      </c>
      <c r="F558" s="379"/>
      <c r="G558" s="379" t="s">
        <v>380</v>
      </c>
      <c r="H558" s="381" t="s">
        <v>380</v>
      </c>
      <c r="I558" s="379"/>
      <c r="J558" s="383"/>
      <c r="K558" s="383"/>
      <c r="L558" s="384"/>
      <c r="M558" s="383"/>
      <c r="N558" s="383"/>
      <c r="O558" s="383"/>
      <c r="P558" s="383"/>
      <c r="Q558" s="383"/>
      <c r="R558" s="383"/>
      <c r="S558" s="383"/>
      <c r="T558" s="383"/>
      <c r="U558" s="383"/>
      <c r="V558" s="383"/>
      <c r="W558" s="383"/>
      <c r="X558" s="383"/>
      <c r="Y558" s="383"/>
      <c r="Z558" s="383"/>
      <c r="AA558" s="383"/>
      <c r="AB558" s="383"/>
      <c r="AC558" s="383"/>
      <c r="AD558" s="383"/>
    </row>
    <row r="559">
      <c r="A559" s="383"/>
      <c r="B559" s="383"/>
      <c r="C559" s="379"/>
      <c r="D559" s="379" t="s">
        <v>380</v>
      </c>
      <c r="E559" s="381" t="s">
        <v>380</v>
      </c>
      <c r="F559" s="379"/>
      <c r="G559" s="379" t="s">
        <v>380</v>
      </c>
      <c r="H559" s="381" t="s">
        <v>380</v>
      </c>
      <c r="I559" s="379"/>
      <c r="J559" s="383"/>
      <c r="K559" s="383"/>
      <c r="L559" s="384"/>
      <c r="M559" s="383"/>
      <c r="N559" s="383"/>
      <c r="O559" s="383"/>
      <c r="P559" s="383"/>
      <c r="Q559" s="383"/>
      <c r="R559" s="383"/>
      <c r="S559" s="383"/>
      <c r="T559" s="383"/>
      <c r="U559" s="383"/>
      <c r="V559" s="383"/>
      <c r="W559" s="383"/>
      <c r="X559" s="383"/>
      <c r="Y559" s="383"/>
      <c r="Z559" s="383"/>
      <c r="AA559" s="383"/>
      <c r="AB559" s="383"/>
      <c r="AC559" s="383"/>
      <c r="AD559" s="383"/>
    </row>
    <row r="560">
      <c r="A560" s="383"/>
      <c r="B560" s="383"/>
      <c r="C560" s="379"/>
      <c r="D560" s="379" t="s">
        <v>380</v>
      </c>
      <c r="E560" s="381" t="s">
        <v>380</v>
      </c>
      <c r="F560" s="379"/>
      <c r="G560" s="379" t="s">
        <v>380</v>
      </c>
      <c r="H560" s="381" t="s">
        <v>380</v>
      </c>
      <c r="I560" s="379"/>
      <c r="J560" s="383"/>
      <c r="K560" s="383"/>
      <c r="L560" s="384"/>
      <c r="M560" s="383"/>
      <c r="N560" s="383"/>
      <c r="O560" s="383"/>
      <c r="P560" s="383"/>
      <c r="Q560" s="383"/>
      <c r="R560" s="383"/>
      <c r="S560" s="383"/>
      <c r="T560" s="383"/>
      <c r="U560" s="383"/>
      <c r="V560" s="383"/>
      <c r="W560" s="383"/>
      <c r="X560" s="383"/>
      <c r="Y560" s="383"/>
      <c r="Z560" s="383"/>
      <c r="AA560" s="383"/>
      <c r="AB560" s="383"/>
      <c r="AC560" s="383"/>
      <c r="AD560" s="383"/>
    </row>
    <row r="561">
      <c r="A561" s="383"/>
      <c r="B561" s="383"/>
      <c r="C561" s="379"/>
      <c r="D561" s="379" t="s">
        <v>380</v>
      </c>
      <c r="E561" s="381" t="s">
        <v>380</v>
      </c>
      <c r="F561" s="379"/>
      <c r="G561" s="379" t="s">
        <v>380</v>
      </c>
      <c r="H561" s="381" t="s">
        <v>380</v>
      </c>
      <c r="I561" s="379"/>
      <c r="J561" s="383"/>
      <c r="K561" s="383"/>
      <c r="L561" s="384"/>
      <c r="M561" s="383"/>
      <c r="N561" s="383"/>
      <c r="O561" s="383"/>
      <c r="P561" s="383"/>
      <c r="Q561" s="383"/>
      <c r="R561" s="383"/>
      <c r="S561" s="383"/>
      <c r="T561" s="383"/>
      <c r="U561" s="383"/>
      <c r="V561" s="383"/>
      <c r="W561" s="383"/>
      <c r="X561" s="383"/>
      <c r="Y561" s="383"/>
      <c r="Z561" s="383"/>
      <c r="AA561" s="383"/>
      <c r="AB561" s="383"/>
      <c r="AC561" s="383"/>
      <c r="AD561" s="383"/>
    </row>
    <row r="562">
      <c r="A562" s="383"/>
      <c r="B562" s="383"/>
      <c r="C562" s="379"/>
      <c r="D562" s="379" t="s">
        <v>380</v>
      </c>
      <c r="E562" s="381" t="s">
        <v>380</v>
      </c>
      <c r="F562" s="379"/>
      <c r="G562" s="379" t="s">
        <v>380</v>
      </c>
      <c r="H562" s="381" t="s">
        <v>380</v>
      </c>
      <c r="I562" s="379"/>
      <c r="J562" s="383"/>
      <c r="K562" s="383"/>
      <c r="L562" s="384"/>
      <c r="M562" s="383"/>
      <c r="N562" s="383"/>
      <c r="O562" s="383"/>
      <c r="P562" s="383"/>
      <c r="Q562" s="383"/>
      <c r="R562" s="383"/>
      <c r="S562" s="383"/>
      <c r="T562" s="383"/>
      <c r="U562" s="383"/>
      <c r="V562" s="383"/>
      <c r="W562" s="383"/>
      <c r="X562" s="383"/>
      <c r="Y562" s="383"/>
      <c r="Z562" s="383"/>
      <c r="AA562" s="383"/>
      <c r="AB562" s="383"/>
      <c r="AC562" s="383"/>
      <c r="AD562" s="383"/>
    </row>
    <row r="563">
      <c r="A563" s="383"/>
      <c r="B563" s="383"/>
      <c r="C563" s="379"/>
      <c r="D563" s="379" t="s">
        <v>380</v>
      </c>
      <c r="E563" s="381" t="s">
        <v>380</v>
      </c>
      <c r="F563" s="379"/>
      <c r="G563" s="379" t="s">
        <v>380</v>
      </c>
      <c r="H563" s="381" t="s">
        <v>380</v>
      </c>
      <c r="I563" s="379"/>
      <c r="J563" s="383"/>
      <c r="K563" s="383"/>
      <c r="L563" s="384"/>
      <c r="M563" s="383"/>
      <c r="N563" s="383"/>
      <c r="O563" s="383"/>
      <c r="P563" s="383"/>
      <c r="Q563" s="383"/>
      <c r="R563" s="383"/>
      <c r="S563" s="383"/>
      <c r="T563" s="383"/>
      <c r="U563" s="383"/>
      <c r="V563" s="383"/>
      <c r="W563" s="383"/>
      <c r="X563" s="383"/>
      <c r="Y563" s="383"/>
      <c r="Z563" s="383"/>
      <c r="AA563" s="383"/>
      <c r="AB563" s="383"/>
      <c r="AC563" s="383"/>
      <c r="AD563" s="383"/>
    </row>
    <row r="564">
      <c r="A564" s="383"/>
      <c r="B564" s="383"/>
      <c r="C564" s="379"/>
      <c r="D564" s="379" t="s">
        <v>380</v>
      </c>
      <c r="E564" s="381" t="s">
        <v>380</v>
      </c>
      <c r="F564" s="379"/>
      <c r="G564" s="379" t="s">
        <v>380</v>
      </c>
      <c r="H564" s="381" t="s">
        <v>380</v>
      </c>
      <c r="I564" s="379"/>
      <c r="J564" s="383"/>
      <c r="K564" s="383"/>
      <c r="L564" s="384"/>
      <c r="M564" s="383"/>
      <c r="N564" s="383"/>
      <c r="O564" s="383"/>
      <c r="P564" s="383"/>
      <c r="Q564" s="383"/>
      <c r="R564" s="383"/>
      <c r="S564" s="383"/>
      <c r="T564" s="383"/>
      <c r="U564" s="383"/>
      <c r="V564" s="383"/>
      <c r="W564" s="383"/>
      <c r="X564" s="383"/>
      <c r="Y564" s="383"/>
      <c r="Z564" s="383"/>
      <c r="AA564" s="383"/>
      <c r="AB564" s="383"/>
      <c r="AC564" s="383"/>
      <c r="AD564" s="383"/>
    </row>
    <row r="565">
      <c r="A565" s="383"/>
      <c r="B565" s="383"/>
      <c r="C565" s="379"/>
      <c r="D565" s="379" t="s">
        <v>380</v>
      </c>
      <c r="E565" s="381" t="s">
        <v>380</v>
      </c>
      <c r="F565" s="379"/>
      <c r="G565" s="379" t="s">
        <v>380</v>
      </c>
      <c r="H565" s="381" t="s">
        <v>380</v>
      </c>
      <c r="I565" s="379"/>
      <c r="J565" s="383"/>
      <c r="K565" s="383"/>
      <c r="L565" s="384"/>
      <c r="M565" s="383"/>
      <c r="N565" s="383"/>
      <c r="O565" s="383"/>
      <c r="P565" s="383"/>
      <c r="Q565" s="383"/>
      <c r="R565" s="383"/>
      <c r="S565" s="383"/>
      <c r="T565" s="383"/>
      <c r="U565" s="383"/>
      <c r="V565" s="383"/>
      <c r="W565" s="383"/>
      <c r="X565" s="383"/>
      <c r="Y565" s="383"/>
      <c r="Z565" s="383"/>
      <c r="AA565" s="383"/>
      <c r="AB565" s="383"/>
      <c r="AC565" s="383"/>
      <c r="AD565" s="383"/>
    </row>
    <row r="566">
      <c r="A566" s="383"/>
      <c r="B566" s="383"/>
      <c r="C566" s="379"/>
      <c r="D566" s="379" t="s">
        <v>380</v>
      </c>
      <c r="E566" s="381" t="s">
        <v>380</v>
      </c>
      <c r="F566" s="379"/>
      <c r="G566" s="379" t="s">
        <v>380</v>
      </c>
      <c r="H566" s="381" t="s">
        <v>380</v>
      </c>
      <c r="I566" s="379"/>
      <c r="J566" s="383"/>
      <c r="K566" s="383"/>
      <c r="L566" s="384"/>
      <c r="M566" s="383"/>
      <c r="N566" s="383"/>
      <c r="O566" s="383"/>
      <c r="P566" s="383"/>
      <c r="Q566" s="383"/>
      <c r="R566" s="383"/>
      <c r="S566" s="383"/>
      <c r="T566" s="383"/>
      <c r="U566" s="383"/>
      <c r="V566" s="383"/>
      <c r="W566" s="383"/>
      <c r="X566" s="383"/>
      <c r="Y566" s="383"/>
      <c r="Z566" s="383"/>
      <c r="AA566" s="383"/>
      <c r="AB566" s="383"/>
      <c r="AC566" s="383"/>
      <c r="AD566" s="383"/>
    </row>
    <row r="567">
      <c r="A567" s="383"/>
      <c r="B567" s="383"/>
      <c r="C567" s="379"/>
      <c r="D567" s="379" t="s">
        <v>380</v>
      </c>
      <c r="E567" s="381" t="s">
        <v>380</v>
      </c>
      <c r="F567" s="379"/>
      <c r="G567" s="379" t="s">
        <v>380</v>
      </c>
      <c r="H567" s="381" t="s">
        <v>380</v>
      </c>
      <c r="I567" s="379"/>
      <c r="J567" s="383"/>
      <c r="K567" s="383"/>
      <c r="L567" s="384"/>
      <c r="M567" s="383"/>
      <c r="N567" s="383"/>
      <c r="O567" s="383"/>
      <c r="P567" s="383"/>
      <c r="Q567" s="383"/>
      <c r="R567" s="383"/>
      <c r="S567" s="383"/>
      <c r="T567" s="383"/>
      <c r="U567" s="383"/>
      <c r="V567" s="383"/>
      <c r="W567" s="383"/>
      <c r="X567" s="383"/>
      <c r="Y567" s="383"/>
      <c r="Z567" s="383"/>
      <c r="AA567" s="383"/>
      <c r="AB567" s="383"/>
      <c r="AC567" s="383"/>
      <c r="AD567" s="383"/>
    </row>
    <row r="568">
      <c r="A568" s="383"/>
      <c r="B568" s="383"/>
      <c r="C568" s="379"/>
      <c r="D568" s="379" t="s">
        <v>380</v>
      </c>
      <c r="E568" s="381" t="s">
        <v>380</v>
      </c>
      <c r="F568" s="379"/>
      <c r="G568" s="379" t="s">
        <v>380</v>
      </c>
      <c r="H568" s="381" t="s">
        <v>380</v>
      </c>
      <c r="I568" s="379"/>
      <c r="J568" s="383"/>
      <c r="K568" s="383"/>
      <c r="L568" s="384"/>
      <c r="M568" s="383"/>
      <c r="N568" s="383"/>
      <c r="O568" s="383"/>
      <c r="P568" s="383"/>
      <c r="Q568" s="383"/>
      <c r="R568" s="383"/>
      <c r="S568" s="383"/>
      <c r="T568" s="383"/>
      <c r="U568" s="383"/>
      <c r="V568" s="383"/>
      <c r="W568" s="383"/>
      <c r="X568" s="383"/>
      <c r="Y568" s="383"/>
      <c r="Z568" s="383"/>
      <c r="AA568" s="383"/>
      <c r="AB568" s="383"/>
      <c r="AC568" s="383"/>
      <c r="AD568" s="383"/>
    </row>
    <row r="569">
      <c r="A569" s="383"/>
      <c r="B569" s="383"/>
      <c r="C569" s="379"/>
      <c r="D569" s="379" t="s">
        <v>380</v>
      </c>
      <c r="E569" s="381" t="s">
        <v>380</v>
      </c>
      <c r="F569" s="379"/>
      <c r="G569" s="379" t="s">
        <v>380</v>
      </c>
      <c r="H569" s="381" t="s">
        <v>380</v>
      </c>
      <c r="I569" s="379"/>
      <c r="J569" s="383"/>
      <c r="K569" s="383"/>
      <c r="L569" s="384"/>
      <c r="M569" s="383"/>
      <c r="N569" s="383"/>
      <c r="O569" s="383"/>
      <c r="P569" s="383"/>
      <c r="Q569" s="383"/>
      <c r="R569" s="383"/>
      <c r="S569" s="383"/>
      <c r="T569" s="383"/>
      <c r="U569" s="383"/>
      <c r="V569" s="383"/>
      <c r="W569" s="383"/>
      <c r="X569" s="383"/>
      <c r="Y569" s="383"/>
      <c r="Z569" s="383"/>
      <c r="AA569" s="383"/>
      <c r="AB569" s="383"/>
      <c r="AC569" s="383"/>
      <c r="AD569" s="383"/>
    </row>
    <row r="570">
      <c r="A570" s="383"/>
      <c r="B570" s="383"/>
      <c r="C570" s="379"/>
      <c r="D570" s="379" t="s">
        <v>380</v>
      </c>
      <c r="E570" s="381" t="s">
        <v>380</v>
      </c>
      <c r="F570" s="379"/>
      <c r="G570" s="379" t="s">
        <v>380</v>
      </c>
      <c r="H570" s="381" t="s">
        <v>380</v>
      </c>
      <c r="I570" s="379"/>
      <c r="J570" s="383"/>
      <c r="K570" s="383"/>
      <c r="L570" s="384"/>
      <c r="M570" s="383"/>
      <c r="N570" s="383"/>
      <c r="O570" s="383"/>
      <c r="P570" s="383"/>
      <c r="Q570" s="383"/>
      <c r="R570" s="383"/>
      <c r="S570" s="383"/>
      <c r="T570" s="383"/>
      <c r="U570" s="383"/>
      <c r="V570" s="383"/>
      <c r="W570" s="383"/>
      <c r="X570" s="383"/>
      <c r="Y570" s="383"/>
      <c r="Z570" s="383"/>
      <c r="AA570" s="383"/>
      <c r="AB570" s="383"/>
      <c r="AC570" s="383"/>
      <c r="AD570" s="383"/>
    </row>
    <row r="571">
      <c r="A571" s="383"/>
      <c r="B571" s="383"/>
      <c r="C571" s="379"/>
      <c r="D571" s="379" t="s">
        <v>380</v>
      </c>
      <c r="E571" s="381" t="s">
        <v>380</v>
      </c>
      <c r="F571" s="379"/>
      <c r="G571" s="379" t="s">
        <v>380</v>
      </c>
      <c r="H571" s="381" t="s">
        <v>380</v>
      </c>
      <c r="I571" s="379"/>
      <c r="J571" s="383"/>
      <c r="K571" s="383"/>
      <c r="L571" s="384"/>
      <c r="M571" s="383"/>
      <c r="N571" s="383"/>
      <c r="O571" s="383"/>
      <c r="P571" s="383"/>
      <c r="Q571" s="383"/>
      <c r="R571" s="383"/>
      <c r="S571" s="383"/>
      <c r="T571" s="383"/>
      <c r="U571" s="383"/>
      <c r="V571" s="383"/>
      <c r="W571" s="383"/>
      <c r="X571" s="383"/>
      <c r="Y571" s="383"/>
      <c r="Z571" s="383"/>
      <c r="AA571" s="383"/>
      <c r="AB571" s="383"/>
      <c r="AC571" s="383"/>
      <c r="AD571" s="383"/>
    </row>
    <row r="572">
      <c r="A572" s="383"/>
      <c r="B572" s="383"/>
      <c r="C572" s="379"/>
      <c r="D572" s="379" t="s">
        <v>380</v>
      </c>
      <c r="E572" s="381" t="s">
        <v>380</v>
      </c>
      <c r="F572" s="379"/>
      <c r="G572" s="379" t="s">
        <v>380</v>
      </c>
      <c r="H572" s="381" t="s">
        <v>380</v>
      </c>
      <c r="I572" s="379"/>
      <c r="J572" s="383"/>
      <c r="K572" s="383"/>
      <c r="L572" s="384"/>
      <c r="M572" s="383"/>
      <c r="N572" s="383"/>
      <c r="O572" s="383"/>
      <c r="P572" s="383"/>
      <c r="Q572" s="383"/>
      <c r="R572" s="383"/>
      <c r="S572" s="383"/>
      <c r="T572" s="383"/>
      <c r="U572" s="383"/>
      <c r="V572" s="383"/>
      <c r="W572" s="383"/>
      <c r="X572" s="383"/>
      <c r="Y572" s="383"/>
      <c r="Z572" s="383"/>
      <c r="AA572" s="383"/>
      <c r="AB572" s="383"/>
      <c r="AC572" s="383"/>
      <c r="AD572" s="383"/>
    </row>
    <row r="573">
      <c r="A573" s="383"/>
      <c r="B573" s="383"/>
      <c r="C573" s="379"/>
      <c r="D573" s="379" t="s">
        <v>380</v>
      </c>
      <c r="E573" s="381" t="s">
        <v>380</v>
      </c>
      <c r="F573" s="379"/>
      <c r="G573" s="379" t="s">
        <v>380</v>
      </c>
      <c r="H573" s="381" t="s">
        <v>380</v>
      </c>
      <c r="I573" s="379"/>
      <c r="J573" s="383"/>
      <c r="K573" s="383"/>
      <c r="L573" s="384"/>
      <c r="M573" s="383"/>
      <c r="N573" s="383"/>
      <c r="O573" s="383"/>
      <c r="P573" s="383"/>
      <c r="Q573" s="383"/>
      <c r="R573" s="383"/>
      <c r="S573" s="383"/>
      <c r="T573" s="383"/>
      <c r="U573" s="383"/>
      <c r="V573" s="383"/>
      <c r="W573" s="383"/>
      <c r="X573" s="383"/>
      <c r="Y573" s="383"/>
      <c r="Z573" s="383"/>
      <c r="AA573" s="383"/>
      <c r="AB573" s="383"/>
      <c r="AC573" s="383"/>
      <c r="AD573" s="383"/>
    </row>
    <row r="574">
      <c r="A574" s="383"/>
      <c r="B574" s="383"/>
      <c r="C574" s="379"/>
      <c r="D574" s="379" t="s">
        <v>380</v>
      </c>
      <c r="E574" s="381" t="s">
        <v>380</v>
      </c>
      <c r="F574" s="379"/>
      <c r="G574" s="379" t="s">
        <v>380</v>
      </c>
      <c r="H574" s="381" t="s">
        <v>380</v>
      </c>
      <c r="I574" s="379"/>
      <c r="J574" s="383"/>
      <c r="K574" s="383"/>
      <c r="L574" s="384"/>
      <c r="M574" s="383"/>
      <c r="N574" s="383"/>
      <c r="O574" s="383"/>
      <c r="P574" s="383"/>
      <c r="Q574" s="383"/>
      <c r="R574" s="383"/>
      <c r="S574" s="383"/>
      <c r="T574" s="383"/>
      <c r="U574" s="383"/>
      <c r="V574" s="383"/>
      <c r="W574" s="383"/>
      <c r="X574" s="383"/>
      <c r="Y574" s="383"/>
      <c r="Z574" s="383"/>
      <c r="AA574" s="383"/>
      <c r="AB574" s="383"/>
      <c r="AC574" s="383"/>
      <c r="AD574" s="383"/>
    </row>
    <row r="575">
      <c r="A575" s="383"/>
      <c r="B575" s="383"/>
      <c r="C575" s="379"/>
      <c r="D575" s="379" t="s">
        <v>380</v>
      </c>
      <c r="E575" s="381" t="s">
        <v>380</v>
      </c>
      <c r="F575" s="379"/>
      <c r="G575" s="379" t="s">
        <v>380</v>
      </c>
      <c r="H575" s="381" t="s">
        <v>380</v>
      </c>
      <c r="I575" s="379"/>
      <c r="J575" s="383"/>
      <c r="K575" s="383"/>
      <c r="L575" s="384"/>
      <c r="M575" s="383"/>
      <c r="N575" s="383"/>
      <c r="O575" s="383"/>
      <c r="P575" s="383"/>
      <c r="Q575" s="383"/>
      <c r="R575" s="383"/>
      <c r="S575" s="383"/>
      <c r="T575" s="383"/>
      <c r="U575" s="383"/>
      <c r="V575" s="383"/>
      <c r="W575" s="383"/>
      <c r="X575" s="383"/>
      <c r="Y575" s="383"/>
      <c r="Z575" s="383"/>
      <c r="AA575" s="383"/>
      <c r="AB575" s="383"/>
      <c r="AC575" s="383"/>
      <c r="AD575" s="383"/>
    </row>
    <row r="576">
      <c r="A576" s="383"/>
      <c r="B576" s="383"/>
      <c r="C576" s="379"/>
      <c r="D576" s="379" t="s">
        <v>380</v>
      </c>
      <c r="E576" s="381" t="s">
        <v>380</v>
      </c>
      <c r="F576" s="379"/>
      <c r="G576" s="379" t="s">
        <v>380</v>
      </c>
      <c r="H576" s="381" t="s">
        <v>380</v>
      </c>
      <c r="I576" s="379"/>
      <c r="J576" s="383"/>
      <c r="K576" s="383"/>
      <c r="L576" s="384"/>
      <c r="M576" s="383"/>
      <c r="N576" s="383"/>
      <c r="O576" s="383"/>
      <c r="P576" s="383"/>
      <c r="Q576" s="383"/>
      <c r="R576" s="383"/>
      <c r="S576" s="383"/>
      <c r="T576" s="383"/>
      <c r="U576" s="383"/>
      <c r="V576" s="383"/>
      <c r="W576" s="383"/>
      <c r="X576" s="383"/>
      <c r="Y576" s="383"/>
      <c r="Z576" s="383"/>
      <c r="AA576" s="383"/>
      <c r="AB576" s="383"/>
      <c r="AC576" s="383"/>
      <c r="AD576" s="383"/>
    </row>
    <row r="577">
      <c r="A577" s="383"/>
      <c r="B577" s="383"/>
      <c r="C577" s="379"/>
      <c r="D577" s="379" t="s">
        <v>380</v>
      </c>
      <c r="E577" s="381" t="s">
        <v>380</v>
      </c>
      <c r="F577" s="379"/>
      <c r="G577" s="379" t="s">
        <v>380</v>
      </c>
      <c r="H577" s="381" t="s">
        <v>380</v>
      </c>
      <c r="I577" s="379"/>
      <c r="J577" s="383"/>
      <c r="K577" s="383"/>
      <c r="L577" s="384"/>
      <c r="M577" s="383"/>
      <c r="N577" s="383"/>
      <c r="O577" s="383"/>
      <c r="P577" s="383"/>
      <c r="Q577" s="383"/>
      <c r="R577" s="383"/>
      <c r="S577" s="383"/>
      <c r="T577" s="383"/>
      <c r="U577" s="383"/>
      <c r="V577" s="383"/>
      <c r="W577" s="383"/>
      <c r="X577" s="383"/>
      <c r="Y577" s="383"/>
      <c r="Z577" s="383"/>
      <c r="AA577" s="383"/>
      <c r="AB577" s="383"/>
      <c r="AC577" s="383"/>
      <c r="AD577" s="383"/>
    </row>
    <row r="578">
      <c r="A578" s="383"/>
      <c r="B578" s="383"/>
      <c r="C578" s="379"/>
      <c r="D578" s="379" t="s">
        <v>380</v>
      </c>
      <c r="E578" s="381" t="s">
        <v>380</v>
      </c>
      <c r="F578" s="379"/>
      <c r="G578" s="379" t="s">
        <v>380</v>
      </c>
      <c r="H578" s="381" t="s">
        <v>380</v>
      </c>
      <c r="I578" s="379"/>
      <c r="J578" s="383"/>
      <c r="K578" s="383"/>
      <c r="L578" s="384"/>
      <c r="M578" s="383"/>
      <c r="N578" s="383"/>
      <c r="O578" s="383"/>
      <c r="P578" s="383"/>
      <c r="Q578" s="383"/>
      <c r="R578" s="383"/>
      <c r="S578" s="383"/>
      <c r="T578" s="383"/>
      <c r="U578" s="383"/>
      <c r="V578" s="383"/>
      <c r="W578" s="383"/>
      <c r="X578" s="383"/>
      <c r="Y578" s="383"/>
      <c r="Z578" s="383"/>
      <c r="AA578" s="383"/>
      <c r="AB578" s="383"/>
      <c r="AC578" s="383"/>
      <c r="AD578" s="383"/>
    </row>
    <row r="579">
      <c r="A579" s="383"/>
      <c r="B579" s="383"/>
      <c r="C579" s="379"/>
      <c r="D579" s="379" t="s">
        <v>380</v>
      </c>
      <c r="E579" s="381" t="s">
        <v>380</v>
      </c>
      <c r="F579" s="379"/>
      <c r="G579" s="379" t="s">
        <v>380</v>
      </c>
      <c r="H579" s="381" t="s">
        <v>380</v>
      </c>
      <c r="I579" s="379"/>
      <c r="J579" s="383"/>
      <c r="K579" s="383"/>
      <c r="L579" s="384"/>
      <c r="M579" s="383"/>
      <c r="N579" s="383"/>
      <c r="O579" s="383"/>
      <c r="P579" s="383"/>
      <c r="Q579" s="383"/>
      <c r="R579" s="383"/>
      <c r="S579" s="383"/>
      <c r="T579" s="383"/>
      <c r="U579" s="383"/>
      <c r="V579" s="383"/>
      <c r="W579" s="383"/>
      <c r="X579" s="383"/>
      <c r="Y579" s="383"/>
      <c r="Z579" s="383"/>
      <c r="AA579" s="383"/>
      <c r="AB579" s="383"/>
      <c r="AC579" s="383"/>
      <c r="AD579" s="383"/>
    </row>
    <row r="580">
      <c r="A580" s="383"/>
      <c r="B580" s="383"/>
      <c r="C580" s="379"/>
      <c r="D580" s="379" t="s">
        <v>380</v>
      </c>
      <c r="E580" s="381" t="s">
        <v>380</v>
      </c>
      <c r="F580" s="379"/>
      <c r="G580" s="379" t="s">
        <v>380</v>
      </c>
      <c r="H580" s="381" t="s">
        <v>380</v>
      </c>
      <c r="I580" s="379"/>
      <c r="J580" s="383"/>
      <c r="K580" s="383"/>
      <c r="L580" s="384"/>
      <c r="M580" s="383"/>
      <c r="N580" s="383"/>
      <c r="O580" s="383"/>
      <c r="P580" s="383"/>
      <c r="Q580" s="383"/>
      <c r="R580" s="383"/>
      <c r="S580" s="383"/>
      <c r="T580" s="383"/>
      <c r="U580" s="383"/>
      <c r="V580" s="383"/>
      <c r="W580" s="383"/>
      <c r="X580" s="383"/>
      <c r="Y580" s="383"/>
      <c r="Z580" s="383"/>
      <c r="AA580" s="383"/>
      <c r="AB580" s="383"/>
      <c r="AC580" s="383"/>
      <c r="AD580" s="383"/>
    </row>
    <row r="581">
      <c r="A581" s="383"/>
      <c r="B581" s="383"/>
      <c r="C581" s="379"/>
      <c r="D581" s="379" t="s">
        <v>380</v>
      </c>
      <c r="E581" s="381" t="s">
        <v>380</v>
      </c>
      <c r="F581" s="379"/>
      <c r="G581" s="379" t="s">
        <v>380</v>
      </c>
      <c r="H581" s="381" t="s">
        <v>380</v>
      </c>
      <c r="I581" s="379"/>
      <c r="J581" s="383"/>
      <c r="K581" s="383"/>
      <c r="L581" s="384"/>
      <c r="M581" s="383"/>
      <c r="N581" s="383"/>
      <c r="O581" s="383"/>
      <c r="P581" s="383"/>
      <c r="Q581" s="383"/>
      <c r="R581" s="383"/>
      <c r="S581" s="383"/>
      <c r="T581" s="383"/>
      <c r="U581" s="383"/>
      <c r="V581" s="383"/>
      <c r="W581" s="383"/>
      <c r="X581" s="383"/>
      <c r="Y581" s="383"/>
      <c r="Z581" s="383"/>
      <c r="AA581" s="383"/>
      <c r="AB581" s="383"/>
      <c r="AC581" s="383"/>
      <c r="AD581" s="383"/>
    </row>
    <row r="582">
      <c r="A582" s="383"/>
      <c r="B582" s="383"/>
      <c r="C582" s="379"/>
      <c r="D582" s="379" t="s">
        <v>380</v>
      </c>
      <c r="E582" s="381" t="s">
        <v>380</v>
      </c>
      <c r="F582" s="379"/>
      <c r="G582" s="379" t="s">
        <v>380</v>
      </c>
      <c r="H582" s="381" t="s">
        <v>380</v>
      </c>
      <c r="I582" s="379"/>
      <c r="J582" s="383"/>
      <c r="K582" s="383"/>
      <c r="L582" s="384"/>
      <c r="M582" s="383"/>
      <c r="N582" s="383"/>
      <c r="O582" s="383"/>
      <c r="P582" s="383"/>
      <c r="Q582" s="383"/>
      <c r="R582" s="383"/>
      <c r="S582" s="383"/>
      <c r="T582" s="383"/>
      <c r="U582" s="383"/>
      <c r="V582" s="383"/>
      <c r="W582" s="383"/>
      <c r="X582" s="383"/>
      <c r="Y582" s="383"/>
      <c r="Z582" s="383"/>
      <c r="AA582" s="383"/>
      <c r="AB582" s="383"/>
      <c r="AC582" s="383"/>
      <c r="AD582" s="383"/>
    </row>
    <row r="583">
      <c r="A583" s="383"/>
      <c r="B583" s="383"/>
      <c r="C583" s="379"/>
      <c r="D583" s="379" t="s">
        <v>380</v>
      </c>
      <c r="E583" s="381" t="s">
        <v>380</v>
      </c>
      <c r="F583" s="379"/>
      <c r="G583" s="379" t="s">
        <v>380</v>
      </c>
      <c r="H583" s="381" t="s">
        <v>380</v>
      </c>
      <c r="I583" s="379"/>
      <c r="J583" s="383"/>
      <c r="K583" s="383"/>
      <c r="L583" s="384"/>
      <c r="M583" s="383"/>
      <c r="N583" s="383"/>
      <c r="O583" s="383"/>
      <c r="P583" s="383"/>
      <c r="Q583" s="383"/>
      <c r="R583" s="383"/>
      <c r="S583" s="383"/>
      <c r="T583" s="383"/>
      <c r="U583" s="383"/>
      <c r="V583" s="383"/>
      <c r="W583" s="383"/>
      <c r="X583" s="383"/>
      <c r="Y583" s="383"/>
      <c r="Z583" s="383"/>
      <c r="AA583" s="383"/>
      <c r="AB583" s="383"/>
      <c r="AC583" s="383"/>
      <c r="AD583" s="383"/>
    </row>
    <row r="584">
      <c r="A584" s="383"/>
      <c r="B584" s="383"/>
      <c r="C584" s="379"/>
      <c r="D584" s="379" t="s">
        <v>380</v>
      </c>
      <c r="E584" s="381" t="s">
        <v>380</v>
      </c>
      <c r="F584" s="379"/>
      <c r="G584" s="379" t="s">
        <v>380</v>
      </c>
      <c r="H584" s="381" t="s">
        <v>380</v>
      </c>
      <c r="I584" s="379"/>
      <c r="J584" s="383"/>
      <c r="K584" s="383"/>
      <c r="L584" s="384"/>
      <c r="M584" s="383"/>
      <c r="N584" s="383"/>
      <c r="O584" s="383"/>
      <c r="P584" s="383"/>
      <c r="Q584" s="383"/>
      <c r="R584" s="383"/>
      <c r="S584" s="383"/>
      <c r="T584" s="383"/>
      <c r="U584" s="383"/>
      <c r="V584" s="383"/>
      <c r="W584" s="383"/>
      <c r="X584" s="383"/>
      <c r="Y584" s="383"/>
      <c r="Z584" s="383"/>
      <c r="AA584" s="383"/>
      <c r="AB584" s="383"/>
      <c r="AC584" s="383"/>
      <c r="AD584" s="383"/>
    </row>
    <row r="585">
      <c r="A585" s="383"/>
      <c r="B585" s="383"/>
      <c r="C585" s="379"/>
      <c r="D585" s="379" t="s">
        <v>380</v>
      </c>
      <c r="E585" s="381" t="s">
        <v>380</v>
      </c>
      <c r="F585" s="379"/>
      <c r="G585" s="379" t="s">
        <v>380</v>
      </c>
      <c r="H585" s="381" t="s">
        <v>380</v>
      </c>
      <c r="I585" s="379"/>
      <c r="J585" s="383"/>
      <c r="K585" s="383"/>
      <c r="L585" s="384"/>
      <c r="M585" s="383"/>
      <c r="N585" s="383"/>
      <c r="O585" s="383"/>
      <c r="P585" s="383"/>
      <c r="Q585" s="383"/>
      <c r="R585" s="383"/>
      <c r="S585" s="383"/>
      <c r="T585" s="383"/>
      <c r="U585" s="383"/>
      <c r="V585" s="383"/>
      <c r="W585" s="383"/>
      <c r="X585" s="383"/>
      <c r="Y585" s="383"/>
      <c r="Z585" s="383"/>
      <c r="AA585" s="383"/>
      <c r="AB585" s="383"/>
      <c r="AC585" s="383"/>
      <c r="AD585" s="383"/>
    </row>
    <row r="586">
      <c r="A586" s="383"/>
      <c r="B586" s="383"/>
      <c r="C586" s="379"/>
      <c r="D586" s="379" t="s">
        <v>380</v>
      </c>
      <c r="E586" s="381" t="s">
        <v>380</v>
      </c>
      <c r="F586" s="379"/>
      <c r="G586" s="379" t="s">
        <v>380</v>
      </c>
      <c r="H586" s="381" t="s">
        <v>380</v>
      </c>
      <c r="I586" s="379"/>
      <c r="J586" s="383"/>
      <c r="K586" s="383"/>
      <c r="L586" s="384"/>
      <c r="M586" s="383"/>
      <c r="N586" s="383"/>
      <c r="O586" s="383"/>
      <c r="P586" s="383"/>
      <c r="Q586" s="383"/>
      <c r="R586" s="383"/>
      <c r="S586" s="383"/>
      <c r="T586" s="383"/>
      <c r="U586" s="383"/>
      <c r="V586" s="383"/>
      <c r="W586" s="383"/>
      <c r="X586" s="383"/>
      <c r="Y586" s="383"/>
      <c r="Z586" s="383"/>
      <c r="AA586" s="383"/>
      <c r="AB586" s="383"/>
      <c r="AC586" s="383"/>
      <c r="AD586" s="383"/>
    </row>
    <row r="587">
      <c r="A587" s="383"/>
      <c r="B587" s="383"/>
      <c r="C587" s="379"/>
      <c r="D587" s="379" t="s">
        <v>380</v>
      </c>
      <c r="E587" s="381" t="s">
        <v>380</v>
      </c>
      <c r="F587" s="379"/>
      <c r="G587" s="379" t="s">
        <v>380</v>
      </c>
      <c r="H587" s="381" t="s">
        <v>380</v>
      </c>
      <c r="I587" s="379"/>
      <c r="J587" s="383"/>
      <c r="K587" s="383"/>
      <c r="L587" s="384"/>
      <c r="M587" s="383"/>
      <c r="N587" s="383"/>
      <c r="O587" s="383"/>
      <c r="P587" s="383"/>
      <c r="Q587" s="383"/>
      <c r="R587" s="383"/>
      <c r="S587" s="383"/>
      <c r="T587" s="383"/>
      <c r="U587" s="383"/>
      <c r="V587" s="383"/>
      <c r="W587" s="383"/>
      <c r="X587" s="383"/>
      <c r="Y587" s="383"/>
      <c r="Z587" s="383"/>
      <c r="AA587" s="383"/>
      <c r="AB587" s="383"/>
      <c r="AC587" s="383"/>
      <c r="AD587" s="383"/>
    </row>
    <row r="588">
      <c r="A588" s="383"/>
      <c r="B588" s="383"/>
      <c r="C588" s="379"/>
      <c r="D588" s="379" t="s">
        <v>380</v>
      </c>
      <c r="E588" s="381" t="s">
        <v>380</v>
      </c>
      <c r="F588" s="379"/>
      <c r="G588" s="379" t="s">
        <v>380</v>
      </c>
      <c r="H588" s="381" t="s">
        <v>380</v>
      </c>
      <c r="I588" s="379"/>
      <c r="J588" s="383"/>
      <c r="K588" s="383"/>
      <c r="L588" s="384"/>
      <c r="M588" s="383"/>
      <c r="N588" s="383"/>
      <c r="O588" s="383"/>
      <c r="P588" s="383"/>
      <c r="Q588" s="383"/>
      <c r="R588" s="383"/>
      <c r="S588" s="383"/>
      <c r="T588" s="383"/>
      <c r="U588" s="383"/>
      <c r="V588" s="383"/>
      <c r="W588" s="383"/>
      <c r="X588" s="383"/>
      <c r="Y588" s="383"/>
      <c r="Z588" s="383"/>
      <c r="AA588" s="383"/>
      <c r="AB588" s="383"/>
      <c r="AC588" s="383"/>
      <c r="AD588" s="383"/>
    </row>
    <row r="589">
      <c r="A589" s="383"/>
      <c r="B589" s="383"/>
      <c r="C589" s="379"/>
      <c r="D589" s="379" t="s">
        <v>380</v>
      </c>
      <c r="E589" s="381" t="s">
        <v>380</v>
      </c>
      <c r="F589" s="379"/>
      <c r="G589" s="379" t="s">
        <v>380</v>
      </c>
      <c r="H589" s="381" t="s">
        <v>380</v>
      </c>
      <c r="I589" s="379"/>
      <c r="J589" s="383"/>
      <c r="K589" s="383"/>
      <c r="L589" s="384"/>
      <c r="M589" s="383"/>
      <c r="N589" s="383"/>
      <c r="O589" s="383"/>
      <c r="P589" s="383"/>
      <c r="Q589" s="383"/>
      <c r="R589" s="383"/>
      <c r="S589" s="383"/>
      <c r="T589" s="383"/>
      <c r="U589" s="383"/>
      <c r="V589" s="383"/>
      <c r="W589" s="383"/>
      <c r="X589" s="383"/>
      <c r="Y589" s="383"/>
      <c r="Z589" s="383"/>
      <c r="AA589" s="383"/>
      <c r="AB589" s="383"/>
      <c r="AC589" s="383"/>
      <c r="AD589" s="383"/>
    </row>
    <row r="590">
      <c r="A590" s="383"/>
      <c r="B590" s="383"/>
      <c r="C590" s="379"/>
      <c r="D590" s="379" t="s">
        <v>380</v>
      </c>
      <c r="E590" s="381" t="s">
        <v>380</v>
      </c>
      <c r="F590" s="379"/>
      <c r="G590" s="379" t="s">
        <v>380</v>
      </c>
      <c r="H590" s="381" t="s">
        <v>380</v>
      </c>
      <c r="I590" s="379"/>
      <c r="J590" s="383"/>
      <c r="K590" s="383"/>
      <c r="L590" s="384"/>
      <c r="M590" s="383"/>
      <c r="N590" s="383"/>
      <c r="O590" s="383"/>
      <c r="P590" s="383"/>
      <c r="Q590" s="383"/>
      <c r="R590" s="383"/>
      <c r="S590" s="383"/>
      <c r="T590" s="383"/>
      <c r="U590" s="383"/>
      <c r="V590" s="383"/>
      <c r="W590" s="383"/>
      <c r="X590" s="383"/>
      <c r="Y590" s="383"/>
      <c r="Z590" s="383"/>
      <c r="AA590" s="383"/>
      <c r="AB590" s="383"/>
      <c r="AC590" s="383"/>
      <c r="AD590" s="383"/>
    </row>
    <row r="591">
      <c r="A591" s="383"/>
      <c r="B591" s="383"/>
      <c r="C591" s="379"/>
      <c r="D591" s="379" t="s">
        <v>380</v>
      </c>
      <c r="E591" s="381" t="s">
        <v>380</v>
      </c>
      <c r="F591" s="379"/>
      <c r="G591" s="379" t="s">
        <v>380</v>
      </c>
      <c r="H591" s="381" t="s">
        <v>380</v>
      </c>
      <c r="I591" s="379"/>
      <c r="J591" s="383"/>
      <c r="K591" s="383"/>
      <c r="L591" s="384"/>
      <c r="M591" s="383"/>
      <c r="N591" s="383"/>
      <c r="O591" s="383"/>
      <c r="P591" s="383"/>
      <c r="Q591" s="383"/>
      <c r="R591" s="383"/>
      <c r="S591" s="383"/>
      <c r="T591" s="383"/>
      <c r="U591" s="383"/>
      <c r="V591" s="383"/>
      <c r="W591" s="383"/>
      <c r="X591" s="383"/>
      <c r="Y591" s="383"/>
      <c r="Z591" s="383"/>
      <c r="AA591" s="383"/>
      <c r="AB591" s="383"/>
      <c r="AC591" s="383"/>
      <c r="AD591" s="383"/>
    </row>
    <row r="592">
      <c r="A592" s="383"/>
      <c r="B592" s="383"/>
      <c r="C592" s="379"/>
      <c r="D592" s="379" t="s">
        <v>380</v>
      </c>
      <c r="E592" s="381" t="s">
        <v>380</v>
      </c>
      <c r="F592" s="379"/>
      <c r="G592" s="379" t="s">
        <v>380</v>
      </c>
      <c r="H592" s="381" t="s">
        <v>380</v>
      </c>
      <c r="I592" s="379"/>
      <c r="J592" s="383"/>
      <c r="K592" s="383"/>
      <c r="L592" s="384"/>
      <c r="M592" s="383"/>
      <c r="N592" s="383"/>
      <c r="O592" s="383"/>
      <c r="P592" s="383"/>
      <c r="Q592" s="383"/>
      <c r="R592" s="383"/>
      <c r="S592" s="383"/>
      <c r="T592" s="383"/>
      <c r="U592" s="383"/>
      <c r="V592" s="383"/>
      <c r="W592" s="383"/>
      <c r="X592" s="383"/>
      <c r="Y592" s="383"/>
      <c r="Z592" s="383"/>
      <c r="AA592" s="383"/>
      <c r="AB592" s="383"/>
      <c r="AC592" s="383"/>
      <c r="AD592" s="383"/>
    </row>
    <row r="593">
      <c r="A593" s="383"/>
      <c r="B593" s="383"/>
      <c r="C593" s="379"/>
      <c r="D593" s="379" t="s">
        <v>380</v>
      </c>
      <c r="E593" s="381" t="s">
        <v>380</v>
      </c>
      <c r="F593" s="379"/>
      <c r="G593" s="379" t="s">
        <v>380</v>
      </c>
      <c r="H593" s="381" t="s">
        <v>380</v>
      </c>
      <c r="I593" s="379"/>
      <c r="J593" s="383"/>
      <c r="K593" s="383"/>
      <c r="L593" s="384"/>
      <c r="M593" s="383"/>
      <c r="N593" s="383"/>
      <c r="O593" s="383"/>
      <c r="P593" s="383"/>
      <c r="Q593" s="383"/>
      <c r="R593" s="383"/>
      <c r="S593" s="383"/>
      <c r="T593" s="383"/>
      <c r="U593" s="383"/>
      <c r="V593" s="383"/>
      <c r="W593" s="383"/>
      <c r="X593" s="383"/>
      <c r="Y593" s="383"/>
      <c r="Z593" s="383"/>
      <c r="AA593" s="383"/>
      <c r="AB593" s="383"/>
      <c r="AC593" s="383"/>
      <c r="AD593" s="383"/>
    </row>
    <row r="594">
      <c r="A594" s="383"/>
      <c r="B594" s="383"/>
      <c r="C594" s="379"/>
      <c r="D594" s="379" t="s">
        <v>380</v>
      </c>
      <c r="E594" s="381" t="s">
        <v>380</v>
      </c>
      <c r="F594" s="379"/>
      <c r="G594" s="379" t="s">
        <v>380</v>
      </c>
      <c r="H594" s="381" t="s">
        <v>380</v>
      </c>
      <c r="I594" s="379"/>
      <c r="J594" s="383"/>
      <c r="K594" s="383"/>
      <c r="L594" s="384"/>
      <c r="M594" s="383"/>
      <c r="N594" s="383"/>
      <c r="O594" s="383"/>
      <c r="P594" s="383"/>
      <c r="Q594" s="383"/>
      <c r="R594" s="383"/>
      <c r="S594" s="383"/>
      <c r="T594" s="383"/>
      <c r="U594" s="383"/>
      <c r="V594" s="383"/>
      <c r="W594" s="383"/>
      <c r="X594" s="383"/>
      <c r="Y594" s="383"/>
      <c r="Z594" s="383"/>
      <c r="AA594" s="383"/>
      <c r="AB594" s="383"/>
      <c r="AC594" s="383"/>
      <c r="AD594" s="383"/>
    </row>
    <row r="595">
      <c r="A595" s="383"/>
      <c r="B595" s="383"/>
      <c r="C595" s="379"/>
      <c r="D595" s="379" t="s">
        <v>380</v>
      </c>
      <c r="E595" s="381" t="s">
        <v>380</v>
      </c>
      <c r="F595" s="379"/>
      <c r="G595" s="379" t="s">
        <v>380</v>
      </c>
      <c r="H595" s="381" t="s">
        <v>380</v>
      </c>
      <c r="I595" s="379"/>
      <c r="J595" s="383"/>
      <c r="K595" s="383"/>
      <c r="L595" s="384"/>
      <c r="M595" s="383"/>
      <c r="N595" s="383"/>
      <c r="O595" s="383"/>
      <c r="P595" s="383"/>
      <c r="Q595" s="383"/>
      <c r="R595" s="383"/>
      <c r="S595" s="383"/>
      <c r="T595" s="383"/>
      <c r="U595" s="383"/>
      <c r="V595" s="383"/>
      <c r="W595" s="383"/>
      <c r="X595" s="383"/>
      <c r="Y595" s="383"/>
      <c r="Z595" s="383"/>
      <c r="AA595" s="383"/>
      <c r="AB595" s="383"/>
      <c r="AC595" s="383"/>
      <c r="AD595" s="383"/>
    </row>
    <row r="596">
      <c r="A596" s="383"/>
      <c r="B596" s="383"/>
      <c r="C596" s="379"/>
      <c r="D596" s="379" t="s">
        <v>380</v>
      </c>
      <c r="E596" s="381" t="s">
        <v>380</v>
      </c>
      <c r="F596" s="379"/>
      <c r="G596" s="379" t="s">
        <v>380</v>
      </c>
      <c r="H596" s="381" t="s">
        <v>380</v>
      </c>
      <c r="I596" s="379"/>
      <c r="J596" s="383"/>
      <c r="K596" s="383"/>
      <c r="L596" s="384"/>
      <c r="M596" s="383"/>
      <c r="N596" s="383"/>
      <c r="O596" s="383"/>
      <c r="P596" s="383"/>
      <c r="Q596" s="383"/>
      <c r="R596" s="383"/>
      <c r="S596" s="383"/>
      <c r="T596" s="383"/>
      <c r="U596" s="383"/>
      <c r="V596" s="383"/>
      <c r="W596" s="383"/>
      <c r="X596" s="383"/>
      <c r="Y596" s="383"/>
      <c r="Z596" s="383"/>
      <c r="AA596" s="383"/>
      <c r="AB596" s="383"/>
      <c r="AC596" s="383"/>
      <c r="AD596" s="383"/>
    </row>
    <row r="597">
      <c r="A597" s="383"/>
      <c r="B597" s="383"/>
      <c r="C597" s="379"/>
      <c r="D597" s="379" t="s">
        <v>380</v>
      </c>
      <c r="E597" s="381" t="s">
        <v>380</v>
      </c>
      <c r="F597" s="379"/>
      <c r="G597" s="379" t="s">
        <v>380</v>
      </c>
      <c r="H597" s="381" t="s">
        <v>380</v>
      </c>
      <c r="I597" s="379"/>
      <c r="J597" s="383"/>
      <c r="K597" s="383"/>
      <c r="L597" s="384"/>
      <c r="M597" s="383"/>
      <c r="N597" s="383"/>
      <c r="O597" s="383"/>
      <c r="P597" s="383"/>
      <c r="Q597" s="383"/>
      <c r="R597" s="383"/>
      <c r="S597" s="383"/>
      <c r="T597" s="383"/>
      <c r="U597" s="383"/>
      <c r="V597" s="383"/>
      <c r="W597" s="383"/>
      <c r="X597" s="383"/>
      <c r="Y597" s="383"/>
      <c r="Z597" s="383"/>
      <c r="AA597" s="383"/>
      <c r="AB597" s="383"/>
      <c r="AC597" s="383"/>
      <c r="AD597" s="383"/>
    </row>
    <row r="598">
      <c r="A598" s="383"/>
      <c r="B598" s="383"/>
      <c r="C598" s="379"/>
      <c r="D598" s="379" t="s">
        <v>380</v>
      </c>
      <c r="E598" s="381" t="s">
        <v>380</v>
      </c>
      <c r="F598" s="379"/>
      <c r="G598" s="379" t="s">
        <v>380</v>
      </c>
      <c r="H598" s="381" t="s">
        <v>380</v>
      </c>
      <c r="I598" s="379"/>
      <c r="J598" s="383"/>
      <c r="K598" s="383"/>
      <c r="L598" s="384"/>
      <c r="M598" s="383"/>
      <c r="N598" s="383"/>
      <c r="O598" s="383"/>
      <c r="P598" s="383"/>
      <c r="Q598" s="383"/>
      <c r="R598" s="383"/>
      <c r="S598" s="383"/>
      <c r="T598" s="383"/>
      <c r="U598" s="383"/>
      <c r="V598" s="383"/>
      <c r="W598" s="383"/>
      <c r="X598" s="383"/>
      <c r="Y598" s="383"/>
      <c r="Z598" s="383"/>
      <c r="AA598" s="383"/>
      <c r="AB598" s="383"/>
      <c r="AC598" s="383"/>
      <c r="AD598" s="383"/>
    </row>
    <row r="599">
      <c r="A599" s="383"/>
      <c r="B599" s="383"/>
      <c r="C599" s="379"/>
      <c r="D599" s="379" t="s">
        <v>380</v>
      </c>
      <c r="E599" s="381" t="s">
        <v>380</v>
      </c>
      <c r="F599" s="379"/>
      <c r="G599" s="379" t="s">
        <v>380</v>
      </c>
      <c r="H599" s="381" t="s">
        <v>380</v>
      </c>
      <c r="I599" s="379"/>
      <c r="J599" s="383"/>
      <c r="K599" s="383"/>
      <c r="L599" s="384"/>
      <c r="M599" s="383"/>
      <c r="N599" s="383"/>
      <c r="O599" s="383"/>
      <c r="P599" s="383"/>
      <c r="Q599" s="383"/>
      <c r="R599" s="383"/>
      <c r="S599" s="383"/>
      <c r="T599" s="383"/>
      <c r="U599" s="383"/>
      <c r="V599" s="383"/>
      <c r="W599" s="383"/>
      <c r="X599" s="383"/>
      <c r="Y599" s="383"/>
      <c r="Z599" s="383"/>
      <c r="AA599" s="383"/>
      <c r="AB599" s="383"/>
      <c r="AC599" s="383"/>
      <c r="AD599" s="383"/>
    </row>
    <row r="600">
      <c r="A600" s="383"/>
      <c r="B600" s="383"/>
      <c r="C600" s="379"/>
      <c r="D600" s="379" t="s">
        <v>380</v>
      </c>
      <c r="E600" s="381" t="s">
        <v>380</v>
      </c>
      <c r="F600" s="379"/>
      <c r="G600" s="379" t="s">
        <v>380</v>
      </c>
      <c r="H600" s="381" t="s">
        <v>380</v>
      </c>
      <c r="I600" s="379"/>
      <c r="J600" s="383"/>
      <c r="K600" s="383"/>
      <c r="L600" s="384"/>
      <c r="M600" s="383"/>
      <c r="N600" s="383"/>
      <c r="O600" s="383"/>
      <c r="P600" s="383"/>
      <c r="Q600" s="383"/>
      <c r="R600" s="383"/>
      <c r="S600" s="383"/>
      <c r="T600" s="383"/>
      <c r="U600" s="383"/>
      <c r="V600" s="383"/>
      <c r="W600" s="383"/>
      <c r="X600" s="383"/>
      <c r="Y600" s="383"/>
      <c r="Z600" s="383"/>
      <c r="AA600" s="383"/>
      <c r="AB600" s="383"/>
      <c r="AC600" s="383"/>
      <c r="AD600" s="383"/>
    </row>
    <row r="601">
      <c r="A601" s="383"/>
      <c r="B601" s="383"/>
      <c r="C601" s="379"/>
      <c r="D601" s="379" t="s">
        <v>380</v>
      </c>
      <c r="E601" s="381" t="s">
        <v>380</v>
      </c>
      <c r="F601" s="379"/>
      <c r="G601" s="379" t="s">
        <v>380</v>
      </c>
      <c r="H601" s="381" t="s">
        <v>380</v>
      </c>
      <c r="I601" s="379"/>
      <c r="J601" s="383"/>
      <c r="K601" s="383"/>
      <c r="L601" s="384"/>
      <c r="M601" s="383"/>
      <c r="N601" s="383"/>
      <c r="O601" s="383"/>
      <c r="P601" s="383"/>
      <c r="Q601" s="383"/>
      <c r="R601" s="383"/>
      <c r="S601" s="383"/>
      <c r="T601" s="383"/>
      <c r="U601" s="383"/>
      <c r="V601" s="383"/>
      <c r="W601" s="383"/>
      <c r="X601" s="383"/>
      <c r="Y601" s="383"/>
      <c r="Z601" s="383"/>
      <c r="AA601" s="383"/>
      <c r="AB601" s="383"/>
      <c r="AC601" s="383"/>
      <c r="AD601" s="383"/>
    </row>
    <row r="602">
      <c r="A602" s="383"/>
      <c r="B602" s="383"/>
      <c r="C602" s="379"/>
      <c r="D602" s="379" t="s">
        <v>380</v>
      </c>
      <c r="E602" s="381" t="s">
        <v>380</v>
      </c>
      <c r="F602" s="379"/>
      <c r="G602" s="379" t="s">
        <v>380</v>
      </c>
      <c r="H602" s="381" t="s">
        <v>380</v>
      </c>
      <c r="I602" s="379"/>
      <c r="J602" s="383"/>
      <c r="K602" s="383"/>
      <c r="L602" s="384"/>
      <c r="M602" s="383"/>
      <c r="N602" s="383"/>
      <c r="O602" s="383"/>
      <c r="P602" s="383"/>
      <c r="Q602" s="383"/>
      <c r="R602" s="383"/>
      <c r="S602" s="383"/>
      <c r="T602" s="383"/>
      <c r="U602" s="383"/>
      <c r="V602" s="383"/>
      <c r="W602" s="383"/>
      <c r="X602" s="383"/>
      <c r="Y602" s="383"/>
      <c r="Z602" s="383"/>
      <c r="AA602" s="383"/>
      <c r="AB602" s="383"/>
      <c r="AC602" s="383"/>
      <c r="AD602" s="383"/>
    </row>
    <row r="603">
      <c r="A603" s="383"/>
      <c r="B603" s="383"/>
      <c r="C603" s="379"/>
      <c r="D603" s="379" t="s">
        <v>380</v>
      </c>
      <c r="E603" s="381" t="s">
        <v>380</v>
      </c>
      <c r="F603" s="379"/>
      <c r="G603" s="379" t="s">
        <v>380</v>
      </c>
      <c r="H603" s="381" t="s">
        <v>380</v>
      </c>
      <c r="I603" s="379"/>
      <c r="J603" s="383"/>
      <c r="K603" s="383"/>
      <c r="L603" s="384"/>
      <c r="M603" s="383"/>
      <c r="N603" s="383"/>
      <c r="O603" s="383"/>
      <c r="P603" s="383"/>
      <c r="Q603" s="383"/>
      <c r="R603" s="383"/>
      <c r="S603" s="383"/>
      <c r="T603" s="383"/>
      <c r="U603" s="383"/>
      <c r="V603" s="383"/>
      <c r="W603" s="383"/>
      <c r="X603" s="383"/>
      <c r="Y603" s="383"/>
      <c r="Z603" s="383"/>
      <c r="AA603" s="383"/>
      <c r="AB603" s="383"/>
      <c r="AC603" s="383"/>
      <c r="AD603" s="383"/>
    </row>
    <row r="604">
      <c r="A604" s="383"/>
      <c r="B604" s="383"/>
      <c r="C604" s="379"/>
      <c r="D604" s="379" t="s">
        <v>380</v>
      </c>
      <c r="E604" s="381" t="s">
        <v>380</v>
      </c>
      <c r="F604" s="379"/>
      <c r="G604" s="379" t="s">
        <v>380</v>
      </c>
      <c r="H604" s="381" t="s">
        <v>380</v>
      </c>
      <c r="I604" s="379"/>
      <c r="J604" s="383"/>
      <c r="K604" s="383"/>
      <c r="L604" s="384"/>
      <c r="M604" s="383"/>
      <c r="N604" s="383"/>
      <c r="O604" s="383"/>
      <c r="P604" s="383"/>
      <c r="Q604" s="383"/>
      <c r="R604" s="383"/>
      <c r="S604" s="383"/>
      <c r="T604" s="383"/>
      <c r="U604" s="383"/>
      <c r="V604" s="383"/>
      <c r="W604" s="383"/>
      <c r="X604" s="383"/>
      <c r="Y604" s="383"/>
      <c r="Z604" s="383"/>
      <c r="AA604" s="383"/>
      <c r="AB604" s="383"/>
      <c r="AC604" s="383"/>
      <c r="AD604" s="383"/>
    </row>
    <row r="605">
      <c r="A605" s="383"/>
      <c r="B605" s="383"/>
      <c r="C605" s="379"/>
      <c r="D605" s="379" t="s">
        <v>380</v>
      </c>
      <c r="E605" s="381" t="s">
        <v>380</v>
      </c>
      <c r="F605" s="379"/>
      <c r="G605" s="379" t="s">
        <v>380</v>
      </c>
      <c r="H605" s="381" t="s">
        <v>380</v>
      </c>
      <c r="I605" s="379"/>
      <c r="J605" s="383"/>
      <c r="K605" s="383"/>
      <c r="L605" s="384"/>
      <c r="M605" s="383"/>
      <c r="N605" s="383"/>
      <c r="O605" s="383"/>
      <c r="P605" s="383"/>
      <c r="Q605" s="383"/>
      <c r="R605" s="383"/>
      <c r="S605" s="383"/>
      <c r="T605" s="383"/>
      <c r="U605" s="383"/>
      <c r="V605" s="383"/>
      <c r="W605" s="383"/>
      <c r="X605" s="383"/>
      <c r="Y605" s="383"/>
      <c r="Z605" s="383"/>
      <c r="AA605" s="383"/>
      <c r="AB605" s="383"/>
      <c r="AC605" s="383"/>
      <c r="AD605" s="383"/>
    </row>
    <row r="606">
      <c r="A606" s="383"/>
      <c r="B606" s="383"/>
      <c r="C606" s="379"/>
      <c r="D606" s="379" t="s">
        <v>380</v>
      </c>
      <c r="E606" s="381" t="s">
        <v>380</v>
      </c>
      <c r="F606" s="379"/>
      <c r="G606" s="379" t="s">
        <v>380</v>
      </c>
      <c r="H606" s="381" t="s">
        <v>380</v>
      </c>
      <c r="I606" s="379"/>
      <c r="J606" s="383"/>
      <c r="K606" s="383"/>
      <c r="L606" s="384"/>
      <c r="M606" s="383"/>
      <c r="N606" s="383"/>
      <c r="O606" s="383"/>
      <c r="P606" s="383"/>
      <c r="Q606" s="383"/>
      <c r="R606" s="383"/>
      <c r="S606" s="383"/>
      <c r="T606" s="383"/>
      <c r="U606" s="383"/>
      <c r="V606" s="383"/>
      <c r="W606" s="383"/>
      <c r="X606" s="383"/>
      <c r="Y606" s="383"/>
      <c r="Z606" s="383"/>
      <c r="AA606" s="383"/>
      <c r="AB606" s="383"/>
      <c r="AC606" s="383"/>
      <c r="AD606" s="383"/>
    </row>
    <row r="607">
      <c r="A607" s="383"/>
      <c r="B607" s="383"/>
      <c r="C607" s="379"/>
      <c r="D607" s="379" t="s">
        <v>380</v>
      </c>
      <c r="E607" s="381" t="s">
        <v>380</v>
      </c>
      <c r="F607" s="379"/>
      <c r="G607" s="379" t="s">
        <v>380</v>
      </c>
      <c r="H607" s="381" t="s">
        <v>380</v>
      </c>
      <c r="I607" s="379"/>
      <c r="J607" s="383"/>
      <c r="K607" s="383"/>
      <c r="L607" s="384"/>
      <c r="M607" s="383"/>
      <c r="N607" s="383"/>
      <c r="O607" s="383"/>
      <c r="P607" s="383"/>
      <c r="Q607" s="383"/>
      <c r="R607" s="383"/>
      <c r="S607" s="383"/>
      <c r="T607" s="383"/>
      <c r="U607" s="383"/>
      <c r="V607" s="383"/>
      <c r="W607" s="383"/>
      <c r="X607" s="383"/>
      <c r="Y607" s="383"/>
      <c r="Z607" s="383"/>
      <c r="AA607" s="383"/>
      <c r="AB607" s="383"/>
      <c r="AC607" s="383"/>
      <c r="AD607" s="383"/>
    </row>
    <row r="608">
      <c r="A608" s="383"/>
      <c r="B608" s="383"/>
      <c r="C608" s="379"/>
      <c r="D608" s="379" t="s">
        <v>380</v>
      </c>
      <c r="E608" s="381" t="s">
        <v>380</v>
      </c>
      <c r="F608" s="379"/>
      <c r="G608" s="379" t="s">
        <v>380</v>
      </c>
      <c r="H608" s="381" t="s">
        <v>380</v>
      </c>
      <c r="I608" s="379"/>
      <c r="J608" s="383"/>
      <c r="K608" s="383"/>
      <c r="L608" s="384"/>
      <c r="M608" s="383"/>
      <c r="N608" s="383"/>
      <c r="O608" s="383"/>
      <c r="P608" s="383"/>
      <c r="Q608" s="383"/>
      <c r="R608" s="383"/>
      <c r="S608" s="383"/>
      <c r="T608" s="383"/>
      <c r="U608" s="383"/>
      <c r="V608" s="383"/>
      <c r="W608" s="383"/>
      <c r="X608" s="383"/>
      <c r="Y608" s="383"/>
      <c r="Z608" s="383"/>
      <c r="AA608" s="383"/>
      <c r="AB608" s="383"/>
      <c r="AC608" s="383"/>
      <c r="AD608" s="383"/>
    </row>
    <row r="609">
      <c r="A609" s="383"/>
      <c r="B609" s="383"/>
      <c r="C609" s="379"/>
      <c r="D609" s="379" t="s">
        <v>380</v>
      </c>
      <c r="E609" s="381" t="s">
        <v>380</v>
      </c>
      <c r="F609" s="379"/>
      <c r="G609" s="379" t="s">
        <v>380</v>
      </c>
      <c r="H609" s="381" t="s">
        <v>380</v>
      </c>
      <c r="I609" s="379"/>
      <c r="J609" s="383"/>
      <c r="K609" s="383"/>
      <c r="L609" s="384"/>
      <c r="M609" s="383"/>
      <c r="N609" s="383"/>
      <c r="O609" s="383"/>
      <c r="P609" s="383"/>
      <c r="Q609" s="383"/>
      <c r="R609" s="383"/>
      <c r="S609" s="383"/>
      <c r="T609" s="383"/>
      <c r="U609" s="383"/>
      <c r="V609" s="383"/>
      <c r="W609" s="383"/>
      <c r="X609" s="383"/>
      <c r="Y609" s="383"/>
      <c r="Z609" s="383"/>
      <c r="AA609" s="383"/>
      <c r="AB609" s="383"/>
      <c r="AC609" s="383"/>
      <c r="AD609" s="383"/>
    </row>
    <row r="610">
      <c r="A610" s="383"/>
      <c r="B610" s="383"/>
      <c r="C610" s="379"/>
      <c r="D610" s="379" t="s">
        <v>380</v>
      </c>
      <c r="E610" s="381" t="s">
        <v>380</v>
      </c>
      <c r="F610" s="379"/>
      <c r="G610" s="379" t="s">
        <v>380</v>
      </c>
      <c r="H610" s="381" t="s">
        <v>380</v>
      </c>
      <c r="I610" s="379"/>
      <c r="J610" s="383"/>
      <c r="K610" s="383"/>
      <c r="L610" s="384"/>
      <c r="M610" s="383"/>
      <c r="N610" s="383"/>
      <c r="O610" s="383"/>
      <c r="P610" s="383"/>
      <c r="Q610" s="383"/>
      <c r="R610" s="383"/>
      <c r="S610" s="383"/>
      <c r="T610" s="383"/>
      <c r="U610" s="383"/>
      <c r="V610" s="383"/>
      <c r="W610" s="383"/>
      <c r="X610" s="383"/>
      <c r="Y610" s="383"/>
      <c r="Z610" s="383"/>
      <c r="AA610" s="383"/>
      <c r="AB610" s="383"/>
      <c r="AC610" s="383"/>
      <c r="AD610" s="383"/>
    </row>
    <row r="611">
      <c r="A611" s="383"/>
      <c r="B611" s="383"/>
      <c r="C611" s="379"/>
      <c r="D611" s="379" t="s">
        <v>380</v>
      </c>
      <c r="E611" s="381" t="s">
        <v>380</v>
      </c>
      <c r="F611" s="379"/>
      <c r="G611" s="379" t="s">
        <v>380</v>
      </c>
      <c r="H611" s="381" t="s">
        <v>380</v>
      </c>
      <c r="I611" s="379"/>
      <c r="J611" s="383"/>
      <c r="K611" s="383"/>
      <c r="L611" s="384"/>
      <c r="M611" s="383"/>
      <c r="N611" s="383"/>
      <c r="O611" s="383"/>
      <c r="P611" s="383"/>
      <c r="Q611" s="383"/>
      <c r="R611" s="383"/>
      <c r="S611" s="383"/>
      <c r="T611" s="383"/>
      <c r="U611" s="383"/>
      <c r="V611" s="383"/>
      <c r="W611" s="383"/>
      <c r="X611" s="383"/>
      <c r="Y611" s="383"/>
      <c r="Z611" s="383"/>
      <c r="AA611" s="383"/>
      <c r="AB611" s="383"/>
      <c r="AC611" s="383"/>
      <c r="AD611" s="383"/>
    </row>
    <row r="612">
      <c r="A612" s="383"/>
      <c r="B612" s="383"/>
      <c r="C612" s="379"/>
      <c r="D612" s="379" t="s">
        <v>380</v>
      </c>
      <c r="E612" s="381" t="s">
        <v>380</v>
      </c>
      <c r="F612" s="379"/>
      <c r="G612" s="379" t="s">
        <v>380</v>
      </c>
      <c r="H612" s="381" t="s">
        <v>380</v>
      </c>
      <c r="I612" s="379"/>
      <c r="J612" s="383"/>
      <c r="K612" s="383"/>
      <c r="L612" s="384"/>
      <c r="M612" s="383"/>
      <c r="N612" s="383"/>
      <c r="O612" s="383"/>
      <c r="P612" s="383"/>
      <c r="Q612" s="383"/>
      <c r="R612" s="383"/>
      <c r="S612" s="383"/>
      <c r="T612" s="383"/>
      <c r="U612" s="383"/>
      <c r="V612" s="383"/>
      <c r="W612" s="383"/>
      <c r="X612" s="383"/>
      <c r="Y612" s="383"/>
      <c r="Z612" s="383"/>
      <c r="AA612" s="383"/>
      <c r="AB612" s="383"/>
      <c r="AC612" s="383"/>
      <c r="AD612" s="383"/>
    </row>
    <row r="613">
      <c r="A613" s="383"/>
      <c r="B613" s="383"/>
      <c r="C613" s="379"/>
      <c r="D613" s="379" t="s">
        <v>380</v>
      </c>
      <c r="E613" s="381" t="s">
        <v>380</v>
      </c>
      <c r="F613" s="379"/>
      <c r="G613" s="379" t="s">
        <v>380</v>
      </c>
      <c r="H613" s="381" t="s">
        <v>380</v>
      </c>
      <c r="I613" s="379"/>
      <c r="J613" s="383"/>
      <c r="K613" s="383"/>
      <c r="L613" s="384"/>
      <c r="M613" s="383"/>
      <c r="N613" s="383"/>
      <c r="O613" s="383"/>
      <c r="P613" s="383"/>
      <c r="Q613" s="383"/>
      <c r="R613" s="383"/>
      <c r="S613" s="383"/>
      <c r="T613" s="383"/>
      <c r="U613" s="383"/>
      <c r="V613" s="383"/>
      <c r="W613" s="383"/>
      <c r="X613" s="383"/>
      <c r="Y613" s="383"/>
      <c r="Z613" s="383"/>
      <c r="AA613" s="383"/>
      <c r="AB613" s="383"/>
      <c r="AC613" s="383"/>
      <c r="AD613" s="383"/>
    </row>
    <row r="614">
      <c r="A614" s="383"/>
      <c r="B614" s="383"/>
      <c r="C614" s="379"/>
      <c r="D614" s="379" t="s">
        <v>380</v>
      </c>
      <c r="E614" s="381" t="s">
        <v>380</v>
      </c>
      <c r="F614" s="379"/>
      <c r="G614" s="379" t="s">
        <v>380</v>
      </c>
      <c r="H614" s="381" t="s">
        <v>380</v>
      </c>
      <c r="I614" s="379"/>
      <c r="J614" s="383"/>
      <c r="K614" s="383"/>
      <c r="L614" s="384"/>
      <c r="M614" s="383"/>
      <c r="N614" s="383"/>
      <c r="O614" s="383"/>
      <c r="P614" s="383"/>
      <c r="Q614" s="383"/>
      <c r="R614" s="383"/>
      <c r="S614" s="383"/>
      <c r="T614" s="383"/>
      <c r="U614" s="383"/>
      <c r="V614" s="383"/>
      <c r="W614" s="383"/>
      <c r="X614" s="383"/>
      <c r="Y614" s="383"/>
      <c r="Z614" s="383"/>
      <c r="AA614" s="383"/>
      <c r="AB614" s="383"/>
      <c r="AC614" s="383"/>
      <c r="AD614" s="383"/>
    </row>
    <row r="615">
      <c r="A615" s="383"/>
      <c r="B615" s="383"/>
      <c r="C615" s="379"/>
      <c r="D615" s="379" t="s">
        <v>380</v>
      </c>
      <c r="E615" s="381" t="s">
        <v>380</v>
      </c>
      <c r="F615" s="379"/>
      <c r="G615" s="379" t="s">
        <v>380</v>
      </c>
      <c r="H615" s="381" t="s">
        <v>380</v>
      </c>
      <c r="I615" s="379"/>
      <c r="J615" s="383"/>
      <c r="K615" s="383"/>
      <c r="L615" s="384"/>
      <c r="M615" s="383"/>
      <c r="N615" s="383"/>
      <c r="O615" s="383"/>
      <c r="P615" s="383"/>
      <c r="Q615" s="383"/>
      <c r="R615" s="383"/>
      <c r="S615" s="383"/>
      <c r="T615" s="383"/>
      <c r="U615" s="383"/>
      <c r="V615" s="383"/>
      <c r="W615" s="383"/>
      <c r="X615" s="383"/>
      <c r="Y615" s="383"/>
      <c r="Z615" s="383"/>
      <c r="AA615" s="383"/>
      <c r="AB615" s="383"/>
      <c r="AC615" s="383"/>
      <c r="AD615" s="383"/>
    </row>
    <row r="616">
      <c r="A616" s="383"/>
      <c r="B616" s="383"/>
      <c r="C616" s="379"/>
      <c r="D616" s="379" t="s">
        <v>380</v>
      </c>
      <c r="E616" s="381" t="s">
        <v>380</v>
      </c>
      <c r="F616" s="379"/>
      <c r="G616" s="379" t="s">
        <v>380</v>
      </c>
      <c r="H616" s="381" t="s">
        <v>380</v>
      </c>
      <c r="I616" s="379"/>
      <c r="J616" s="383"/>
      <c r="K616" s="383"/>
      <c r="L616" s="384"/>
      <c r="M616" s="383"/>
      <c r="N616" s="383"/>
      <c r="O616" s="383"/>
      <c r="P616" s="383"/>
      <c r="Q616" s="383"/>
      <c r="R616" s="383"/>
      <c r="S616" s="383"/>
      <c r="T616" s="383"/>
      <c r="U616" s="383"/>
      <c r="V616" s="383"/>
      <c r="W616" s="383"/>
      <c r="X616" s="383"/>
      <c r="Y616" s="383"/>
      <c r="Z616" s="383"/>
      <c r="AA616" s="383"/>
      <c r="AB616" s="383"/>
      <c r="AC616" s="383"/>
      <c r="AD616" s="383"/>
    </row>
    <row r="617">
      <c r="A617" s="383"/>
      <c r="B617" s="383"/>
      <c r="C617" s="379"/>
      <c r="D617" s="379" t="s">
        <v>380</v>
      </c>
      <c r="E617" s="381" t="s">
        <v>380</v>
      </c>
      <c r="F617" s="379"/>
      <c r="G617" s="379" t="s">
        <v>380</v>
      </c>
      <c r="H617" s="381" t="s">
        <v>380</v>
      </c>
      <c r="I617" s="379"/>
      <c r="J617" s="383"/>
      <c r="K617" s="383"/>
      <c r="L617" s="384"/>
      <c r="M617" s="383"/>
      <c r="N617" s="383"/>
      <c r="O617" s="383"/>
      <c r="P617" s="383"/>
      <c r="Q617" s="383"/>
      <c r="R617" s="383"/>
      <c r="S617" s="383"/>
      <c r="T617" s="383"/>
      <c r="U617" s="383"/>
      <c r="V617" s="383"/>
      <c r="W617" s="383"/>
      <c r="X617" s="383"/>
      <c r="Y617" s="383"/>
      <c r="Z617" s="383"/>
      <c r="AA617" s="383"/>
      <c r="AB617" s="383"/>
      <c r="AC617" s="383"/>
      <c r="AD617" s="383"/>
    </row>
    <row r="618">
      <c r="A618" s="383"/>
      <c r="B618" s="383"/>
      <c r="C618" s="379"/>
      <c r="D618" s="379" t="s">
        <v>380</v>
      </c>
      <c r="E618" s="381" t="s">
        <v>380</v>
      </c>
      <c r="F618" s="379"/>
      <c r="G618" s="379" t="s">
        <v>380</v>
      </c>
      <c r="H618" s="381" t="s">
        <v>380</v>
      </c>
      <c r="I618" s="379"/>
      <c r="J618" s="383"/>
      <c r="K618" s="383"/>
      <c r="L618" s="384"/>
      <c r="M618" s="383"/>
      <c r="N618" s="383"/>
      <c r="O618" s="383"/>
      <c r="P618" s="383"/>
      <c r="Q618" s="383"/>
      <c r="R618" s="383"/>
      <c r="S618" s="383"/>
      <c r="T618" s="383"/>
      <c r="U618" s="383"/>
      <c r="V618" s="383"/>
      <c r="W618" s="383"/>
      <c r="X618" s="383"/>
      <c r="Y618" s="383"/>
      <c r="Z618" s="383"/>
      <c r="AA618" s="383"/>
      <c r="AB618" s="383"/>
      <c r="AC618" s="383"/>
      <c r="AD618" s="383"/>
    </row>
    <row r="619">
      <c r="A619" s="383"/>
      <c r="B619" s="383"/>
      <c r="C619" s="379"/>
      <c r="D619" s="379" t="s">
        <v>380</v>
      </c>
      <c r="E619" s="381" t="s">
        <v>380</v>
      </c>
      <c r="F619" s="379"/>
      <c r="G619" s="379" t="s">
        <v>380</v>
      </c>
      <c r="H619" s="381" t="s">
        <v>380</v>
      </c>
      <c r="I619" s="379"/>
      <c r="J619" s="383"/>
      <c r="K619" s="383"/>
      <c r="L619" s="384"/>
      <c r="M619" s="383"/>
      <c r="N619" s="383"/>
      <c r="O619" s="383"/>
      <c r="P619" s="383"/>
      <c r="Q619" s="383"/>
      <c r="R619" s="383"/>
      <c r="S619" s="383"/>
      <c r="T619" s="383"/>
      <c r="U619" s="383"/>
      <c r="V619" s="383"/>
      <c r="W619" s="383"/>
      <c r="X619" s="383"/>
      <c r="Y619" s="383"/>
      <c r="Z619" s="383"/>
      <c r="AA619" s="383"/>
      <c r="AB619" s="383"/>
      <c r="AC619" s="383"/>
      <c r="AD619" s="383"/>
    </row>
    <row r="620">
      <c r="A620" s="383"/>
      <c r="B620" s="383"/>
      <c r="C620" s="379"/>
      <c r="D620" s="379" t="s">
        <v>380</v>
      </c>
      <c r="E620" s="381" t="s">
        <v>380</v>
      </c>
      <c r="F620" s="379"/>
      <c r="G620" s="379" t="s">
        <v>380</v>
      </c>
      <c r="H620" s="381" t="s">
        <v>380</v>
      </c>
      <c r="I620" s="379"/>
      <c r="J620" s="383"/>
      <c r="K620" s="383"/>
      <c r="L620" s="384"/>
      <c r="M620" s="383"/>
      <c r="N620" s="383"/>
      <c r="O620" s="383"/>
      <c r="P620" s="383"/>
      <c r="Q620" s="383"/>
      <c r="R620" s="383"/>
      <c r="S620" s="383"/>
      <c r="T620" s="383"/>
      <c r="U620" s="383"/>
      <c r="V620" s="383"/>
      <c r="W620" s="383"/>
      <c r="X620" s="383"/>
      <c r="Y620" s="383"/>
      <c r="Z620" s="383"/>
      <c r="AA620" s="383"/>
      <c r="AB620" s="383"/>
      <c r="AC620" s="383"/>
      <c r="AD620" s="383"/>
    </row>
    <row r="621">
      <c r="A621" s="383"/>
      <c r="B621" s="383"/>
      <c r="C621" s="379"/>
      <c r="D621" s="379" t="s">
        <v>380</v>
      </c>
      <c r="E621" s="381" t="s">
        <v>380</v>
      </c>
      <c r="F621" s="379"/>
      <c r="G621" s="379" t="s">
        <v>380</v>
      </c>
      <c r="H621" s="381" t="s">
        <v>380</v>
      </c>
      <c r="I621" s="379"/>
      <c r="J621" s="383"/>
      <c r="K621" s="383"/>
      <c r="L621" s="384"/>
      <c r="M621" s="383"/>
      <c r="N621" s="383"/>
      <c r="O621" s="383"/>
      <c r="P621" s="383"/>
      <c r="Q621" s="383"/>
      <c r="R621" s="383"/>
      <c r="S621" s="383"/>
      <c r="T621" s="383"/>
      <c r="U621" s="383"/>
      <c r="V621" s="383"/>
      <c r="W621" s="383"/>
      <c r="X621" s="383"/>
      <c r="Y621" s="383"/>
      <c r="Z621" s="383"/>
      <c r="AA621" s="383"/>
      <c r="AB621" s="383"/>
      <c r="AC621" s="383"/>
      <c r="AD621" s="383"/>
    </row>
    <row r="622">
      <c r="A622" s="383"/>
      <c r="B622" s="383"/>
      <c r="C622" s="379"/>
      <c r="D622" s="379" t="s">
        <v>380</v>
      </c>
      <c r="E622" s="381" t="s">
        <v>380</v>
      </c>
      <c r="F622" s="379"/>
      <c r="G622" s="379" t="s">
        <v>380</v>
      </c>
      <c r="H622" s="381" t="s">
        <v>380</v>
      </c>
      <c r="I622" s="379"/>
      <c r="J622" s="383"/>
      <c r="K622" s="383"/>
      <c r="L622" s="384"/>
      <c r="M622" s="383"/>
      <c r="N622" s="383"/>
      <c r="O622" s="383"/>
      <c r="P622" s="383"/>
      <c r="Q622" s="383"/>
      <c r="R622" s="383"/>
      <c r="S622" s="383"/>
      <c r="T622" s="383"/>
      <c r="U622" s="383"/>
      <c r="V622" s="383"/>
      <c r="W622" s="383"/>
      <c r="X622" s="383"/>
      <c r="Y622" s="383"/>
      <c r="Z622" s="383"/>
      <c r="AA622" s="383"/>
      <c r="AB622" s="383"/>
      <c r="AC622" s="383"/>
      <c r="AD622" s="383"/>
    </row>
    <row r="623">
      <c r="A623" s="383"/>
      <c r="B623" s="383"/>
      <c r="C623" s="379"/>
      <c r="D623" s="379" t="s">
        <v>380</v>
      </c>
      <c r="E623" s="381" t="s">
        <v>380</v>
      </c>
      <c r="F623" s="379"/>
      <c r="G623" s="379" t="s">
        <v>380</v>
      </c>
      <c r="H623" s="381" t="s">
        <v>380</v>
      </c>
      <c r="I623" s="379"/>
      <c r="J623" s="383"/>
      <c r="K623" s="383"/>
      <c r="L623" s="384"/>
      <c r="M623" s="383"/>
      <c r="N623" s="383"/>
      <c r="O623" s="383"/>
      <c r="P623" s="383"/>
      <c r="Q623" s="383"/>
      <c r="R623" s="383"/>
      <c r="S623" s="383"/>
      <c r="T623" s="383"/>
      <c r="U623" s="383"/>
      <c r="V623" s="383"/>
      <c r="W623" s="383"/>
      <c r="X623" s="383"/>
      <c r="Y623" s="383"/>
      <c r="Z623" s="383"/>
      <c r="AA623" s="383"/>
      <c r="AB623" s="383"/>
      <c r="AC623" s="383"/>
      <c r="AD623" s="383"/>
    </row>
    <row r="624">
      <c r="A624" s="383"/>
      <c r="B624" s="383"/>
      <c r="C624" s="379"/>
      <c r="D624" s="379" t="s">
        <v>380</v>
      </c>
      <c r="E624" s="381" t="s">
        <v>380</v>
      </c>
      <c r="F624" s="379"/>
      <c r="G624" s="379" t="s">
        <v>380</v>
      </c>
      <c r="H624" s="381" t="s">
        <v>380</v>
      </c>
      <c r="I624" s="379"/>
      <c r="J624" s="383"/>
      <c r="K624" s="383"/>
      <c r="L624" s="384"/>
      <c r="M624" s="383"/>
      <c r="N624" s="383"/>
      <c r="O624" s="383"/>
      <c r="P624" s="383"/>
      <c r="Q624" s="383"/>
      <c r="R624" s="383"/>
      <c r="S624" s="383"/>
      <c r="T624" s="383"/>
      <c r="U624" s="383"/>
      <c r="V624" s="383"/>
      <c r="W624" s="383"/>
      <c r="X624" s="383"/>
      <c r="Y624" s="383"/>
      <c r="Z624" s="383"/>
      <c r="AA624" s="383"/>
      <c r="AB624" s="383"/>
      <c r="AC624" s="383"/>
      <c r="AD624" s="383"/>
    </row>
    <row r="625">
      <c r="A625" s="383"/>
      <c r="B625" s="383"/>
      <c r="C625" s="379"/>
      <c r="D625" s="379" t="s">
        <v>380</v>
      </c>
      <c r="E625" s="381" t="s">
        <v>380</v>
      </c>
      <c r="F625" s="379"/>
      <c r="G625" s="379" t="s">
        <v>380</v>
      </c>
      <c r="H625" s="381" t="s">
        <v>380</v>
      </c>
      <c r="I625" s="379"/>
      <c r="J625" s="383"/>
      <c r="K625" s="383"/>
      <c r="L625" s="384"/>
      <c r="M625" s="383"/>
      <c r="N625" s="383"/>
      <c r="O625" s="383"/>
      <c r="P625" s="383"/>
      <c r="Q625" s="383"/>
      <c r="R625" s="383"/>
      <c r="S625" s="383"/>
      <c r="T625" s="383"/>
      <c r="U625" s="383"/>
      <c r="V625" s="383"/>
      <c r="W625" s="383"/>
      <c r="X625" s="383"/>
      <c r="Y625" s="383"/>
      <c r="Z625" s="383"/>
      <c r="AA625" s="383"/>
      <c r="AB625" s="383"/>
      <c r="AC625" s="383"/>
      <c r="AD625" s="383"/>
    </row>
    <row r="626">
      <c r="A626" s="383"/>
      <c r="B626" s="383"/>
      <c r="C626" s="379"/>
      <c r="D626" s="379" t="s">
        <v>380</v>
      </c>
      <c r="E626" s="381" t="s">
        <v>380</v>
      </c>
      <c r="F626" s="379"/>
      <c r="G626" s="379" t="s">
        <v>380</v>
      </c>
      <c r="H626" s="381" t="s">
        <v>380</v>
      </c>
      <c r="I626" s="379"/>
      <c r="J626" s="383"/>
      <c r="K626" s="383"/>
      <c r="L626" s="384"/>
      <c r="M626" s="383"/>
      <c r="N626" s="383"/>
      <c r="O626" s="383"/>
      <c r="P626" s="383"/>
      <c r="Q626" s="383"/>
      <c r="R626" s="383"/>
      <c r="S626" s="383"/>
      <c r="T626" s="383"/>
      <c r="U626" s="383"/>
      <c r="V626" s="383"/>
      <c r="W626" s="383"/>
      <c r="X626" s="383"/>
      <c r="Y626" s="383"/>
      <c r="Z626" s="383"/>
      <c r="AA626" s="383"/>
      <c r="AB626" s="383"/>
      <c r="AC626" s="383"/>
      <c r="AD626" s="383"/>
    </row>
    <row r="627">
      <c r="A627" s="383"/>
      <c r="B627" s="383"/>
      <c r="C627" s="379"/>
      <c r="D627" s="379" t="s">
        <v>380</v>
      </c>
      <c r="E627" s="381" t="s">
        <v>380</v>
      </c>
      <c r="F627" s="379"/>
      <c r="G627" s="379" t="s">
        <v>380</v>
      </c>
      <c r="H627" s="381" t="s">
        <v>380</v>
      </c>
      <c r="I627" s="379"/>
      <c r="J627" s="383"/>
      <c r="K627" s="383"/>
      <c r="L627" s="384"/>
      <c r="M627" s="383"/>
      <c r="N627" s="383"/>
      <c r="O627" s="383"/>
      <c r="P627" s="383"/>
      <c r="Q627" s="383"/>
      <c r="R627" s="383"/>
      <c r="S627" s="383"/>
      <c r="T627" s="383"/>
      <c r="U627" s="383"/>
      <c r="V627" s="383"/>
      <c r="W627" s="383"/>
      <c r="X627" s="383"/>
      <c r="Y627" s="383"/>
      <c r="Z627" s="383"/>
      <c r="AA627" s="383"/>
      <c r="AB627" s="383"/>
      <c r="AC627" s="383"/>
      <c r="AD627" s="383"/>
    </row>
    <row r="628">
      <c r="A628" s="383"/>
      <c r="B628" s="383"/>
      <c r="C628" s="379"/>
      <c r="D628" s="379" t="s">
        <v>380</v>
      </c>
      <c r="E628" s="381" t="s">
        <v>380</v>
      </c>
      <c r="F628" s="379"/>
      <c r="G628" s="379" t="s">
        <v>380</v>
      </c>
      <c r="H628" s="381" t="s">
        <v>380</v>
      </c>
      <c r="I628" s="379"/>
      <c r="J628" s="383"/>
      <c r="K628" s="383"/>
      <c r="L628" s="384"/>
      <c r="M628" s="383"/>
      <c r="N628" s="383"/>
      <c r="O628" s="383"/>
      <c r="P628" s="383"/>
      <c r="Q628" s="383"/>
      <c r="R628" s="383"/>
      <c r="S628" s="383"/>
      <c r="T628" s="383"/>
      <c r="U628" s="383"/>
      <c r="V628" s="383"/>
      <c r="W628" s="383"/>
      <c r="X628" s="383"/>
      <c r="Y628" s="383"/>
      <c r="Z628" s="383"/>
      <c r="AA628" s="383"/>
      <c r="AB628" s="383"/>
      <c r="AC628" s="383"/>
      <c r="AD628" s="383"/>
    </row>
    <row r="629">
      <c r="A629" s="383"/>
      <c r="B629" s="383"/>
      <c r="C629" s="379"/>
      <c r="D629" s="379" t="s">
        <v>380</v>
      </c>
      <c r="E629" s="381" t="s">
        <v>380</v>
      </c>
      <c r="F629" s="379"/>
      <c r="G629" s="379" t="s">
        <v>380</v>
      </c>
      <c r="H629" s="381" t="s">
        <v>380</v>
      </c>
      <c r="I629" s="379"/>
      <c r="J629" s="383"/>
      <c r="K629" s="383"/>
      <c r="L629" s="384"/>
      <c r="M629" s="383"/>
      <c r="N629" s="383"/>
      <c r="O629" s="383"/>
      <c r="P629" s="383"/>
      <c r="Q629" s="383"/>
      <c r="R629" s="383"/>
      <c r="S629" s="383"/>
      <c r="T629" s="383"/>
      <c r="U629" s="383"/>
      <c r="V629" s="383"/>
      <c r="W629" s="383"/>
      <c r="X629" s="383"/>
      <c r="Y629" s="383"/>
      <c r="Z629" s="383"/>
      <c r="AA629" s="383"/>
      <c r="AB629" s="383"/>
      <c r="AC629" s="383"/>
      <c r="AD629" s="383"/>
    </row>
    <row r="630">
      <c r="A630" s="383"/>
      <c r="B630" s="383"/>
      <c r="C630" s="379"/>
      <c r="D630" s="379" t="s">
        <v>380</v>
      </c>
      <c r="E630" s="381" t="s">
        <v>380</v>
      </c>
      <c r="F630" s="379"/>
      <c r="G630" s="379" t="s">
        <v>380</v>
      </c>
      <c r="H630" s="381" t="s">
        <v>380</v>
      </c>
      <c r="I630" s="379"/>
      <c r="J630" s="383"/>
      <c r="K630" s="383"/>
      <c r="L630" s="384"/>
      <c r="M630" s="383"/>
      <c r="N630" s="383"/>
      <c r="O630" s="383"/>
      <c r="P630" s="383"/>
      <c r="Q630" s="383"/>
      <c r="R630" s="383"/>
      <c r="S630" s="383"/>
      <c r="T630" s="383"/>
      <c r="U630" s="383"/>
      <c r="V630" s="383"/>
      <c r="W630" s="383"/>
      <c r="X630" s="383"/>
      <c r="Y630" s="383"/>
      <c r="Z630" s="383"/>
      <c r="AA630" s="383"/>
      <c r="AB630" s="383"/>
      <c r="AC630" s="383"/>
      <c r="AD630" s="383"/>
    </row>
    <row r="631">
      <c r="A631" s="383"/>
      <c r="B631" s="383"/>
      <c r="C631" s="379"/>
      <c r="D631" s="379" t="s">
        <v>380</v>
      </c>
      <c r="E631" s="381" t="s">
        <v>380</v>
      </c>
      <c r="F631" s="379"/>
      <c r="G631" s="379" t="s">
        <v>380</v>
      </c>
      <c r="H631" s="381" t="s">
        <v>380</v>
      </c>
      <c r="I631" s="379"/>
      <c r="J631" s="383"/>
      <c r="K631" s="383"/>
      <c r="L631" s="384"/>
      <c r="M631" s="383"/>
      <c r="N631" s="383"/>
      <c r="O631" s="383"/>
      <c r="P631" s="383"/>
      <c r="Q631" s="383"/>
      <c r="R631" s="383"/>
      <c r="S631" s="383"/>
      <c r="T631" s="383"/>
      <c r="U631" s="383"/>
      <c r="V631" s="383"/>
      <c r="W631" s="383"/>
      <c r="X631" s="383"/>
      <c r="Y631" s="383"/>
      <c r="Z631" s="383"/>
      <c r="AA631" s="383"/>
      <c r="AB631" s="383"/>
      <c r="AC631" s="383"/>
      <c r="AD631" s="383"/>
    </row>
    <row r="632">
      <c r="A632" s="383"/>
      <c r="B632" s="383"/>
      <c r="C632" s="379"/>
      <c r="D632" s="379" t="s">
        <v>380</v>
      </c>
      <c r="E632" s="381" t="s">
        <v>380</v>
      </c>
      <c r="F632" s="379"/>
      <c r="G632" s="379" t="s">
        <v>380</v>
      </c>
      <c r="H632" s="381" t="s">
        <v>380</v>
      </c>
      <c r="I632" s="379"/>
      <c r="J632" s="383"/>
      <c r="K632" s="383"/>
      <c r="L632" s="384"/>
      <c r="M632" s="383"/>
      <c r="N632" s="383"/>
      <c r="O632" s="383"/>
      <c r="P632" s="383"/>
      <c r="Q632" s="383"/>
      <c r="R632" s="383"/>
      <c r="S632" s="383"/>
      <c r="T632" s="383"/>
      <c r="U632" s="383"/>
      <c r="V632" s="383"/>
      <c r="W632" s="383"/>
      <c r="X632" s="383"/>
      <c r="Y632" s="383"/>
      <c r="Z632" s="383"/>
      <c r="AA632" s="383"/>
      <c r="AB632" s="383"/>
      <c r="AC632" s="383"/>
      <c r="AD632" s="383"/>
    </row>
    <row r="633">
      <c r="A633" s="383"/>
      <c r="B633" s="383"/>
      <c r="C633" s="379"/>
      <c r="D633" s="379" t="s">
        <v>380</v>
      </c>
      <c r="E633" s="381" t="s">
        <v>380</v>
      </c>
      <c r="F633" s="379"/>
      <c r="G633" s="379" t="s">
        <v>380</v>
      </c>
      <c r="H633" s="381" t="s">
        <v>380</v>
      </c>
      <c r="I633" s="379"/>
      <c r="J633" s="383"/>
      <c r="K633" s="383"/>
      <c r="L633" s="384"/>
      <c r="M633" s="383"/>
      <c r="N633" s="383"/>
      <c r="O633" s="383"/>
      <c r="P633" s="383"/>
      <c r="Q633" s="383"/>
      <c r="R633" s="383"/>
      <c r="S633" s="383"/>
      <c r="T633" s="383"/>
      <c r="U633" s="383"/>
      <c r="V633" s="383"/>
      <c r="W633" s="383"/>
      <c r="X633" s="383"/>
      <c r="Y633" s="383"/>
      <c r="Z633" s="383"/>
      <c r="AA633" s="383"/>
      <c r="AB633" s="383"/>
      <c r="AC633" s="383"/>
      <c r="AD633" s="383"/>
    </row>
    <row r="634">
      <c r="A634" s="383"/>
      <c r="B634" s="383"/>
      <c r="C634" s="379"/>
      <c r="D634" s="379" t="s">
        <v>380</v>
      </c>
      <c r="E634" s="381" t="s">
        <v>380</v>
      </c>
      <c r="F634" s="379"/>
      <c r="G634" s="379" t="s">
        <v>380</v>
      </c>
      <c r="H634" s="381" t="s">
        <v>380</v>
      </c>
      <c r="I634" s="379"/>
      <c r="J634" s="383"/>
      <c r="K634" s="383"/>
      <c r="L634" s="384"/>
      <c r="M634" s="383"/>
      <c r="N634" s="383"/>
      <c r="O634" s="383"/>
      <c r="P634" s="383"/>
      <c r="Q634" s="383"/>
      <c r="R634" s="383"/>
      <c r="S634" s="383"/>
      <c r="T634" s="383"/>
      <c r="U634" s="383"/>
      <c r="V634" s="383"/>
      <c r="W634" s="383"/>
      <c r="X634" s="383"/>
      <c r="Y634" s="383"/>
      <c r="Z634" s="383"/>
      <c r="AA634" s="383"/>
      <c r="AB634" s="383"/>
      <c r="AC634" s="383"/>
      <c r="AD634" s="383"/>
    </row>
    <row r="635">
      <c r="A635" s="383"/>
      <c r="B635" s="383"/>
      <c r="C635" s="379"/>
      <c r="D635" s="379" t="s">
        <v>380</v>
      </c>
      <c r="E635" s="381" t="s">
        <v>380</v>
      </c>
      <c r="F635" s="379"/>
      <c r="G635" s="379" t="s">
        <v>380</v>
      </c>
      <c r="H635" s="381" t="s">
        <v>380</v>
      </c>
      <c r="I635" s="379"/>
      <c r="J635" s="383"/>
      <c r="K635" s="383"/>
      <c r="L635" s="384"/>
      <c r="M635" s="383"/>
      <c r="N635" s="383"/>
      <c r="O635" s="383"/>
      <c r="P635" s="383"/>
      <c r="Q635" s="383"/>
      <c r="R635" s="383"/>
      <c r="S635" s="383"/>
      <c r="T635" s="383"/>
      <c r="U635" s="383"/>
      <c r="V635" s="383"/>
      <c r="W635" s="383"/>
      <c r="X635" s="383"/>
      <c r="Y635" s="383"/>
      <c r="Z635" s="383"/>
      <c r="AA635" s="383"/>
      <c r="AB635" s="383"/>
      <c r="AC635" s="383"/>
      <c r="AD635" s="383"/>
    </row>
    <row r="636">
      <c r="A636" s="383"/>
      <c r="B636" s="383"/>
      <c r="C636" s="379"/>
      <c r="D636" s="379" t="s">
        <v>380</v>
      </c>
      <c r="E636" s="381" t="s">
        <v>380</v>
      </c>
      <c r="F636" s="379"/>
      <c r="G636" s="379" t="s">
        <v>380</v>
      </c>
      <c r="H636" s="381" t="s">
        <v>380</v>
      </c>
      <c r="I636" s="379"/>
      <c r="J636" s="383"/>
      <c r="K636" s="383"/>
      <c r="L636" s="384"/>
      <c r="M636" s="383"/>
      <c r="N636" s="383"/>
      <c r="O636" s="383"/>
      <c r="P636" s="383"/>
      <c r="Q636" s="383"/>
      <c r="R636" s="383"/>
      <c r="S636" s="383"/>
      <c r="T636" s="383"/>
      <c r="U636" s="383"/>
      <c r="V636" s="383"/>
      <c r="W636" s="383"/>
      <c r="X636" s="383"/>
      <c r="Y636" s="383"/>
      <c r="Z636" s="383"/>
      <c r="AA636" s="383"/>
      <c r="AB636" s="383"/>
      <c r="AC636" s="383"/>
      <c r="AD636" s="383"/>
    </row>
    <row r="637">
      <c r="A637" s="383"/>
      <c r="B637" s="383"/>
      <c r="C637" s="379"/>
      <c r="D637" s="379" t="s">
        <v>380</v>
      </c>
      <c r="E637" s="381" t="s">
        <v>380</v>
      </c>
      <c r="F637" s="379"/>
      <c r="G637" s="379" t="s">
        <v>380</v>
      </c>
      <c r="H637" s="381" t="s">
        <v>380</v>
      </c>
      <c r="I637" s="379"/>
      <c r="J637" s="383"/>
      <c r="K637" s="383"/>
      <c r="L637" s="384"/>
      <c r="M637" s="383"/>
      <c r="N637" s="383"/>
      <c r="O637" s="383"/>
      <c r="P637" s="383"/>
      <c r="Q637" s="383"/>
      <c r="R637" s="383"/>
      <c r="S637" s="383"/>
      <c r="T637" s="383"/>
      <c r="U637" s="383"/>
      <c r="V637" s="383"/>
      <c r="W637" s="383"/>
      <c r="X637" s="383"/>
      <c r="Y637" s="383"/>
      <c r="Z637" s="383"/>
      <c r="AA637" s="383"/>
      <c r="AB637" s="383"/>
      <c r="AC637" s="383"/>
      <c r="AD637" s="383"/>
    </row>
    <row r="638">
      <c r="A638" s="383"/>
      <c r="B638" s="383"/>
      <c r="C638" s="379"/>
      <c r="D638" s="379" t="s">
        <v>380</v>
      </c>
      <c r="E638" s="381" t="s">
        <v>380</v>
      </c>
      <c r="F638" s="379"/>
      <c r="G638" s="379" t="s">
        <v>380</v>
      </c>
      <c r="H638" s="381" t="s">
        <v>380</v>
      </c>
      <c r="I638" s="379"/>
      <c r="J638" s="383"/>
      <c r="K638" s="383"/>
      <c r="L638" s="384"/>
      <c r="M638" s="383"/>
      <c r="N638" s="383"/>
      <c r="O638" s="383"/>
      <c r="P638" s="383"/>
      <c r="Q638" s="383"/>
      <c r="R638" s="383"/>
      <c r="S638" s="383"/>
      <c r="T638" s="383"/>
      <c r="U638" s="383"/>
      <c r="V638" s="383"/>
      <c r="W638" s="383"/>
      <c r="X638" s="383"/>
      <c r="Y638" s="383"/>
      <c r="Z638" s="383"/>
      <c r="AA638" s="383"/>
      <c r="AB638" s="383"/>
      <c r="AC638" s="383"/>
      <c r="AD638" s="383"/>
    </row>
    <row r="639">
      <c r="A639" s="383"/>
      <c r="B639" s="383"/>
      <c r="C639" s="379"/>
      <c r="D639" s="379" t="s">
        <v>380</v>
      </c>
      <c r="E639" s="381" t="s">
        <v>380</v>
      </c>
      <c r="F639" s="379"/>
      <c r="G639" s="379" t="s">
        <v>380</v>
      </c>
      <c r="H639" s="381" t="s">
        <v>380</v>
      </c>
      <c r="I639" s="379"/>
      <c r="J639" s="383"/>
      <c r="K639" s="383"/>
      <c r="L639" s="384"/>
      <c r="M639" s="383"/>
      <c r="N639" s="383"/>
      <c r="O639" s="383"/>
      <c r="P639" s="383"/>
      <c r="Q639" s="383"/>
      <c r="R639" s="383"/>
      <c r="S639" s="383"/>
      <c r="T639" s="383"/>
      <c r="U639" s="383"/>
      <c r="V639" s="383"/>
      <c r="W639" s="383"/>
      <c r="X639" s="383"/>
      <c r="Y639" s="383"/>
      <c r="Z639" s="383"/>
      <c r="AA639" s="383"/>
      <c r="AB639" s="383"/>
      <c r="AC639" s="383"/>
      <c r="AD639" s="383"/>
    </row>
    <row r="640">
      <c r="A640" s="383"/>
      <c r="B640" s="383"/>
      <c r="C640" s="379"/>
      <c r="D640" s="379" t="s">
        <v>380</v>
      </c>
      <c r="E640" s="381" t="s">
        <v>380</v>
      </c>
      <c r="F640" s="379"/>
      <c r="G640" s="379" t="s">
        <v>380</v>
      </c>
      <c r="H640" s="381" t="s">
        <v>380</v>
      </c>
      <c r="I640" s="379"/>
      <c r="J640" s="383"/>
      <c r="K640" s="383"/>
      <c r="L640" s="384"/>
      <c r="M640" s="383"/>
      <c r="N640" s="383"/>
      <c r="O640" s="383"/>
      <c r="P640" s="383"/>
      <c r="Q640" s="383"/>
      <c r="R640" s="383"/>
      <c r="S640" s="383"/>
      <c r="T640" s="383"/>
      <c r="U640" s="383"/>
      <c r="V640" s="383"/>
      <c r="W640" s="383"/>
      <c r="X640" s="383"/>
      <c r="Y640" s="383"/>
      <c r="Z640" s="383"/>
      <c r="AA640" s="383"/>
      <c r="AB640" s="383"/>
      <c r="AC640" s="383"/>
      <c r="AD640" s="383"/>
    </row>
    <row r="641">
      <c r="A641" s="383"/>
      <c r="B641" s="383"/>
      <c r="C641" s="379"/>
      <c r="D641" s="379" t="s">
        <v>380</v>
      </c>
      <c r="E641" s="381" t="s">
        <v>380</v>
      </c>
      <c r="F641" s="379"/>
      <c r="G641" s="379" t="s">
        <v>380</v>
      </c>
      <c r="H641" s="381" t="s">
        <v>380</v>
      </c>
      <c r="I641" s="379"/>
      <c r="J641" s="383"/>
      <c r="K641" s="383"/>
      <c r="L641" s="384"/>
      <c r="M641" s="383"/>
      <c r="N641" s="383"/>
      <c r="O641" s="383"/>
      <c r="P641" s="383"/>
      <c r="Q641" s="383"/>
      <c r="R641" s="383"/>
      <c r="S641" s="383"/>
      <c r="T641" s="383"/>
      <c r="U641" s="383"/>
      <c r="V641" s="383"/>
      <c r="W641" s="383"/>
      <c r="X641" s="383"/>
      <c r="Y641" s="383"/>
      <c r="Z641" s="383"/>
      <c r="AA641" s="383"/>
      <c r="AB641" s="383"/>
      <c r="AC641" s="383"/>
      <c r="AD641" s="383"/>
    </row>
    <row r="642">
      <c r="A642" s="383"/>
      <c r="B642" s="383"/>
      <c r="C642" s="379"/>
      <c r="D642" s="379" t="s">
        <v>380</v>
      </c>
      <c r="E642" s="381" t="s">
        <v>380</v>
      </c>
      <c r="F642" s="379"/>
      <c r="G642" s="379" t="s">
        <v>380</v>
      </c>
      <c r="H642" s="381" t="s">
        <v>380</v>
      </c>
      <c r="I642" s="379"/>
      <c r="J642" s="383"/>
      <c r="K642" s="383"/>
      <c r="L642" s="384"/>
      <c r="M642" s="383"/>
      <c r="N642" s="383"/>
      <c r="O642" s="383"/>
      <c r="P642" s="383"/>
      <c r="Q642" s="383"/>
      <c r="R642" s="383"/>
      <c r="S642" s="383"/>
      <c r="T642" s="383"/>
      <c r="U642" s="383"/>
      <c r="V642" s="383"/>
      <c r="W642" s="383"/>
      <c r="X642" s="383"/>
      <c r="Y642" s="383"/>
      <c r="Z642" s="383"/>
      <c r="AA642" s="383"/>
      <c r="AB642" s="383"/>
      <c r="AC642" s="383"/>
      <c r="AD642" s="383"/>
    </row>
    <row r="643">
      <c r="A643" s="383"/>
      <c r="B643" s="383"/>
      <c r="C643" s="379"/>
      <c r="D643" s="379" t="s">
        <v>380</v>
      </c>
      <c r="E643" s="381" t="s">
        <v>380</v>
      </c>
      <c r="F643" s="379"/>
      <c r="G643" s="379" t="s">
        <v>380</v>
      </c>
      <c r="H643" s="381" t="s">
        <v>380</v>
      </c>
      <c r="I643" s="379"/>
      <c r="J643" s="383"/>
      <c r="K643" s="383"/>
      <c r="L643" s="384"/>
      <c r="M643" s="383"/>
      <c r="N643" s="383"/>
      <c r="O643" s="383"/>
      <c r="P643" s="383"/>
      <c r="Q643" s="383"/>
      <c r="R643" s="383"/>
      <c r="S643" s="383"/>
      <c r="T643" s="383"/>
      <c r="U643" s="383"/>
      <c r="V643" s="383"/>
      <c r="W643" s="383"/>
      <c r="X643" s="383"/>
      <c r="Y643" s="383"/>
      <c r="Z643" s="383"/>
      <c r="AA643" s="383"/>
      <c r="AB643" s="383"/>
      <c r="AC643" s="383"/>
      <c r="AD643" s="383"/>
    </row>
    <row r="644">
      <c r="A644" s="383"/>
      <c r="B644" s="383"/>
      <c r="C644" s="379"/>
      <c r="D644" s="379" t="s">
        <v>380</v>
      </c>
      <c r="E644" s="381" t="s">
        <v>380</v>
      </c>
      <c r="F644" s="379"/>
      <c r="G644" s="379" t="s">
        <v>380</v>
      </c>
      <c r="H644" s="381" t="s">
        <v>380</v>
      </c>
      <c r="I644" s="379"/>
      <c r="J644" s="383"/>
      <c r="K644" s="383"/>
      <c r="L644" s="384"/>
      <c r="M644" s="383"/>
      <c r="N644" s="383"/>
      <c r="O644" s="383"/>
      <c r="P644" s="383"/>
      <c r="Q644" s="383"/>
      <c r="R644" s="383"/>
      <c r="S644" s="383"/>
      <c r="T644" s="383"/>
      <c r="U644" s="383"/>
      <c r="V644" s="383"/>
      <c r="W644" s="383"/>
      <c r="X644" s="383"/>
      <c r="Y644" s="383"/>
      <c r="Z644" s="383"/>
      <c r="AA644" s="383"/>
      <c r="AB644" s="383"/>
      <c r="AC644" s="383"/>
      <c r="AD644" s="383"/>
    </row>
    <row r="645">
      <c r="A645" s="383"/>
      <c r="B645" s="383"/>
      <c r="C645" s="379"/>
      <c r="D645" s="379" t="s">
        <v>380</v>
      </c>
      <c r="E645" s="381" t="s">
        <v>380</v>
      </c>
      <c r="F645" s="379"/>
      <c r="G645" s="379" t="s">
        <v>380</v>
      </c>
      <c r="H645" s="381" t="s">
        <v>380</v>
      </c>
      <c r="I645" s="379"/>
      <c r="J645" s="383"/>
      <c r="K645" s="383"/>
      <c r="L645" s="384"/>
      <c r="M645" s="383"/>
      <c r="N645" s="383"/>
      <c r="O645" s="383"/>
      <c r="P645" s="383"/>
      <c r="Q645" s="383"/>
      <c r="R645" s="383"/>
      <c r="S645" s="383"/>
      <c r="T645" s="383"/>
      <c r="U645" s="383"/>
      <c r="V645" s="383"/>
      <c r="W645" s="383"/>
      <c r="X645" s="383"/>
      <c r="Y645" s="383"/>
      <c r="Z645" s="383"/>
      <c r="AA645" s="383"/>
      <c r="AB645" s="383"/>
      <c r="AC645" s="383"/>
      <c r="AD645" s="383"/>
    </row>
    <row r="646">
      <c r="A646" s="383"/>
      <c r="B646" s="383"/>
      <c r="C646" s="379"/>
      <c r="D646" s="379" t="s">
        <v>380</v>
      </c>
      <c r="E646" s="381" t="s">
        <v>380</v>
      </c>
      <c r="F646" s="379"/>
      <c r="G646" s="379" t="s">
        <v>380</v>
      </c>
      <c r="H646" s="381" t="s">
        <v>380</v>
      </c>
      <c r="I646" s="379"/>
      <c r="J646" s="383"/>
      <c r="K646" s="383"/>
      <c r="L646" s="384"/>
      <c r="M646" s="383"/>
      <c r="N646" s="383"/>
      <c r="O646" s="383"/>
      <c r="P646" s="383"/>
      <c r="Q646" s="383"/>
      <c r="R646" s="383"/>
      <c r="S646" s="383"/>
      <c r="T646" s="383"/>
      <c r="U646" s="383"/>
      <c r="V646" s="383"/>
      <c r="W646" s="383"/>
      <c r="X646" s="383"/>
      <c r="Y646" s="383"/>
      <c r="Z646" s="383"/>
      <c r="AA646" s="383"/>
      <c r="AB646" s="383"/>
      <c r="AC646" s="383"/>
      <c r="AD646" s="383"/>
    </row>
    <row r="647">
      <c r="A647" s="383"/>
      <c r="B647" s="383"/>
      <c r="C647" s="379"/>
      <c r="D647" s="379" t="s">
        <v>380</v>
      </c>
      <c r="E647" s="381" t="s">
        <v>380</v>
      </c>
      <c r="F647" s="379"/>
      <c r="G647" s="379" t="s">
        <v>380</v>
      </c>
      <c r="H647" s="381" t="s">
        <v>380</v>
      </c>
      <c r="I647" s="379"/>
      <c r="J647" s="383"/>
      <c r="K647" s="383"/>
      <c r="L647" s="384"/>
      <c r="M647" s="383"/>
      <c r="N647" s="383"/>
      <c r="O647" s="383"/>
      <c r="P647" s="383"/>
      <c r="Q647" s="383"/>
      <c r="R647" s="383"/>
      <c r="S647" s="383"/>
      <c r="T647" s="383"/>
      <c r="U647" s="383"/>
      <c r="V647" s="383"/>
      <c r="W647" s="383"/>
      <c r="X647" s="383"/>
      <c r="Y647" s="383"/>
      <c r="Z647" s="383"/>
      <c r="AA647" s="383"/>
      <c r="AB647" s="383"/>
      <c r="AC647" s="383"/>
      <c r="AD647" s="383"/>
    </row>
    <row r="648">
      <c r="A648" s="383"/>
      <c r="B648" s="383"/>
      <c r="C648" s="379"/>
      <c r="D648" s="379" t="s">
        <v>380</v>
      </c>
      <c r="E648" s="381" t="s">
        <v>380</v>
      </c>
      <c r="F648" s="379"/>
      <c r="G648" s="379" t="s">
        <v>380</v>
      </c>
      <c r="H648" s="381" t="s">
        <v>380</v>
      </c>
      <c r="I648" s="379"/>
      <c r="J648" s="383"/>
      <c r="K648" s="383"/>
      <c r="L648" s="384"/>
      <c r="M648" s="383"/>
      <c r="N648" s="383"/>
      <c r="O648" s="383"/>
      <c r="P648" s="383"/>
      <c r="Q648" s="383"/>
      <c r="R648" s="383"/>
      <c r="S648" s="383"/>
      <c r="T648" s="383"/>
      <c r="U648" s="383"/>
      <c r="V648" s="383"/>
      <c r="W648" s="383"/>
      <c r="X648" s="383"/>
      <c r="Y648" s="383"/>
      <c r="Z648" s="383"/>
      <c r="AA648" s="383"/>
      <c r="AB648" s="383"/>
      <c r="AC648" s="383"/>
      <c r="AD648" s="383"/>
    </row>
    <row r="649">
      <c r="A649" s="383"/>
      <c r="B649" s="383"/>
      <c r="C649" s="379"/>
      <c r="D649" s="379" t="s">
        <v>380</v>
      </c>
      <c r="E649" s="381" t="s">
        <v>380</v>
      </c>
      <c r="F649" s="379"/>
      <c r="G649" s="379" t="s">
        <v>380</v>
      </c>
      <c r="H649" s="381" t="s">
        <v>380</v>
      </c>
      <c r="I649" s="379"/>
      <c r="J649" s="383"/>
      <c r="K649" s="383"/>
      <c r="L649" s="384"/>
      <c r="M649" s="383"/>
      <c r="N649" s="383"/>
      <c r="O649" s="383"/>
      <c r="P649" s="383"/>
      <c r="Q649" s="383"/>
      <c r="R649" s="383"/>
      <c r="S649" s="383"/>
      <c r="T649" s="383"/>
      <c r="U649" s="383"/>
      <c r="V649" s="383"/>
      <c r="W649" s="383"/>
      <c r="X649" s="383"/>
      <c r="Y649" s="383"/>
      <c r="Z649" s="383"/>
      <c r="AA649" s="383"/>
      <c r="AB649" s="383"/>
      <c r="AC649" s="383"/>
      <c r="AD649" s="383"/>
    </row>
    <row r="650">
      <c r="A650" s="383"/>
      <c r="B650" s="383"/>
      <c r="C650" s="379"/>
      <c r="D650" s="379" t="s">
        <v>380</v>
      </c>
      <c r="E650" s="381" t="s">
        <v>380</v>
      </c>
      <c r="F650" s="379"/>
      <c r="G650" s="379" t="s">
        <v>380</v>
      </c>
      <c r="H650" s="381" t="s">
        <v>380</v>
      </c>
      <c r="I650" s="379"/>
      <c r="J650" s="383"/>
      <c r="K650" s="383"/>
      <c r="L650" s="384"/>
      <c r="M650" s="383"/>
      <c r="N650" s="383"/>
      <c r="O650" s="383"/>
      <c r="P650" s="383"/>
      <c r="Q650" s="383"/>
      <c r="R650" s="383"/>
      <c r="S650" s="383"/>
      <c r="T650" s="383"/>
      <c r="U650" s="383"/>
      <c r="V650" s="383"/>
      <c r="W650" s="383"/>
      <c r="X650" s="383"/>
      <c r="Y650" s="383"/>
      <c r="Z650" s="383"/>
      <c r="AA650" s="383"/>
      <c r="AB650" s="383"/>
      <c r="AC650" s="383"/>
      <c r="AD650" s="383"/>
    </row>
    <row r="651">
      <c r="A651" s="383"/>
      <c r="B651" s="383"/>
      <c r="C651" s="379"/>
      <c r="D651" s="379" t="s">
        <v>380</v>
      </c>
      <c r="E651" s="381" t="s">
        <v>380</v>
      </c>
      <c r="F651" s="379"/>
      <c r="G651" s="379" t="s">
        <v>380</v>
      </c>
      <c r="H651" s="381" t="s">
        <v>380</v>
      </c>
      <c r="I651" s="379"/>
      <c r="J651" s="383"/>
      <c r="K651" s="383"/>
      <c r="L651" s="384"/>
      <c r="M651" s="383"/>
      <c r="N651" s="383"/>
      <c r="O651" s="383"/>
      <c r="P651" s="383"/>
      <c r="Q651" s="383"/>
      <c r="R651" s="383"/>
      <c r="S651" s="383"/>
      <c r="T651" s="383"/>
      <c r="U651" s="383"/>
      <c r="V651" s="383"/>
      <c r="W651" s="383"/>
      <c r="X651" s="383"/>
      <c r="Y651" s="383"/>
      <c r="Z651" s="383"/>
      <c r="AA651" s="383"/>
      <c r="AB651" s="383"/>
      <c r="AC651" s="383"/>
      <c r="AD651" s="383"/>
    </row>
    <row r="652">
      <c r="A652" s="383"/>
      <c r="B652" s="383"/>
      <c r="C652" s="379"/>
      <c r="D652" s="379" t="s">
        <v>380</v>
      </c>
      <c r="E652" s="381" t="s">
        <v>380</v>
      </c>
      <c r="F652" s="379"/>
      <c r="G652" s="379" t="s">
        <v>380</v>
      </c>
      <c r="H652" s="381" t="s">
        <v>380</v>
      </c>
      <c r="I652" s="379"/>
      <c r="J652" s="383"/>
      <c r="K652" s="383"/>
      <c r="L652" s="384"/>
      <c r="M652" s="383"/>
      <c r="N652" s="383"/>
      <c r="O652" s="383"/>
      <c r="P652" s="383"/>
      <c r="Q652" s="383"/>
      <c r="R652" s="383"/>
      <c r="S652" s="383"/>
      <c r="T652" s="383"/>
      <c r="U652" s="383"/>
      <c r="V652" s="383"/>
      <c r="W652" s="383"/>
      <c r="X652" s="383"/>
      <c r="Y652" s="383"/>
      <c r="Z652" s="383"/>
      <c r="AA652" s="383"/>
      <c r="AB652" s="383"/>
      <c r="AC652" s="383"/>
      <c r="AD652" s="383"/>
    </row>
    <row r="653">
      <c r="A653" s="383"/>
      <c r="B653" s="383"/>
      <c r="C653" s="379"/>
      <c r="D653" s="379" t="s">
        <v>380</v>
      </c>
      <c r="E653" s="381" t="s">
        <v>380</v>
      </c>
      <c r="F653" s="379"/>
      <c r="G653" s="379" t="s">
        <v>380</v>
      </c>
      <c r="H653" s="381" t="s">
        <v>380</v>
      </c>
      <c r="I653" s="379"/>
      <c r="J653" s="383"/>
      <c r="K653" s="383"/>
      <c r="L653" s="384"/>
      <c r="M653" s="383"/>
      <c r="N653" s="383"/>
      <c r="O653" s="383"/>
      <c r="P653" s="383"/>
      <c r="Q653" s="383"/>
      <c r="R653" s="383"/>
      <c r="S653" s="383"/>
      <c r="T653" s="383"/>
      <c r="U653" s="383"/>
      <c r="V653" s="383"/>
      <c r="W653" s="383"/>
      <c r="X653" s="383"/>
      <c r="Y653" s="383"/>
      <c r="Z653" s="383"/>
      <c r="AA653" s="383"/>
      <c r="AB653" s="383"/>
      <c r="AC653" s="383"/>
      <c r="AD653" s="383"/>
    </row>
    <row r="654">
      <c r="A654" s="383"/>
      <c r="B654" s="383"/>
      <c r="C654" s="379"/>
      <c r="D654" s="379" t="s">
        <v>380</v>
      </c>
      <c r="E654" s="381" t="s">
        <v>380</v>
      </c>
      <c r="F654" s="379"/>
      <c r="G654" s="379" t="s">
        <v>380</v>
      </c>
      <c r="H654" s="381" t="s">
        <v>380</v>
      </c>
      <c r="I654" s="379"/>
      <c r="J654" s="383"/>
      <c r="K654" s="383"/>
      <c r="L654" s="384"/>
      <c r="M654" s="383"/>
      <c r="N654" s="383"/>
      <c r="O654" s="383"/>
      <c r="P654" s="383"/>
      <c r="Q654" s="383"/>
      <c r="R654" s="383"/>
      <c r="S654" s="383"/>
      <c r="T654" s="383"/>
      <c r="U654" s="383"/>
      <c r="V654" s="383"/>
      <c r="W654" s="383"/>
      <c r="X654" s="383"/>
      <c r="Y654" s="383"/>
      <c r="Z654" s="383"/>
      <c r="AA654" s="383"/>
      <c r="AB654" s="383"/>
      <c r="AC654" s="383"/>
      <c r="AD654" s="383"/>
    </row>
    <row r="655">
      <c r="A655" s="383"/>
      <c r="B655" s="383"/>
      <c r="C655" s="379"/>
      <c r="D655" s="379" t="s">
        <v>380</v>
      </c>
      <c r="E655" s="381" t="s">
        <v>380</v>
      </c>
      <c r="F655" s="379"/>
      <c r="G655" s="379" t="s">
        <v>380</v>
      </c>
      <c r="H655" s="381" t="s">
        <v>380</v>
      </c>
      <c r="I655" s="379"/>
      <c r="J655" s="383"/>
      <c r="K655" s="383"/>
      <c r="L655" s="384"/>
      <c r="M655" s="383"/>
      <c r="N655" s="383"/>
      <c r="O655" s="383"/>
      <c r="P655" s="383"/>
      <c r="Q655" s="383"/>
      <c r="R655" s="383"/>
      <c r="S655" s="383"/>
      <c r="T655" s="383"/>
      <c r="U655" s="383"/>
      <c r="V655" s="383"/>
      <c r="W655" s="383"/>
      <c r="X655" s="383"/>
      <c r="Y655" s="383"/>
      <c r="Z655" s="383"/>
      <c r="AA655" s="383"/>
      <c r="AB655" s="383"/>
      <c r="AC655" s="383"/>
      <c r="AD655" s="383"/>
    </row>
    <row r="656">
      <c r="A656" s="383"/>
      <c r="B656" s="383"/>
      <c r="C656" s="379"/>
      <c r="D656" s="379" t="s">
        <v>380</v>
      </c>
      <c r="E656" s="381" t="s">
        <v>380</v>
      </c>
      <c r="F656" s="379"/>
      <c r="G656" s="379" t="s">
        <v>380</v>
      </c>
      <c r="H656" s="381" t="s">
        <v>380</v>
      </c>
      <c r="I656" s="379"/>
      <c r="J656" s="383"/>
      <c r="K656" s="383"/>
      <c r="L656" s="384"/>
      <c r="M656" s="383"/>
      <c r="N656" s="383"/>
      <c r="O656" s="383"/>
      <c r="P656" s="383"/>
      <c r="Q656" s="383"/>
      <c r="R656" s="383"/>
      <c r="S656" s="383"/>
      <c r="T656" s="383"/>
      <c r="U656" s="383"/>
      <c r="V656" s="383"/>
      <c r="W656" s="383"/>
      <c r="X656" s="383"/>
      <c r="Y656" s="383"/>
      <c r="Z656" s="383"/>
      <c r="AA656" s="383"/>
      <c r="AB656" s="383"/>
      <c r="AC656" s="383"/>
      <c r="AD656" s="383"/>
    </row>
    <row r="657">
      <c r="A657" s="383"/>
      <c r="B657" s="383"/>
      <c r="C657" s="379"/>
      <c r="D657" s="379" t="s">
        <v>380</v>
      </c>
      <c r="E657" s="381" t="s">
        <v>380</v>
      </c>
      <c r="F657" s="379"/>
      <c r="G657" s="379" t="s">
        <v>380</v>
      </c>
      <c r="H657" s="381" t="s">
        <v>380</v>
      </c>
      <c r="I657" s="379"/>
      <c r="J657" s="383"/>
      <c r="K657" s="383"/>
      <c r="L657" s="384"/>
      <c r="M657" s="383"/>
      <c r="N657" s="383"/>
      <c r="O657" s="383"/>
      <c r="P657" s="383"/>
      <c r="Q657" s="383"/>
      <c r="R657" s="383"/>
      <c r="S657" s="383"/>
      <c r="T657" s="383"/>
      <c r="U657" s="383"/>
      <c r="V657" s="383"/>
      <c r="W657" s="383"/>
      <c r="X657" s="383"/>
      <c r="Y657" s="383"/>
      <c r="Z657" s="383"/>
      <c r="AA657" s="383"/>
      <c r="AB657" s="383"/>
      <c r="AC657" s="383"/>
      <c r="AD657" s="383"/>
    </row>
    <row r="658">
      <c r="A658" s="383"/>
      <c r="B658" s="383"/>
      <c r="C658" s="379"/>
      <c r="D658" s="379" t="s">
        <v>380</v>
      </c>
      <c r="E658" s="381" t="s">
        <v>380</v>
      </c>
      <c r="F658" s="379"/>
      <c r="G658" s="379" t="s">
        <v>380</v>
      </c>
      <c r="H658" s="381" t="s">
        <v>380</v>
      </c>
      <c r="I658" s="379"/>
      <c r="J658" s="383"/>
      <c r="K658" s="383"/>
      <c r="L658" s="384"/>
      <c r="M658" s="383"/>
      <c r="N658" s="383"/>
      <c r="O658" s="383"/>
      <c r="P658" s="383"/>
      <c r="Q658" s="383"/>
      <c r="R658" s="383"/>
      <c r="S658" s="383"/>
      <c r="T658" s="383"/>
      <c r="U658" s="383"/>
      <c r="V658" s="383"/>
      <c r="W658" s="383"/>
      <c r="X658" s="383"/>
      <c r="Y658" s="383"/>
      <c r="Z658" s="383"/>
      <c r="AA658" s="383"/>
      <c r="AB658" s="383"/>
      <c r="AC658" s="383"/>
      <c r="AD658" s="383"/>
    </row>
    <row r="659">
      <c r="A659" s="383"/>
      <c r="B659" s="383"/>
      <c r="C659" s="379"/>
      <c r="D659" s="379" t="s">
        <v>380</v>
      </c>
      <c r="E659" s="381" t="s">
        <v>380</v>
      </c>
      <c r="F659" s="379"/>
      <c r="G659" s="379" t="s">
        <v>380</v>
      </c>
      <c r="H659" s="381" t="s">
        <v>380</v>
      </c>
      <c r="I659" s="379"/>
      <c r="J659" s="383"/>
      <c r="K659" s="383"/>
      <c r="L659" s="384"/>
      <c r="M659" s="383"/>
      <c r="N659" s="383"/>
      <c r="O659" s="383"/>
      <c r="P659" s="383"/>
      <c r="Q659" s="383"/>
      <c r="R659" s="383"/>
      <c r="S659" s="383"/>
      <c r="T659" s="383"/>
      <c r="U659" s="383"/>
      <c r="V659" s="383"/>
      <c r="W659" s="383"/>
      <c r="X659" s="383"/>
      <c r="Y659" s="383"/>
      <c r="Z659" s="383"/>
      <c r="AA659" s="383"/>
      <c r="AB659" s="383"/>
      <c r="AC659" s="383"/>
      <c r="AD659" s="383"/>
    </row>
    <row r="660">
      <c r="A660" s="383"/>
      <c r="B660" s="383"/>
      <c r="C660" s="379"/>
      <c r="D660" s="379" t="s">
        <v>380</v>
      </c>
      <c r="E660" s="381" t="s">
        <v>380</v>
      </c>
      <c r="F660" s="379"/>
      <c r="G660" s="379" t="s">
        <v>380</v>
      </c>
      <c r="H660" s="381" t="s">
        <v>380</v>
      </c>
      <c r="I660" s="379"/>
      <c r="J660" s="383"/>
      <c r="K660" s="383"/>
      <c r="L660" s="384"/>
      <c r="M660" s="383"/>
      <c r="N660" s="383"/>
      <c r="O660" s="383"/>
      <c r="P660" s="383"/>
      <c r="Q660" s="383"/>
      <c r="R660" s="383"/>
      <c r="S660" s="383"/>
      <c r="T660" s="383"/>
      <c r="U660" s="383"/>
      <c r="V660" s="383"/>
      <c r="W660" s="383"/>
      <c r="X660" s="383"/>
      <c r="Y660" s="383"/>
      <c r="Z660" s="383"/>
      <c r="AA660" s="383"/>
      <c r="AB660" s="383"/>
      <c r="AC660" s="383"/>
      <c r="AD660" s="383"/>
    </row>
    <row r="661">
      <c r="A661" s="383"/>
      <c r="B661" s="383"/>
      <c r="C661" s="379"/>
      <c r="D661" s="379" t="s">
        <v>380</v>
      </c>
      <c r="E661" s="381" t="s">
        <v>380</v>
      </c>
      <c r="F661" s="379"/>
      <c r="G661" s="379" t="s">
        <v>380</v>
      </c>
      <c r="H661" s="381" t="s">
        <v>380</v>
      </c>
      <c r="I661" s="379"/>
      <c r="J661" s="383"/>
      <c r="K661" s="383"/>
      <c r="L661" s="384"/>
      <c r="M661" s="383"/>
      <c r="N661" s="383"/>
      <c r="O661" s="383"/>
      <c r="P661" s="383"/>
      <c r="Q661" s="383"/>
      <c r="R661" s="383"/>
      <c r="S661" s="383"/>
      <c r="T661" s="383"/>
      <c r="U661" s="383"/>
      <c r="V661" s="383"/>
      <c r="W661" s="383"/>
      <c r="X661" s="383"/>
      <c r="Y661" s="383"/>
      <c r="Z661" s="383"/>
      <c r="AA661" s="383"/>
      <c r="AB661" s="383"/>
      <c r="AC661" s="383"/>
      <c r="AD661" s="383"/>
    </row>
    <row r="662">
      <c r="A662" s="383"/>
      <c r="B662" s="383"/>
      <c r="C662" s="379"/>
      <c r="D662" s="379" t="s">
        <v>380</v>
      </c>
      <c r="E662" s="381" t="s">
        <v>380</v>
      </c>
      <c r="F662" s="379"/>
      <c r="G662" s="379" t="s">
        <v>380</v>
      </c>
      <c r="H662" s="381" t="s">
        <v>380</v>
      </c>
      <c r="I662" s="379"/>
      <c r="J662" s="383"/>
      <c r="K662" s="383"/>
      <c r="L662" s="384"/>
      <c r="M662" s="383"/>
      <c r="N662" s="383"/>
      <c r="O662" s="383"/>
      <c r="P662" s="383"/>
      <c r="Q662" s="383"/>
      <c r="R662" s="383"/>
      <c r="S662" s="383"/>
      <c r="T662" s="383"/>
      <c r="U662" s="383"/>
      <c r="V662" s="383"/>
      <c r="W662" s="383"/>
      <c r="X662" s="383"/>
      <c r="Y662" s="383"/>
      <c r="Z662" s="383"/>
      <c r="AA662" s="383"/>
      <c r="AB662" s="383"/>
      <c r="AC662" s="383"/>
      <c r="AD662" s="383"/>
    </row>
    <row r="663">
      <c r="A663" s="383"/>
      <c r="B663" s="383"/>
      <c r="C663" s="379"/>
      <c r="D663" s="379" t="s">
        <v>380</v>
      </c>
      <c r="E663" s="381" t="s">
        <v>380</v>
      </c>
      <c r="F663" s="379"/>
      <c r="G663" s="379" t="s">
        <v>380</v>
      </c>
      <c r="H663" s="381" t="s">
        <v>380</v>
      </c>
      <c r="I663" s="379"/>
      <c r="J663" s="383"/>
      <c r="K663" s="383"/>
      <c r="L663" s="384"/>
      <c r="M663" s="383"/>
      <c r="N663" s="383"/>
      <c r="O663" s="383"/>
      <c r="P663" s="383"/>
      <c r="Q663" s="383"/>
      <c r="R663" s="383"/>
      <c r="S663" s="383"/>
      <c r="T663" s="383"/>
      <c r="U663" s="383"/>
      <c r="V663" s="383"/>
      <c r="W663" s="383"/>
      <c r="X663" s="383"/>
      <c r="Y663" s="383"/>
      <c r="Z663" s="383"/>
      <c r="AA663" s="383"/>
      <c r="AB663" s="383"/>
      <c r="AC663" s="383"/>
      <c r="AD663" s="383"/>
    </row>
    <row r="664">
      <c r="A664" s="383"/>
      <c r="B664" s="383"/>
      <c r="C664" s="379"/>
      <c r="D664" s="379" t="s">
        <v>380</v>
      </c>
      <c r="E664" s="381" t="s">
        <v>380</v>
      </c>
      <c r="F664" s="379"/>
      <c r="G664" s="379" t="s">
        <v>380</v>
      </c>
      <c r="H664" s="381" t="s">
        <v>380</v>
      </c>
      <c r="I664" s="379"/>
      <c r="J664" s="383"/>
      <c r="K664" s="383"/>
      <c r="L664" s="384"/>
      <c r="M664" s="383"/>
      <c r="N664" s="383"/>
      <c r="O664" s="383"/>
      <c r="P664" s="383"/>
      <c r="Q664" s="383"/>
      <c r="R664" s="383"/>
      <c r="S664" s="383"/>
      <c r="T664" s="383"/>
      <c r="U664" s="383"/>
      <c r="V664" s="383"/>
      <c r="W664" s="383"/>
      <c r="X664" s="383"/>
      <c r="Y664" s="383"/>
      <c r="Z664" s="383"/>
      <c r="AA664" s="383"/>
      <c r="AB664" s="383"/>
      <c r="AC664" s="383"/>
      <c r="AD664" s="383"/>
    </row>
    <row r="665">
      <c r="A665" s="383"/>
      <c r="B665" s="383"/>
      <c r="C665" s="379"/>
      <c r="D665" s="379" t="s">
        <v>380</v>
      </c>
      <c r="E665" s="381" t="s">
        <v>380</v>
      </c>
      <c r="F665" s="379"/>
      <c r="G665" s="379" t="s">
        <v>380</v>
      </c>
      <c r="H665" s="381" t="s">
        <v>380</v>
      </c>
      <c r="I665" s="379"/>
      <c r="J665" s="383"/>
      <c r="K665" s="383"/>
      <c r="L665" s="384"/>
      <c r="M665" s="383"/>
      <c r="N665" s="383"/>
      <c r="O665" s="383"/>
      <c r="P665" s="383"/>
      <c r="Q665" s="383"/>
      <c r="R665" s="383"/>
      <c r="S665" s="383"/>
      <c r="T665" s="383"/>
      <c r="U665" s="383"/>
      <c r="V665" s="383"/>
      <c r="W665" s="383"/>
      <c r="X665" s="383"/>
      <c r="Y665" s="383"/>
      <c r="Z665" s="383"/>
      <c r="AA665" s="383"/>
      <c r="AB665" s="383"/>
      <c r="AC665" s="383"/>
      <c r="AD665" s="383"/>
    </row>
    <row r="666">
      <c r="A666" s="383"/>
      <c r="B666" s="383"/>
      <c r="C666" s="379"/>
      <c r="D666" s="379" t="s">
        <v>380</v>
      </c>
      <c r="E666" s="381" t="s">
        <v>380</v>
      </c>
      <c r="F666" s="379"/>
      <c r="G666" s="379" t="s">
        <v>380</v>
      </c>
      <c r="H666" s="381" t="s">
        <v>380</v>
      </c>
      <c r="I666" s="379"/>
      <c r="J666" s="383"/>
      <c r="K666" s="383"/>
      <c r="L666" s="384"/>
      <c r="M666" s="383"/>
      <c r="N666" s="383"/>
      <c r="O666" s="383"/>
      <c r="P666" s="383"/>
      <c r="Q666" s="383"/>
      <c r="R666" s="383"/>
      <c r="S666" s="383"/>
      <c r="T666" s="383"/>
      <c r="U666" s="383"/>
      <c r="V666" s="383"/>
      <c r="W666" s="383"/>
      <c r="X666" s="383"/>
      <c r="Y666" s="383"/>
      <c r="Z666" s="383"/>
      <c r="AA666" s="383"/>
      <c r="AB666" s="383"/>
      <c r="AC666" s="383"/>
      <c r="AD666" s="383"/>
    </row>
    <row r="667">
      <c r="A667" s="383"/>
      <c r="B667" s="383"/>
      <c r="C667" s="379"/>
      <c r="D667" s="379" t="s">
        <v>380</v>
      </c>
      <c r="E667" s="381" t="s">
        <v>380</v>
      </c>
      <c r="F667" s="379"/>
      <c r="G667" s="379" t="s">
        <v>380</v>
      </c>
      <c r="H667" s="381" t="s">
        <v>380</v>
      </c>
      <c r="I667" s="379"/>
      <c r="J667" s="383"/>
      <c r="K667" s="383"/>
      <c r="L667" s="384"/>
      <c r="M667" s="383"/>
      <c r="N667" s="383"/>
      <c r="O667" s="383"/>
      <c r="P667" s="383"/>
      <c r="Q667" s="383"/>
      <c r="R667" s="383"/>
      <c r="S667" s="383"/>
      <c r="T667" s="383"/>
      <c r="U667" s="383"/>
      <c r="V667" s="383"/>
      <c r="W667" s="383"/>
      <c r="X667" s="383"/>
      <c r="Y667" s="383"/>
      <c r="Z667" s="383"/>
      <c r="AA667" s="383"/>
      <c r="AB667" s="383"/>
      <c r="AC667" s="383"/>
      <c r="AD667" s="383"/>
    </row>
    <row r="668">
      <c r="A668" s="383"/>
      <c r="B668" s="383"/>
      <c r="C668" s="379"/>
      <c r="D668" s="379" t="s">
        <v>380</v>
      </c>
      <c r="E668" s="381" t="s">
        <v>380</v>
      </c>
      <c r="F668" s="379"/>
      <c r="G668" s="379" t="s">
        <v>380</v>
      </c>
      <c r="H668" s="381" t="s">
        <v>380</v>
      </c>
      <c r="I668" s="379"/>
      <c r="J668" s="383"/>
      <c r="K668" s="383"/>
      <c r="L668" s="384"/>
      <c r="M668" s="383"/>
      <c r="N668" s="383"/>
      <c r="O668" s="383"/>
      <c r="P668" s="383"/>
      <c r="Q668" s="383"/>
      <c r="R668" s="383"/>
      <c r="S668" s="383"/>
      <c r="T668" s="383"/>
      <c r="U668" s="383"/>
      <c r="V668" s="383"/>
      <c r="W668" s="383"/>
      <c r="X668" s="383"/>
      <c r="Y668" s="383"/>
      <c r="Z668" s="383"/>
      <c r="AA668" s="383"/>
      <c r="AB668" s="383"/>
      <c r="AC668" s="383"/>
      <c r="AD668" s="383"/>
    </row>
    <row r="669">
      <c r="A669" s="383"/>
      <c r="B669" s="383"/>
      <c r="C669" s="379"/>
      <c r="D669" s="379" t="s">
        <v>380</v>
      </c>
      <c r="E669" s="381" t="s">
        <v>380</v>
      </c>
      <c r="F669" s="379"/>
      <c r="G669" s="379" t="s">
        <v>380</v>
      </c>
      <c r="H669" s="381" t="s">
        <v>380</v>
      </c>
      <c r="I669" s="379"/>
      <c r="J669" s="383"/>
      <c r="K669" s="383"/>
      <c r="L669" s="384"/>
      <c r="M669" s="383"/>
      <c r="N669" s="383"/>
      <c r="O669" s="383"/>
      <c r="P669" s="383"/>
      <c r="Q669" s="383"/>
      <c r="R669" s="383"/>
      <c r="S669" s="383"/>
      <c r="T669" s="383"/>
      <c r="U669" s="383"/>
      <c r="V669" s="383"/>
      <c r="W669" s="383"/>
      <c r="X669" s="383"/>
      <c r="Y669" s="383"/>
      <c r="Z669" s="383"/>
      <c r="AA669" s="383"/>
      <c r="AB669" s="383"/>
      <c r="AC669" s="383"/>
      <c r="AD669" s="383"/>
    </row>
    <row r="670">
      <c r="A670" s="383"/>
      <c r="B670" s="383"/>
      <c r="C670" s="379"/>
      <c r="D670" s="379" t="s">
        <v>380</v>
      </c>
      <c r="E670" s="381" t="s">
        <v>380</v>
      </c>
      <c r="F670" s="379"/>
      <c r="G670" s="379" t="s">
        <v>380</v>
      </c>
      <c r="H670" s="381" t="s">
        <v>380</v>
      </c>
      <c r="I670" s="379"/>
      <c r="J670" s="383"/>
      <c r="K670" s="383"/>
      <c r="L670" s="384"/>
      <c r="M670" s="383"/>
      <c r="N670" s="383"/>
      <c r="O670" s="383"/>
      <c r="P670" s="383"/>
      <c r="Q670" s="383"/>
      <c r="R670" s="383"/>
      <c r="S670" s="383"/>
      <c r="T670" s="383"/>
      <c r="U670" s="383"/>
      <c r="V670" s="383"/>
      <c r="W670" s="383"/>
      <c r="X670" s="383"/>
      <c r="Y670" s="383"/>
      <c r="Z670" s="383"/>
      <c r="AA670" s="383"/>
      <c r="AB670" s="383"/>
      <c r="AC670" s="383"/>
      <c r="AD670" s="383"/>
    </row>
    <row r="671">
      <c r="A671" s="383"/>
      <c r="B671" s="383"/>
      <c r="C671" s="379"/>
      <c r="D671" s="379" t="s">
        <v>380</v>
      </c>
      <c r="E671" s="381" t="s">
        <v>380</v>
      </c>
      <c r="F671" s="379"/>
      <c r="G671" s="379" t="s">
        <v>380</v>
      </c>
      <c r="H671" s="381" t="s">
        <v>380</v>
      </c>
      <c r="I671" s="379"/>
      <c r="J671" s="383"/>
      <c r="K671" s="383"/>
      <c r="L671" s="384"/>
      <c r="M671" s="383"/>
      <c r="N671" s="383"/>
      <c r="O671" s="383"/>
      <c r="P671" s="383"/>
      <c r="Q671" s="383"/>
      <c r="R671" s="383"/>
      <c r="S671" s="383"/>
      <c r="T671" s="383"/>
      <c r="U671" s="383"/>
      <c r="V671" s="383"/>
      <c r="W671" s="383"/>
      <c r="X671" s="383"/>
      <c r="Y671" s="383"/>
      <c r="Z671" s="383"/>
      <c r="AA671" s="383"/>
      <c r="AB671" s="383"/>
      <c r="AC671" s="383"/>
      <c r="AD671" s="383"/>
    </row>
    <row r="672">
      <c r="A672" s="383"/>
      <c r="B672" s="383"/>
      <c r="C672" s="379"/>
      <c r="D672" s="379" t="s">
        <v>380</v>
      </c>
      <c r="E672" s="381" t="s">
        <v>380</v>
      </c>
      <c r="F672" s="379"/>
      <c r="G672" s="379" t="s">
        <v>380</v>
      </c>
      <c r="H672" s="381" t="s">
        <v>380</v>
      </c>
      <c r="I672" s="379"/>
      <c r="J672" s="383"/>
      <c r="K672" s="383"/>
      <c r="L672" s="384"/>
      <c r="M672" s="383"/>
      <c r="N672" s="383"/>
      <c r="O672" s="383"/>
      <c r="P672" s="383"/>
      <c r="Q672" s="383"/>
      <c r="R672" s="383"/>
      <c r="S672" s="383"/>
      <c r="T672" s="383"/>
      <c r="U672" s="383"/>
      <c r="V672" s="383"/>
      <c r="W672" s="383"/>
      <c r="X672" s="383"/>
      <c r="Y672" s="383"/>
      <c r="Z672" s="383"/>
      <c r="AA672" s="383"/>
      <c r="AB672" s="383"/>
      <c r="AC672" s="383"/>
      <c r="AD672" s="383"/>
    </row>
    <row r="673">
      <c r="A673" s="383"/>
      <c r="B673" s="383"/>
      <c r="C673" s="379"/>
      <c r="D673" s="379" t="s">
        <v>380</v>
      </c>
      <c r="E673" s="381" t="s">
        <v>380</v>
      </c>
      <c r="F673" s="379"/>
      <c r="G673" s="379" t="s">
        <v>380</v>
      </c>
      <c r="H673" s="381" t="s">
        <v>380</v>
      </c>
      <c r="I673" s="379"/>
      <c r="J673" s="383"/>
      <c r="K673" s="383"/>
      <c r="L673" s="384"/>
      <c r="M673" s="383"/>
      <c r="N673" s="383"/>
      <c r="O673" s="383"/>
      <c r="P673" s="383"/>
      <c r="Q673" s="383"/>
      <c r="R673" s="383"/>
      <c r="S673" s="383"/>
      <c r="T673" s="383"/>
      <c r="U673" s="383"/>
      <c r="V673" s="383"/>
      <c r="W673" s="383"/>
      <c r="X673" s="383"/>
      <c r="Y673" s="383"/>
      <c r="Z673" s="383"/>
      <c r="AA673" s="383"/>
      <c r="AB673" s="383"/>
      <c r="AC673" s="383"/>
      <c r="AD673" s="383"/>
    </row>
    <row r="674">
      <c r="A674" s="383"/>
      <c r="B674" s="383"/>
      <c r="C674" s="379"/>
      <c r="D674" s="379" t="s">
        <v>380</v>
      </c>
      <c r="E674" s="381" t="s">
        <v>380</v>
      </c>
      <c r="F674" s="379"/>
      <c r="G674" s="379" t="s">
        <v>380</v>
      </c>
      <c r="H674" s="381" t="s">
        <v>380</v>
      </c>
      <c r="I674" s="379"/>
      <c r="J674" s="383"/>
      <c r="K674" s="383"/>
      <c r="L674" s="384"/>
      <c r="M674" s="383"/>
      <c r="N674" s="383"/>
      <c r="O674" s="383"/>
      <c r="P674" s="383"/>
      <c r="Q674" s="383"/>
      <c r="R674" s="383"/>
      <c r="S674" s="383"/>
      <c r="T674" s="383"/>
      <c r="U674" s="383"/>
      <c r="V674" s="383"/>
      <c r="W674" s="383"/>
      <c r="X674" s="383"/>
      <c r="Y674" s="383"/>
      <c r="Z674" s="383"/>
      <c r="AA674" s="383"/>
      <c r="AB674" s="383"/>
      <c r="AC674" s="383"/>
      <c r="AD674" s="383"/>
    </row>
    <row r="675">
      <c r="A675" s="383"/>
      <c r="B675" s="383"/>
      <c r="C675" s="379"/>
      <c r="D675" s="379" t="s">
        <v>380</v>
      </c>
      <c r="E675" s="381" t="s">
        <v>380</v>
      </c>
      <c r="F675" s="379"/>
      <c r="G675" s="379" t="s">
        <v>380</v>
      </c>
      <c r="H675" s="381" t="s">
        <v>380</v>
      </c>
      <c r="I675" s="379"/>
      <c r="J675" s="383"/>
      <c r="K675" s="383"/>
      <c r="L675" s="384"/>
      <c r="M675" s="383"/>
      <c r="N675" s="383"/>
      <c r="O675" s="383"/>
      <c r="P675" s="383"/>
      <c r="Q675" s="383"/>
      <c r="R675" s="383"/>
      <c r="S675" s="383"/>
      <c r="T675" s="383"/>
      <c r="U675" s="383"/>
      <c r="V675" s="383"/>
      <c r="W675" s="383"/>
      <c r="X675" s="383"/>
      <c r="Y675" s="383"/>
      <c r="Z675" s="383"/>
      <c r="AA675" s="383"/>
      <c r="AB675" s="383"/>
      <c r="AC675" s="383"/>
      <c r="AD675" s="383"/>
    </row>
    <row r="676">
      <c r="A676" s="383"/>
      <c r="B676" s="383"/>
      <c r="C676" s="379"/>
      <c r="D676" s="379" t="s">
        <v>380</v>
      </c>
      <c r="E676" s="381" t="s">
        <v>380</v>
      </c>
      <c r="F676" s="379"/>
      <c r="G676" s="379" t="s">
        <v>380</v>
      </c>
      <c r="H676" s="381" t="s">
        <v>380</v>
      </c>
      <c r="I676" s="379"/>
      <c r="J676" s="383"/>
      <c r="K676" s="383"/>
      <c r="L676" s="384"/>
      <c r="M676" s="383"/>
      <c r="N676" s="383"/>
      <c r="O676" s="383"/>
      <c r="P676" s="383"/>
      <c r="Q676" s="383"/>
      <c r="R676" s="383"/>
      <c r="S676" s="383"/>
      <c r="T676" s="383"/>
      <c r="U676" s="383"/>
      <c r="V676" s="383"/>
      <c r="W676" s="383"/>
      <c r="X676" s="383"/>
      <c r="Y676" s="383"/>
      <c r="Z676" s="383"/>
      <c r="AA676" s="383"/>
      <c r="AB676" s="383"/>
      <c r="AC676" s="383"/>
      <c r="AD676" s="383"/>
    </row>
    <row r="677">
      <c r="A677" s="383"/>
      <c r="B677" s="383"/>
      <c r="C677" s="379"/>
      <c r="D677" s="379" t="s">
        <v>380</v>
      </c>
      <c r="E677" s="381" t="s">
        <v>380</v>
      </c>
      <c r="F677" s="379"/>
      <c r="G677" s="379" t="s">
        <v>380</v>
      </c>
      <c r="H677" s="381" t="s">
        <v>380</v>
      </c>
      <c r="I677" s="379"/>
      <c r="J677" s="383"/>
      <c r="K677" s="383"/>
      <c r="L677" s="384"/>
      <c r="M677" s="383"/>
      <c r="N677" s="383"/>
      <c r="O677" s="383"/>
      <c r="P677" s="383"/>
      <c r="Q677" s="383"/>
      <c r="R677" s="383"/>
      <c r="S677" s="383"/>
      <c r="T677" s="383"/>
      <c r="U677" s="383"/>
      <c r="V677" s="383"/>
      <c r="W677" s="383"/>
      <c r="X677" s="383"/>
      <c r="Y677" s="383"/>
      <c r="Z677" s="383"/>
      <c r="AA677" s="383"/>
      <c r="AB677" s="383"/>
      <c r="AC677" s="383"/>
      <c r="AD677" s="383"/>
    </row>
    <row r="678">
      <c r="A678" s="383"/>
      <c r="B678" s="383"/>
      <c r="C678" s="379"/>
      <c r="D678" s="379" t="s">
        <v>380</v>
      </c>
      <c r="E678" s="381" t="s">
        <v>380</v>
      </c>
      <c r="F678" s="379"/>
      <c r="G678" s="379" t="s">
        <v>380</v>
      </c>
      <c r="H678" s="381" t="s">
        <v>380</v>
      </c>
      <c r="I678" s="379"/>
      <c r="J678" s="383"/>
      <c r="K678" s="383"/>
      <c r="L678" s="384"/>
      <c r="M678" s="383"/>
      <c r="N678" s="383"/>
      <c r="O678" s="383"/>
      <c r="P678" s="383"/>
      <c r="Q678" s="383"/>
      <c r="R678" s="383"/>
      <c r="S678" s="383"/>
      <c r="T678" s="383"/>
      <c r="U678" s="383"/>
      <c r="V678" s="383"/>
      <c r="W678" s="383"/>
      <c r="X678" s="383"/>
      <c r="Y678" s="383"/>
      <c r="Z678" s="383"/>
      <c r="AA678" s="383"/>
      <c r="AB678" s="383"/>
      <c r="AC678" s="383"/>
      <c r="AD678" s="383"/>
    </row>
    <row r="679">
      <c r="A679" s="383"/>
      <c r="B679" s="383"/>
      <c r="C679" s="379"/>
      <c r="D679" s="379" t="s">
        <v>380</v>
      </c>
      <c r="E679" s="381" t="s">
        <v>380</v>
      </c>
      <c r="F679" s="379"/>
      <c r="G679" s="379" t="s">
        <v>380</v>
      </c>
      <c r="H679" s="381" t="s">
        <v>380</v>
      </c>
      <c r="I679" s="379"/>
      <c r="J679" s="383"/>
      <c r="K679" s="383"/>
      <c r="L679" s="384"/>
      <c r="M679" s="383"/>
      <c r="N679" s="383"/>
      <c r="O679" s="383"/>
      <c r="P679" s="383"/>
      <c r="Q679" s="383"/>
      <c r="R679" s="383"/>
      <c r="S679" s="383"/>
      <c r="T679" s="383"/>
      <c r="U679" s="383"/>
      <c r="V679" s="383"/>
      <c r="W679" s="383"/>
      <c r="X679" s="383"/>
      <c r="Y679" s="383"/>
      <c r="Z679" s="383"/>
      <c r="AA679" s="383"/>
      <c r="AB679" s="383"/>
      <c r="AC679" s="383"/>
      <c r="AD679" s="383"/>
    </row>
    <row r="680">
      <c r="A680" s="383"/>
      <c r="B680" s="383"/>
      <c r="C680" s="379"/>
      <c r="D680" s="379" t="s">
        <v>380</v>
      </c>
      <c r="E680" s="381" t="s">
        <v>380</v>
      </c>
      <c r="F680" s="379"/>
      <c r="G680" s="379" t="s">
        <v>380</v>
      </c>
      <c r="H680" s="381" t="s">
        <v>380</v>
      </c>
      <c r="I680" s="379"/>
      <c r="J680" s="383"/>
      <c r="K680" s="383"/>
      <c r="L680" s="384"/>
      <c r="M680" s="383"/>
      <c r="N680" s="383"/>
      <c r="O680" s="383"/>
      <c r="P680" s="383"/>
      <c r="Q680" s="383"/>
      <c r="R680" s="383"/>
      <c r="S680" s="383"/>
      <c r="T680" s="383"/>
      <c r="U680" s="383"/>
      <c r="V680" s="383"/>
      <c r="W680" s="383"/>
      <c r="X680" s="383"/>
      <c r="Y680" s="383"/>
      <c r="Z680" s="383"/>
      <c r="AA680" s="383"/>
      <c r="AB680" s="383"/>
      <c r="AC680" s="383"/>
      <c r="AD680" s="383"/>
    </row>
    <row r="681">
      <c r="A681" s="383"/>
      <c r="B681" s="383"/>
      <c r="C681" s="379"/>
      <c r="D681" s="379" t="s">
        <v>380</v>
      </c>
      <c r="E681" s="381" t="s">
        <v>380</v>
      </c>
      <c r="F681" s="379"/>
      <c r="G681" s="379" t="s">
        <v>380</v>
      </c>
      <c r="H681" s="381" t="s">
        <v>380</v>
      </c>
      <c r="I681" s="379"/>
      <c r="J681" s="383"/>
      <c r="K681" s="383"/>
      <c r="L681" s="384"/>
      <c r="M681" s="383"/>
      <c r="N681" s="383"/>
      <c r="O681" s="383"/>
      <c r="P681" s="383"/>
      <c r="Q681" s="383"/>
      <c r="R681" s="383"/>
      <c r="S681" s="383"/>
      <c r="T681" s="383"/>
      <c r="U681" s="383"/>
      <c r="V681" s="383"/>
      <c r="W681" s="383"/>
      <c r="X681" s="383"/>
      <c r="Y681" s="383"/>
      <c r="Z681" s="383"/>
      <c r="AA681" s="383"/>
      <c r="AB681" s="383"/>
      <c r="AC681" s="383"/>
      <c r="AD681" s="383"/>
    </row>
    <row r="682">
      <c r="A682" s="383"/>
      <c r="B682" s="383"/>
      <c r="C682" s="379"/>
      <c r="D682" s="379" t="s">
        <v>380</v>
      </c>
      <c r="E682" s="381" t="s">
        <v>380</v>
      </c>
      <c r="F682" s="379"/>
      <c r="G682" s="379" t="s">
        <v>380</v>
      </c>
      <c r="H682" s="381" t="s">
        <v>380</v>
      </c>
      <c r="I682" s="379"/>
      <c r="J682" s="383"/>
      <c r="K682" s="383"/>
      <c r="L682" s="384"/>
      <c r="M682" s="383"/>
      <c r="N682" s="383"/>
      <c r="O682" s="383"/>
      <c r="P682" s="383"/>
      <c r="Q682" s="383"/>
      <c r="R682" s="383"/>
      <c r="S682" s="383"/>
      <c r="T682" s="383"/>
      <c r="U682" s="383"/>
      <c r="V682" s="383"/>
      <c r="W682" s="383"/>
      <c r="X682" s="383"/>
      <c r="Y682" s="383"/>
      <c r="Z682" s="383"/>
      <c r="AA682" s="383"/>
      <c r="AB682" s="383"/>
      <c r="AC682" s="383"/>
      <c r="AD682" s="383"/>
    </row>
    <row r="683">
      <c r="A683" s="383"/>
      <c r="B683" s="383"/>
      <c r="C683" s="379"/>
      <c r="D683" s="379" t="s">
        <v>380</v>
      </c>
      <c r="E683" s="381" t="s">
        <v>380</v>
      </c>
      <c r="F683" s="379"/>
      <c r="G683" s="379" t="s">
        <v>380</v>
      </c>
      <c r="H683" s="381" t="s">
        <v>380</v>
      </c>
      <c r="I683" s="379"/>
      <c r="J683" s="383"/>
      <c r="K683" s="383"/>
      <c r="L683" s="384"/>
      <c r="M683" s="383"/>
      <c r="N683" s="383"/>
      <c r="O683" s="383"/>
      <c r="P683" s="383"/>
      <c r="Q683" s="383"/>
      <c r="R683" s="383"/>
      <c r="S683" s="383"/>
      <c r="T683" s="383"/>
      <c r="U683" s="383"/>
      <c r="V683" s="383"/>
      <c r="W683" s="383"/>
      <c r="X683" s="383"/>
      <c r="Y683" s="383"/>
      <c r="Z683" s="383"/>
      <c r="AA683" s="383"/>
      <c r="AB683" s="383"/>
      <c r="AC683" s="383"/>
      <c r="AD683" s="383"/>
    </row>
    <row r="684">
      <c r="A684" s="383"/>
      <c r="B684" s="383"/>
      <c r="C684" s="379"/>
      <c r="D684" s="379" t="s">
        <v>380</v>
      </c>
      <c r="E684" s="381" t="s">
        <v>380</v>
      </c>
      <c r="F684" s="379"/>
      <c r="G684" s="379" t="s">
        <v>380</v>
      </c>
      <c r="H684" s="381" t="s">
        <v>380</v>
      </c>
      <c r="I684" s="379"/>
      <c r="J684" s="383"/>
      <c r="K684" s="383"/>
      <c r="L684" s="384"/>
      <c r="M684" s="383"/>
      <c r="N684" s="383"/>
      <c r="O684" s="383"/>
      <c r="P684" s="383"/>
      <c r="Q684" s="383"/>
      <c r="R684" s="383"/>
      <c r="S684" s="383"/>
      <c r="T684" s="383"/>
      <c r="U684" s="383"/>
      <c r="V684" s="383"/>
      <c r="W684" s="383"/>
      <c r="X684" s="383"/>
      <c r="Y684" s="383"/>
      <c r="Z684" s="383"/>
      <c r="AA684" s="383"/>
      <c r="AB684" s="383"/>
      <c r="AC684" s="383"/>
      <c r="AD684" s="383"/>
    </row>
    <row r="685">
      <c r="A685" s="383"/>
      <c r="B685" s="383"/>
      <c r="C685" s="379"/>
      <c r="D685" s="379" t="s">
        <v>380</v>
      </c>
      <c r="E685" s="381" t="s">
        <v>380</v>
      </c>
      <c r="F685" s="379"/>
      <c r="G685" s="379" t="s">
        <v>380</v>
      </c>
      <c r="H685" s="381" t="s">
        <v>380</v>
      </c>
      <c r="I685" s="379"/>
      <c r="J685" s="383"/>
      <c r="K685" s="383"/>
      <c r="L685" s="384"/>
      <c r="M685" s="383"/>
      <c r="N685" s="383"/>
      <c r="O685" s="383"/>
      <c r="P685" s="383"/>
      <c r="Q685" s="383"/>
      <c r="R685" s="383"/>
      <c r="S685" s="383"/>
      <c r="T685" s="383"/>
      <c r="U685" s="383"/>
      <c r="V685" s="383"/>
      <c r="W685" s="383"/>
      <c r="X685" s="383"/>
      <c r="Y685" s="383"/>
      <c r="Z685" s="383"/>
      <c r="AA685" s="383"/>
      <c r="AB685" s="383"/>
      <c r="AC685" s="383"/>
      <c r="AD685" s="383"/>
    </row>
    <row r="686">
      <c r="A686" s="383"/>
      <c r="B686" s="383"/>
      <c r="C686" s="379"/>
      <c r="D686" s="379" t="s">
        <v>380</v>
      </c>
      <c r="E686" s="381" t="s">
        <v>380</v>
      </c>
      <c r="F686" s="379"/>
      <c r="G686" s="379" t="s">
        <v>380</v>
      </c>
      <c r="H686" s="381" t="s">
        <v>380</v>
      </c>
      <c r="I686" s="379"/>
      <c r="J686" s="383"/>
      <c r="K686" s="383"/>
      <c r="L686" s="384"/>
      <c r="M686" s="383"/>
      <c r="N686" s="383"/>
      <c r="O686" s="383"/>
      <c r="P686" s="383"/>
      <c r="Q686" s="383"/>
      <c r="R686" s="383"/>
      <c r="S686" s="383"/>
      <c r="T686" s="383"/>
      <c r="U686" s="383"/>
      <c r="V686" s="383"/>
      <c r="W686" s="383"/>
      <c r="X686" s="383"/>
      <c r="Y686" s="383"/>
      <c r="Z686" s="383"/>
      <c r="AA686" s="383"/>
      <c r="AB686" s="383"/>
      <c r="AC686" s="383"/>
      <c r="AD686" s="383"/>
    </row>
    <row r="687">
      <c r="A687" s="383"/>
      <c r="B687" s="383"/>
      <c r="C687" s="379"/>
      <c r="D687" s="379" t="s">
        <v>380</v>
      </c>
      <c r="E687" s="381" t="s">
        <v>380</v>
      </c>
      <c r="F687" s="379"/>
      <c r="G687" s="379" t="s">
        <v>380</v>
      </c>
      <c r="H687" s="381" t="s">
        <v>380</v>
      </c>
      <c r="I687" s="379"/>
      <c r="J687" s="383"/>
      <c r="K687" s="383"/>
      <c r="L687" s="384"/>
      <c r="M687" s="383"/>
      <c r="N687" s="383"/>
      <c r="O687" s="383"/>
      <c r="P687" s="383"/>
      <c r="Q687" s="383"/>
      <c r="R687" s="383"/>
      <c r="S687" s="383"/>
      <c r="T687" s="383"/>
      <c r="U687" s="383"/>
      <c r="V687" s="383"/>
      <c r="W687" s="383"/>
      <c r="X687" s="383"/>
      <c r="Y687" s="383"/>
      <c r="Z687" s="383"/>
      <c r="AA687" s="383"/>
      <c r="AB687" s="383"/>
      <c r="AC687" s="383"/>
      <c r="AD687" s="383"/>
    </row>
    <row r="688">
      <c r="A688" s="383"/>
      <c r="B688" s="383"/>
      <c r="C688" s="379"/>
      <c r="D688" s="379" t="s">
        <v>380</v>
      </c>
      <c r="E688" s="381" t="s">
        <v>380</v>
      </c>
      <c r="F688" s="379"/>
      <c r="G688" s="379" t="s">
        <v>380</v>
      </c>
      <c r="H688" s="381" t="s">
        <v>380</v>
      </c>
      <c r="I688" s="379"/>
      <c r="J688" s="383"/>
      <c r="K688" s="383"/>
      <c r="L688" s="384"/>
      <c r="M688" s="383"/>
      <c r="N688" s="383"/>
      <c r="O688" s="383"/>
      <c r="P688" s="383"/>
      <c r="Q688" s="383"/>
      <c r="R688" s="383"/>
      <c r="S688" s="383"/>
      <c r="T688" s="383"/>
      <c r="U688" s="383"/>
      <c r="V688" s="383"/>
      <c r="W688" s="383"/>
      <c r="X688" s="383"/>
      <c r="Y688" s="383"/>
      <c r="Z688" s="383"/>
      <c r="AA688" s="383"/>
      <c r="AB688" s="383"/>
      <c r="AC688" s="383"/>
      <c r="AD688" s="383"/>
    </row>
    <row r="689">
      <c r="A689" s="383"/>
      <c r="B689" s="383"/>
      <c r="C689" s="379"/>
      <c r="D689" s="379" t="s">
        <v>380</v>
      </c>
      <c r="E689" s="381" t="s">
        <v>380</v>
      </c>
      <c r="F689" s="379"/>
      <c r="G689" s="379" t="s">
        <v>380</v>
      </c>
      <c r="H689" s="381" t="s">
        <v>380</v>
      </c>
      <c r="I689" s="379"/>
      <c r="J689" s="383"/>
      <c r="K689" s="383"/>
      <c r="L689" s="384"/>
      <c r="M689" s="383"/>
      <c r="N689" s="383"/>
      <c r="O689" s="383"/>
      <c r="P689" s="383"/>
      <c r="Q689" s="383"/>
      <c r="R689" s="383"/>
      <c r="S689" s="383"/>
      <c r="T689" s="383"/>
      <c r="U689" s="383"/>
      <c r="V689" s="383"/>
      <c r="W689" s="383"/>
      <c r="X689" s="383"/>
      <c r="Y689" s="383"/>
      <c r="Z689" s="383"/>
      <c r="AA689" s="383"/>
      <c r="AB689" s="383"/>
      <c r="AC689" s="383"/>
      <c r="AD689" s="383"/>
    </row>
    <row r="690">
      <c r="A690" s="383"/>
      <c r="B690" s="383"/>
      <c r="C690" s="379"/>
      <c r="D690" s="379" t="s">
        <v>380</v>
      </c>
      <c r="E690" s="381" t="s">
        <v>380</v>
      </c>
      <c r="F690" s="379"/>
      <c r="G690" s="379" t="s">
        <v>380</v>
      </c>
      <c r="H690" s="381" t="s">
        <v>380</v>
      </c>
      <c r="I690" s="379"/>
      <c r="J690" s="383"/>
      <c r="K690" s="383"/>
      <c r="L690" s="384"/>
      <c r="M690" s="383"/>
      <c r="N690" s="383"/>
      <c r="O690" s="383"/>
      <c r="P690" s="383"/>
      <c r="Q690" s="383"/>
      <c r="R690" s="383"/>
      <c r="S690" s="383"/>
      <c r="T690" s="383"/>
      <c r="U690" s="383"/>
      <c r="V690" s="383"/>
      <c r="W690" s="383"/>
      <c r="X690" s="383"/>
      <c r="Y690" s="383"/>
      <c r="Z690" s="383"/>
      <c r="AA690" s="383"/>
      <c r="AB690" s="383"/>
      <c r="AC690" s="383"/>
      <c r="AD690" s="383"/>
    </row>
    <row r="691">
      <c r="A691" s="383"/>
      <c r="B691" s="383"/>
      <c r="C691" s="379"/>
      <c r="D691" s="379" t="s">
        <v>380</v>
      </c>
      <c r="E691" s="381" t="s">
        <v>380</v>
      </c>
      <c r="F691" s="379"/>
      <c r="G691" s="379" t="s">
        <v>380</v>
      </c>
      <c r="H691" s="381" t="s">
        <v>380</v>
      </c>
      <c r="I691" s="379"/>
      <c r="J691" s="383"/>
      <c r="K691" s="383"/>
      <c r="L691" s="384"/>
      <c r="M691" s="383"/>
      <c r="N691" s="383"/>
      <c r="O691" s="383"/>
      <c r="P691" s="383"/>
      <c r="Q691" s="383"/>
      <c r="R691" s="383"/>
      <c r="S691" s="383"/>
      <c r="T691" s="383"/>
      <c r="U691" s="383"/>
      <c r="V691" s="383"/>
      <c r="W691" s="383"/>
      <c r="X691" s="383"/>
      <c r="Y691" s="383"/>
      <c r="Z691" s="383"/>
      <c r="AA691" s="383"/>
      <c r="AB691" s="383"/>
      <c r="AC691" s="383"/>
      <c r="AD691" s="383"/>
    </row>
    <row r="692">
      <c r="A692" s="383"/>
      <c r="B692" s="383"/>
      <c r="C692" s="379"/>
      <c r="D692" s="379" t="s">
        <v>380</v>
      </c>
      <c r="E692" s="381" t="s">
        <v>380</v>
      </c>
      <c r="F692" s="379"/>
      <c r="G692" s="379" t="s">
        <v>380</v>
      </c>
      <c r="H692" s="381" t="s">
        <v>380</v>
      </c>
      <c r="I692" s="379"/>
      <c r="J692" s="383"/>
      <c r="K692" s="383"/>
      <c r="L692" s="384"/>
      <c r="M692" s="383"/>
      <c r="N692" s="383"/>
      <c r="O692" s="383"/>
      <c r="P692" s="383"/>
      <c r="Q692" s="383"/>
      <c r="R692" s="383"/>
      <c r="S692" s="383"/>
      <c r="T692" s="383"/>
      <c r="U692" s="383"/>
      <c r="V692" s="383"/>
      <c r="W692" s="383"/>
      <c r="X692" s="383"/>
      <c r="Y692" s="383"/>
      <c r="Z692" s="383"/>
      <c r="AA692" s="383"/>
      <c r="AB692" s="383"/>
      <c r="AC692" s="383"/>
      <c r="AD692" s="383"/>
    </row>
    <row r="693">
      <c r="A693" s="383"/>
      <c r="B693" s="383"/>
      <c r="C693" s="379"/>
      <c r="D693" s="379" t="s">
        <v>380</v>
      </c>
      <c r="E693" s="381" t="s">
        <v>380</v>
      </c>
      <c r="F693" s="379"/>
      <c r="G693" s="379" t="s">
        <v>380</v>
      </c>
      <c r="H693" s="381" t="s">
        <v>380</v>
      </c>
      <c r="I693" s="379"/>
      <c r="J693" s="383"/>
      <c r="K693" s="383"/>
      <c r="L693" s="384"/>
      <c r="M693" s="383"/>
      <c r="N693" s="383"/>
      <c r="O693" s="383"/>
      <c r="P693" s="383"/>
      <c r="Q693" s="383"/>
      <c r="R693" s="383"/>
      <c r="S693" s="383"/>
      <c r="T693" s="383"/>
      <c r="U693" s="383"/>
      <c r="V693" s="383"/>
      <c r="W693" s="383"/>
      <c r="X693" s="383"/>
      <c r="Y693" s="383"/>
      <c r="Z693" s="383"/>
      <c r="AA693" s="383"/>
      <c r="AB693" s="383"/>
      <c r="AC693" s="383"/>
      <c r="AD693" s="383"/>
    </row>
    <row r="694">
      <c r="A694" s="383"/>
      <c r="B694" s="383"/>
      <c r="C694" s="379"/>
      <c r="D694" s="379" t="s">
        <v>380</v>
      </c>
      <c r="E694" s="381" t="s">
        <v>380</v>
      </c>
      <c r="F694" s="379"/>
      <c r="G694" s="379" t="s">
        <v>380</v>
      </c>
      <c r="H694" s="381" t="s">
        <v>380</v>
      </c>
      <c r="I694" s="379"/>
      <c r="J694" s="383"/>
      <c r="K694" s="383"/>
      <c r="L694" s="384"/>
      <c r="M694" s="383"/>
      <c r="N694" s="383"/>
      <c r="O694" s="383"/>
      <c r="P694" s="383"/>
      <c r="Q694" s="383"/>
      <c r="R694" s="383"/>
      <c r="S694" s="383"/>
      <c r="T694" s="383"/>
      <c r="U694" s="383"/>
      <c r="V694" s="383"/>
      <c r="W694" s="383"/>
      <c r="X694" s="383"/>
      <c r="Y694" s="383"/>
      <c r="Z694" s="383"/>
      <c r="AA694" s="383"/>
      <c r="AB694" s="383"/>
      <c r="AC694" s="383"/>
      <c r="AD694" s="383"/>
    </row>
    <row r="695">
      <c r="A695" s="383"/>
      <c r="B695" s="383"/>
      <c r="C695" s="379"/>
      <c r="D695" s="379" t="s">
        <v>380</v>
      </c>
      <c r="E695" s="381" t="s">
        <v>380</v>
      </c>
      <c r="F695" s="379"/>
      <c r="G695" s="379" t="s">
        <v>380</v>
      </c>
      <c r="H695" s="381" t="s">
        <v>380</v>
      </c>
      <c r="I695" s="379"/>
      <c r="J695" s="383"/>
      <c r="K695" s="383"/>
      <c r="L695" s="384"/>
      <c r="M695" s="383"/>
      <c r="N695" s="383"/>
      <c r="O695" s="383"/>
      <c r="P695" s="383"/>
      <c r="Q695" s="383"/>
      <c r="R695" s="383"/>
      <c r="S695" s="383"/>
      <c r="T695" s="383"/>
      <c r="U695" s="383"/>
      <c r="V695" s="383"/>
      <c r="W695" s="383"/>
      <c r="X695" s="383"/>
      <c r="Y695" s="383"/>
      <c r="Z695" s="383"/>
      <c r="AA695" s="383"/>
      <c r="AB695" s="383"/>
      <c r="AC695" s="383"/>
      <c r="AD695" s="383"/>
    </row>
    <row r="696">
      <c r="A696" s="383"/>
      <c r="B696" s="383"/>
      <c r="C696" s="379"/>
      <c r="D696" s="379" t="s">
        <v>380</v>
      </c>
      <c r="E696" s="381" t="s">
        <v>380</v>
      </c>
      <c r="F696" s="379"/>
      <c r="G696" s="379" t="s">
        <v>380</v>
      </c>
      <c r="H696" s="381" t="s">
        <v>380</v>
      </c>
      <c r="I696" s="379"/>
      <c r="J696" s="383"/>
      <c r="K696" s="383"/>
      <c r="L696" s="384"/>
      <c r="M696" s="383"/>
      <c r="N696" s="383"/>
      <c r="O696" s="383"/>
      <c r="P696" s="383"/>
      <c r="Q696" s="383"/>
      <c r="R696" s="383"/>
      <c r="S696" s="383"/>
      <c r="T696" s="383"/>
      <c r="U696" s="383"/>
      <c r="V696" s="383"/>
      <c r="W696" s="383"/>
      <c r="X696" s="383"/>
      <c r="Y696" s="383"/>
      <c r="Z696" s="383"/>
      <c r="AA696" s="383"/>
      <c r="AB696" s="383"/>
      <c r="AC696" s="383"/>
      <c r="AD696" s="383"/>
    </row>
    <row r="697">
      <c r="A697" s="383"/>
      <c r="B697" s="383"/>
      <c r="C697" s="379"/>
      <c r="D697" s="379" t="s">
        <v>380</v>
      </c>
      <c r="E697" s="381" t="s">
        <v>380</v>
      </c>
      <c r="F697" s="379"/>
      <c r="G697" s="379" t="s">
        <v>380</v>
      </c>
      <c r="H697" s="381" t="s">
        <v>380</v>
      </c>
      <c r="I697" s="379"/>
      <c r="J697" s="383"/>
      <c r="K697" s="383"/>
      <c r="L697" s="384"/>
      <c r="M697" s="383"/>
      <c r="N697" s="383"/>
      <c r="O697" s="383"/>
      <c r="P697" s="383"/>
      <c r="Q697" s="383"/>
      <c r="R697" s="383"/>
      <c r="S697" s="383"/>
      <c r="T697" s="383"/>
      <c r="U697" s="383"/>
      <c r="V697" s="383"/>
      <c r="W697" s="383"/>
      <c r="X697" s="383"/>
      <c r="Y697" s="383"/>
      <c r="Z697" s="383"/>
      <c r="AA697" s="383"/>
      <c r="AB697" s="383"/>
      <c r="AC697" s="383"/>
      <c r="AD697" s="383"/>
    </row>
    <row r="698">
      <c r="A698" s="383"/>
      <c r="B698" s="383"/>
      <c r="C698" s="379"/>
      <c r="D698" s="379" t="s">
        <v>380</v>
      </c>
      <c r="E698" s="381" t="s">
        <v>380</v>
      </c>
      <c r="F698" s="379"/>
      <c r="G698" s="379" t="s">
        <v>380</v>
      </c>
      <c r="H698" s="381" t="s">
        <v>380</v>
      </c>
      <c r="I698" s="379"/>
      <c r="J698" s="383"/>
      <c r="K698" s="383"/>
      <c r="L698" s="384"/>
      <c r="M698" s="383"/>
      <c r="N698" s="383"/>
      <c r="O698" s="383"/>
      <c r="P698" s="383"/>
      <c r="Q698" s="383"/>
      <c r="R698" s="383"/>
      <c r="S698" s="383"/>
      <c r="T698" s="383"/>
      <c r="U698" s="383"/>
      <c r="V698" s="383"/>
      <c r="W698" s="383"/>
      <c r="X698" s="383"/>
      <c r="Y698" s="383"/>
      <c r="Z698" s="383"/>
      <c r="AA698" s="383"/>
      <c r="AB698" s="383"/>
      <c r="AC698" s="383"/>
      <c r="AD698" s="383"/>
    </row>
    <row r="699">
      <c r="A699" s="383"/>
      <c r="B699" s="383"/>
      <c r="C699" s="379"/>
      <c r="D699" s="379" t="s">
        <v>380</v>
      </c>
      <c r="E699" s="381" t="s">
        <v>380</v>
      </c>
      <c r="F699" s="379"/>
      <c r="G699" s="379" t="s">
        <v>380</v>
      </c>
      <c r="H699" s="381" t="s">
        <v>380</v>
      </c>
      <c r="I699" s="379"/>
      <c r="J699" s="383"/>
      <c r="K699" s="383"/>
      <c r="L699" s="384"/>
      <c r="M699" s="383"/>
      <c r="N699" s="383"/>
      <c r="O699" s="383"/>
      <c r="P699" s="383"/>
      <c r="Q699" s="383"/>
      <c r="R699" s="383"/>
      <c r="S699" s="383"/>
      <c r="T699" s="383"/>
      <c r="U699" s="383"/>
      <c r="V699" s="383"/>
      <c r="W699" s="383"/>
      <c r="X699" s="383"/>
      <c r="Y699" s="383"/>
      <c r="Z699" s="383"/>
      <c r="AA699" s="383"/>
      <c r="AB699" s="383"/>
      <c r="AC699" s="383"/>
      <c r="AD699" s="383"/>
    </row>
    <row r="700">
      <c r="A700" s="383"/>
      <c r="B700" s="383"/>
      <c r="C700" s="379"/>
      <c r="D700" s="379" t="s">
        <v>380</v>
      </c>
      <c r="E700" s="381" t="s">
        <v>380</v>
      </c>
      <c r="F700" s="379"/>
      <c r="G700" s="379" t="s">
        <v>380</v>
      </c>
      <c r="H700" s="381" t="s">
        <v>380</v>
      </c>
      <c r="I700" s="379"/>
      <c r="J700" s="383"/>
      <c r="K700" s="383"/>
      <c r="L700" s="384"/>
      <c r="M700" s="383"/>
      <c r="N700" s="383"/>
      <c r="O700" s="383"/>
      <c r="P700" s="383"/>
      <c r="Q700" s="383"/>
      <c r="R700" s="383"/>
      <c r="S700" s="383"/>
      <c r="T700" s="383"/>
      <c r="U700" s="383"/>
      <c r="V700" s="383"/>
      <c r="W700" s="383"/>
      <c r="X700" s="383"/>
      <c r="Y700" s="383"/>
      <c r="Z700" s="383"/>
      <c r="AA700" s="383"/>
      <c r="AB700" s="383"/>
      <c r="AC700" s="383"/>
      <c r="AD700" s="383"/>
    </row>
    <row r="701">
      <c r="A701" s="383"/>
      <c r="B701" s="383"/>
      <c r="C701" s="379"/>
      <c r="D701" s="379" t="s">
        <v>380</v>
      </c>
      <c r="E701" s="381" t="s">
        <v>380</v>
      </c>
      <c r="F701" s="379"/>
      <c r="G701" s="379" t="s">
        <v>380</v>
      </c>
      <c r="H701" s="381" t="s">
        <v>380</v>
      </c>
      <c r="I701" s="379"/>
      <c r="J701" s="383"/>
      <c r="K701" s="383"/>
      <c r="L701" s="384"/>
      <c r="M701" s="383"/>
      <c r="N701" s="383"/>
      <c r="O701" s="383"/>
      <c r="P701" s="383"/>
      <c r="Q701" s="383"/>
      <c r="R701" s="383"/>
      <c r="S701" s="383"/>
      <c r="T701" s="383"/>
      <c r="U701" s="383"/>
      <c r="V701" s="383"/>
      <c r="W701" s="383"/>
      <c r="X701" s="383"/>
      <c r="Y701" s="383"/>
      <c r="Z701" s="383"/>
      <c r="AA701" s="383"/>
      <c r="AB701" s="383"/>
      <c r="AC701" s="383"/>
      <c r="AD701" s="383"/>
    </row>
    <row r="702">
      <c r="A702" s="383"/>
      <c r="B702" s="383"/>
      <c r="C702" s="379"/>
      <c r="D702" s="379" t="s">
        <v>380</v>
      </c>
      <c r="E702" s="381" t="s">
        <v>380</v>
      </c>
      <c r="F702" s="379"/>
      <c r="G702" s="379" t="s">
        <v>380</v>
      </c>
      <c r="H702" s="381" t="s">
        <v>380</v>
      </c>
      <c r="I702" s="379"/>
      <c r="J702" s="383"/>
      <c r="K702" s="383"/>
      <c r="L702" s="384"/>
      <c r="M702" s="383"/>
      <c r="N702" s="383"/>
      <c r="O702" s="383"/>
      <c r="P702" s="383"/>
      <c r="Q702" s="383"/>
      <c r="R702" s="383"/>
      <c r="S702" s="383"/>
      <c r="T702" s="383"/>
      <c r="U702" s="383"/>
      <c r="V702" s="383"/>
      <c r="W702" s="383"/>
      <c r="X702" s="383"/>
      <c r="Y702" s="383"/>
      <c r="Z702" s="383"/>
      <c r="AA702" s="383"/>
      <c r="AB702" s="383"/>
      <c r="AC702" s="383"/>
      <c r="AD702" s="383"/>
    </row>
    <row r="703">
      <c r="A703" s="383"/>
      <c r="B703" s="383"/>
      <c r="C703" s="379"/>
      <c r="D703" s="379" t="s">
        <v>380</v>
      </c>
      <c r="E703" s="381" t="s">
        <v>380</v>
      </c>
      <c r="F703" s="379"/>
      <c r="G703" s="379" t="s">
        <v>380</v>
      </c>
      <c r="H703" s="381" t="s">
        <v>380</v>
      </c>
      <c r="I703" s="379"/>
      <c r="J703" s="383"/>
      <c r="K703" s="383"/>
      <c r="L703" s="384"/>
      <c r="M703" s="383"/>
      <c r="N703" s="383"/>
      <c r="O703" s="383"/>
      <c r="P703" s="383"/>
      <c r="Q703" s="383"/>
      <c r="R703" s="383"/>
      <c r="S703" s="383"/>
      <c r="T703" s="383"/>
      <c r="U703" s="383"/>
      <c r="V703" s="383"/>
      <c r="W703" s="383"/>
      <c r="X703" s="383"/>
      <c r="Y703" s="383"/>
      <c r="Z703" s="383"/>
      <c r="AA703" s="383"/>
      <c r="AB703" s="383"/>
      <c r="AC703" s="383"/>
      <c r="AD703" s="383"/>
    </row>
    <row r="704">
      <c r="A704" s="383"/>
      <c r="B704" s="383"/>
      <c r="C704" s="379"/>
      <c r="D704" s="379" t="s">
        <v>380</v>
      </c>
      <c r="E704" s="381" t="s">
        <v>380</v>
      </c>
      <c r="F704" s="379"/>
      <c r="G704" s="379" t="s">
        <v>380</v>
      </c>
      <c r="H704" s="381" t="s">
        <v>380</v>
      </c>
      <c r="I704" s="379"/>
      <c r="J704" s="383"/>
      <c r="K704" s="383"/>
      <c r="L704" s="384"/>
      <c r="M704" s="383"/>
      <c r="N704" s="383"/>
      <c r="O704" s="383"/>
      <c r="P704" s="383"/>
      <c r="Q704" s="383"/>
      <c r="R704" s="383"/>
      <c r="S704" s="383"/>
      <c r="T704" s="383"/>
      <c r="U704" s="383"/>
      <c r="V704" s="383"/>
      <c r="W704" s="383"/>
      <c r="X704" s="383"/>
      <c r="Y704" s="383"/>
      <c r="Z704" s="383"/>
      <c r="AA704" s="383"/>
      <c r="AB704" s="383"/>
      <c r="AC704" s="383"/>
      <c r="AD704" s="383"/>
    </row>
    <row r="705">
      <c r="A705" s="383"/>
      <c r="B705" s="383"/>
      <c r="C705" s="379"/>
      <c r="D705" s="379" t="s">
        <v>380</v>
      </c>
      <c r="E705" s="381" t="s">
        <v>380</v>
      </c>
      <c r="F705" s="379"/>
      <c r="G705" s="379" t="s">
        <v>380</v>
      </c>
      <c r="H705" s="381" t="s">
        <v>380</v>
      </c>
      <c r="I705" s="379"/>
      <c r="J705" s="383"/>
      <c r="K705" s="383"/>
      <c r="L705" s="384"/>
      <c r="M705" s="383"/>
      <c r="N705" s="383"/>
      <c r="O705" s="383"/>
      <c r="P705" s="383"/>
      <c r="Q705" s="383"/>
      <c r="R705" s="383"/>
      <c r="S705" s="383"/>
      <c r="T705" s="383"/>
      <c r="U705" s="383"/>
      <c r="V705" s="383"/>
      <c r="W705" s="383"/>
      <c r="X705" s="383"/>
      <c r="Y705" s="383"/>
      <c r="Z705" s="383"/>
      <c r="AA705" s="383"/>
      <c r="AB705" s="383"/>
      <c r="AC705" s="383"/>
      <c r="AD705" s="383"/>
    </row>
    <row r="706">
      <c r="A706" s="383"/>
      <c r="B706" s="383"/>
      <c r="C706" s="379"/>
      <c r="D706" s="379" t="s">
        <v>380</v>
      </c>
      <c r="E706" s="381" t="s">
        <v>380</v>
      </c>
      <c r="F706" s="379"/>
      <c r="G706" s="379" t="s">
        <v>380</v>
      </c>
      <c r="H706" s="381" t="s">
        <v>380</v>
      </c>
      <c r="I706" s="379"/>
      <c r="J706" s="383"/>
      <c r="K706" s="383"/>
      <c r="L706" s="384"/>
      <c r="M706" s="383"/>
      <c r="N706" s="383"/>
      <c r="O706" s="383"/>
      <c r="P706" s="383"/>
      <c r="Q706" s="383"/>
      <c r="R706" s="383"/>
      <c r="S706" s="383"/>
      <c r="T706" s="383"/>
      <c r="U706" s="383"/>
      <c r="V706" s="383"/>
      <c r="W706" s="383"/>
      <c r="X706" s="383"/>
      <c r="Y706" s="383"/>
      <c r="Z706" s="383"/>
      <c r="AA706" s="383"/>
      <c r="AB706" s="383"/>
      <c r="AC706" s="383"/>
      <c r="AD706" s="383"/>
    </row>
    <row r="707">
      <c r="A707" s="383"/>
      <c r="B707" s="383"/>
      <c r="C707" s="379"/>
      <c r="D707" s="379" t="s">
        <v>380</v>
      </c>
      <c r="E707" s="381" t="s">
        <v>380</v>
      </c>
      <c r="F707" s="379"/>
      <c r="G707" s="379" t="s">
        <v>380</v>
      </c>
      <c r="H707" s="381" t="s">
        <v>380</v>
      </c>
      <c r="I707" s="379"/>
      <c r="J707" s="383"/>
      <c r="K707" s="383"/>
      <c r="L707" s="384"/>
      <c r="M707" s="383"/>
      <c r="N707" s="383"/>
      <c r="O707" s="383"/>
      <c r="P707" s="383"/>
      <c r="Q707" s="383"/>
      <c r="R707" s="383"/>
      <c r="S707" s="383"/>
      <c r="T707" s="383"/>
      <c r="U707" s="383"/>
      <c r="V707" s="383"/>
      <c r="W707" s="383"/>
      <c r="X707" s="383"/>
      <c r="Y707" s="383"/>
      <c r="Z707" s="383"/>
      <c r="AA707" s="383"/>
      <c r="AB707" s="383"/>
      <c r="AC707" s="383"/>
      <c r="AD707" s="383"/>
    </row>
    <row r="708">
      <c r="A708" s="383"/>
      <c r="B708" s="383"/>
      <c r="C708" s="379"/>
      <c r="D708" s="379" t="s">
        <v>380</v>
      </c>
      <c r="E708" s="381" t="s">
        <v>380</v>
      </c>
      <c r="F708" s="379"/>
      <c r="G708" s="379" t="s">
        <v>380</v>
      </c>
      <c r="H708" s="381" t="s">
        <v>380</v>
      </c>
      <c r="I708" s="379"/>
      <c r="J708" s="383"/>
      <c r="K708" s="383"/>
      <c r="L708" s="384"/>
      <c r="M708" s="383"/>
      <c r="N708" s="383"/>
      <c r="O708" s="383"/>
      <c r="P708" s="383"/>
      <c r="Q708" s="383"/>
      <c r="R708" s="383"/>
      <c r="S708" s="383"/>
      <c r="T708" s="383"/>
      <c r="U708" s="383"/>
      <c r="V708" s="383"/>
      <c r="W708" s="383"/>
      <c r="X708" s="383"/>
      <c r="Y708" s="383"/>
      <c r="Z708" s="383"/>
      <c r="AA708" s="383"/>
      <c r="AB708" s="383"/>
      <c r="AC708" s="383"/>
      <c r="AD708" s="383"/>
    </row>
    <row r="709">
      <c r="A709" s="383"/>
      <c r="B709" s="383"/>
      <c r="C709" s="379"/>
      <c r="D709" s="379" t="s">
        <v>380</v>
      </c>
      <c r="E709" s="381" t="s">
        <v>380</v>
      </c>
      <c r="F709" s="379"/>
      <c r="G709" s="379" t="s">
        <v>380</v>
      </c>
      <c r="H709" s="381" t="s">
        <v>380</v>
      </c>
      <c r="I709" s="379"/>
      <c r="J709" s="383"/>
      <c r="K709" s="383"/>
      <c r="L709" s="384"/>
      <c r="M709" s="383"/>
      <c r="N709" s="383"/>
      <c r="O709" s="383"/>
      <c r="P709" s="383"/>
      <c r="Q709" s="383"/>
      <c r="R709" s="383"/>
      <c r="S709" s="383"/>
      <c r="T709" s="383"/>
      <c r="U709" s="383"/>
      <c r="V709" s="383"/>
      <c r="W709" s="383"/>
      <c r="X709" s="383"/>
      <c r="Y709" s="383"/>
      <c r="Z709" s="383"/>
      <c r="AA709" s="383"/>
      <c r="AB709" s="383"/>
      <c r="AC709" s="383"/>
      <c r="AD709" s="383"/>
    </row>
    <row r="710">
      <c r="A710" s="383"/>
      <c r="B710" s="383"/>
      <c r="C710" s="379"/>
      <c r="D710" s="379" t="s">
        <v>380</v>
      </c>
      <c r="E710" s="381" t="s">
        <v>380</v>
      </c>
      <c r="F710" s="379"/>
      <c r="G710" s="379" t="s">
        <v>380</v>
      </c>
      <c r="H710" s="381" t="s">
        <v>380</v>
      </c>
      <c r="I710" s="379"/>
      <c r="J710" s="383"/>
      <c r="K710" s="383"/>
      <c r="L710" s="384"/>
      <c r="M710" s="383"/>
      <c r="N710" s="383"/>
      <c r="O710" s="383"/>
      <c r="P710" s="383"/>
      <c r="Q710" s="383"/>
      <c r="R710" s="383"/>
      <c r="S710" s="383"/>
      <c r="T710" s="383"/>
      <c r="U710" s="383"/>
      <c r="V710" s="383"/>
      <c r="W710" s="383"/>
      <c r="X710" s="383"/>
      <c r="Y710" s="383"/>
      <c r="Z710" s="383"/>
      <c r="AA710" s="383"/>
      <c r="AB710" s="383"/>
      <c r="AC710" s="383"/>
      <c r="AD710" s="383"/>
    </row>
    <row r="711">
      <c r="A711" s="383"/>
      <c r="B711" s="383"/>
      <c r="C711" s="379"/>
      <c r="D711" s="379" t="s">
        <v>380</v>
      </c>
      <c r="E711" s="381" t="s">
        <v>380</v>
      </c>
      <c r="F711" s="379"/>
      <c r="G711" s="379" t="s">
        <v>380</v>
      </c>
      <c r="H711" s="381" t="s">
        <v>380</v>
      </c>
      <c r="I711" s="379"/>
      <c r="J711" s="383"/>
      <c r="K711" s="383"/>
      <c r="L711" s="384"/>
      <c r="M711" s="383"/>
      <c r="N711" s="383"/>
      <c r="O711" s="383"/>
      <c r="P711" s="383"/>
      <c r="Q711" s="383"/>
      <c r="R711" s="383"/>
      <c r="S711" s="383"/>
      <c r="T711" s="383"/>
      <c r="U711" s="383"/>
      <c r="V711" s="383"/>
      <c r="W711" s="383"/>
      <c r="X711" s="383"/>
      <c r="Y711" s="383"/>
      <c r="Z711" s="383"/>
      <c r="AA711" s="383"/>
      <c r="AB711" s="383"/>
      <c r="AC711" s="383"/>
      <c r="AD711" s="383"/>
    </row>
    <row r="712">
      <c r="A712" s="383"/>
      <c r="B712" s="383"/>
      <c r="C712" s="379"/>
      <c r="D712" s="379" t="s">
        <v>380</v>
      </c>
      <c r="E712" s="381" t="s">
        <v>380</v>
      </c>
      <c r="F712" s="379"/>
      <c r="G712" s="379" t="s">
        <v>380</v>
      </c>
      <c r="H712" s="381" t="s">
        <v>380</v>
      </c>
      <c r="I712" s="379"/>
      <c r="J712" s="383"/>
      <c r="K712" s="383"/>
      <c r="L712" s="384"/>
      <c r="M712" s="383"/>
      <c r="N712" s="383"/>
      <c r="O712" s="383"/>
      <c r="P712" s="383"/>
      <c r="Q712" s="383"/>
      <c r="R712" s="383"/>
      <c r="S712" s="383"/>
      <c r="T712" s="383"/>
      <c r="U712" s="383"/>
      <c r="V712" s="383"/>
      <c r="W712" s="383"/>
      <c r="X712" s="383"/>
      <c r="Y712" s="383"/>
      <c r="Z712" s="383"/>
      <c r="AA712" s="383"/>
      <c r="AB712" s="383"/>
      <c r="AC712" s="383"/>
      <c r="AD712" s="383"/>
    </row>
    <row r="713">
      <c r="A713" s="383"/>
      <c r="B713" s="383"/>
      <c r="C713" s="379"/>
      <c r="D713" s="379" t="s">
        <v>380</v>
      </c>
      <c r="E713" s="381" t="s">
        <v>380</v>
      </c>
      <c r="F713" s="379"/>
      <c r="G713" s="379" t="s">
        <v>380</v>
      </c>
      <c r="H713" s="381" t="s">
        <v>380</v>
      </c>
      <c r="I713" s="379"/>
      <c r="J713" s="383"/>
      <c r="K713" s="383"/>
      <c r="L713" s="384"/>
      <c r="M713" s="383"/>
      <c r="N713" s="383"/>
      <c r="O713" s="383"/>
      <c r="P713" s="383"/>
      <c r="Q713" s="383"/>
      <c r="R713" s="383"/>
      <c r="S713" s="383"/>
      <c r="T713" s="383"/>
      <c r="U713" s="383"/>
      <c r="V713" s="383"/>
      <c r="W713" s="383"/>
      <c r="X713" s="383"/>
      <c r="Y713" s="383"/>
      <c r="Z713" s="383"/>
      <c r="AA713" s="383"/>
      <c r="AB713" s="383"/>
      <c r="AC713" s="383"/>
      <c r="AD713" s="383"/>
    </row>
    <row r="714">
      <c r="A714" s="383"/>
      <c r="B714" s="383"/>
      <c r="C714" s="379"/>
      <c r="D714" s="379" t="s">
        <v>380</v>
      </c>
      <c r="E714" s="381" t="s">
        <v>380</v>
      </c>
      <c r="F714" s="379"/>
      <c r="G714" s="379" t="s">
        <v>380</v>
      </c>
      <c r="H714" s="381" t="s">
        <v>380</v>
      </c>
      <c r="I714" s="379"/>
      <c r="J714" s="383"/>
      <c r="K714" s="383"/>
      <c r="L714" s="384"/>
      <c r="M714" s="383"/>
      <c r="N714" s="383"/>
      <c r="O714" s="383"/>
      <c r="P714" s="383"/>
      <c r="Q714" s="383"/>
      <c r="R714" s="383"/>
      <c r="S714" s="383"/>
      <c r="T714" s="383"/>
      <c r="U714" s="383"/>
      <c r="V714" s="383"/>
      <c r="W714" s="383"/>
      <c r="X714" s="383"/>
      <c r="Y714" s="383"/>
      <c r="Z714" s="383"/>
      <c r="AA714" s="383"/>
      <c r="AB714" s="383"/>
      <c r="AC714" s="383"/>
      <c r="AD714" s="383"/>
    </row>
    <row r="715">
      <c r="A715" s="383"/>
      <c r="B715" s="383"/>
      <c r="C715" s="379"/>
      <c r="D715" s="379" t="s">
        <v>380</v>
      </c>
      <c r="E715" s="381" t="s">
        <v>380</v>
      </c>
      <c r="F715" s="379"/>
      <c r="G715" s="379" t="s">
        <v>380</v>
      </c>
      <c r="H715" s="381" t="s">
        <v>380</v>
      </c>
      <c r="I715" s="379"/>
      <c r="J715" s="383"/>
      <c r="K715" s="383"/>
      <c r="L715" s="384"/>
      <c r="M715" s="383"/>
      <c r="N715" s="383"/>
      <c r="O715" s="383"/>
      <c r="P715" s="383"/>
      <c r="Q715" s="383"/>
      <c r="R715" s="383"/>
      <c r="S715" s="383"/>
      <c r="T715" s="383"/>
      <c r="U715" s="383"/>
      <c r="V715" s="383"/>
      <c r="W715" s="383"/>
      <c r="X715" s="383"/>
      <c r="Y715" s="383"/>
      <c r="Z715" s="383"/>
      <c r="AA715" s="383"/>
      <c r="AB715" s="383"/>
      <c r="AC715" s="383"/>
      <c r="AD715" s="383"/>
    </row>
    <row r="716">
      <c r="A716" s="383"/>
      <c r="B716" s="383"/>
      <c r="C716" s="379"/>
      <c r="D716" s="379" t="s">
        <v>380</v>
      </c>
      <c r="E716" s="381" t="s">
        <v>380</v>
      </c>
      <c r="F716" s="379"/>
      <c r="G716" s="379" t="s">
        <v>380</v>
      </c>
      <c r="H716" s="381" t="s">
        <v>380</v>
      </c>
      <c r="I716" s="379"/>
      <c r="J716" s="383"/>
      <c r="K716" s="383"/>
      <c r="L716" s="384"/>
      <c r="M716" s="383"/>
      <c r="N716" s="383"/>
      <c r="O716" s="383"/>
      <c r="P716" s="383"/>
      <c r="Q716" s="383"/>
      <c r="R716" s="383"/>
      <c r="S716" s="383"/>
      <c r="T716" s="383"/>
      <c r="U716" s="383"/>
      <c r="V716" s="383"/>
      <c r="W716" s="383"/>
      <c r="X716" s="383"/>
      <c r="Y716" s="383"/>
      <c r="Z716" s="383"/>
      <c r="AA716" s="383"/>
      <c r="AB716" s="383"/>
      <c r="AC716" s="383"/>
      <c r="AD716" s="383"/>
    </row>
    <row r="717">
      <c r="A717" s="383"/>
      <c r="B717" s="383"/>
      <c r="C717" s="379"/>
      <c r="D717" s="379" t="s">
        <v>380</v>
      </c>
      <c r="E717" s="381" t="s">
        <v>380</v>
      </c>
      <c r="F717" s="379"/>
      <c r="G717" s="379" t="s">
        <v>380</v>
      </c>
      <c r="H717" s="381" t="s">
        <v>380</v>
      </c>
      <c r="I717" s="379"/>
      <c r="J717" s="383"/>
      <c r="K717" s="383"/>
      <c r="L717" s="384"/>
      <c r="M717" s="383"/>
      <c r="N717" s="383"/>
      <c r="O717" s="383"/>
      <c r="P717" s="383"/>
      <c r="Q717" s="383"/>
      <c r="R717" s="383"/>
      <c r="S717" s="383"/>
      <c r="T717" s="383"/>
      <c r="U717" s="383"/>
      <c r="V717" s="383"/>
      <c r="W717" s="383"/>
      <c r="X717" s="383"/>
      <c r="Y717" s="383"/>
      <c r="Z717" s="383"/>
      <c r="AA717" s="383"/>
      <c r="AB717" s="383"/>
      <c r="AC717" s="383"/>
      <c r="AD717" s="383"/>
    </row>
    <row r="718">
      <c r="A718" s="383"/>
      <c r="B718" s="383"/>
      <c r="C718" s="379"/>
      <c r="D718" s="379" t="s">
        <v>380</v>
      </c>
      <c r="E718" s="381" t="s">
        <v>380</v>
      </c>
      <c r="F718" s="379"/>
      <c r="G718" s="379" t="s">
        <v>380</v>
      </c>
      <c r="H718" s="381" t="s">
        <v>380</v>
      </c>
      <c r="I718" s="379"/>
      <c r="J718" s="383"/>
      <c r="K718" s="383"/>
      <c r="L718" s="384"/>
      <c r="M718" s="383"/>
      <c r="N718" s="383"/>
      <c r="O718" s="383"/>
      <c r="P718" s="383"/>
      <c r="Q718" s="383"/>
      <c r="R718" s="383"/>
      <c r="S718" s="383"/>
      <c r="T718" s="383"/>
      <c r="U718" s="383"/>
      <c r="V718" s="383"/>
      <c r="W718" s="383"/>
      <c r="X718" s="383"/>
      <c r="Y718" s="383"/>
      <c r="Z718" s="383"/>
      <c r="AA718" s="383"/>
      <c r="AB718" s="383"/>
      <c r="AC718" s="383"/>
      <c r="AD718" s="383"/>
    </row>
    <row r="719">
      <c r="A719" s="383"/>
      <c r="B719" s="383"/>
      <c r="C719" s="379"/>
      <c r="D719" s="379" t="s">
        <v>380</v>
      </c>
      <c r="E719" s="381" t="s">
        <v>380</v>
      </c>
      <c r="F719" s="379"/>
      <c r="G719" s="379" t="s">
        <v>380</v>
      </c>
      <c r="H719" s="381" t="s">
        <v>380</v>
      </c>
      <c r="I719" s="379"/>
      <c r="J719" s="383"/>
      <c r="K719" s="383"/>
      <c r="L719" s="384"/>
      <c r="M719" s="383"/>
      <c r="N719" s="383"/>
      <c r="O719" s="383"/>
      <c r="P719" s="383"/>
      <c r="Q719" s="383"/>
      <c r="R719" s="383"/>
      <c r="S719" s="383"/>
      <c r="T719" s="383"/>
      <c r="U719" s="383"/>
      <c r="V719" s="383"/>
      <c r="W719" s="383"/>
      <c r="X719" s="383"/>
      <c r="Y719" s="383"/>
      <c r="Z719" s="383"/>
      <c r="AA719" s="383"/>
      <c r="AB719" s="383"/>
      <c r="AC719" s="383"/>
      <c r="AD719" s="383"/>
    </row>
    <row r="720">
      <c r="A720" s="383"/>
      <c r="B720" s="383"/>
      <c r="C720" s="379"/>
      <c r="D720" s="379" t="s">
        <v>380</v>
      </c>
      <c r="E720" s="381" t="s">
        <v>380</v>
      </c>
      <c r="F720" s="379"/>
      <c r="G720" s="379" t="s">
        <v>380</v>
      </c>
      <c r="H720" s="381" t="s">
        <v>380</v>
      </c>
      <c r="I720" s="379"/>
      <c r="J720" s="383"/>
      <c r="K720" s="383"/>
      <c r="L720" s="384"/>
      <c r="M720" s="383"/>
      <c r="N720" s="383"/>
      <c r="O720" s="383"/>
      <c r="P720" s="383"/>
      <c r="Q720" s="383"/>
      <c r="R720" s="383"/>
      <c r="S720" s="383"/>
      <c r="T720" s="383"/>
      <c r="U720" s="383"/>
      <c r="V720" s="383"/>
      <c r="W720" s="383"/>
      <c r="X720" s="383"/>
      <c r="Y720" s="383"/>
      <c r="Z720" s="383"/>
      <c r="AA720" s="383"/>
      <c r="AB720" s="383"/>
      <c r="AC720" s="383"/>
      <c r="AD720" s="383"/>
    </row>
    <row r="721">
      <c r="A721" s="383"/>
      <c r="B721" s="383"/>
      <c r="C721" s="379"/>
      <c r="D721" s="379" t="s">
        <v>380</v>
      </c>
      <c r="E721" s="381" t="s">
        <v>380</v>
      </c>
      <c r="F721" s="379"/>
      <c r="G721" s="379" t="s">
        <v>380</v>
      </c>
      <c r="H721" s="381" t="s">
        <v>380</v>
      </c>
      <c r="I721" s="379"/>
      <c r="J721" s="383"/>
      <c r="K721" s="383"/>
      <c r="L721" s="384"/>
      <c r="M721" s="383"/>
      <c r="N721" s="383"/>
      <c r="O721" s="383"/>
      <c r="P721" s="383"/>
      <c r="Q721" s="383"/>
      <c r="R721" s="383"/>
      <c r="S721" s="383"/>
      <c r="T721" s="383"/>
      <c r="U721" s="383"/>
      <c r="V721" s="383"/>
      <c r="W721" s="383"/>
      <c r="X721" s="383"/>
      <c r="Y721" s="383"/>
      <c r="Z721" s="383"/>
      <c r="AA721" s="383"/>
      <c r="AB721" s="383"/>
      <c r="AC721" s="383"/>
      <c r="AD721" s="383"/>
    </row>
    <row r="722">
      <c r="A722" s="383"/>
      <c r="B722" s="383"/>
      <c r="C722" s="379"/>
      <c r="D722" s="379" t="s">
        <v>380</v>
      </c>
      <c r="E722" s="381" t="s">
        <v>380</v>
      </c>
      <c r="F722" s="379"/>
      <c r="G722" s="379" t="s">
        <v>380</v>
      </c>
      <c r="H722" s="381" t="s">
        <v>380</v>
      </c>
      <c r="I722" s="379"/>
      <c r="J722" s="383"/>
      <c r="K722" s="383"/>
      <c r="L722" s="384"/>
      <c r="M722" s="383"/>
      <c r="N722" s="383"/>
      <c r="O722" s="383"/>
      <c r="P722" s="383"/>
      <c r="Q722" s="383"/>
      <c r="R722" s="383"/>
      <c r="S722" s="383"/>
      <c r="T722" s="383"/>
      <c r="U722" s="383"/>
      <c r="V722" s="383"/>
      <c r="W722" s="383"/>
      <c r="X722" s="383"/>
      <c r="Y722" s="383"/>
      <c r="Z722" s="383"/>
      <c r="AA722" s="383"/>
      <c r="AB722" s="383"/>
      <c r="AC722" s="383"/>
      <c r="AD722" s="383"/>
    </row>
    <row r="723">
      <c r="A723" s="383"/>
      <c r="B723" s="383"/>
      <c r="C723" s="379"/>
      <c r="D723" s="379" t="s">
        <v>380</v>
      </c>
      <c r="E723" s="381" t="s">
        <v>380</v>
      </c>
      <c r="F723" s="379"/>
      <c r="G723" s="379" t="s">
        <v>380</v>
      </c>
      <c r="H723" s="381" t="s">
        <v>380</v>
      </c>
      <c r="I723" s="379"/>
      <c r="J723" s="383"/>
      <c r="K723" s="383"/>
      <c r="L723" s="384"/>
      <c r="M723" s="383"/>
      <c r="N723" s="383"/>
      <c r="O723" s="383"/>
      <c r="P723" s="383"/>
      <c r="Q723" s="383"/>
      <c r="R723" s="383"/>
      <c r="S723" s="383"/>
      <c r="T723" s="383"/>
      <c r="U723" s="383"/>
      <c r="V723" s="383"/>
      <c r="W723" s="383"/>
      <c r="X723" s="383"/>
      <c r="Y723" s="383"/>
      <c r="Z723" s="383"/>
      <c r="AA723" s="383"/>
      <c r="AB723" s="383"/>
      <c r="AC723" s="383"/>
      <c r="AD723" s="383"/>
    </row>
    <row r="724">
      <c r="A724" s="383"/>
      <c r="B724" s="383"/>
      <c r="C724" s="379"/>
      <c r="D724" s="379" t="s">
        <v>380</v>
      </c>
      <c r="E724" s="381" t="s">
        <v>380</v>
      </c>
      <c r="F724" s="379"/>
      <c r="G724" s="379" t="s">
        <v>380</v>
      </c>
      <c r="H724" s="381" t="s">
        <v>380</v>
      </c>
      <c r="I724" s="379"/>
      <c r="J724" s="383"/>
      <c r="K724" s="383"/>
      <c r="L724" s="384"/>
      <c r="M724" s="383"/>
      <c r="N724" s="383"/>
      <c r="O724" s="383"/>
      <c r="P724" s="383"/>
      <c r="Q724" s="383"/>
      <c r="R724" s="383"/>
      <c r="S724" s="383"/>
      <c r="T724" s="383"/>
      <c r="U724" s="383"/>
      <c r="V724" s="383"/>
      <c r="W724" s="383"/>
      <c r="X724" s="383"/>
      <c r="Y724" s="383"/>
      <c r="Z724" s="383"/>
      <c r="AA724" s="383"/>
      <c r="AB724" s="383"/>
      <c r="AC724" s="383"/>
      <c r="AD724" s="383"/>
    </row>
    <row r="725">
      <c r="A725" s="383"/>
      <c r="B725" s="383"/>
      <c r="C725" s="379"/>
      <c r="D725" s="379" t="s">
        <v>380</v>
      </c>
      <c r="E725" s="381" t="s">
        <v>380</v>
      </c>
      <c r="F725" s="379"/>
      <c r="G725" s="379" t="s">
        <v>380</v>
      </c>
      <c r="H725" s="381" t="s">
        <v>380</v>
      </c>
      <c r="I725" s="379"/>
      <c r="J725" s="383"/>
      <c r="K725" s="383"/>
      <c r="L725" s="384"/>
      <c r="M725" s="383"/>
      <c r="N725" s="383"/>
      <c r="O725" s="383"/>
      <c r="P725" s="383"/>
      <c r="Q725" s="383"/>
      <c r="R725" s="383"/>
      <c r="S725" s="383"/>
      <c r="T725" s="383"/>
      <c r="U725" s="383"/>
      <c r="V725" s="383"/>
      <c r="W725" s="383"/>
      <c r="X725" s="383"/>
      <c r="Y725" s="383"/>
      <c r="Z725" s="383"/>
      <c r="AA725" s="383"/>
      <c r="AB725" s="383"/>
      <c r="AC725" s="383"/>
      <c r="AD725" s="383"/>
    </row>
    <row r="726">
      <c r="A726" s="383"/>
      <c r="B726" s="383"/>
      <c r="C726" s="379"/>
      <c r="D726" s="379" t="s">
        <v>380</v>
      </c>
      <c r="E726" s="381" t="s">
        <v>380</v>
      </c>
      <c r="F726" s="379"/>
      <c r="G726" s="379" t="s">
        <v>380</v>
      </c>
      <c r="H726" s="381" t="s">
        <v>380</v>
      </c>
      <c r="I726" s="379"/>
      <c r="J726" s="383"/>
      <c r="K726" s="383"/>
      <c r="L726" s="384"/>
      <c r="M726" s="383"/>
      <c r="N726" s="383"/>
      <c r="O726" s="383"/>
      <c r="P726" s="383"/>
      <c r="Q726" s="383"/>
      <c r="R726" s="383"/>
      <c r="S726" s="383"/>
      <c r="T726" s="383"/>
      <c r="U726" s="383"/>
      <c r="V726" s="383"/>
      <c r="W726" s="383"/>
      <c r="X726" s="383"/>
      <c r="Y726" s="383"/>
      <c r="Z726" s="383"/>
      <c r="AA726" s="383"/>
      <c r="AB726" s="383"/>
      <c r="AC726" s="383"/>
      <c r="AD726" s="383"/>
    </row>
    <row r="727">
      <c r="A727" s="383"/>
      <c r="B727" s="383"/>
      <c r="C727" s="379"/>
      <c r="D727" s="379" t="s">
        <v>380</v>
      </c>
      <c r="E727" s="381" t="s">
        <v>380</v>
      </c>
      <c r="F727" s="379"/>
      <c r="G727" s="379" t="s">
        <v>380</v>
      </c>
      <c r="H727" s="381" t="s">
        <v>380</v>
      </c>
      <c r="I727" s="379"/>
      <c r="J727" s="383"/>
      <c r="K727" s="383"/>
      <c r="L727" s="384"/>
      <c r="M727" s="383"/>
      <c r="N727" s="383"/>
      <c r="O727" s="383"/>
      <c r="P727" s="383"/>
      <c r="Q727" s="383"/>
      <c r="R727" s="383"/>
      <c r="S727" s="383"/>
      <c r="T727" s="383"/>
      <c r="U727" s="383"/>
      <c r="V727" s="383"/>
      <c r="W727" s="383"/>
      <c r="X727" s="383"/>
      <c r="Y727" s="383"/>
      <c r="Z727" s="383"/>
      <c r="AA727" s="383"/>
      <c r="AB727" s="383"/>
      <c r="AC727" s="383"/>
      <c r="AD727" s="383"/>
    </row>
    <row r="728">
      <c r="A728" s="383"/>
      <c r="B728" s="383"/>
      <c r="C728" s="379"/>
      <c r="D728" s="379" t="s">
        <v>380</v>
      </c>
      <c r="E728" s="381" t="s">
        <v>380</v>
      </c>
      <c r="F728" s="379"/>
      <c r="G728" s="379" t="s">
        <v>380</v>
      </c>
      <c r="H728" s="381" t="s">
        <v>380</v>
      </c>
      <c r="I728" s="379"/>
      <c r="J728" s="383"/>
      <c r="K728" s="383"/>
      <c r="L728" s="384"/>
      <c r="M728" s="383"/>
      <c r="N728" s="383"/>
      <c r="O728" s="383"/>
      <c r="P728" s="383"/>
      <c r="Q728" s="383"/>
      <c r="R728" s="383"/>
      <c r="S728" s="383"/>
      <c r="T728" s="383"/>
      <c r="U728" s="383"/>
      <c r="V728" s="383"/>
      <c r="W728" s="383"/>
      <c r="X728" s="383"/>
      <c r="Y728" s="383"/>
      <c r="Z728" s="383"/>
      <c r="AA728" s="383"/>
      <c r="AB728" s="383"/>
      <c r="AC728" s="383"/>
      <c r="AD728" s="383"/>
    </row>
    <row r="729">
      <c r="A729" s="383"/>
      <c r="B729" s="383"/>
      <c r="C729" s="379"/>
      <c r="D729" s="379" t="s">
        <v>380</v>
      </c>
      <c r="E729" s="381" t="s">
        <v>380</v>
      </c>
      <c r="F729" s="379"/>
      <c r="G729" s="379" t="s">
        <v>380</v>
      </c>
      <c r="H729" s="381" t="s">
        <v>380</v>
      </c>
      <c r="I729" s="379"/>
      <c r="J729" s="383"/>
      <c r="K729" s="383"/>
      <c r="L729" s="384"/>
      <c r="M729" s="383"/>
      <c r="N729" s="383"/>
      <c r="O729" s="383"/>
      <c r="P729" s="383"/>
      <c r="Q729" s="383"/>
      <c r="R729" s="383"/>
      <c r="S729" s="383"/>
      <c r="T729" s="383"/>
      <c r="U729" s="383"/>
      <c r="V729" s="383"/>
      <c r="W729" s="383"/>
      <c r="X729" s="383"/>
      <c r="Y729" s="383"/>
      <c r="Z729" s="383"/>
      <c r="AA729" s="383"/>
      <c r="AB729" s="383"/>
      <c r="AC729" s="383"/>
      <c r="AD729" s="383"/>
    </row>
    <row r="730">
      <c r="A730" s="383"/>
      <c r="B730" s="383"/>
      <c r="C730" s="379"/>
      <c r="D730" s="379" t="s">
        <v>380</v>
      </c>
      <c r="E730" s="381" t="s">
        <v>380</v>
      </c>
      <c r="F730" s="379"/>
      <c r="G730" s="379" t="s">
        <v>380</v>
      </c>
      <c r="H730" s="381" t="s">
        <v>380</v>
      </c>
      <c r="I730" s="379"/>
      <c r="J730" s="383"/>
      <c r="K730" s="383"/>
      <c r="L730" s="384"/>
      <c r="M730" s="383"/>
      <c r="N730" s="383"/>
      <c r="O730" s="383"/>
      <c r="P730" s="383"/>
      <c r="Q730" s="383"/>
      <c r="R730" s="383"/>
      <c r="S730" s="383"/>
      <c r="T730" s="383"/>
      <c r="U730" s="383"/>
      <c r="V730" s="383"/>
      <c r="W730" s="383"/>
      <c r="X730" s="383"/>
      <c r="Y730" s="383"/>
      <c r="Z730" s="383"/>
      <c r="AA730" s="383"/>
      <c r="AB730" s="383"/>
      <c r="AC730" s="383"/>
      <c r="AD730" s="383"/>
    </row>
    <row r="731">
      <c r="A731" s="383"/>
      <c r="B731" s="383"/>
      <c r="C731" s="379"/>
      <c r="D731" s="379" t="s">
        <v>380</v>
      </c>
      <c r="E731" s="381" t="s">
        <v>380</v>
      </c>
      <c r="F731" s="379"/>
      <c r="G731" s="379" t="s">
        <v>380</v>
      </c>
      <c r="H731" s="381" t="s">
        <v>380</v>
      </c>
      <c r="I731" s="379"/>
      <c r="J731" s="383"/>
      <c r="K731" s="383"/>
      <c r="L731" s="384"/>
      <c r="M731" s="383"/>
      <c r="N731" s="383"/>
      <c r="O731" s="383"/>
      <c r="P731" s="383"/>
      <c r="Q731" s="383"/>
      <c r="R731" s="383"/>
      <c r="S731" s="383"/>
      <c r="T731" s="383"/>
      <c r="U731" s="383"/>
      <c r="V731" s="383"/>
      <c r="W731" s="383"/>
      <c r="X731" s="383"/>
      <c r="Y731" s="383"/>
      <c r="Z731" s="383"/>
      <c r="AA731" s="383"/>
      <c r="AB731" s="383"/>
      <c r="AC731" s="383"/>
      <c r="AD731" s="383"/>
    </row>
    <row r="732">
      <c r="A732" s="383"/>
      <c r="B732" s="383"/>
      <c r="C732" s="379"/>
      <c r="D732" s="379" t="s">
        <v>380</v>
      </c>
      <c r="E732" s="381" t="s">
        <v>380</v>
      </c>
      <c r="F732" s="379"/>
      <c r="G732" s="379" t="s">
        <v>380</v>
      </c>
      <c r="H732" s="381" t="s">
        <v>380</v>
      </c>
      <c r="I732" s="379"/>
      <c r="J732" s="383"/>
      <c r="K732" s="383"/>
      <c r="L732" s="384"/>
      <c r="M732" s="383"/>
      <c r="N732" s="383"/>
      <c r="O732" s="383"/>
      <c r="P732" s="383"/>
      <c r="Q732" s="383"/>
      <c r="R732" s="383"/>
      <c r="S732" s="383"/>
      <c r="T732" s="383"/>
      <c r="U732" s="383"/>
      <c r="V732" s="383"/>
      <c r="W732" s="383"/>
      <c r="X732" s="383"/>
      <c r="Y732" s="383"/>
      <c r="Z732" s="383"/>
      <c r="AA732" s="383"/>
      <c r="AB732" s="383"/>
      <c r="AC732" s="383"/>
      <c r="AD732" s="383"/>
    </row>
    <row r="733">
      <c r="A733" s="383"/>
      <c r="B733" s="383"/>
      <c r="C733" s="379"/>
      <c r="D733" s="379" t="s">
        <v>380</v>
      </c>
      <c r="E733" s="381" t="s">
        <v>380</v>
      </c>
      <c r="F733" s="379"/>
      <c r="G733" s="379" t="s">
        <v>380</v>
      </c>
      <c r="H733" s="381" t="s">
        <v>380</v>
      </c>
      <c r="I733" s="379"/>
      <c r="J733" s="383"/>
      <c r="K733" s="383"/>
      <c r="L733" s="384"/>
      <c r="M733" s="383"/>
      <c r="N733" s="383"/>
      <c r="O733" s="383"/>
      <c r="P733" s="383"/>
      <c r="Q733" s="383"/>
      <c r="R733" s="383"/>
      <c r="S733" s="383"/>
      <c r="T733" s="383"/>
      <c r="U733" s="383"/>
      <c r="V733" s="383"/>
      <c r="W733" s="383"/>
      <c r="X733" s="383"/>
      <c r="Y733" s="383"/>
      <c r="Z733" s="383"/>
      <c r="AA733" s="383"/>
      <c r="AB733" s="383"/>
      <c r="AC733" s="383"/>
      <c r="AD733" s="383"/>
    </row>
    <row r="734">
      <c r="A734" s="383"/>
      <c r="B734" s="383"/>
      <c r="C734" s="379"/>
      <c r="D734" s="379" t="s">
        <v>380</v>
      </c>
      <c r="E734" s="381" t="s">
        <v>380</v>
      </c>
      <c r="F734" s="379"/>
      <c r="G734" s="379" t="s">
        <v>380</v>
      </c>
      <c r="H734" s="381" t="s">
        <v>380</v>
      </c>
      <c r="I734" s="379"/>
      <c r="J734" s="383"/>
      <c r="K734" s="383"/>
      <c r="L734" s="384"/>
      <c r="M734" s="383"/>
      <c r="N734" s="383"/>
      <c r="O734" s="383"/>
      <c r="P734" s="383"/>
      <c r="Q734" s="383"/>
      <c r="R734" s="383"/>
      <c r="S734" s="383"/>
      <c r="T734" s="383"/>
      <c r="U734" s="383"/>
      <c r="V734" s="383"/>
      <c r="W734" s="383"/>
      <c r="X734" s="383"/>
      <c r="Y734" s="383"/>
      <c r="Z734" s="383"/>
      <c r="AA734" s="383"/>
      <c r="AB734" s="383"/>
      <c r="AC734" s="383"/>
      <c r="AD734" s="383"/>
    </row>
    <row r="735">
      <c r="A735" s="383"/>
      <c r="B735" s="383"/>
      <c r="C735" s="379"/>
      <c r="D735" s="379" t="s">
        <v>380</v>
      </c>
      <c r="E735" s="381" t="s">
        <v>380</v>
      </c>
      <c r="F735" s="379"/>
      <c r="G735" s="379" t="s">
        <v>380</v>
      </c>
      <c r="H735" s="381" t="s">
        <v>380</v>
      </c>
      <c r="I735" s="379"/>
      <c r="J735" s="383"/>
      <c r="K735" s="383"/>
      <c r="L735" s="384"/>
      <c r="M735" s="383"/>
      <c r="N735" s="383"/>
      <c r="O735" s="383"/>
      <c r="P735" s="383"/>
      <c r="Q735" s="383"/>
      <c r="R735" s="383"/>
      <c r="S735" s="383"/>
      <c r="T735" s="383"/>
      <c r="U735" s="383"/>
      <c r="V735" s="383"/>
      <c r="W735" s="383"/>
      <c r="X735" s="383"/>
      <c r="Y735" s="383"/>
      <c r="Z735" s="383"/>
      <c r="AA735" s="383"/>
      <c r="AB735" s="383"/>
      <c r="AC735" s="383"/>
      <c r="AD735" s="383"/>
    </row>
    <row r="736">
      <c r="A736" s="383"/>
      <c r="B736" s="383"/>
      <c r="C736" s="379"/>
      <c r="D736" s="379" t="s">
        <v>380</v>
      </c>
      <c r="E736" s="381" t="s">
        <v>380</v>
      </c>
      <c r="F736" s="379"/>
      <c r="G736" s="379" t="s">
        <v>380</v>
      </c>
      <c r="H736" s="381" t="s">
        <v>380</v>
      </c>
      <c r="I736" s="379"/>
      <c r="J736" s="383"/>
      <c r="K736" s="383"/>
      <c r="L736" s="384"/>
      <c r="M736" s="383"/>
      <c r="N736" s="383"/>
      <c r="O736" s="383"/>
      <c r="P736" s="383"/>
      <c r="Q736" s="383"/>
      <c r="R736" s="383"/>
      <c r="S736" s="383"/>
      <c r="T736" s="383"/>
      <c r="U736" s="383"/>
      <c r="V736" s="383"/>
      <c r="W736" s="383"/>
      <c r="X736" s="383"/>
      <c r="Y736" s="383"/>
      <c r="Z736" s="383"/>
      <c r="AA736" s="383"/>
      <c r="AB736" s="383"/>
      <c r="AC736" s="383"/>
      <c r="AD736" s="383"/>
    </row>
    <row r="737">
      <c r="A737" s="383"/>
      <c r="B737" s="383"/>
      <c r="C737" s="379"/>
      <c r="D737" s="379" t="s">
        <v>380</v>
      </c>
      <c r="E737" s="381" t="s">
        <v>380</v>
      </c>
      <c r="F737" s="379"/>
      <c r="G737" s="379" t="s">
        <v>380</v>
      </c>
      <c r="H737" s="381" t="s">
        <v>380</v>
      </c>
      <c r="I737" s="379"/>
      <c r="J737" s="383"/>
      <c r="K737" s="383"/>
      <c r="L737" s="384"/>
      <c r="M737" s="383"/>
      <c r="N737" s="383"/>
      <c r="O737" s="383"/>
      <c r="P737" s="383"/>
      <c r="Q737" s="383"/>
      <c r="R737" s="383"/>
      <c r="S737" s="383"/>
      <c r="T737" s="383"/>
      <c r="U737" s="383"/>
      <c r="V737" s="383"/>
      <c r="W737" s="383"/>
      <c r="X737" s="383"/>
      <c r="Y737" s="383"/>
      <c r="Z737" s="383"/>
      <c r="AA737" s="383"/>
      <c r="AB737" s="383"/>
      <c r="AC737" s="383"/>
      <c r="AD737" s="383"/>
    </row>
    <row r="738">
      <c r="A738" s="383"/>
      <c r="B738" s="383"/>
      <c r="C738" s="379"/>
      <c r="D738" s="379" t="s">
        <v>380</v>
      </c>
      <c r="E738" s="381" t="s">
        <v>380</v>
      </c>
      <c r="F738" s="379"/>
      <c r="G738" s="379" t="s">
        <v>380</v>
      </c>
      <c r="H738" s="381" t="s">
        <v>380</v>
      </c>
      <c r="I738" s="379"/>
      <c r="J738" s="383"/>
      <c r="K738" s="383"/>
      <c r="L738" s="384"/>
      <c r="M738" s="383"/>
      <c r="N738" s="383"/>
      <c r="O738" s="383"/>
      <c r="P738" s="383"/>
      <c r="Q738" s="383"/>
      <c r="R738" s="383"/>
      <c r="S738" s="383"/>
      <c r="T738" s="383"/>
      <c r="U738" s="383"/>
      <c r="V738" s="383"/>
      <c r="W738" s="383"/>
      <c r="X738" s="383"/>
      <c r="Y738" s="383"/>
      <c r="Z738" s="383"/>
      <c r="AA738" s="383"/>
      <c r="AB738" s="383"/>
      <c r="AC738" s="383"/>
      <c r="AD738" s="383"/>
    </row>
    <row r="739">
      <c r="A739" s="383"/>
      <c r="B739" s="383"/>
      <c r="C739" s="379"/>
      <c r="D739" s="379" t="s">
        <v>380</v>
      </c>
      <c r="E739" s="381" t="s">
        <v>380</v>
      </c>
      <c r="F739" s="379"/>
      <c r="G739" s="379" t="s">
        <v>380</v>
      </c>
      <c r="H739" s="381" t="s">
        <v>380</v>
      </c>
      <c r="I739" s="379"/>
      <c r="J739" s="383"/>
      <c r="K739" s="383"/>
      <c r="L739" s="384"/>
      <c r="M739" s="383"/>
      <c r="N739" s="383"/>
      <c r="O739" s="383"/>
      <c r="P739" s="383"/>
      <c r="Q739" s="383"/>
      <c r="R739" s="383"/>
      <c r="S739" s="383"/>
      <c r="T739" s="383"/>
      <c r="U739" s="383"/>
      <c r="V739" s="383"/>
      <c r="W739" s="383"/>
      <c r="X739" s="383"/>
      <c r="Y739" s="383"/>
      <c r="Z739" s="383"/>
      <c r="AA739" s="383"/>
      <c r="AB739" s="383"/>
      <c r="AC739" s="383"/>
      <c r="AD739" s="383"/>
    </row>
    <row r="740">
      <c r="A740" s="383"/>
      <c r="B740" s="383"/>
      <c r="C740" s="379"/>
      <c r="D740" s="379" t="s">
        <v>380</v>
      </c>
      <c r="E740" s="381" t="s">
        <v>380</v>
      </c>
      <c r="F740" s="379"/>
      <c r="G740" s="379" t="s">
        <v>380</v>
      </c>
      <c r="H740" s="381" t="s">
        <v>380</v>
      </c>
      <c r="I740" s="379"/>
      <c r="J740" s="383"/>
      <c r="K740" s="383"/>
      <c r="L740" s="384"/>
      <c r="M740" s="383"/>
      <c r="N740" s="383"/>
      <c r="O740" s="383"/>
      <c r="P740" s="383"/>
      <c r="Q740" s="383"/>
      <c r="R740" s="383"/>
      <c r="S740" s="383"/>
      <c r="T740" s="383"/>
      <c r="U740" s="383"/>
      <c r="V740" s="383"/>
      <c r="W740" s="383"/>
      <c r="X740" s="383"/>
      <c r="Y740" s="383"/>
      <c r="Z740" s="383"/>
      <c r="AA740" s="383"/>
      <c r="AB740" s="383"/>
      <c r="AC740" s="383"/>
      <c r="AD740" s="383"/>
    </row>
    <row r="741">
      <c r="A741" s="383"/>
      <c r="B741" s="383"/>
      <c r="C741" s="379"/>
      <c r="D741" s="379" t="s">
        <v>380</v>
      </c>
      <c r="E741" s="381" t="s">
        <v>380</v>
      </c>
      <c r="F741" s="379"/>
      <c r="G741" s="379" t="s">
        <v>380</v>
      </c>
      <c r="H741" s="381" t="s">
        <v>380</v>
      </c>
      <c r="I741" s="379"/>
      <c r="J741" s="383"/>
      <c r="K741" s="383"/>
      <c r="L741" s="384"/>
      <c r="M741" s="383"/>
      <c r="N741" s="383"/>
      <c r="O741" s="383"/>
      <c r="P741" s="383"/>
      <c r="Q741" s="383"/>
      <c r="R741" s="383"/>
      <c r="S741" s="383"/>
      <c r="T741" s="383"/>
      <c r="U741" s="383"/>
      <c r="V741" s="383"/>
      <c r="W741" s="383"/>
      <c r="X741" s="383"/>
      <c r="Y741" s="383"/>
      <c r="Z741" s="383"/>
      <c r="AA741" s="383"/>
      <c r="AB741" s="383"/>
      <c r="AC741" s="383"/>
      <c r="AD741" s="383"/>
    </row>
    <row r="742">
      <c r="A742" s="383"/>
      <c r="B742" s="383"/>
      <c r="C742" s="379"/>
      <c r="D742" s="379" t="s">
        <v>380</v>
      </c>
      <c r="E742" s="381" t="s">
        <v>380</v>
      </c>
      <c r="F742" s="379"/>
      <c r="G742" s="379" t="s">
        <v>380</v>
      </c>
      <c r="H742" s="381" t="s">
        <v>380</v>
      </c>
      <c r="I742" s="379"/>
      <c r="J742" s="383"/>
      <c r="K742" s="383"/>
      <c r="L742" s="384"/>
      <c r="M742" s="383"/>
      <c r="N742" s="383"/>
      <c r="O742" s="383"/>
      <c r="P742" s="383"/>
      <c r="Q742" s="383"/>
      <c r="R742" s="383"/>
      <c r="S742" s="383"/>
      <c r="T742" s="383"/>
      <c r="U742" s="383"/>
      <c r="V742" s="383"/>
      <c r="W742" s="383"/>
      <c r="X742" s="383"/>
      <c r="Y742" s="383"/>
      <c r="Z742" s="383"/>
      <c r="AA742" s="383"/>
      <c r="AB742" s="383"/>
      <c r="AC742" s="383"/>
      <c r="AD742" s="383"/>
    </row>
    <row r="743">
      <c r="A743" s="383"/>
      <c r="B743" s="383"/>
      <c r="C743" s="379"/>
      <c r="D743" s="379" t="s">
        <v>380</v>
      </c>
      <c r="E743" s="381" t="s">
        <v>380</v>
      </c>
      <c r="F743" s="379"/>
      <c r="G743" s="379" t="s">
        <v>380</v>
      </c>
      <c r="H743" s="381" t="s">
        <v>380</v>
      </c>
      <c r="I743" s="379"/>
      <c r="J743" s="383"/>
      <c r="K743" s="383"/>
      <c r="L743" s="384"/>
      <c r="M743" s="383"/>
      <c r="N743" s="383"/>
      <c r="O743" s="383"/>
      <c r="P743" s="383"/>
      <c r="Q743" s="383"/>
      <c r="R743" s="383"/>
      <c r="S743" s="383"/>
      <c r="T743" s="383"/>
      <c r="U743" s="383"/>
      <c r="V743" s="383"/>
      <c r="W743" s="383"/>
      <c r="X743" s="383"/>
      <c r="Y743" s="383"/>
      <c r="Z743" s="383"/>
      <c r="AA743" s="383"/>
      <c r="AB743" s="383"/>
      <c r="AC743" s="383"/>
      <c r="AD743" s="383"/>
    </row>
    <row r="744">
      <c r="A744" s="383"/>
      <c r="B744" s="383"/>
      <c r="C744" s="379"/>
      <c r="D744" s="379" t="s">
        <v>380</v>
      </c>
      <c r="E744" s="381" t="s">
        <v>380</v>
      </c>
      <c r="F744" s="379"/>
      <c r="G744" s="379" t="s">
        <v>380</v>
      </c>
      <c r="H744" s="381" t="s">
        <v>380</v>
      </c>
      <c r="I744" s="379"/>
      <c r="J744" s="383"/>
      <c r="K744" s="383"/>
      <c r="L744" s="384"/>
      <c r="M744" s="383"/>
      <c r="N744" s="383"/>
      <c r="O744" s="383"/>
      <c r="P744" s="383"/>
      <c r="Q744" s="383"/>
      <c r="R744" s="383"/>
      <c r="S744" s="383"/>
      <c r="T744" s="383"/>
      <c r="U744" s="383"/>
      <c r="V744" s="383"/>
      <c r="W744" s="383"/>
      <c r="X744" s="383"/>
      <c r="Y744" s="383"/>
      <c r="Z744" s="383"/>
      <c r="AA744" s="383"/>
      <c r="AB744" s="383"/>
      <c r="AC744" s="383"/>
      <c r="AD744" s="383"/>
    </row>
    <row r="745">
      <c r="A745" s="383"/>
      <c r="B745" s="383"/>
      <c r="C745" s="379"/>
      <c r="D745" s="379" t="s">
        <v>380</v>
      </c>
      <c r="E745" s="381" t="s">
        <v>380</v>
      </c>
      <c r="F745" s="379"/>
      <c r="G745" s="379" t="s">
        <v>380</v>
      </c>
      <c r="H745" s="381" t="s">
        <v>380</v>
      </c>
      <c r="I745" s="379"/>
      <c r="J745" s="383"/>
      <c r="K745" s="383"/>
      <c r="L745" s="384"/>
      <c r="M745" s="383"/>
      <c r="N745" s="383"/>
      <c r="O745" s="383"/>
      <c r="P745" s="383"/>
      <c r="Q745" s="383"/>
      <c r="R745" s="383"/>
      <c r="S745" s="383"/>
      <c r="T745" s="383"/>
      <c r="U745" s="383"/>
      <c r="V745" s="383"/>
      <c r="W745" s="383"/>
      <c r="X745" s="383"/>
      <c r="Y745" s="383"/>
      <c r="Z745" s="383"/>
      <c r="AA745" s="383"/>
      <c r="AB745" s="383"/>
      <c r="AC745" s="383"/>
      <c r="AD745" s="383"/>
    </row>
    <row r="746">
      <c r="A746" s="383"/>
      <c r="B746" s="383"/>
      <c r="C746" s="379"/>
      <c r="D746" s="379" t="s">
        <v>380</v>
      </c>
      <c r="E746" s="381" t="s">
        <v>380</v>
      </c>
      <c r="F746" s="379"/>
      <c r="G746" s="379" t="s">
        <v>380</v>
      </c>
      <c r="H746" s="381" t="s">
        <v>380</v>
      </c>
      <c r="I746" s="379"/>
      <c r="J746" s="383"/>
      <c r="K746" s="383"/>
      <c r="L746" s="384"/>
      <c r="M746" s="383"/>
      <c r="N746" s="383"/>
      <c r="O746" s="383"/>
      <c r="P746" s="383"/>
      <c r="Q746" s="383"/>
      <c r="R746" s="383"/>
      <c r="S746" s="383"/>
      <c r="T746" s="383"/>
      <c r="U746" s="383"/>
      <c r="V746" s="383"/>
      <c r="W746" s="383"/>
      <c r="X746" s="383"/>
      <c r="Y746" s="383"/>
      <c r="Z746" s="383"/>
      <c r="AA746" s="383"/>
      <c r="AB746" s="383"/>
      <c r="AC746" s="383"/>
      <c r="AD746" s="383"/>
    </row>
    <row r="747">
      <c r="A747" s="383"/>
      <c r="B747" s="383"/>
      <c r="C747" s="379"/>
      <c r="D747" s="379" t="s">
        <v>380</v>
      </c>
      <c r="E747" s="381" t="s">
        <v>380</v>
      </c>
      <c r="F747" s="379"/>
      <c r="G747" s="379" t="s">
        <v>380</v>
      </c>
      <c r="H747" s="381" t="s">
        <v>380</v>
      </c>
      <c r="I747" s="379"/>
      <c r="J747" s="383"/>
      <c r="K747" s="383"/>
      <c r="L747" s="384"/>
      <c r="M747" s="383"/>
      <c r="N747" s="383"/>
      <c r="O747" s="383"/>
      <c r="P747" s="383"/>
      <c r="Q747" s="383"/>
      <c r="R747" s="383"/>
      <c r="S747" s="383"/>
      <c r="T747" s="383"/>
      <c r="U747" s="383"/>
      <c r="V747" s="383"/>
      <c r="W747" s="383"/>
      <c r="X747" s="383"/>
      <c r="Y747" s="383"/>
      <c r="Z747" s="383"/>
      <c r="AA747" s="383"/>
      <c r="AB747" s="383"/>
      <c r="AC747" s="383"/>
      <c r="AD747" s="383"/>
    </row>
    <row r="748">
      <c r="A748" s="383"/>
      <c r="B748" s="383"/>
      <c r="C748" s="379"/>
      <c r="D748" s="379" t="s">
        <v>380</v>
      </c>
      <c r="E748" s="381" t="s">
        <v>380</v>
      </c>
      <c r="F748" s="379"/>
      <c r="G748" s="379" t="s">
        <v>380</v>
      </c>
      <c r="H748" s="381" t="s">
        <v>380</v>
      </c>
      <c r="I748" s="379"/>
      <c r="J748" s="383"/>
      <c r="K748" s="383"/>
      <c r="L748" s="384"/>
      <c r="M748" s="383"/>
      <c r="N748" s="383"/>
      <c r="O748" s="383"/>
      <c r="P748" s="383"/>
      <c r="Q748" s="383"/>
      <c r="R748" s="383"/>
      <c r="S748" s="383"/>
      <c r="T748" s="383"/>
      <c r="U748" s="383"/>
      <c r="V748" s="383"/>
      <c r="W748" s="383"/>
      <c r="X748" s="383"/>
      <c r="Y748" s="383"/>
      <c r="Z748" s="383"/>
      <c r="AA748" s="383"/>
      <c r="AB748" s="383"/>
      <c r="AC748" s="383"/>
      <c r="AD748" s="383"/>
    </row>
    <row r="749">
      <c r="A749" s="383"/>
      <c r="B749" s="383"/>
      <c r="C749" s="379"/>
      <c r="D749" s="379" t="s">
        <v>380</v>
      </c>
      <c r="E749" s="381" t="s">
        <v>380</v>
      </c>
      <c r="F749" s="379"/>
      <c r="G749" s="379" t="s">
        <v>380</v>
      </c>
      <c r="H749" s="381" t="s">
        <v>380</v>
      </c>
      <c r="I749" s="379"/>
      <c r="J749" s="383"/>
      <c r="K749" s="383"/>
      <c r="L749" s="384"/>
      <c r="M749" s="383"/>
      <c r="N749" s="383"/>
      <c r="O749" s="383"/>
      <c r="P749" s="383"/>
      <c r="Q749" s="383"/>
      <c r="R749" s="383"/>
      <c r="S749" s="383"/>
      <c r="T749" s="383"/>
      <c r="U749" s="383"/>
      <c r="V749" s="383"/>
      <c r="W749" s="383"/>
      <c r="X749" s="383"/>
      <c r="Y749" s="383"/>
      <c r="Z749" s="383"/>
      <c r="AA749" s="383"/>
      <c r="AB749" s="383"/>
      <c r="AC749" s="383"/>
      <c r="AD749" s="383"/>
    </row>
    <row r="750">
      <c r="A750" s="383"/>
      <c r="B750" s="383"/>
      <c r="C750" s="379"/>
      <c r="D750" s="379" t="s">
        <v>380</v>
      </c>
      <c r="E750" s="381" t="s">
        <v>380</v>
      </c>
      <c r="F750" s="379"/>
      <c r="G750" s="379" t="s">
        <v>380</v>
      </c>
      <c r="H750" s="381" t="s">
        <v>380</v>
      </c>
      <c r="I750" s="379"/>
      <c r="J750" s="383"/>
      <c r="K750" s="383"/>
      <c r="L750" s="384"/>
      <c r="M750" s="383"/>
      <c r="N750" s="383"/>
      <c r="O750" s="383"/>
      <c r="P750" s="383"/>
      <c r="Q750" s="383"/>
      <c r="R750" s="383"/>
      <c r="S750" s="383"/>
      <c r="T750" s="383"/>
      <c r="U750" s="383"/>
      <c r="V750" s="383"/>
      <c r="W750" s="383"/>
      <c r="X750" s="383"/>
      <c r="Y750" s="383"/>
      <c r="Z750" s="383"/>
      <c r="AA750" s="383"/>
      <c r="AB750" s="383"/>
      <c r="AC750" s="383"/>
      <c r="AD750" s="383"/>
    </row>
    <row r="751">
      <c r="A751" s="383"/>
      <c r="B751" s="383"/>
      <c r="C751" s="379"/>
      <c r="D751" s="379" t="s">
        <v>380</v>
      </c>
      <c r="E751" s="381" t="s">
        <v>380</v>
      </c>
      <c r="F751" s="379"/>
      <c r="G751" s="379" t="s">
        <v>380</v>
      </c>
      <c r="H751" s="381" t="s">
        <v>380</v>
      </c>
      <c r="I751" s="379"/>
      <c r="J751" s="383"/>
      <c r="K751" s="383"/>
      <c r="L751" s="384"/>
      <c r="M751" s="383"/>
      <c r="N751" s="383"/>
      <c r="O751" s="383"/>
      <c r="P751" s="383"/>
      <c r="Q751" s="383"/>
      <c r="R751" s="383"/>
      <c r="S751" s="383"/>
      <c r="T751" s="383"/>
      <c r="U751" s="383"/>
      <c r="V751" s="383"/>
      <c r="W751" s="383"/>
      <c r="X751" s="383"/>
      <c r="Y751" s="383"/>
      <c r="Z751" s="383"/>
      <c r="AA751" s="383"/>
      <c r="AB751" s="383"/>
      <c r="AC751" s="383"/>
      <c r="AD751" s="383"/>
    </row>
    <row r="752">
      <c r="A752" s="383"/>
      <c r="B752" s="383"/>
      <c r="C752" s="379"/>
      <c r="D752" s="379" t="s">
        <v>380</v>
      </c>
      <c r="E752" s="381" t="s">
        <v>380</v>
      </c>
      <c r="F752" s="379"/>
      <c r="G752" s="379" t="s">
        <v>380</v>
      </c>
      <c r="H752" s="381" t="s">
        <v>380</v>
      </c>
      <c r="I752" s="379"/>
      <c r="J752" s="383"/>
      <c r="K752" s="383"/>
      <c r="L752" s="384"/>
      <c r="M752" s="383"/>
      <c r="N752" s="383"/>
      <c r="O752" s="383"/>
      <c r="P752" s="383"/>
      <c r="Q752" s="383"/>
      <c r="R752" s="383"/>
      <c r="S752" s="383"/>
      <c r="T752" s="383"/>
      <c r="U752" s="383"/>
      <c r="V752" s="383"/>
      <c r="W752" s="383"/>
      <c r="X752" s="383"/>
      <c r="Y752" s="383"/>
      <c r="Z752" s="383"/>
      <c r="AA752" s="383"/>
      <c r="AB752" s="383"/>
      <c r="AC752" s="383"/>
      <c r="AD752" s="383"/>
    </row>
    <row r="753">
      <c r="A753" s="383"/>
      <c r="B753" s="383"/>
      <c r="C753" s="379"/>
      <c r="D753" s="379" t="s">
        <v>380</v>
      </c>
      <c r="E753" s="381" t="s">
        <v>380</v>
      </c>
      <c r="F753" s="379"/>
      <c r="G753" s="379" t="s">
        <v>380</v>
      </c>
      <c r="H753" s="381" t="s">
        <v>380</v>
      </c>
      <c r="I753" s="379"/>
      <c r="J753" s="383"/>
      <c r="K753" s="383"/>
      <c r="L753" s="384"/>
      <c r="M753" s="383"/>
      <c r="N753" s="383"/>
      <c r="O753" s="383"/>
      <c r="P753" s="383"/>
      <c r="Q753" s="383"/>
      <c r="R753" s="383"/>
      <c r="S753" s="383"/>
      <c r="T753" s="383"/>
      <c r="U753" s="383"/>
      <c r="V753" s="383"/>
      <c r="W753" s="383"/>
      <c r="X753" s="383"/>
      <c r="Y753" s="383"/>
      <c r="Z753" s="383"/>
      <c r="AA753" s="383"/>
      <c r="AB753" s="383"/>
      <c r="AC753" s="383"/>
      <c r="AD753" s="383"/>
    </row>
    <row r="754">
      <c r="A754" s="383"/>
      <c r="B754" s="383"/>
      <c r="C754" s="379"/>
      <c r="D754" s="379" t="s">
        <v>380</v>
      </c>
      <c r="E754" s="381" t="s">
        <v>380</v>
      </c>
      <c r="F754" s="379"/>
      <c r="G754" s="379" t="s">
        <v>380</v>
      </c>
      <c r="H754" s="381" t="s">
        <v>380</v>
      </c>
      <c r="I754" s="379"/>
      <c r="J754" s="383"/>
      <c r="K754" s="383"/>
      <c r="L754" s="384"/>
      <c r="M754" s="383"/>
      <c r="N754" s="383"/>
      <c r="O754" s="383"/>
      <c r="P754" s="383"/>
      <c r="Q754" s="383"/>
      <c r="R754" s="383"/>
      <c r="S754" s="383"/>
      <c r="T754" s="383"/>
      <c r="U754" s="383"/>
      <c r="V754" s="383"/>
      <c r="W754" s="383"/>
      <c r="X754" s="383"/>
      <c r="Y754" s="383"/>
      <c r="Z754" s="383"/>
      <c r="AA754" s="383"/>
      <c r="AB754" s="383"/>
      <c r="AC754" s="383"/>
      <c r="AD754" s="383"/>
    </row>
    <row r="755">
      <c r="A755" s="383"/>
      <c r="B755" s="383"/>
      <c r="C755" s="379"/>
      <c r="D755" s="379" t="s">
        <v>380</v>
      </c>
      <c r="E755" s="381" t="s">
        <v>380</v>
      </c>
      <c r="F755" s="379"/>
      <c r="G755" s="379" t="s">
        <v>380</v>
      </c>
      <c r="H755" s="381" t="s">
        <v>380</v>
      </c>
      <c r="I755" s="379"/>
      <c r="J755" s="383"/>
      <c r="K755" s="383"/>
      <c r="L755" s="384"/>
      <c r="M755" s="383"/>
      <c r="N755" s="383"/>
      <c r="O755" s="383"/>
      <c r="P755" s="383"/>
      <c r="Q755" s="383"/>
      <c r="R755" s="383"/>
      <c r="S755" s="383"/>
      <c r="T755" s="383"/>
      <c r="U755" s="383"/>
      <c r="V755" s="383"/>
      <c r="W755" s="383"/>
      <c r="X755" s="383"/>
      <c r="Y755" s="383"/>
      <c r="Z755" s="383"/>
      <c r="AA755" s="383"/>
      <c r="AB755" s="383"/>
      <c r="AC755" s="383"/>
      <c r="AD755" s="383"/>
    </row>
    <row r="756">
      <c r="A756" s="383"/>
      <c r="B756" s="383"/>
      <c r="C756" s="379"/>
      <c r="D756" s="379" t="s">
        <v>380</v>
      </c>
      <c r="E756" s="381" t="s">
        <v>380</v>
      </c>
      <c r="F756" s="379"/>
      <c r="G756" s="379" t="s">
        <v>380</v>
      </c>
      <c r="H756" s="381" t="s">
        <v>380</v>
      </c>
      <c r="I756" s="379"/>
      <c r="J756" s="383"/>
      <c r="K756" s="383"/>
      <c r="L756" s="384"/>
      <c r="M756" s="383"/>
      <c r="N756" s="383"/>
      <c r="O756" s="383"/>
      <c r="P756" s="383"/>
      <c r="Q756" s="383"/>
      <c r="R756" s="383"/>
      <c r="S756" s="383"/>
      <c r="T756" s="383"/>
      <c r="U756" s="383"/>
      <c r="V756" s="383"/>
      <c r="W756" s="383"/>
      <c r="X756" s="383"/>
      <c r="Y756" s="383"/>
      <c r="Z756" s="383"/>
      <c r="AA756" s="383"/>
      <c r="AB756" s="383"/>
      <c r="AC756" s="383"/>
      <c r="AD756" s="383"/>
    </row>
    <row r="757">
      <c r="A757" s="383"/>
      <c r="B757" s="383"/>
      <c r="C757" s="379"/>
      <c r="D757" s="379" t="s">
        <v>380</v>
      </c>
      <c r="E757" s="381" t="s">
        <v>380</v>
      </c>
      <c r="F757" s="379"/>
      <c r="G757" s="379" t="s">
        <v>380</v>
      </c>
      <c r="H757" s="381" t="s">
        <v>380</v>
      </c>
      <c r="I757" s="379"/>
      <c r="J757" s="383"/>
      <c r="K757" s="383"/>
      <c r="L757" s="384"/>
      <c r="M757" s="383"/>
      <c r="N757" s="383"/>
      <c r="O757" s="383"/>
      <c r="P757" s="383"/>
      <c r="Q757" s="383"/>
      <c r="R757" s="383"/>
      <c r="S757" s="383"/>
      <c r="T757" s="383"/>
      <c r="U757" s="383"/>
      <c r="V757" s="383"/>
      <c r="W757" s="383"/>
      <c r="X757" s="383"/>
      <c r="Y757" s="383"/>
      <c r="Z757" s="383"/>
      <c r="AA757" s="383"/>
      <c r="AB757" s="383"/>
      <c r="AC757" s="383"/>
      <c r="AD757" s="383"/>
    </row>
    <row r="758">
      <c r="A758" s="383"/>
      <c r="B758" s="383"/>
      <c r="C758" s="379"/>
      <c r="D758" s="379" t="s">
        <v>380</v>
      </c>
      <c r="E758" s="381" t="s">
        <v>380</v>
      </c>
      <c r="F758" s="379"/>
      <c r="G758" s="379" t="s">
        <v>380</v>
      </c>
      <c r="H758" s="381" t="s">
        <v>380</v>
      </c>
      <c r="I758" s="379"/>
      <c r="J758" s="383"/>
      <c r="K758" s="383"/>
      <c r="L758" s="384"/>
      <c r="M758" s="383"/>
      <c r="N758" s="383"/>
      <c r="O758" s="383"/>
      <c r="P758" s="383"/>
      <c r="Q758" s="383"/>
      <c r="R758" s="383"/>
      <c r="S758" s="383"/>
      <c r="T758" s="383"/>
      <c r="U758" s="383"/>
      <c r="V758" s="383"/>
      <c r="W758" s="383"/>
      <c r="X758" s="383"/>
      <c r="Y758" s="383"/>
      <c r="Z758" s="383"/>
      <c r="AA758" s="383"/>
      <c r="AB758" s="383"/>
      <c r="AC758" s="383"/>
      <c r="AD758" s="383"/>
    </row>
    <row r="759">
      <c r="A759" s="383"/>
      <c r="B759" s="383"/>
      <c r="C759" s="379"/>
      <c r="D759" s="379" t="s">
        <v>380</v>
      </c>
      <c r="E759" s="381" t="s">
        <v>380</v>
      </c>
      <c r="F759" s="379"/>
      <c r="G759" s="379" t="s">
        <v>380</v>
      </c>
      <c r="H759" s="381" t="s">
        <v>380</v>
      </c>
      <c r="I759" s="379"/>
      <c r="J759" s="383"/>
      <c r="K759" s="383"/>
      <c r="L759" s="384"/>
      <c r="M759" s="383"/>
      <c r="N759" s="383"/>
      <c r="O759" s="383"/>
      <c r="P759" s="383"/>
      <c r="Q759" s="383"/>
      <c r="R759" s="383"/>
      <c r="S759" s="383"/>
      <c r="T759" s="383"/>
      <c r="U759" s="383"/>
      <c r="V759" s="383"/>
      <c r="W759" s="383"/>
      <c r="X759" s="383"/>
      <c r="Y759" s="383"/>
      <c r="Z759" s="383"/>
      <c r="AA759" s="383"/>
      <c r="AB759" s="383"/>
      <c r="AC759" s="383"/>
      <c r="AD759" s="383"/>
    </row>
    <row r="760">
      <c r="A760" s="383"/>
      <c r="B760" s="383"/>
      <c r="C760" s="379"/>
      <c r="D760" s="379" t="s">
        <v>380</v>
      </c>
      <c r="E760" s="381" t="s">
        <v>380</v>
      </c>
      <c r="F760" s="379"/>
      <c r="G760" s="379" t="s">
        <v>380</v>
      </c>
      <c r="H760" s="381" t="s">
        <v>380</v>
      </c>
      <c r="I760" s="379"/>
      <c r="J760" s="383"/>
      <c r="K760" s="383"/>
      <c r="L760" s="384"/>
      <c r="M760" s="383"/>
      <c r="N760" s="383"/>
      <c r="O760" s="383"/>
      <c r="P760" s="383"/>
      <c r="Q760" s="383"/>
      <c r="R760" s="383"/>
      <c r="S760" s="383"/>
      <c r="T760" s="383"/>
      <c r="U760" s="383"/>
      <c r="V760" s="383"/>
      <c r="W760" s="383"/>
      <c r="X760" s="383"/>
      <c r="Y760" s="383"/>
      <c r="Z760" s="383"/>
      <c r="AA760" s="383"/>
      <c r="AB760" s="383"/>
      <c r="AC760" s="383"/>
      <c r="AD760" s="383"/>
    </row>
    <row r="761">
      <c r="A761" s="383"/>
      <c r="B761" s="383"/>
      <c r="C761" s="379"/>
      <c r="D761" s="379" t="s">
        <v>380</v>
      </c>
      <c r="E761" s="381" t="s">
        <v>380</v>
      </c>
      <c r="F761" s="379"/>
      <c r="G761" s="379" t="s">
        <v>380</v>
      </c>
      <c r="H761" s="381" t="s">
        <v>380</v>
      </c>
      <c r="I761" s="379"/>
      <c r="J761" s="383"/>
      <c r="K761" s="383"/>
      <c r="L761" s="384"/>
      <c r="M761" s="383"/>
      <c r="N761" s="383"/>
      <c r="O761" s="383"/>
      <c r="P761" s="383"/>
      <c r="Q761" s="383"/>
      <c r="R761" s="383"/>
      <c r="S761" s="383"/>
      <c r="T761" s="383"/>
      <c r="U761" s="383"/>
      <c r="V761" s="383"/>
      <c r="W761" s="383"/>
      <c r="X761" s="383"/>
      <c r="Y761" s="383"/>
      <c r="Z761" s="383"/>
      <c r="AA761" s="383"/>
      <c r="AB761" s="383"/>
      <c r="AC761" s="383"/>
      <c r="AD761" s="383"/>
    </row>
    <row r="762">
      <c r="A762" s="383"/>
      <c r="B762" s="383"/>
      <c r="C762" s="379"/>
      <c r="D762" s="379" t="s">
        <v>380</v>
      </c>
      <c r="E762" s="381" t="s">
        <v>380</v>
      </c>
      <c r="F762" s="379"/>
      <c r="G762" s="379" t="s">
        <v>380</v>
      </c>
      <c r="H762" s="381" t="s">
        <v>380</v>
      </c>
      <c r="I762" s="379"/>
      <c r="J762" s="383"/>
      <c r="K762" s="383"/>
      <c r="L762" s="384"/>
      <c r="M762" s="383"/>
      <c r="N762" s="383"/>
      <c r="O762" s="383"/>
      <c r="P762" s="383"/>
      <c r="Q762" s="383"/>
      <c r="R762" s="383"/>
      <c r="S762" s="383"/>
      <c r="T762" s="383"/>
      <c r="U762" s="383"/>
      <c r="V762" s="383"/>
      <c r="W762" s="383"/>
      <c r="X762" s="383"/>
      <c r="Y762" s="383"/>
      <c r="Z762" s="383"/>
      <c r="AA762" s="383"/>
      <c r="AB762" s="383"/>
      <c r="AC762" s="383"/>
      <c r="AD762" s="383"/>
    </row>
    <row r="763">
      <c r="A763" s="383"/>
      <c r="B763" s="383"/>
      <c r="C763" s="379"/>
      <c r="D763" s="379" t="s">
        <v>380</v>
      </c>
      <c r="E763" s="381" t="s">
        <v>380</v>
      </c>
      <c r="F763" s="379"/>
      <c r="G763" s="379" t="s">
        <v>380</v>
      </c>
      <c r="H763" s="381" t="s">
        <v>380</v>
      </c>
      <c r="I763" s="379"/>
      <c r="J763" s="383"/>
      <c r="K763" s="383"/>
      <c r="L763" s="384"/>
      <c r="M763" s="383"/>
      <c r="N763" s="383"/>
      <c r="O763" s="383"/>
      <c r="P763" s="383"/>
      <c r="Q763" s="383"/>
      <c r="R763" s="383"/>
      <c r="S763" s="383"/>
      <c r="T763" s="383"/>
      <c r="U763" s="383"/>
      <c r="V763" s="383"/>
      <c r="W763" s="383"/>
      <c r="X763" s="383"/>
      <c r="Y763" s="383"/>
      <c r="Z763" s="383"/>
      <c r="AA763" s="383"/>
      <c r="AB763" s="383"/>
      <c r="AC763" s="383"/>
      <c r="AD763" s="383"/>
    </row>
    <row r="764">
      <c r="A764" s="383"/>
      <c r="B764" s="383"/>
      <c r="C764" s="379"/>
      <c r="D764" s="379" t="s">
        <v>380</v>
      </c>
      <c r="E764" s="381" t="s">
        <v>380</v>
      </c>
      <c r="F764" s="379"/>
      <c r="G764" s="379" t="s">
        <v>380</v>
      </c>
      <c r="H764" s="381" t="s">
        <v>380</v>
      </c>
      <c r="I764" s="379"/>
      <c r="J764" s="383"/>
      <c r="K764" s="383"/>
      <c r="L764" s="384"/>
      <c r="M764" s="383"/>
      <c r="N764" s="383"/>
      <c r="O764" s="383"/>
      <c r="P764" s="383"/>
      <c r="Q764" s="383"/>
      <c r="R764" s="383"/>
      <c r="S764" s="383"/>
      <c r="T764" s="383"/>
      <c r="U764" s="383"/>
      <c r="V764" s="383"/>
      <c r="W764" s="383"/>
      <c r="X764" s="383"/>
      <c r="Y764" s="383"/>
      <c r="Z764" s="383"/>
      <c r="AA764" s="383"/>
      <c r="AB764" s="383"/>
      <c r="AC764" s="383"/>
      <c r="AD764" s="383"/>
    </row>
    <row r="765">
      <c r="A765" s="383"/>
      <c r="B765" s="383"/>
      <c r="C765" s="379"/>
      <c r="D765" s="379" t="s">
        <v>380</v>
      </c>
      <c r="E765" s="381" t="s">
        <v>380</v>
      </c>
      <c r="F765" s="379"/>
      <c r="G765" s="379" t="s">
        <v>380</v>
      </c>
      <c r="H765" s="381" t="s">
        <v>380</v>
      </c>
      <c r="I765" s="379"/>
      <c r="J765" s="383"/>
      <c r="K765" s="383"/>
      <c r="L765" s="384"/>
      <c r="M765" s="383"/>
      <c r="N765" s="383"/>
      <c r="O765" s="383"/>
      <c r="P765" s="383"/>
      <c r="Q765" s="383"/>
      <c r="R765" s="383"/>
      <c r="S765" s="383"/>
      <c r="T765" s="383"/>
      <c r="U765" s="383"/>
      <c r="V765" s="383"/>
      <c r="W765" s="383"/>
      <c r="X765" s="383"/>
      <c r="Y765" s="383"/>
      <c r="Z765" s="383"/>
      <c r="AA765" s="383"/>
      <c r="AB765" s="383"/>
      <c r="AC765" s="383"/>
      <c r="AD765" s="383"/>
    </row>
    <row r="766">
      <c r="A766" s="383"/>
      <c r="B766" s="383"/>
      <c r="C766" s="379"/>
      <c r="D766" s="379" t="s">
        <v>380</v>
      </c>
      <c r="E766" s="381" t="s">
        <v>380</v>
      </c>
      <c r="F766" s="379"/>
      <c r="G766" s="379" t="s">
        <v>380</v>
      </c>
      <c r="H766" s="381" t="s">
        <v>380</v>
      </c>
      <c r="I766" s="379"/>
      <c r="J766" s="383"/>
      <c r="K766" s="383"/>
      <c r="L766" s="384"/>
      <c r="M766" s="383"/>
      <c r="N766" s="383"/>
      <c r="O766" s="383"/>
      <c r="P766" s="383"/>
      <c r="Q766" s="383"/>
      <c r="R766" s="383"/>
      <c r="S766" s="383"/>
      <c r="T766" s="383"/>
      <c r="U766" s="383"/>
      <c r="V766" s="383"/>
      <c r="W766" s="383"/>
      <c r="X766" s="383"/>
      <c r="Y766" s="383"/>
      <c r="Z766" s="383"/>
      <c r="AA766" s="383"/>
      <c r="AB766" s="383"/>
      <c r="AC766" s="383"/>
      <c r="AD766" s="383"/>
    </row>
    <row r="767">
      <c r="A767" s="383"/>
      <c r="B767" s="383"/>
      <c r="C767" s="379"/>
      <c r="D767" s="379" t="s">
        <v>380</v>
      </c>
      <c r="E767" s="381" t="s">
        <v>380</v>
      </c>
      <c r="F767" s="379"/>
      <c r="G767" s="379" t="s">
        <v>380</v>
      </c>
      <c r="H767" s="381" t="s">
        <v>380</v>
      </c>
      <c r="I767" s="379"/>
      <c r="J767" s="383"/>
      <c r="K767" s="383"/>
      <c r="L767" s="384"/>
      <c r="M767" s="383"/>
      <c r="N767" s="383"/>
      <c r="O767" s="383"/>
      <c r="P767" s="383"/>
      <c r="Q767" s="383"/>
      <c r="R767" s="383"/>
      <c r="S767" s="383"/>
      <c r="T767" s="383"/>
      <c r="U767" s="383"/>
      <c r="V767" s="383"/>
      <c r="W767" s="383"/>
      <c r="X767" s="383"/>
      <c r="Y767" s="383"/>
      <c r="Z767" s="383"/>
      <c r="AA767" s="383"/>
      <c r="AB767" s="383"/>
      <c r="AC767" s="383"/>
      <c r="AD767" s="383"/>
    </row>
    <row r="768">
      <c r="A768" s="383"/>
      <c r="B768" s="383"/>
      <c r="C768" s="379"/>
      <c r="D768" s="379" t="s">
        <v>380</v>
      </c>
      <c r="E768" s="381" t="s">
        <v>380</v>
      </c>
      <c r="F768" s="379"/>
      <c r="G768" s="379" t="s">
        <v>380</v>
      </c>
      <c r="H768" s="381" t="s">
        <v>380</v>
      </c>
      <c r="I768" s="379"/>
      <c r="J768" s="383"/>
      <c r="K768" s="383"/>
      <c r="L768" s="384"/>
      <c r="M768" s="383"/>
      <c r="N768" s="383"/>
      <c r="O768" s="383"/>
      <c r="P768" s="383"/>
      <c r="Q768" s="383"/>
      <c r="R768" s="383"/>
      <c r="S768" s="383"/>
      <c r="T768" s="383"/>
      <c r="U768" s="383"/>
      <c r="V768" s="383"/>
      <c r="W768" s="383"/>
      <c r="X768" s="383"/>
      <c r="Y768" s="383"/>
      <c r="Z768" s="383"/>
      <c r="AA768" s="383"/>
      <c r="AB768" s="383"/>
      <c r="AC768" s="383"/>
      <c r="AD768" s="383"/>
    </row>
    <row r="769">
      <c r="A769" s="383"/>
      <c r="B769" s="383"/>
      <c r="C769" s="379"/>
      <c r="D769" s="379" t="s">
        <v>380</v>
      </c>
      <c r="E769" s="381" t="s">
        <v>380</v>
      </c>
      <c r="F769" s="379"/>
      <c r="G769" s="379" t="s">
        <v>380</v>
      </c>
      <c r="H769" s="381" t="s">
        <v>380</v>
      </c>
      <c r="I769" s="379"/>
      <c r="J769" s="383"/>
      <c r="K769" s="383"/>
      <c r="L769" s="384"/>
      <c r="M769" s="383"/>
      <c r="N769" s="383"/>
      <c r="O769" s="383"/>
      <c r="P769" s="383"/>
      <c r="Q769" s="383"/>
      <c r="R769" s="383"/>
      <c r="S769" s="383"/>
      <c r="T769" s="383"/>
      <c r="U769" s="383"/>
      <c r="V769" s="383"/>
      <c r="W769" s="383"/>
      <c r="X769" s="383"/>
      <c r="Y769" s="383"/>
      <c r="Z769" s="383"/>
      <c r="AA769" s="383"/>
      <c r="AB769" s="383"/>
      <c r="AC769" s="383"/>
      <c r="AD769" s="383"/>
    </row>
    <row r="770">
      <c r="A770" s="383"/>
      <c r="B770" s="383"/>
      <c r="C770" s="379"/>
      <c r="D770" s="379" t="s">
        <v>380</v>
      </c>
      <c r="E770" s="381" t="s">
        <v>380</v>
      </c>
      <c r="F770" s="379"/>
      <c r="G770" s="379" t="s">
        <v>380</v>
      </c>
      <c r="H770" s="381" t="s">
        <v>380</v>
      </c>
      <c r="I770" s="379"/>
      <c r="J770" s="383"/>
      <c r="K770" s="383"/>
      <c r="L770" s="384"/>
      <c r="M770" s="383"/>
      <c r="N770" s="383"/>
      <c r="O770" s="383"/>
      <c r="P770" s="383"/>
      <c r="Q770" s="383"/>
      <c r="R770" s="383"/>
      <c r="S770" s="383"/>
      <c r="T770" s="383"/>
      <c r="U770" s="383"/>
      <c r="V770" s="383"/>
      <c r="W770" s="383"/>
      <c r="X770" s="383"/>
      <c r="Y770" s="383"/>
      <c r="Z770" s="383"/>
      <c r="AA770" s="383"/>
      <c r="AB770" s="383"/>
      <c r="AC770" s="383"/>
      <c r="AD770" s="383"/>
    </row>
    <row r="771">
      <c r="A771" s="383"/>
      <c r="B771" s="383"/>
      <c r="C771" s="379"/>
      <c r="D771" s="379" t="s">
        <v>380</v>
      </c>
      <c r="E771" s="381" t="s">
        <v>380</v>
      </c>
      <c r="F771" s="379"/>
      <c r="G771" s="379" t="s">
        <v>380</v>
      </c>
      <c r="H771" s="381" t="s">
        <v>380</v>
      </c>
      <c r="I771" s="379"/>
      <c r="J771" s="383"/>
      <c r="K771" s="383"/>
      <c r="L771" s="384"/>
      <c r="M771" s="383"/>
      <c r="N771" s="383"/>
      <c r="O771" s="383"/>
      <c r="P771" s="383"/>
      <c r="Q771" s="383"/>
      <c r="R771" s="383"/>
      <c r="S771" s="383"/>
      <c r="T771" s="383"/>
      <c r="U771" s="383"/>
      <c r="V771" s="383"/>
      <c r="W771" s="383"/>
      <c r="X771" s="383"/>
      <c r="Y771" s="383"/>
      <c r="Z771" s="383"/>
      <c r="AA771" s="383"/>
      <c r="AB771" s="383"/>
      <c r="AC771" s="383"/>
      <c r="AD771" s="383"/>
    </row>
    <row r="772">
      <c r="A772" s="383"/>
      <c r="B772" s="383"/>
      <c r="C772" s="379"/>
      <c r="D772" s="379" t="s">
        <v>380</v>
      </c>
      <c r="E772" s="381" t="s">
        <v>380</v>
      </c>
      <c r="F772" s="379"/>
      <c r="G772" s="379" t="s">
        <v>380</v>
      </c>
      <c r="H772" s="381" t="s">
        <v>380</v>
      </c>
      <c r="I772" s="379"/>
      <c r="J772" s="383"/>
      <c r="K772" s="383"/>
      <c r="L772" s="384"/>
      <c r="M772" s="383"/>
      <c r="N772" s="383"/>
      <c r="O772" s="383"/>
      <c r="P772" s="383"/>
      <c r="Q772" s="383"/>
      <c r="R772" s="383"/>
      <c r="S772" s="383"/>
      <c r="T772" s="383"/>
      <c r="U772" s="383"/>
      <c r="V772" s="383"/>
      <c r="W772" s="383"/>
      <c r="X772" s="383"/>
      <c r="Y772" s="383"/>
      <c r="Z772" s="383"/>
      <c r="AA772" s="383"/>
      <c r="AB772" s="383"/>
      <c r="AC772" s="383"/>
      <c r="AD772" s="383"/>
    </row>
    <row r="773">
      <c r="A773" s="383"/>
      <c r="B773" s="383"/>
      <c r="C773" s="379"/>
      <c r="D773" s="379" t="s">
        <v>380</v>
      </c>
      <c r="E773" s="381" t="s">
        <v>380</v>
      </c>
      <c r="F773" s="379"/>
      <c r="G773" s="379" t="s">
        <v>380</v>
      </c>
      <c r="H773" s="381" t="s">
        <v>380</v>
      </c>
      <c r="I773" s="379"/>
      <c r="J773" s="383"/>
      <c r="K773" s="383"/>
      <c r="L773" s="384"/>
      <c r="M773" s="383"/>
      <c r="N773" s="383"/>
      <c r="O773" s="383"/>
      <c r="P773" s="383"/>
      <c r="Q773" s="383"/>
      <c r="R773" s="383"/>
      <c r="S773" s="383"/>
      <c r="T773" s="383"/>
      <c r="U773" s="383"/>
      <c r="V773" s="383"/>
      <c r="W773" s="383"/>
      <c r="X773" s="383"/>
      <c r="Y773" s="383"/>
      <c r="Z773" s="383"/>
      <c r="AA773" s="383"/>
      <c r="AB773" s="383"/>
      <c r="AC773" s="383"/>
      <c r="AD773" s="383"/>
    </row>
    <row r="774">
      <c r="A774" s="383"/>
      <c r="B774" s="383"/>
      <c r="C774" s="379"/>
      <c r="D774" s="379" t="s">
        <v>380</v>
      </c>
      <c r="E774" s="381" t="s">
        <v>380</v>
      </c>
      <c r="F774" s="379"/>
      <c r="G774" s="379" t="s">
        <v>380</v>
      </c>
      <c r="H774" s="381" t="s">
        <v>380</v>
      </c>
      <c r="I774" s="379"/>
      <c r="J774" s="383"/>
      <c r="K774" s="383"/>
      <c r="L774" s="384"/>
      <c r="M774" s="383"/>
      <c r="N774" s="383"/>
      <c r="O774" s="383"/>
      <c r="P774" s="383"/>
      <c r="Q774" s="383"/>
      <c r="R774" s="383"/>
      <c r="S774" s="383"/>
      <c r="T774" s="383"/>
      <c r="U774" s="383"/>
      <c r="V774" s="383"/>
      <c r="W774" s="383"/>
      <c r="X774" s="383"/>
      <c r="Y774" s="383"/>
      <c r="Z774" s="383"/>
      <c r="AA774" s="383"/>
      <c r="AB774" s="383"/>
      <c r="AC774" s="383"/>
      <c r="AD774" s="383"/>
    </row>
    <row r="775">
      <c r="A775" s="383"/>
      <c r="B775" s="383"/>
      <c r="C775" s="379"/>
      <c r="D775" s="379" t="s">
        <v>380</v>
      </c>
      <c r="E775" s="381" t="s">
        <v>380</v>
      </c>
      <c r="F775" s="379"/>
      <c r="G775" s="379" t="s">
        <v>380</v>
      </c>
      <c r="H775" s="381" t="s">
        <v>380</v>
      </c>
      <c r="I775" s="379"/>
      <c r="J775" s="383"/>
      <c r="K775" s="383"/>
      <c r="L775" s="384"/>
      <c r="M775" s="383"/>
      <c r="N775" s="383"/>
      <c r="O775" s="383"/>
      <c r="P775" s="383"/>
      <c r="Q775" s="383"/>
      <c r="R775" s="383"/>
      <c r="S775" s="383"/>
      <c r="T775" s="383"/>
      <c r="U775" s="383"/>
      <c r="V775" s="383"/>
      <c r="W775" s="383"/>
      <c r="X775" s="383"/>
      <c r="Y775" s="383"/>
      <c r="Z775" s="383"/>
      <c r="AA775" s="383"/>
      <c r="AB775" s="383"/>
      <c r="AC775" s="383"/>
      <c r="AD775" s="383"/>
    </row>
    <row r="776">
      <c r="A776" s="383"/>
      <c r="B776" s="383"/>
      <c r="C776" s="379"/>
      <c r="D776" s="379" t="s">
        <v>380</v>
      </c>
      <c r="E776" s="381" t="s">
        <v>380</v>
      </c>
      <c r="F776" s="379"/>
      <c r="G776" s="379" t="s">
        <v>380</v>
      </c>
      <c r="H776" s="381" t="s">
        <v>380</v>
      </c>
      <c r="I776" s="379"/>
      <c r="J776" s="383"/>
      <c r="K776" s="383"/>
      <c r="L776" s="384"/>
      <c r="M776" s="383"/>
      <c r="N776" s="383"/>
      <c r="O776" s="383"/>
      <c r="P776" s="383"/>
      <c r="Q776" s="383"/>
      <c r="R776" s="383"/>
      <c r="S776" s="383"/>
      <c r="T776" s="383"/>
      <c r="U776" s="383"/>
      <c r="V776" s="383"/>
      <c r="W776" s="383"/>
      <c r="X776" s="383"/>
      <c r="Y776" s="383"/>
      <c r="Z776" s="383"/>
      <c r="AA776" s="383"/>
      <c r="AB776" s="383"/>
      <c r="AC776" s="383"/>
      <c r="AD776" s="383"/>
    </row>
    <row r="777">
      <c r="A777" s="383"/>
      <c r="B777" s="383"/>
      <c r="C777" s="379"/>
      <c r="D777" s="379" t="s">
        <v>380</v>
      </c>
      <c r="E777" s="381" t="s">
        <v>380</v>
      </c>
      <c r="F777" s="379"/>
      <c r="G777" s="379" t="s">
        <v>380</v>
      </c>
      <c r="H777" s="381" t="s">
        <v>380</v>
      </c>
      <c r="I777" s="379"/>
      <c r="J777" s="383"/>
      <c r="K777" s="383"/>
      <c r="L777" s="384"/>
      <c r="M777" s="383"/>
      <c r="N777" s="383"/>
      <c r="O777" s="383"/>
      <c r="P777" s="383"/>
      <c r="Q777" s="383"/>
      <c r="R777" s="383"/>
      <c r="S777" s="383"/>
      <c r="T777" s="383"/>
      <c r="U777" s="383"/>
      <c r="V777" s="383"/>
      <c r="W777" s="383"/>
      <c r="X777" s="383"/>
      <c r="Y777" s="383"/>
      <c r="Z777" s="383"/>
      <c r="AA777" s="383"/>
      <c r="AB777" s="383"/>
      <c r="AC777" s="383"/>
      <c r="AD777" s="383"/>
    </row>
    <row r="778">
      <c r="A778" s="383"/>
      <c r="B778" s="383"/>
      <c r="C778" s="379"/>
      <c r="D778" s="379" t="s">
        <v>380</v>
      </c>
      <c r="E778" s="381" t="s">
        <v>380</v>
      </c>
      <c r="F778" s="379"/>
      <c r="G778" s="379" t="s">
        <v>380</v>
      </c>
      <c r="H778" s="381" t="s">
        <v>380</v>
      </c>
      <c r="I778" s="379"/>
      <c r="J778" s="383"/>
      <c r="K778" s="383"/>
      <c r="L778" s="384"/>
      <c r="M778" s="383"/>
      <c r="N778" s="383"/>
      <c r="O778" s="383"/>
      <c r="P778" s="383"/>
      <c r="Q778" s="383"/>
      <c r="R778" s="383"/>
      <c r="S778" s="383"/>
      <c r="T778" s="383"/>
      <c r="U778" s="383"/>
      <c r="V778" s="383"/>
      <c r="W778" s="383"/>
      <c r="X778" s="383"/>
      <c r="Y778" s="383"/>
      <c r="Z778" s="383"/>
      <c r="AA778" s="383"/>
      <c r="AB778" s="383"/>
      <c r="AC778" s="383"/>
      <c r="AD778" s="383"/>
    </row>
    <row r="779">
      <c r="A779" s="383"/>
      <c r="B779" s="383"/>
      <c r="C779" s="379"/>
      <c r="D779" s="379" t="s">
        <v>380</v>
      </c>
      <c r="E779" s="381" t="s">
        <v>380</v>
      </c>
      <c r="F779" s="379"/>
      <c r="G779" s="379" t="s">
        <v>380</v>
      </c>
      <c r="H779" s="381" t="s">
        <v>380</v>
      </c>
      <c r="I779" s="379"/>
      <c r="J779" s="383"/>
      <c r="K779" s="383"/>
      <c r="L779" s="384"/>
      <c r="M779" s="383"/>
      <c r="N779" s="383"/>
      <c r="O779" s="383"/>
      <c r="P779" s="383"/>
      <c r="Q779" s="383"/>
      <c r="R779" s="383"/>
      <c r="S779" s="383"/>
      <c r="T779" s="383"/>
      <c r="U779" s="383"/>
      <c r="V779" s="383"/>
      <c r="W779" s="383"/>
      <c r="X779" s="383"/>
      <c r="Y779" s="383"/>
      <c r="Z779" s="383"/>
      <c r="AA779" s="383"/>
      <c r="AB779" s="383"/>
      <c r="AC779" s="383"/>
      <c r="AD779" s="383"/>
    </row>
    <row r="780">
      <c r="A780" s="383"/>
      <c r="B780" s="383"/>
      <c r="C780" s="379"/>
      <c r="D780" s="379" t="s">
        <v>380</v>
      </c>
      <c r="E780" s="381" t="s">
        <v>380</v>
      </c>
      <c r="F780" s="379"/>
      <c r="G780" s="379" t="s">
        <v>380</v>
      </c>
      <c r="H780" s="381" t="s">
        <v>380</v>
      </c>
      <c r="I780" s="379"/>
      <c r="J780" s="383"/>
      <c r="K780" s="383"/>
      <c r="L780" s="384"/>
      <c r="M780" s="383"/>
      <c r="N780" s="383"/>
      <c r="O780" s="383"/>
      <c r="P780" s="383"/>
      <c r="Q780" s="383"/>
      <c r="R780" s="383"/>
      <c r="S780" s="383"/>
      <c r="T780" s="383"/>
      <c r="U780" s="383"/>
      <c r="V780" s="383"/>
      <c r="W780" s="383"/>
      <c r="X780" s="383"/>
      <c r="Y780" s="383"/>
      <c r="Z780" s="383"/>
      <c r="AA780" s="383"/>
      <c r="AB780" s="383"/>
      <c r="AC780" s="383"/>
      <c r="AD780" s="383"/>
    </row>
    <row r="781">
      <c r="A781" s="383"/>
      <c r="B781" s="383"/>
      <c r="C781" s="379"/>
      <c r="D781" s="379" t="s">
        <v>380</v>
      </c>
      <c r="E781" s="381" t="s">
        <v>380</v>
      </c>
      <c r="F781" s="379"/>
      <c r="G781" s="379" t="s">
        <v>380</v>
      </c>
      <c r="H781" s="381" t="s">
        <v>380</v>
      </c>
      <c r="I781" s="379"/>
      <c r="J781" s="383"/>
      <c r="K781" s="383"/>
      <c r="L781" s="384"/>
      <c r="M781" s="383"/>
      <c r="N781" s="383"/>
      <c r="O781" s="383"/>
      <c r="P781" s="383"/>
      <c r="Q781" s="383"/>
      <c r="R781" s="383"/>
      <c r="S781" s="383"/>
      <c r="T781" s="383"/>
      <c r="U781" s="383"/>
      <c r="V781" s="383"/>
      <c r="W781" s="383"/>
      <c r="X781" s="383"/>
      <c r="Y781" s="383"/>
      <c r="Z781" s="383"/>
      <c r="AA781" s="383"/>
      <c r="AB781" s="383"/>
      <c r="AC781" s="383"/>
      <c r="AD781" s="383"/>
    </row>
    <row r="782">
      <c r="A782" s="383"/>
      <c r="B782" s="383"/>
      <c r="C782" s="379"/>
      <c r="D782" s="379" t="s">
        <v>380</v>
      </c>
      <c r="E782" s="381" t="s">
        <v>380</v>
      </c>
      <c r="F782" s="379"/>
      <c r="G782" s="379" t="s">
        <v>380</v>
      </c>
      <c r="H782" s="381" t="s">
        <v>380</v>
      </c>
      <c r="I782" s="379"/>
      <c r="J782" s="383"/>
      <c r="K782" s="383"/>
      <c r="L782" s="384"/>
      <c r="M782" s="383"/>
      <c r="N782" s="383"/>
      <c r="O782" s="383"/>
      <c r="P782" s="383"/>
      <c r="Q782" s="383"/>
      <c r="R782" s="383"/>
      <c r="S782" s="383"/>
      <c r="T782" s="383"/>
      <c r="U782" s="383"/>
      <c r="V782" s="383"/>
      <c r="W782" s="383"/>
      <c r="X782" s="383"/>
      <c r="Y782" s="383"/>
      <c r="Z782" s="383"/>
      <c r="AA782" s="383"/>
      <c r="AB782" s="383"/>
      <c r="AC782" s="383"/>
      <c r="AD782" s="383"/>
    </row>
    <row r="783">
      <c r="A783" s="383"/>
      <c r="B783" s="383"/>
      <c r="C783" s="379"/>
      <c r="D783" s="379" t="s">
        <v>380</v>
      </c>
      <c r="E783" s="381" t="s">
        <v>380</v>
      </c>
      <c r="F783" s="379"/>
      <c r="G783" s="379" t="s">
        <v>380</v>
      </c>
      <c r="H783" s="381" t="s">
        <v>380</v>
      </c>
      <c r="I783" s="379"/>
      <c r="J783" s="383"/>
      <c r="K783" s="383"/>
      <c r="L783" s="384"/>
      <c r="M783" s="383"/>
      <c r="N783" s="383"/>
      <c r="O783" s="383"/>
      <c r="P783" s="383"/>
      <c r="Q783" s="383"/>
      <c r="R783" s="383"/>
      <c r="S783" s="383"/>
      <c r="T783" s="383"/>
      <c r="U783" s="383"/>
      <c r="V783" s="383"/>
      <c r="W783" s="383"/>
      <c r="X783" s="383"/>
      <c r="Y783" s="383"/>
      <c r="Z783" s="383"/>
      <c r="AA783" s="383"/>
      <c r="AB783" s="383"/>
      <c r="AC783" s="383"/>
      <c r="AD783" s="383"/>
    </row>
    <row r="784">
      <c r="A784" s="383"/>
      <c r="B784" s="383"/>
      <c r="C784" s="379"/>
      <c r="D784" s="379" t="s">
        <v>380</v>
      </c>
      <c r="E784" s="381" t="s">
        <v>380</v>
      </c>
      <c r="F784" s="379"/>
      <c r="G784" s="379" t="s">
        <v>380</v>
      </c>
      <c r="H784" s="381" t="s">
        <v>380</v>
      </c>
      <c r="I784" s="379"/>
      <c r="J784" s="383"/>
      <c r="K784" s="383"/>
      <c r="L784" s="384"/>
      <c r="M784" s="383"/>
      <c r="N784" s="383"/>
      <c r="O784" s="383"/>
      <c r="P784" s="383"/>
      <c r="Q784" s="383"/>
      <c r="R784" s="383"/>
      <c r="S784" s="383"/>
      <c r="T784" s="383"/>
      <c r="U784" s="383"/>
      <c r="V784" s="383"/>
      <c r="W784" s="383"/>
      <c r="X784" s="383"/>
      <c r="Y784" s="383"/>
      <c r="Z784" s="383"/>
      <c r="AA784" s="383"/>
      <c r="AB784" s="383"/>
      <c r="AC784" s="383"/>
      <c r="AD784" s="383"/>
    </row>
    <row r="785">
      <c r="A785" s="383"/>
      <c r="B785" s="383"/>
      <c r="C785" s="379"/>
      <c r="D785" s="379" t="s">
        <v>380</v>
      </c>
      <c r="E785" s="381" t="s">
        <v>380</v>
      </c>
      <c r="F785" s="379"/>
      <c r="G785" s="379" t="s">
        <v>380</v>
      </c>
      <c r="H785" s="381" t="s">
        <v>380</v>
      </c>
      <c r="I785" s="379"/>
      <c r="J785" s="383"/>
      <c r="K785" s="383"/>
      <c r="L785" s="384"/>
      <c r="M785" s="383"/>
      <c r="N785" s="383"/>
      <c r="O785" s="383"/>
      <c r="P785" s="383"/>
      <c r="Q785" s="383"/>
      <c r="R785" s="383"/>
      <c r="S785" s="383"/>
      <c r="T785" s="383"/>
      <c r="U785" s="383"/>
      <c r="V785" s="383"/>
      <c r="W785" s="383"/>
      <c r="X785" s="383"/>
      <c r="Y785" s="383"/>
      <c r="Z785" s="383"/>
      <c r="AA785" s="383"/>
      <c r="AB785" s="383"/>
      <c r="AC785" s="383"/>
      <c r="AD785" s="383"/>
    </row>
    <row r="786">
      <c r="A786" s="383"/>
      <c r="B786" s="383"/>
      <c r="C786" s="379"/>
      <c r="D786" s="379" t="s">
        <v>380</v>
      </c>
      <c r="E786" s="381" t="s">
        <v>380</v>
      </c>
      <c r="F786" s="379"/>
      <c r="G786" s="379" t="s">
        <v>380</v>
      </c>
      <c r="H786" s="381" t="s">
        <v>380</v>
      </c>
      <c r="I786" s="379"/>
      <c r="J786" s="383"/>
      <c r="K786" s="383"/>
      <c r="L786" s="384"/>
      <c r="M786" s="383"/>
      <c r="N786" s="383"/>
      <c r="O786" s="383"/>
      <c r="P786" s="383"/>
      <c r="Q786" s="383"/>
      <c r="R786" s="383"/>
      <c r="S786" s="383"/>
      <c r="T786" s="383"/>
      <c r="U786" s="383"/>
      <c r="V786" s="383"/>
      <c r="W786" s="383"/>
      <c r="X786" s="383"/>
      <c r="Y786" s="383"/>
      <c r="Z786" s="383"/>
      <c r="AA786" s="383"/>
      <c r="AB786" s="383"/>
      <c r="AC786" s="383"/>
      <c r="AD786" s="383"/>
    </row>
    <row r="787">
      <c r="A787" s="383"/>
      <c r="B787" s="383"/>
      <c r="C787" s="379"/>
      <c r="D787" s="379" t="s">
        <v>380</v>
      </c>
      <c r="E787" s="381" t="s">
        <v>380</v>
      </c>
      <c r="F787" s="379"/>
      <c r="G787" s="379" t="s">
        <v>380</v>
      </c>
      <c r="H787" s="381" t="s">
        <v>380</v>
      </c>
      <c r="I787" s="379"/>
      <c r="J787" s="383"/>
      <c r="K787" s="383"/>
      <c r="L787" s="384"/>
      <c r="M787" s="383"/>
      <c r="N787" s="383"/>
      <c r="O787" s="383"/>
      <c r="P787" s="383"/>
      <c r="Q787" s="383"/>
      <c r="R787" s="383"/>
      <c r="S787" s="383"/>
      <c r="T787" s="383"/>
      <c r="U787" s="383"/>
      <c r="V787" s="383"/>
      <c r="W787" s="383"/>
      <c r="X787" s="383"/>
      <c r="Y787" s="383"/>
      <c r="Z787" s="383"/>
      <c r="AA787" s="383"/>
      <c r="AB787" s="383"/>
      <c r="AC787" s="383"/>
      <c r="AD787" s="383"/>
    </row>
    <row r="788">
      <c r="A788" s="383"/>
      <c r="B788" s="383"/>
      <c r="C788" s="379"/>
      <c r="D788" s="379" t="s">
        <v>380</v>
      </c>
      <c r="E788" s="381" t="s">
        <v>380</v>
      </c>
      <c r="F788" s="379"/>
      <c r="G788" s="379" t="s">
        <v>380</v>
      </c>
      <c r="H788" s="381" t="s">
        <v>380</v>
      </c>
      <c r="I788" s="379"/>
      <c r="J788" s="383"/>
      <c r="K788" s="383"/>
      <c r="L788" s="384"/>
      <c r="M788" s="383"/>
      <c r="N788" s="383"/>
      <c r="O788" s="383"/>
      <c r="P788" s="383"/>
      <c r="Q788" s="383"/>
      <c r="R788" s="383"/>
      <c r="S788" s="383"/>
      <c r="T788" s="383"/>
      <c r="U788" s="383"/>
      <c r="V788" s="383"/>
      <c r="W788" s="383"/>
      <c r="X788" s="383"/>
      <c r="Y788" s="383"/>
      <c r="Z788" s="383"/>
      <c r="AA788" s="383"/>
      <c r="AB788" s="383"/>
      <c r="AC788" s="383"/>
      <c r="AD788" s="383"/>
    </row>
    <row r="789">
      <c r="A789" s="383"/>
      <c r="B789" s="383"/>
      <c r="C789" s="379"/>
      <c r="D789" s="379" t="s">
        <v>380</v>
      </c>
      <c r="E789" s="381" t="s">
        <v>380</v>
      </c>
      <c r="F789" s="379"/>
      <c r="G789" s="379" t="s">
        <v>380</v>
      </c>
      <c r="H789" s="381" t="s">
        <v>380</v>
      </c>
      <c r="I789" s="379"/>
      <c r="J789" s="383"/>
      <c r="K789" s="383"/>
      <c r="L789" s="384"/>
      <c r="M789" s="383"/>
      <c r="N789" s="383"/>
      <c r="O789" s="383"/>
      <c r="P789" s="383"/>
      <c r="Q789" s="383"/>
      <c r="R789" s="383"/>
      <c r="S789" s="383"/>
      <c r="T789" s="383"/>
      <c r="U789" s="383"/>
      <c r="V789" s="383"/>
      <c r="W789" s="383"/>
      <c r="X789" s="383"/>
      <c r="Y789" s="383"/>
      <c r="Z789" s="383"/>
      <c r="AA789" s="383"/>
      <c r="AB789" s="383"/>
      <c r="AC789" s="383"/>
      <c r="AD789" s="383"/>
    </row>
    <row r="790">
      <c r="A790" s="383"/>
      <c r="B790" s="383"/>
      <c r="C790" s="379"/>
      <c r="D790" s="379" t="s">
        <v>380</v>
      </c>
      <c r="E790" s="381" t="s">
        <v>380</v>
      </c>
      <c r="F790" s="379"/>
      <c r="G790" s="379" t="s">
        <v>380</v>
      </c>
      <c r="H790" s="381" t="s">
        <v>380</v>
      </c>
      <c r="I790" s="379"/>
      <c r="J790" s="383"/>
      <c r="K790" s="383"/>
      <c r="L790" s="384"/>
      <c r="M790" s="383"/>
      <c r="N790" s="383"/>
      <c r="O790" s="383"/>
      <c r="P790" s="383"/>
      <c r="Q790" s="383"/>
      <c r="R790" s="383"/>
      <c r="S790" s="383"/>
      <c r="T790" s="383"/>
      <c r="U790" s="383"/>
      <c r="V790" s="383"/>
      <c r="W790" s="383"/>
      <c r="X790" s="383"/>
      <c r="Y790" s="383"/>
      <c r="Z790" s="383"/>
      <c r="AA790" s="383"/>
      <c r="AB790" s="383"/>
      <c r="AC790" s="383"/>
      <c r="AD790" s="383"/>
    </row>
    <row r="791">
      <c r="A791" s="383"/>
      <c r="B791" s="383"/>
      <c r="C791" s="379"/>
      <c r="D791" s="379" t="s">
        <v>380</v>
      </c>
      <c r="E791" s="381" t="s">
        <v>380</v>
      </c>
      <c r="F791" s="379"/>
      <c r="G791" s="379" t="s">
        <v>380</v>
      </c>
      <c r="H791" s="381" t="s">
        <v>380</v>
      </c>
      <c r="I791" s="379"/>
      <c r="J791" s="383"/>
      <c r="K791" s="383"/>
      <c r="L791" s="384"/>
      <c r="M791" s="383"/>
      <c r="N791" s="383"/>
      <c r="O791" s="383"/>
      <c r="P791" s="383"/>
      <c r="Q791" s="383"/>
      <c r="R791" s="383"/>
      <c r="S791" s="383"/>
      <c r="T791" s="383"/>
      <c r="U791" s="383"/>
      <c r="V791" s="383"/>
      <c r="W791" s="383"/>
      <c r="X791" s="383"/>
      <c r="Y791" s="383"/>
      <c r="Z791" s="383"/>
      <c r="AA791" s="383"/>
      <c r="AB791" s="383"/>
      <c r="AC791" s="383"/>
      <c r="AD791" s="383"/>
    </row>
    <row r="792">
      <c r="A792" s="383"/>
      <c r="B792" s="383"/>
      <c r="C792" s="379"/>
      <c r="D792" s="379" t="s">
        <v>380</v>
      </c>
      <c r="E792" s="381" t="s">
        <v>380</v>
      </c>
      <c r="F792" s="379"/>
      <c r="G792" s="379" t="s">
        <v>380</v>
      </c>
      <c r="H792" s="381" t="s">
        <v>380</v>
      </c>
      <c r="I792" s="379"/>
      <c r="J792" s="383"/>
      <c r="K792" s="383"/>
      <c r="L792" s="384"/>
      <c r="M792" s="383"/>
      <c r="N792" s="383"/>
      <c r="O792" s="383"/>
      <c r="P792" s="383"/>
      <c r="Q792" s="383"/>
      <c r="R792" s="383"/>
      <c r="S792" s="383"/>
      <c r="T792" s="383"/>
      <c r="U792" s="383"/>
      <c r="V792" s="383"/>
      <c r="W792" s="383"/>
      <c r="X792" s="383"/>
      <c r="Y792" s="383"/>
      <c r="Z792" s="383"/>
      <c r="AA792" s="383"/>
      <c r="AB792" s="383"/>
      <c r="AC792" s="383"/>
      <c r="AD792" s="383"/>
    </row>
    <row r="793">
      <c r="A793" s="383"/>
      <c r="B793" s="383"/>
      <c r="C793" s="379"/>
      <c r="D793" s="379" t="s">
        <v>380</v>
      </c>
      <c r="E793" s="381" t="s">
        <v>380</v>
      </c>
      <c r="F793" s="379"/>
      <c r="G793" s="379" t="s">
        <v>380</v>
      </c>
      <c r="H793" s="381" t="s">
        <v>380</v>
      </c>
      <c r="I793" s="379"/>
      <c r="J793" s="383"/>
      <c r="K793" s="383"/>
      <c r="L793" s="384"/>
      <c r="M793" s="383"/>
      <c r="N793" s="383"/>
      <c r="O793" s="383"/>
      <c r="P793" s="383"/>
      <c r="Q793" s="383"/>
      <c r="R793" s="383"/>
      <c r="S793" s="383"/>
      <c r="T793" s="383"/>
      <c r="U793" s="383"/>
      <c r="V793" s="383"/>
      <c r="W793" s="383"/>
      <c r="X793" s="383"/>
      <c r="Y793" s="383"/>
      <c r="Z793" s="383"/>
      <c r="AA793" s="383"/>
      <c r="AB793" s="383"/>
      <c r="AC793" s="383"/>
      <c r="AD793" s="383"/>
    </row>
    <row r="794">
      <c r="A794" s="383"/>
      <c r="B794" s="383"/>
      <c r="C794" s="379"/>
      <c r="D794" s="379" t="s">
        <v>380</v>
      </c>
      <c r="E794" s="381" t="s">
        <v>380</v>
      </c>
      <c r="F794" s="379"/>
      <c r="G794" s="379" t="s">
        <v>380</v>
      </c>
      <c r="H794" s="381" t="s">
        <v>380</v>
      </c>
      <c r="I794" s="379"/>
      <c r="J794" s="383"/>
      <c r="K794" s="383"/>
      <c r="L794" s="384"/>
      <c r="M794" s="383"/>
      <c r="N794" s="383"/>
      <c r="O794" s="383"/>
      <c r="P794" s="383"/>
      <c r="Q794" s="383"/>
      <c r="R794" s="383"/>
      <c r="S794" s="383"/>
      <c r="T794" s="383"/>
      <c r="U794" s="383"/>
      <c r="V794" s="383"/>
      <c r="W794" s="383"/>
      <c r="X794" s="383"/>
      <c r="Y794" s="383"/>
      <c r="Z794" s="383"/>
      <c r="AA794" s="383"/>
      <c r="AB794" s="383"/>
      <c r="AC794" s="383"/>
      <c r="AD794" s="383"/>
    </row>
    <row r="795">
      <c r="A795" s="383"/>
      <c r="B795" s="383"/>
      <c r="C795" s="379"/>
      <c r="D795" s="379" t="s">
        <v>380</v>
      </c>
      <c r="E795" s="381" t="s">
        <v>380</v>
      </c>
      <c r="F795" s="379"/>
      <c r="G795" s="379" t="s">
        <v>380</v>
      </c>
      <c r="H795" s="381" t="s">
        <v>380</v>
      </c>
      <c r="I795" s="379"/>
      <c r="J795" s="383"/>
      <c r="K795" s="383"/>
      <c r="L795" s="384"/>
      <c r="M795" s="383"/>
      <c r="N795" s="383"/>
      <c r="O795" s="383"/>
      <c r="P795" s="383"/>
      <c r="Q795" s="383"/>
      <c r="R795" s="383"/>
      <c r="S795" s="383"/>
      <c r="T795" s="383"/>
      <c r="U795" s="383"/>
      <c r="V795" s="383"/>
      <c r="W795" s="383"/>
      <c r="X795" s="383"/>
      <c r="Y795" s="383"/>
      <c r="Z795" s="383"/>
      <c r="AA795" s="383"/>
      <c r="AB795" s="383"/>
      <c r="AC795" s="383"/>
      <c r="AD795" s="383"/>
    </row>
    <row r="796">
      <c r="A796" s="383"/>
      <c r="B796" s="383"/>
      <c r="C796" s="379"/>
      <c r="D796" s="379" t="s">
        <v>380</v>
      </c>
      <c r="E796" s="381" t="s">
        <v>380</v>
      </c>
      <c r="F796" s="379"/>
      <c r="G796" s="379" t="s">
        <v>380</v>
      </c>
      <c r="H796" s="381" t="s">
        <v>380</v>
      </c>
      <c r="I796" s="379"/>
      <c r="J796" s="383"/>
      <c r="K796" s="383"/>
      <c r="L796" s="384"/>
      <c r="M796" s="383"/>
      <c r="N796" s="383"/>
      <c r="O796" s="383"/>
      <c r="P796" s="383"/>
      <c r="Q796" s="383"/>
      <c r="R796" s="383"/>
      <c r="S796" s="383"/>
      <c r="T796" s="383"/>
      <c r="U796" s="383"/>
      <c r="V796" s="383"/>
      <c r="W796" s="383"/>
      <c r="X796" s="383"/>
      <c r="Y796" s="383"/>
      <c r="Z796" s="383"/>
      <c r="AA796" s="383"/>
      <c r="AB796" s="383"/>
      <c r="AC796" s="383"/>
      <c r="AD796" s="383"/>
    </row>
    <row r="797">
      <c r="A797" s="383"/>
      <c r="B797" s="383"/>
      <c r="C797" s="379"/>
      <c r="D797" s="379" t="s">
        <v>380</v>
      </c>
      <c r="E797" s="381" t="s">
        <v>380</v>
      </c>
      <c r="F797" s="379"/>
      <c r="G797" s="379" t="s">
        <v>380</v>
      </c>
      <c r="H797" s="381" t="s">
        <v>380</v>
      </c>
      <c r="I797" s="379"/>
      <c r="J797" s="383"/>
      <c r="K797" s="383"/>
      <c r="L797" s="384"/>
      <c r="M797" s="383"/>
      <c r="N797" s="383"/>
      <c r="O797" s="383"/>
      <c r="P797" s="383"/>
      <c r="Q797" s="383"/>
      <c r="R797" s="383"/>
      <c r="S797" s="383"/>
      <c r="T797" s="383"/>
      <c r="U797" s="383"/>
      <c r="V797" s="383"/>
      <c r="W797" s="383"/>
      <c r="X797" s="383"/>
      <c r="Y797" s="383"/>
      <c r="Z797" s="383"/>
      <c r="AA797" s="383"/>
      <c r="AB797" s="383"/>
      <c r="AC797" s="383"/>
      <c r="AD797" s="383"/>
    </row>
    <row r="798">
      <c r="A798" s="383"/>
      <c r="B798" s="383"/>
      <c r="C798" s="379"/>
      <c r="D798" s="379" t="s">
        <v>380</v>
      </c>
      <c r="E798" s="381" t="s">
        <v>380</v>
      </c>
      <c r="F798" s="379"/>
      <c r="G798" s="379" t="s">
        <v>380</v>
      </c>
      <c r="H798" s="381" t="s">
        <v>380</v>
      </c>
      <c r="I798" s="379"/>
      <c r="J798" s="383"/>
      <c r="K798" s="383"/>
      <c r="L798" s="384"/>
      <c r="M798" s="383"/>
      <c r="N798" s="383"/>
      <c r="O798" s="383"/>
      <c r="P798" s="383"/>
      <c r="Q798" s="383"/>
      <c r="R798" s="383"/>
      <c r="S798" s="383"/>
      <c r="T798" s="383"/>
      <c r="U798" s="383"/>
      <c r="V798" s="383"/>
      <c r="W798" s="383"/>
      <c r="X798" s="383"/>
      <c r="Y798" s="383"/>
      <c r="Z798" s="383"/>
      <c r="AA798" s="383"/>
      <c r="AB798" s="383"/>
      <c r="AC798" s="383"/>
      <c r="AD798" s="383"/>
    </row>
    <row r="799">
      <c r="A799" s="383"/>
      <c r="B799" s="383"/>
      <c r="C799" s="379"/>
      <c r="D799" s="379" t="s">
        <v>380</v>
      </c>
      <c r="E799" s="381" t="s">
        <v>380</v>
      </c>
      <c r="F799" s="379"/>
      <c r="G799" s="379" t="s">
        <v>380</v>
      </c>
      <c r="H799" s="381" t="s">
        <v>380</v>
      </c>
      <c r="I799" s="379"/>
      <c r="J799" s="383"/>
      <c r="K799" s="383"/>
      <c r="L799" s="384"/>
      <c r="M799" s="383"/>
      <c r="N799" s="383"/>
      <c r="O799" s="383"/>
      <c r="P799" s="383"/>
      <c r="Q799" s="383"/>
      <c r="R799" s="383"/>
      <c r="S799" s="383"/>
      <c r="T799" s="383"/>
      <c r="U799" s="383"/>
      <c r="V799" s="383"/>
      <c r="W799" s="383"/>
      <c r="X799" s="383"/>
      <c r="Y799" s="383"/>
      <c r="Z799" s="383"/>
      <c r="AA799" s="383"/>
      <c r="AB799" s="383"/>
      <c r="AC799" s="383"/>
      <c r="AD799" s="383"/>
    </row>
    <row r="800">
      <c r="A800" s="383"/>
      <c r="B800" s="383"/>
      <c r="C800" s="379"/>
      <c r="D800" s="379" t="s">
        <v>380</v>
      </c>
      <c r="E800" s="381" t="s">
        <v>380</v>
      </c>
      <c r="F800" s="379"/>
      <c r="G800" s="379" t="s">
        <v>380</v>
      </c>
      <c r="H800" s="381" t="s">
        <v>380</v>
      </c>
      <c r="I800" s="379"/>
      <c r="J800" s="383"/>
      <c r="K800" s="383"/>
      <c r="L800" s="384"/>
      <c r="M800" s="383"/>
      <c r="N800" s="383"/>
      <c r="O800" s="383"/>
      <c r="P800" s="383"/>
      <c r="Q800" s="383"/>
      <c r="R800" s="383"/>
      <c r="S800" s="383"/>
      <c r="T800" s="383"/>
      <c r="U800" s="383"/>
      <c r="V800" s="383"/>
      <c r="W800" s="383"/>
      <c r="X800" s="383"/>
      <c r="Y800" s="383"/>
      <c r="Z800" s="383"/>
      <c r="AA800" s="383"/>
      <c r="AB800" s="383"/>
      <c r="AC800" s="383"/>
      <c r="AD800" s="383"/>
    </row>
    <row r="801">
      <c r="A801" s="383"/>
      <c r="B801" s="383"/>
      <c r="C801" s="379"/>
      <c r="D801" s="379" t="s">
        <v>380</v>
      </c>
      <c r="E801" s="381" t="s">
        <v>380</v>
      </c>
      <c r="F801" s="379"/>
      <c r="G801" s="379" t="s">
        <v>380</v>
      </c>
      <c r="H801" s="381" t="s">
        <v>380</v>
      </c>
      <c r="I801" s="379"/>
      <c r="J801" s="383"/>
      <c r="K801" s="383"/>
      <c r="L801" s="384"/>
      <c r="M801" s="383"/>
      <c r="N801" s="383"/>
      <c r="O801" s="383"/>
      <c r="P801" s="383"/>
      <c r="Q801" s="383"/>
      <c r="R801" s="383"/>
      <c r="S801" s="383"/>
      <c r="T801" s="383"/>
      <c r="U801" s="383"/>
      <c r="V801" s="383"/>
      <c r="W801" s="383"/>
      <c r="X801" s="383"/>
      <c r="Y801" s="383"/>
      <c r="Z801" s="383"/>
      <c r="AA801" s="383"/>
      <c r="AB801" s="383"/>
      <c r="AC801" s="383"/>
      <c r="AD801" s="383"/>
    </row>
    <row r="802">
      <c r="A802" s="383"/>
      <c r="B802" s="383"/>
      <c r="C802" s="379"/>
      <c r="D802" s="379" t="s">
        <v>380</v>
      </c>
      <c r="E802" s="381" t="s">
        <v>380</v>
      </c>
      <c r="F802" s="379"/>
      <c r="G802" s="379" t="s">
        <v>380</v>
      </c>
      <c r="H802" s="381" t="s">
        <v>380</v>
      </c>
      <c r="I802" s="379"/>
      <c r="J802" s="383"/>
      <c r="K802" s="383"/>
      <c r="L802" s="384"/>
      <c r="M802" s="383"/>
      <c r="N802" s="383"/>
      <c r="O802" s="383"/>
      <c r="P802" s="383"/>
      <c r="Q802" s="383"/>
      <c r="R802" s="383"/>
      <c r="S802" s="383"/>
      <c r="T802" s="383"/>
      <c r="U802" s="383"/>
      <c r="V802" s="383"/>
      <c r="W802" s="383"/>
      <c r="X802" s="383"/>
      <c r="Y802" s="383"/>
      <c r="Z802" s="383"/>
      <c r="AA802" s="383"/>
      <c r="AB802" s="383"/>
      <c r="AC802" s="383"/>
      <c r="AD802" s="383"/>
    </row>
    <row r="803">
      <c r="A803" s="383"/>
      <c r="B803" s="383"/>
      <c r="C803" s="379"/>
      <c r="D803" s="379" t="s">
        <v>380</v>
      </c>
      <c r="E803" s="381" t="s">
        <v>380</v>
      </c>
      <c r="F803" s="379"/>
      <c r="G803" s="379" t="s">
        <v>380</v>
      </c>
      <c r="H803" s="381" t="s">
        <v>380</v>
      </c>
      <c r="I803" s="379"/>
      <c r="J803" s="383"/>
      <c r="K803" s="383"/>
      <c r="L803" s="384"/>
      <c r="M803" s="383"/>
      <c r="N803" s="383"/>
      <c r="O803" s="383"/>
      <c r="P803" s="383"/>
      <c r="Q803" s="383"/>
      <c r="R803" s="383"/>
      <c r="S803" s="383"/>
      <c r="T803" s="383"/>
      <c r="U803" s="383"/>
      <c r="V803" s="383"/>
      <c r="W803" s="383"/>
      <c r="X803" s="383"/>
      <c r="Y803" s="383"/>
      <c r="Z803" s="383"/>
      <c r="AA803" s="383"/>
      <c r="AB803" s="383"/>
      <c r="AC803" s="383"/>
      <c r="AD803" s="383"/>
    </row>
    <row r="804">
      <c r="A804" s="383"/>
      <c r="B804" s="383"/>
      <c r="C804" s="379"/>
      <c r="D804" s="379" t="s">
        <v>380</v>
      </c>
      <c r="E804" s="381" t="s">
        <v>380</v>
      </c>
      <c r="F804" s="379"/>
      <c r="G804" s="379" t="s">
        <v>380</v>
      </c>
      <c r="H804" s="381" t="s">
        <v>380</v>
      </c>
      <c r="I804" s="379"/>
      <c r="J804" s="383"/>
      <c r="K804" s="383"/>
      <c r="L804" s="384"/>
      <c r="M804" s="383"/>
      <c r="N804" s="383"/>
      <c r="O804" s="383"/>
      <c r="P804" s="383"/>
      <c r="Q804" s="383"/>
      <c r="R804" s="383"/>
      <c r="S804" s="383"/>
      <c r="T804" s="383"/>
      <c r="U804" s="383"/>
      <c r="V804" s="383"/>
      <c r="W804" s="383"/>
      <c r="X804" s="383"/>
      <c r="Y804" s="383"/>
      <c r="Z804" s="383"/>
      <c r="AA804" s="383"/>
      <c r="AB804" s="383"/>
      <c r="AC804" s="383"/>
      <c r="AD804" s="383"/>
    </row>
    <row r="805">
      <c r="A805" s="383"/>
      <c r="B805" s="383"/>
      <c r="C805" s="379"/>
      <c r="D805" s="379" t="s">
        <v>380</v>
      </c>
      <c r="E805" s="381" t="s">
        <v>380</v>
      </c>
      <c r="F805" s="379"/>
      <c r="G805" s="379" t="s">
        <v>380</v>
      </c>
      <c r="H805" s="381" t="s">
        <v>380</v>
      </c>
      <c r="I805" s="379"/>
      <c r="J805" s="383"/>
      <c r="K805" s="383"/>
      <c r="L805" s="384"/>
      <c r="M805" s="383"/>
      <c r="N805" s="383"/>
      <c r="O805" s="383"/>
      <c r="P805" s="383"/>
      <c r="Q805" s="383"/>
      <c r="R805" s="383"/>
      <c r="S805" s="383"/>
      <c r="T805" s="383"/>
      <c r="U805" s="383"/>
      <c r="V805" s="383"/>
      <c r="W805" s="383"/>
      <c r="X805" s="383"/>
      <c r="Y805" s="383"/>
      <c r="Z805" s="383"/>
      <c r="AA805" s="383"/>
      <c r="AB805" s="383"/>
      <c r="AC805" s="383"/>
      <c r="AD805" s="383"/>
    </row>
    <row r="806">
      <c r="A806" s="383"/>
      <c r="B806" s="383"/>
      <c r="C806" s="379"/>
      <c r="D806" s="379" t="s">
        <v>380</v>
      </c>
      <c r="E806" s="381" t="s">
        <v>380</v>
      </c>
      <c r="F806" s="379"/>
      <c r="G806" s="379" t="s">
        <v>380</v>
      </c>
      <c r="H806" s="381" t="s">
        <v>380</v>
      </c>
      <c r="I806" s="379"/>
      <c r="J806" s="383"/>
      <c r="K806" s="383"/>
      <c r="L806" s="384"/>
      <c r="M806" s="383"/>
      <c r="N806" s="383"/>
      <c r="O806" s="383"/>
      <c r="P806" s="383"/>
      <c r="Q806" s="383"/>
      <c r="R806" s="383"/>
      <c r="S806" s="383"/>
      <c r="T806" s="383"/>
      <c r="U806" s="383"/>
      <c r="V806" s="383"/>
      <c r="W806" s="383"/>
      <c r="X806" s="383"/>
      <c r="Y806" s="383"/>
      <c r="Z806" s="383"/>
      <c r="AA806" s="383"/>
      <c r="AB806" s="383"/>
      <c r="AC806" s="383"/>
      <c r="AD806" s="383"/>
    </row>
    <row r="807">
      <c r="A807" s="383"/>
      <c r="B807" s="383"/>
      <c r="C807" s="379"/>
      <c r="D807" s="379" t="s">
        <v>380</v>
      </c>
      <c r="E807" s="381" t="s">
        <v>380</v>
      </c>
      <c r="F807" s="379"/>
      <c r="G807" s="379" t="s">
        <v>380</v>
      </c>
      <c r="H807" s="381" t="s">
        <v>380</v>
      </c>
      <c r="I807" s="379"/>
      <c r="J807" s="383"/>
      <c r="K807" s="383"/>
      <c r="L807" s="384"/>
      <c r="M807" s="383"/>
      <c r="N807" s="383"/>
      <c r="O807" s="383"/>
      <c r="P807" s="383"/>
      <c r="Q807" s="383"/>
      <c r="R807" s="383"/>
      <c r="S807" s="383"/>
      <c r="T807" s="383"/>
      <c r="U807" s="383"/>
      <c r="V807" s="383"/>
      <c r="W807" s="383"/>
      <c r="X807" s="383"/>
      <c r="Y807" s="383"/>
      <c r="Z807" s="383"/>
      <c r="AA807" s="383"/>
      <c r="AB807" s="383"/>
      <c r="AC807" s="383"/>
      <c r="AD807" s="383"/>
    </row>
    <row r="808">
      <c r="A808" s="383"/>
      <c r="B808" s="383"/>
      <c r="C808" s="379"/>
      <c r="D808" s="379" t="s">
        <v>380</v>
      </c>
      <c r="E808" s="381" t="s">
        <v>380</v>
      </c>
      <c r="F808" s="379"/>
      <c r="G808" s="379" t="s">
        <v>380</v>
      </c>
      <c r="H808" s="381" t="s">
        <v>380</v>
      </c>
      <c r="I808" s="379"/>
      <c r="J808" s="383"/>
      <c r="K808" s="383"/>
      <c r="L808" s="384"/>
      <c r="M808" s="383"/>
      <c r="N808" s="383"/>
      <c r="O808" s="383"/>
      <c r="P808" s="383"/>
      <c r="Q808" s="383"/>
      <c r="R808" s="383"/>
      <c r="S808" s="383"/>
      <c r="T808" s="383"/>
      <c r="U808" s="383"/>
      <c r="V808" s="383"/>
      <c r="W808" s="383"/>
      <c r="X808" s="383"/>
      <c r="Y808" s="383"/>
      <c r="Z808" s="383"/>
      <c r="AA808" s="383"/>
      <c r="AB808" s="383"/>
      <c r="AC808" s="383"/>
      <c r="AD808" s="383"/>
    </row>
    <row r="809">
      <c r="A809" s="383"/>
      <c r="B809" s="383"/>
      <c r="C809" s="379"/>
      <c r="D809" s="379" t="s">
        <v>380</v>
      </c>
      <c r="E809" s="381" t="s">
        <v>380</v>
      </c>
      <c r="F809" s="379"/>
      <c r="G809" s="379" t="s">
        <v>380</v>
      </c>
      <c r="H809" s="381" t="s">
        <v>380</v>
      </c>
      <c r="I809" s="379"/>
      <c r="J809" s="383"/>
      <c r="K809" s="383"/>
      <c r="L809" s="384"/>
      <c r="M809" s="383"/>
      <c r="N809" s="383"/>
      <c r="O809" s="383"/>
      <c r="P809" s="383"/>
      <c r="Q809" s="383"/>
      <c r="R809" s="383"/>
      <c r="S809" s="383"/>
      <c r="T809" s="383"/>
      <c r="U809" s="383"/>
      <c r="V809" s="383"/>
      <c r="W809" s="383"/>
      <c r="X809" s="383"/>
      <c r="Y809" s="383"/>
      <c r="Z809" s="383"/>
      <c r="AA809" s="383"/>
      <c r="AB809" s="383"/>
      <c r="AC809" s="383"/>
      <c r="AD809" s="383"/>
    </row>
    <row r="810">
      <c r="A810" s="383"/>
      <c r="B810" s="383"/>
      <c r="C810" s="379"/>
      <c r="D810" s="379" t="s">
        <v>380</v>
      </c>
      <c r="E810" s="381" t="s">
        <v>380</v>
      </c>
      <c r="F810" s="379"/>
      <c r="G810" s="379" t="s">
        <v>380</v>
      </c>
      <c r="H810" s="381" t="s">
        <v>380</v>
      </c>
      <c r="I810" s="379"/>
      <c r="J810" s="383"/>
      <c r="K810" s="383"/>
      <c r="L810" s="384"/>
      <c r="M810" s="383"/>
      <c r="N810" s="383"/>
      <c r="O810" s="383"/>
      <c r="P810" s="383"/>
      <c r="Q810" s="383"/>
      <c r="R810" s="383"/>
      <c r="S810" s="383"/>
      <c r="T810" s="383"/>
      <c r="U810" s="383"/>
      <c r="V810" s="383"/>
      <c r="W810" s="383"/>
      <c r="X810" s="383"/>
      <c r="Y810" s="383"/>
      <c r="Z810" s="383"/>
      <c r="AA810" s="383"/>
      <c r="AB810" s="383"/>
      <c r="AC810" s="383"/>
      <c r="AD810" s="383"/>
    </row>
    <row r="811">
      <c r="A811" s="383"/>
      <c r="B811" s="383"/>
      <c r="C811" s="379"/>
      <c r="D811" s="379" t="s">
        <v>380</v>
      </c>
      <c r="E811" s="381" t="s">
        <v>380</v>
      </c>
      <c r="F811" s="379"/>
      <c r="G811" s="379" t="s">
        <v>380</v>
      </c>
      <c r="H811" s="381" t="s">
        <v>380</v>
      </c>
      <c r="I811" s="379"/>
      <c r="J811" s="383"/>
      <c r="K811" s="383"/>
      <c r="L811" s="384"/>
      <c r="M811" s="383"/>
      <c r="N811" s="383"/>
      <c r="O811" s="383"/>
      <c r="P811" s="383"/>
      <c r="Q811" s="383"/>
      <c r="R811" s="383"/>
      <c r="S811" s="383"/>
      <c r="T811" s="383"/>
      <c r="U811" s="383"/>
      <c r="V811" s="383"/>
      <c r="W811" s="383"/>
      <c r="X811" s="383"/>
      <c r="Y811" s="383"/>
      <c r="Z811" s="383"/>
      <c r="AA811" s="383"/>
      <c r="AB811" s="383"/>
      <c r="AC811" s="383"/>
      <c r="AD811" s="383"/>
    </row>
    <row r="812">
      <c r="A812" s="383"/>
      <c r="B812" s="383"/>
      <c r="C812" s="379"/>
      <c r="D812" s="379" t="s">
        <v>380</v>
      </c>
      <c r="E812" s="381" t="s">
        <v>380</v>
      </c>
      <c r="F812" s="379"/>
      <c r="G812" s="379" t="s">
        <v>380</v>
      </c>
      <c r="H812" s="381" t="s">
        <v>380</v>
      </c>
      <c r="I812" s="379"/>
      <c r="J812" s="383"/>
      <c r="K812" s="383"/>
      <c r="L812" s="384"/>
      <c r="M812" s="383"/>
      <c r="N812" s="383"/>
      <c r="O812" s="383"/>
      <c r="P812" s="383"/>
      <c r="Q812" s="383"/>
      <c r="R812" s="383"/>
      <c r="S812" s="383"/>
      <c r="T812" s="383"/>
      <c r="U812" s="383"/>
      <c r="V812" s="383"/>
      <c r="W812" s="383"/>
      <c r="X812" s="383"/>
      <c r="Y812" s="383"/>
      <c r="Z812" s="383"/>
      <c r="AA812" s="383"/>
      <c r="AB812" s="383"/>
      <c r="AC812" s="383"/>
      <c r="AD812" s="383"/>
    </row>
    <row r="813">
      <c r="A813" s="383"/>
      <c r="B813" s="383"/>
      <c r="C813" s="379"/>
      <c r="D813" s="379" t="s">
        <v>380</v>
      </c>
      <c r="E813" s="381" t="s">
        <v>380</v>
      </c>
      <c r="F813" s="379"/>
      <c r="G813" s="379" t="s">
        <v>380</v>
      </c>
      <c r="H813" s="381" t="s">
        <v>380</v>
      </c>
      <c r="I813" s="379"/>
      <c r="J813" s="383"/>
      <c r="K813" s="383"/>
      <c r="L813" s="384"/>
      <c r="M813" s="383"/>
      <c r="N813" s="383"/>
      <c r="O813" s="383"/>
      <c r="P813" s="383"/>
      <c r="Q813" s="383"/>
      <c r="R813" s="383"/>
      <c r="S813" s="383"/>
      <c r="T813" s="383"/>
      <c r="U813" s="383"/>
      <c r="V813" s="383"/>
      <c r="W813" s="383"/>
      <c r="X813" s="383"/>
      <c r="Y813" s="383"/>
      <c r="Z813" s="383"/>
      <c r="AA813" s="383"/>
      <c r="AB813" s="383"/>
      <c r="AC813" s="383"/>
      <c r="AD813" s="383"/>
    </row>
    <row r="814">
      <c r="A814" s="383"/>
      <c r="B814" s="383"/>
      <c r="C814" s="379"/>
      <c r="D814" s="379" t="s">
        <v>380</v>
      </c>
      <c r="E814" s="381" t="s">
        <v>380</v>
      </c>
      <c r="F814" s="379"/>
      <c r="G814" s="379" t="s">
        <v>380</v>
      </c>
      <c r="H814" s="381" t="s">
        <v>380</v>
      </c>
      <c r="I814" s="379"/>
      <c r="J814" s="383"/>
      <c r="K814" s="383"/>
      <c r="L814" s="384"/>
      <c r="M814" s="383"/>
      <c r="N814" s="383"/>
      <c r="O814" s="383"/>
      <c r="P814" s="383"/>
      <c r="Q814" s="383"/>
      <c r="R814" s="383"/>
      <c r="S814" s="383"/>
      <c r="T814" s="383"/>
      <c r="U814" s="383"/>
      <c r="V814" s="383"/>
      <c r="W814" s="383"/>
      <c r="X814" s="383"/>
      <c r="Y814" s="383"/>
      <c r="Z814" s="383"/>
      <c r="AA814" s="383"/>
      <c r="AB814" s="383"/>
      <c r="AC814" s="383"/>
      <c r="AD814" s="383"/>
    </row>
    <row r="815">
      <c r="A815" s="383"/>
      <c r="B815" s="383"/>
      <c r="C815" s="379"/>
      <c r="D815" s="379" t="s">
        <v>380</v>
      </c>
      <c r="E815" s="381" t="s">
        <v>380</v>
      </c>
      <c r="F815" s="379"/>
      <c r="G815" s="379" t="s">
        <v>380</v>
      </c>
      <c r="H815" s="381" t="s">
        <v>380</v>
      </c>
      <c r="I815" s="379"/>
      <c r="J815" s="383"/>
      <c r="K815" s="383"/>
      <c r="L815" s="384"/>
      <c r="M815" s="383"/>
      <c r="N815" s="383"/>
      <c r="O815" s="383"/>
      <c r="P815" s="383"/>
      <c r="Q815" s="383"/>
      <c r="R815" s="383"/>
      <c r="S815" s="383"/>
      <c r="T815" s="383"/>
      <c r="U815" s="383"/>
      <c r="V815" s="383"/>
      <c r="W815" s="383"/>
      <c r="X815" s="383"/>
      <c r="Y815" s="383"/>
      <c r="Z815" s="383"/>
      <c r="AA815" s="383"/>
      <c r="AB815" s="383"/>
      <c r="AC815" s="383"/>
      <c r="AD815" s="383"/>
    </row>
    <row r="816">
      <c r="A816" s="383"/>
      <c r="B816" s="383"/>
      <c r="C816" s="379"/>
      <c r="D816" s="379" t="s">
        <v>380</v>
      </c>
      <c r="E816" s="381" t="s">
        <v>380</v>
      </c>
      <c r="F816" s="379"/>
      <c r="G816" s="379" t="s">
        <v>380</v>
      </c>
      <c r="H816" s="381" t="s">
        <v>380</v>
      </c>
      <c r="I816" s="379"/>
      <c r="J816" s="383"/>
      <c r="K816" s="383"/>
      <c r="L816" s="384"/>
      <c r="M816" s="383"/>
      <c r="N816" s="383"/>
      <c r="O816" s="383"/>
      <c r="P816" s="383"/>
      <c r="Q816" s="383"/>
      <c r="R816" s="383"/>
      <c r="S816" s="383"/>
      <c r="T816" s="383"/>
      <c r="U816" s="383"/>
      <c r="V816" s="383"/>
      <c r="W816" s="383"/>
      <c r="X816" s="383"/>
      <c r="Y816" s="383"/>
      <c r="Z816" s="383"/>
      <c r="AA816" s="383"/>
      <c r="AB816" s="383"/>
      <c r="AC816" s="383"/>
      <c r="AD816" s="383"/>
    </row>
    <row r="817">
      <c r="A817" s="383"/>
      <c r="B817" s="383"/>
      <c r="C817" s="379"/>
      <c r="D817" s="379" t="s">
        <v>380</v>
      </c>
      <c r="E817" s="381" t="s">
        <v>380</v>
      </c>
      <c r="F817" s="379"/>
      <c r="G817" s="379" t="s">
        <v>380</v>
      </c>
      <c r="H817" s="381" t="s">
        <v>380</v>
      </c>
      <c r="I817" s="379"/>
      <c r="J817" s="383"/>
      <c r="K817" s="383"/>
      <c r="L817" s="384"/>
      <c r="M817" s="383"/>
      <c r="N817" s="383"/>
      <c r="O817" s="383"/>
      <c r="P817" s="383"/>
      <c r="Q817" s="383"/>
      <c r="R817" s="383"/>
      <c r="S817" s="383"/>
      <c r="T817" s="383"/>
      <c r="U817" s="383"/>
      <c r="V817" s="383"/>
      <c r="W817" s="383"/>
      <c r="X817" s="383"/>
      <c r="Y817" s="383"/>
      <c r="Z817" s="383"/>
      <c r="AA817" s="383"/>
      <c r="AB817" s="383"/>
      <c r="AC817" s="383"/>
      <c r="AD817" s="383"/>
    </row>
    <row r="818">
      <c r="A818" s="383"/>
      <c r="B818" s="383"/>
      <c r="C818" s="379"/>
      <c r="D818" s="379" t="s">
        <v>380</v>
      </c>
      <c r="E818" s="381" t="s">
        <v>380</v>
      </c>
      <c r="F818" s="379"/>
      <c r="G818" s="379" t="s">
        <v>380</v>
      </c>
      <c r="H818" s="381" t="s">
        <v>380</v>
      </c>
      <c r="I818" s="379"/>
      <c r="J818" s="383"/>
      <c r="K818" s="383"/>
      <c r="L818" s="384"/>
      <c r="M818" s="383"/>
      <c r="N818" s="383"/>
      <c r="O818" s="383"/>
      <c r="P818" s="383"/>
      <c r="Q818" s="383"/>
      <c r="R818" s="383"/>
      <c r="S818" s="383"/>
      <c r="T818" s="383"/>
      <c r="U818" s="383"/>
      <c r="V818" s="383"/>
      <c r="W818" s="383"/>
      <c r="X818" s="383"/>
      <c r="Y818" s="383"/>
      <c r="Z818" s="383"/>
      <c r="AA818" s="383"/>
      <c r="AB818" s="383"/>
      <c r="AC818" s="383"/>
      <c r="AD818" s="383"/>
    </row>
    <row r="819">
      <c r="A819" s="383"/>
      <c r="B819" s="383"/>
      <c r="C819" s="379"/>
      <c r="D819" s="379" t="s">
        <v>380</v>
      </c>
      <c r="E819" s="381" t="s">
        <v>380</v>
      </c>
      <c r="F819" s="379"/>
      <c r="G819" s="379" t="s">
        <v>380</v>
      </c>
      <c r="H819" s="381" t="s">
        <v>380</v>
      </c>
      <c r="I819" s="379"/>
      <c r="J819" s="383"/>
      <c r="K819" s="383"/>
      <c r="L819" s="384"/>
      <c r="M819" s="383"/>
      <c r="N819" s="383"/>
      <c r="O819" s="383"/>
      <c r="P819" s="383"/>
      <c r="Q819" s="383"/>
      <c r="R819" s="383"/>
      <c r="S819" s="383"/>
      <c r="T819" s="383"/>
      <c r="U819" s="383"/>
      <c r="V819" s="383"/>
      <c r="W819" s="383"/>
      <c r="X819" s="383"/>
      <c r="Y819" s="383"/>
      <c r="Z819" s="383"/>
      <c r="AA819" s="383"/>
      <c r="AB819" s="383"/>
      <c r="AC819" s="383"/>
      <c r="AD819" s="383"/>
    </row>
    <row r="820">
      <c r="A820" s="383"/>
      <c r="B820" s="383"/>
      <c r="C820" s="379"/>
      <c r="D820" s="379" t="s">
        <v>380</v>
      </c>
      <c r="E820" s="381" t="s">
        <v>380</v>
      </c>
      <c r="F820" s="379"/>
      <c r="G820" s="379" t="s">
        <v>380</v>
      </c>
      <c r="H820" s="381" t="s">
        <v>380</v>
      </c>
      <c r="I820" s="379"/>
      <c r="J820" s="383"/>
      <c r="K820" s="383"/>
      <c r="L820" s="384"/>
      <c r="M820" s="383"/>
      <c r="N820" s="383"/>
      <c r="O820" s="383"/>
      <c r="P820" s="383"/>
      <c r="Q820" s="383"/>
      <c r="R820" s="383"/>
      <c r="S820" s="383"/>
      <c r="T820" s="383"/>
      <c r="U820" s="383"/>
      <c r="V820" s="383"/>
      <c r="W820" s="383"/>
      <c r="X820" s="383"/>
      <c r="Y820" s="383"/>
      <c r="Z820" s="383"/>
      <c r="AA820" s="383"/>
      <c r="AB820" s="383"/>
      <c r="AC820" s="383"/>
      <c r="AD820" s="383"/>
    </row>
    <row r="821">
      <c r="A821" s="383"/>
      <c r="B821" s="383"/>
      <c r="C821" s="379"/>
      <c r="D821" s="379" t="s">
        <v>380</v>
      </c>
      <c r="E821" s="381" t="s">
        <v>380</v>
      </c>
      <c r="F821" s="379"/>
      <c r="G821" s="379" t="s">
        <v>380</v>
      </c>
      <c r="H821" s="381" t="s">
        <v>380</v>
      </c>
      <c r="I821" s="379"/>
      <c r="J821" s="383"/>
      <c r="K821" s="383"/>
      <c r="L821" s="384"/>
      <c r="M821" s="383"/>
      <c r="N821" s="383"/>
      <c r="O821" s="383"/>
      <c r="P821" s="383"/>
      <c r="Q821" s="383"/>
      <c r="R821" s="383"/>
      <c r="S821" s="383"/>
      <c r="T821" s="383"/>
      <c r="U821" s="383"/>
      <c r="V821" s="383"/>
      <c r="W821" s="383"/>
      <c r="X821" s="383"/>
      <c r="Y821" s="383"/>
      <c r="Z821" s="383"/>
      <c r="AA821" s="383"/>
      <c r="AB821" s="383"/>
      <c r="AC821" s="383"/>
      <c r="AD821" s="383"/>
    </row>
    <row r="822">
      <c r="A822" s="383"/>
      <c r="B822" s="383"/>
      <c r="C822" s="379"/>
      <c r="D822" s="379" t="s">
        <v>380</v>
      </c>
      <c r="E822" s="381" t="s">
        <v>380</v>
      </c>
      <c r="F822" s="379"/>
      <c r="G822" s="379" t="s">
        <v>380</v>
      </c>
      <c r="H822" s="381" t="s">
        <v>380</v>
      </c>
      <c r="I822" s="379"/>
      <c r="J822" s="383"/>
      <c r="K822" s="383"/>
      <c r="L822" s="384"/>
      <c r="M822" s="383"/>
      <c r="N822" s="383"/>
      <c r="O822" s="383"/>
      <c r="P822" s="383"/>
      <c r="Q822" s="383"/>
      <c r="R822" s="383"/>
      <c r="S822" s="383"/>
      <c r="T822" s="383"/>
      <c r="U822" s="383"/>
      <c r="V822" s="383"/>
      <c r="W822" s="383"/>
      <c r="X822" s="383"/>
      <c r="Y822" s="383"/>
      <c r="Z822" s="383"/>
      <c r="AA822" s="383"/>
      <c r="AB822" s="383"/>
      <c r="AC822" s="383"/>
      <c r="AD822" s="383"/>
    </row>
    <row r="823">
      <c r="A823" s="383"/>
      <c r="B823" s="383"/>
      <c r="C823" s="379"/>
      <c r="D823" s="379" t="s">
        <v>380</v>
      </c>
      <c r="E823" s="381" t="s">
        <v>380</v>
      </c>
      <c r="F823" s="379"/>
      <c r="G823" s="379" t="s">
        <v>380</v>
      </c>
      <c r="H823" s="381" t="s">
        <v>380</v>
      </c>
      <c r="I823" s="379"/>
      <c r="J823" s="383"/>
      <c r="K823" s="383"/>
      <c r="L823" s="384"/>
      <c r="M823" s="383"/>
      <c r="N823" s="383"/>
      <c r="O823" s="383"/>
      <c r="P823" s="383"/>
      <c r="Q823" s="383"/>
      <c r="R823" s="383"/>
      <c r="S823" s="383"/>
      <c r="T823" s="383"/>
      <c r="U823" s="383"/>
      <c r="V823" s="383"/>
      <c r="W823" s="383"/>
      <c r="X823" s="383"/>
      <c r="Y823" s="383"/>
      <c r="Z823" s="383"/>
      <c r="AA823" s="383"/>
      <c r="AB823" s="383"/>
      <c r="AC823" s="383"/>
      <c r="AD823" s="383"/>
    </row>
    <row r="824">
      <c r="A824" s="383"/>
      <c r="B824" s="383"/>
      <c r="C824" s="379"/>
      <c r="D824" s="379" t="s">
        <v>380</v>
      </c>
      <c r="E824" s="381" t="s">
        <v>380</v>
      </c>
      <c r="F824" s="379"/>
      <c r="G824" s="379" t="s">
        <v>380</v>
      </c>
      <c r="H824" s="381" t="s">
        <v>380</v>
      </c>
      <c r="I824" s="379"/>
      <c r="J824" s="383"/>
      <c r="K824" s="383"/>
      <c r="L824" s="384"/>
      <c r="M824" s="383"/>
      <c r="N824" s="383"/>
      <c r="O824" s="383"/>
      <c r="P824" s="383"/>
      <c r="Q824" s="383"/>
      <c r="R824" s="383"/>
      <c r="S824" s="383"/>
      <c r="T824" s="383"/>
      <c r="U824" s="383"/>
      <c r="V824" s="383"/>
      <c r="W824" s="383"/>
      <c r="X824" s="383"/>
      <c r="Y824" s="383"/>
      <c r="Z824" s="383"/>
      <c r="AA824" s="383"/>
      <c r="AB824" s="383"/>
      <c r="AC824" s="383"/>
      <c r="AD824" s="383"/>
    </row>
    <row r="825">
      <c r="A825" s="383"/>
      <c r="B825" s="383"/>
      <c r="C825" s="379"/>
      <c r="D825" s="379" t="s">
        <v>380</v>
      </c>
      <c r="E825" s="381" t="s">
        <v>380</v>
      </c>
      <c r="F825" s="379"/>
      <c r="G825" s="379" t="s">
        <v>380</v>
      </c>
      <c r="H825" s="381" t="s">
        <v>380</v>
      </c>
      <c r="I825" s="379"/>
      <c r="J825" s="383"/>
      <c r="K825" s="383"/>
      <c r="L825" s="384"/>
      <c r="M825" s="383"/>
      <c r="N825" s="383"/>
      <c r="O825" s="383"/>
      <c r="P825" s="383"/>
      <c r="Q825" s="383"/>
      <c r="R825" s="383"/>
      <c r="S825" s="383"/>
      <c r="T825" s="383"/>
      <c r="U825" s="383"/>
      <c r="V825" s="383"/>
      <c r="W825" s="383"/>
      <c r="X825" s="383"/>
      <c r="Y825" s="383"/>
      <c r="Z825" s="383"/>
      <c r="AA825" s="383"/>
      <c r="AB825" s="383"/>
      <c r="AC825" s="383"/>
      <c r="AD825" s="383"/>
    </row>
    <row r="826">
      <c r="A826" s="383"/>
      <c r="B826" s="383"/>
      <c r="C826" s="379"/>
      <c r="D826" s="379" t="s">
        <v>380</v>
      </c>
      <c r="E826" s="381" t="s">
        <v>380</v>
      </c>
      <c r="F826" s="379"/>
      <c r="G826" s="379" t="s">
        <v>380</v>
      </c>
      <c r="H826" s="381" t="s">
        <v>380</v>
      </c>
      <c r="I826" s="379"/>
      <c r="J826" s="383"/>
      <c r="K826" s="383"/>
      <c r="L826" s="384"/>
      <c r="M826" s="383"/>
      <c r="N826" s="383"/>
      <c r="O826" s="383"/>
      <c r="P826" s="383"/>
      <c r="Q826" s="383"/>
      <c r="R826" s="383"/>
      <c r="S826" s="383"/>
      <c r="T826" s="383"/>
      <c r="U826" s="383"/>
      <c r="V826" s="383"/>
      <c r="W826" s="383"/>
      <c r="X826" s="383"/>
      <c r="Y826" s="383"/>
      <c r="Z826" s="383"/>
      <c r="AA826" s="383"/>
      <c r="AB826" s="383"/>
      <c r="AC826" s="383"/>
      <c r="AD826" s="383"/>
    </row>
    <row r="827">
      <c r="A827" s="383"/>
      <c r="B827" s="383"/>
      <c r="C827" s="379"/>
      <c r="D827" s="379" t="s">
        <v>380</v>
      </c>
      <c r="E827" s="381" t="s">
        <v>380</v>
      </c>
      <c r="F827" s="379"/>
      <c r="G827" s="379" t="s">
        <v>380</v>
      </c>
      <c r="H827" s="381" t="s">
        <v>380</v>
      </c>
      <c r="I827" s="379"/>
      <c r="J827" s="383"/>
      <c r="K827" s="383"/>
      <c r="L827" s="384"/>
      <c r="M827" s="383"/>
      <c r="N827" s="383"/>
      <c r="O827" s="383"/>
      <c r="P827" s="383"/>
      <c r="Q827" s="383"/>
      <c r="R827" s="383"/>
      <c r="S827" s="383"/>
      <c r="T827" s="383"/>
      <c r="U827" s="383"/>
      <c r="V827" s="383"/>
      <c r="W827" s="383"/>
      <c r="X827" s="383"/>
      <c r="Y827" s="383"/>
      <c r="Z827" s="383"/>
      <c r="AA827" s="383"/>
      <c r="AB827" s="383"/>
      <c r="AC827" s="383"/>
      <c r="AD827" s="383"/>
    </row>
    <row r="828">
      <c r="A828" s="383"/>
      <c r="B828" s="383"/>
      <c r="C828" s="379"/>
      <c r="D828" s="379" t="s">
        <v>380</v>
      </c>
      <c r="E828" s="381" t="s">
        <v>380</v>
      </c>
      <c r="F828" s="379"/>
      <c r="G828" s="379" t="s">
        <v>380</v>
      </c>
      <c r="H828" s="381" t="s">
        <v>380</v>
      </c>
      <c r="I828" s="379"/>
      <c r="J828" s="383"/>
      <c r="K828" s="383"/>
      <c r="L828" s="384"/>
      <c r="M828" s="383"/>
      <c r="N828" s="383"/>
      <c r="O828" s="383"/>
      <c r="P828" s="383"/>
      <c r="Q828" s="383"/>
      <c r="R828" s="383"/>
      <c r="S828" s="383"/>
      <c r="T828" s="383"/>
      <c r="U828" s="383"/>
      <c r="V828" s="383"/>
      <c r="W828" s="383"/>
      <c r="X828" s="383"/>
      <c r="Y828" s="383"/>
      <c r="Z828" s="383"/>
      <c r="AA828" s="383"/>
      <c r="AB828" s="383"/>
      <c r="AC828" s="383"/>
      <c r="AD828" s="383"/>
    </row>
    <row r="829">
      <c r="A829" s="383"/>
      <c r="B829" s="383"/>
      <c r="C829" s="379"/>
      <c r="D829" s="379" t="s">
        <v>380</v>
      </c>
      <c r="E829" s="381" t="s">
        <v>380</v>
      </c>
      <c r="F829" s="379"/>
      <c r="G829" s="379" t="s">
        <v>380</v>
      </c>
      <c r="H829" s="381" t="s">
        <v>380</v>
      </c>
      <c r="I829" s="379"/>
      <c r="J829" s="383"/>
      <c r="K829" s="383"/>
      <c r="L829" s="384"/>
      <c r="M829" s="383"/>
      <c r="N829" s="383"/>
      <c r="O829" s="383"/>
      <c r="P829" s="383"/>
      <c r="Q829" s="383"/>
      <c r="R829" s="383"/>
      <c r="S829" s="383"/>
      <c r="T829" s="383"/>
      <c r="U829" s="383"/>
      <c r="V829" s="383"/>
      <c r="W829" s="383"/>
      <c r="X829" s="383"/>
      <c r="Y829" s="383"/>
      <c r="Z829" s="383"/>
      <c r="AA829" s="383"/>
      <c r="AB829" s="383"/>
      <c r="AC829" s="383"/>
      <c r="AD829" s="383"/>
    </row>
    <row r="830">
      <c r="A830" s="383"/>
      <c r="B830" s="383"/>
      <c r="C830" s="379"/>
      <c r="D830" s="379" t="s">
        <v>380</v>
      </c>
      <c r="E830" s="381" t="s">
        <v>380</v>
      </c>
      <c r="F830" s="379"/>
      <c r="G830" s="379" t="s">
        <v>380</v>
      </c>
      <c r="H830" s="381" t="s">
        <v>380</v>
      </c>
      <c r="I830" s="379"/>
      <c r="J830" s="383"/>
      <c r="K830" s="383"/>
      <c r="L830" s="384"/>
      <c r="M830" s="383"/>
      <c r="N830" s="383"/>
      <c r="O830" s="383"/>
      <c r="P830" s="383"/>
      <c r="Q830" s="383"/>
      <c r="R830" s="383"/>
      <c r="S830" s="383"/>
      <c r="T830" s="383"/>
      <c r="U830" s="383"/>
      <c r="V830" s="383"/>
      <c r="W830" s="383"/>
      <c r="X830" s="383"/>
      <c r="Y830" s="383"/>
      <c r="Z830" s="383"/>
      <c r="AA830" s="383"/>
      <c r="AB830" s="383"/>
      <c r="AC830" s="383"/>
      <c r="AD830" s="383"/>
    </row>
    <row r="831">
      <c r="A831" s="383"/>
      <c r="B831" s="383"/>
      <c r="C831" s="379"/>
      <c r="D831" s="379" t="s">
        <v>380</v>
      </c>
      <c r="E831" s="381" t="s">
        <v>380</v>
      </c>
      <c r="F831" s="379"/>
      <c r="G831" s="379" t="s">
        <v>380</v>
      </c>
      <c r="H831" s="381" t="s">
        <v>380</v>
      </c>
      <c r="I831" s="379"/>
      <c r="J831" s="383"/>
      <c r="K831" s="383"/>
      <c r="L831" s="384"/>
      <c r="M831" s="383"/>
      <c r="N831" s="383"/>
      <c r="O831" s="383"/>
      <c r="P831" s="383"/>
      <c r="Q831" s="383"/>
      <c r="R831" s="383"/>
      <c r="S831" s="383"/>
      <c r="T831" s="383"/>
      <c r="U831" s="383"/>
      <c r="V831" s="383"/>
      <c r="W831" s="383"/>
      <c r="X831" s="383"/>
      <c r="Y831" s="383"/>
      <c r="Z831" s="383"/>
      <c r="AA831" s="383"/>
      <c r="AB831" s="383"/>
      <c r="AC831" s="383"/>
      <c r="AD831" s="383"/>
    </row>
    <row r="832">
      <c r="A832" s="383"/>
      <c r="B832" s="383"/>
      <c r="C832" s="379"/>
      <c r="D832" s="379" t="s">
        <v>380</v>
      </c>
      <c r="E832" s="381" t="s">
        <v>380</v>
      </c>
      <c r="F832" s="379"/>
      <c r="G832" s="379" t="s">
        <v>380</v>
      </c>
      <c r="H832" s="381" t="s">
        <v>380</v>
      </c>
      <c r="I832" s="379"/>
      <c r="J832" s="383"/>
      <c r="K832" s="383"/>
      <c r="L832" s="384"/>
      <c r="M832" s="383"/>
      <c r="N832" s="383"/>
      <c r="O832" s="383"/>
      <c r="P832" s="383"/>
      <c r="Q832" s="383"/>
      <c r="R832" s="383"/>
      <c r="S832" s="383"/>
      <c r="T832" s="383"/>
      <c r="U832" s="383"/>
      <c r="V832" s="383"/>
      <c r="W832" s="383"/>
      <c r="X832" s="383"/>
      <c r="Y832" s="383"/>
      <c r="Z832" s="383"/>
      <c r="AA832" s="383"/>
      <c r="AB832" s="383"/>
      <c r="AC832" s="383"/>
      <c r="AD832" s="383"/>
    </row>
    <row r="833">
      <c r="A833" s="383"/>
      <c r="B833" s="383"/>
      <c r="C833" s="379"/>
      <c r="D833" s="379" t="s">
        <v>380</v>
      </c>
      <c r="E833" s="381" t="s">
        <v>380</v>
      </c>
      <c r="F833" s="379"/>
      <c r="G833" s="379" t="s">
        <v>380</v>
      </c>
      <c r="H833" s="381" t="s">
        <v>380</v>
      </c>
      <c r="I833" s="379"/>
      <c r="J833" s="383"/>
      <c r="K833" s="383"/>
      <c r="L833" s="384"/>
      <c r="M833" s="383"/>
      <c r="N833" s="383"/>
      <c r="O833" s="383"/>
      <c r="P833" s="383"/>
      <c r="Q833" s="383"/>
      <c r="R833" s="383"/>
      <c r="S833" s="383"/>
      <c r="T833" s="383"/>
      <c r="U833" s="383"/>
      <c r="V833" s="383"/>
      <c r="W833" s="383"/>
      <c r="X833" s="383"/>
      <c r="Y833" s="383"/>
      <c r="Z833" s="383"/>
      <c r="AA833" s="383"/>
      <c r="AB833" s="383"/>
      <c r="AC833" s="383"/>
      <c r="AD833" s="383"/>
    </row>
    <row r="834">
      <c r="A834" s="383"/>
      <c r="B834" s="383"/>
      <c r="C834" s="379"/>
      <c r="D834" s="379" t="s">
        <v>380</v>
      </c>
      <c r="E834" s="381" t="s">
        <v>380</v>
      </c>
      <c r="F834" s="379"/>
      <c r="G834" s="379" t="s">
        <v>380</v>
      </c>
      <c r="H834" s="381" t="s">
        <v>380</v>
      </c>
      <c r="I834" s="379"/>
      <c r="J834" s="383"/>
      <c r="K834" s="383"/>
      <c r="L834" s="384"/>
      <c r="M834" s="383"/>
      <c r="N834" s="383"/>
      <c r="O834" s="383"/>
      <c r="P834" s="383"/>
      <c r="Q834" s="383"/>
      <c r="R834" s="383"/>
      <c r="S834" s="383"/>
      <c r="T834" s="383"/>
      <c r="U834" s="383"/>
      <c r="V834" s="383"/>
      <c r="W834" s="383"/>
      <c r="X834" s="383"/>
      <c r="Y834" s="383"/>
      <c r="Z834" s="383"/>
      <c r="AA834" s="383"/>
      <c r="AB834" s="383"/>
      <c r="AC834" s="383"/>
      <c r="AD834" s="383"/>
    </row>
    <row r="835">
      <c r="A835" s="383"/>
      <c r="B835" s="383"/>
      <c r="C835" s="379"/>
      <c r="D835" s="379" t="s">
        <v>380</v>
      </c>
      <c r="E835" s="381" t="s">
        <v>380</v>
      </c>
      <c r="F835" s="379"/>
      <c r="G835" s="379" t="s">
        <v>380</v>
      </c>
      <c r="H835" s="381" t="s">
        <v>380</v>
      </c>
      <c r="I835" s="379"/>
      <c r="J835" s="383"/>
      <c r="K835" s="383"/>
      <c r="L835" s="384"/>
      <c r="M835" s="383"/>
      <c r="N835" s="383"/>
      <c r="O835" s="383"/>
      <c r="P835" s="383"/>
      <c r="Q835" s="383"/>
      <c r="R835" s="383"/>
      <c r="S835" s="383"/>
      <c r="T835" s="383"/>
      <c r="U835" s="383"/>
      <c r="V835" s="383"/>
      <c r="W835" s="383"/>
      <c r="X835" s="383"/>
      <c r="Y835" s="383"/>
      <c r="Z835" s="383"/>
      <c r="AA835" s="383"/>
      <c r="AB835" s="383"/>
      <c r="AC835" s="383"/>
      <c r="AD835" s="383"/>
    </row>
    <row r="836">
      <c r="A836" s="383"/>
      <c r="B836" s="383"/>
      <c r="C836" s="379"/>
      <c r="D836" s="379" t="s">
        <v>380</v>
      </c>
      <c r="E836" s="381" t="s">
        <v>380</v>
      </c>
      <c r="F836" s="379"/>
      <c r="G836" s="379" t="s">
        <v>380</v>
      </c>
      <c r="H836" s="381" t="s">
        <v>380</v>
      </c>
      <c r="I836" s="379"/>
      <c r="J836" s="383"/>
      <c r="K836" s="383"/>
      <c r="L836" s="384"/>
      <c r="M836" s="383"/>
      <c r="N836" s="383"/>
      <c r="O836" s="383"/>
      <c r="P836" s="383"/>
      <c r="Q836" s="383"/>
      <c r="R836" s="383"/>
      <c r="S836" s="383"/>
      <c r="T836" s="383"/>
      <c r="U836" s="383"/>
      <c r="V836" s="383"/>
      <c r="W836" s="383"/>
      <c r="X836" s="383"/>
      <c r="Y836" s="383"/>
      <c r="Z836" s="383"/>
      <c r="AA836" s="383"/>
      <c r="AB836" s="383"/>
      <c r="AC836" s="383"/>
      <c r="AD836" s="383"/>
    </row>
    <row r="837">
      <c r="A837" s="383"/>
      <c r="B837" s="383"/>
      <c r="C837" s="379"/>
      <c r="D837" s="379" t="s">
        <v>380</v>
      </c>
      <c r="E837" s="381" t="s">
        <v>380</v>
      </c>
      <c r="F837" s="379"/>
      <c r="G837" s="379" t="s">
        <v>380</v>
      </c>
      <c r="H837" s="381" t="s">
        <v>380</v>
      </c>
      <c r="I837" s="379"/>
      <c r="J837" s="383"/>
      <c r="K837" s="383"/>
      <c r="L837" s="384"/>
      <c r="M837" s="383"/>
      <c r="N837" s="383"/>
      <c r="O837" s="383"/>
      <c r="P837" s="383"/>
      <c r="Q837" s="383"/>
      <c r="R837" s="383"/>
      <c r="S837" s="383"/>
      <c r="T837" s="383"/>
      <c r="U837" s="383"/>
      <c r="V837" s="383"/>
      <c r="W837" s="383"/>
      <c r="X837" s="383"/>
      <c r="Y837" s="383"/>
      <c r="Z837" s="383"/>
      <c r="AA837" s="383"/>
      <c r="AB837" s="383"/>
      <c r="AC837" s="383"/>
      <c r="AD837" s="383"/>
    </row>
    <row r="838">
      <c r="A838" s="383"/>
      <c r="B838" s="383"/>
      <c r="C838" s="379"/>
      <c r="D838" s="379" t="s">
        <v>380</v>
      </c>
      <c r="E838" s="381" t="s">
        <v>380</v>
      </c>
      <c r="F838" s="379"/>
      <c r="G838" s="379" t="s">
        <v>380</v>
      </c>
      <c r="H838" s="381" t="s">
        <v>380</v>
      </c>
      <c r="I838" s="379"/>
      <c r="J838" s="383"/>
      <c r="K838" s="383"/>
      <c r="L838" s="384"/>
      <c r="M838" s="383"/>
      <c r="N838" s="383"/>
      <c r="O838" s="383"/>
      <c r="P838" s="383"/>
      <c r="Q838" s="383"/>
      <c r="R838" s="383"/>
      <c r="S838" s="383"/>
      <c r="T838" s="383"/>
      <c r="U838" s="383"/>
      <c r="V838" s="383"/>
      <c r="W838" s="383"/>
      <c r="X838" s="383"/>
      <c r="Y838" s="383"/>
      <c r="Z838" s="383"/>
      <c r="AA838" s="383"/>
      <c r="AB838" s="383"/>
      <c r="AC838" s="383"/>
      <c r="AD838" s="383"/>
    </row>
    <row r="839">
      <c r="A839" s="383"/>
      <c r="B839" s="383"/>
      <c r="C839" s="379"/>
      <c r="D839" s="379" t="s">
        <v>380</v>
      </c>
      <c r="E839" s="381" t="s">
        <v>380</v>
      </c>
      <c r="F839" s="379"/>
      <c r="G839" s="379" t="s">
        <v>380</v>
      </c>
      <c r="H839" s="381" t="s">
        <v>380</v>
      </c>
      <c r="I839" s="379"/>
      <c r="J839" s="383"/>
      <c r="K839" s="383"/>
      <c r="L839" s="384"/>
      <c r="M839" s="383"/>
      <c r="N839" s="383"/>
      <c r="O839" s="383"/>
      <c r="P839" s="383"/>
      <c r="Q839" s="383"/>
      <c r="R839" s="383"/>
      <c r="S839" s="383"/>
      <c r="T839" s="383"/>
      <c r="U839" s="383"/>
      <c r="V839" s="383"/>
      <c r="W839" s="383"/>
      <c r="X839" s="383"/>
      <c r="Y839" s="383"/>
      <c r="Z839" s="383"/>
      <c r="AA839" s="383"/>
      <c r="AB839" s="383"/>
      <c r="AC839" s="383"/>
      <c r="AD839" s="383"/>
    </row>
    <row r="840">
      <c r="A840" s="383"/>
      <c r="B840" s="383"/>
      <c r="C840" s="379"/>
      <c r="D840" s="379" t="s">
        <v>380</v>
      </c>
      <c r="E840" s="381" t="s">
        <v>380</v>
      </c>
      <c r="F840" s="379"/>
      <c r="G840" s="379" t="s">
        <v>380</v>
      </c>
      <c r="H840" s="381" t="s">
        <v>380</v>
      </c>
      <c r="I840" s="379"/>
      <c r="J840" s="383"/>
      <c r="K840" s="383"/>
      <c r="L840" s="384"/>
      <c r="M840" s="383"/>
      <c r="N840" s="383"/>
      <c r="O840" s="383"/>
      <c r="P840" s="383"/>
      <c r="Q840" s="383"/>
      <c r="R840" s="383"/>
      <c r="S840" s="383"/>
      <c r="T840" s="383"/>
      <c r="U840" s="383"/>
      <c r="V840" s="383"/>
      <c r="W840" s="383"/>
      <c r="X840" s="383"/>
      <c r="Y840" s="383"/>
      <c r="Z840" s="383"/>
      <c r="AA840" s="383"/>
      <c r="AB840" s="383"/>
      <c r="AC840" s="383"/>
      <c r="AD840" s="383"/>
    </row>
    <row r="841">
      <c r="A841" s="383"/>
      <c r="B841" s="383"/>
      <c r="C841" s="379"/>
      <c r="D841" s="379" t="s">
        <v>380</v>
      </c>
      <c r="E841" s="381" t="s">
        <v>380</v>
      </c>
      <c r="F841" s="379"/>
      <c r="G841" s="379" t="s">
        <v>380</v>
      </c>
      <c r="H841" s="381" t="s">
        <v>380</v>
      </c>
      <c r="I841" s="379"/>
      <c r="J841" s="383"/>
      <c r="K841" s="383"/>
      <c r="L841" s="384"/>
      <c r="M841" s="383"/>
      <c r="N841" s="383"/>
      <c r="O841" s="383"/>
      <c r="P841" s="383"/>
      <c r="Q841" s="383"/>
      <c r="R841" s="383"/>
      <c r="S841" s="383"/>
      <c r="T841" s="383"/>
      <c r="U841" s="383"/>
      <c r="V841" s="383"/>
      <c r="W841" s="383"/>
      <c r="X841" s="383"/>
      <c r="Y841" s="383"/>
      <c r="Z841" s="383"/>
      <c r="AA841" s="383"/>
      <c r="AB841" s="383"/>
      <c r="AC841" s="383"/>
      <c r="AD841" s="383"/>
    </row>
    <row r="842">
      <c r="A842" s="383"/>
      <c r="B842" s="383"/>
      <c r="C842" s="379"/>
      <c r="D842" s="379" t="s">
        <v>380</v>
      </c>
      <c r="E842" s="381" t="s">
        <v>380</v>
      </c>
      <c r="F842" s="379"/>
      <c r="G842" s="379" t="s">
        <v>380</v>
      </c>
      <c r="H842" s="381" t="s">
        <v>380</v>
      </c>
      <c r="I842" s="379"/>
      <c r="J842" s="383"/>
      <c r="K842" s="383"/>
      <c r="L842" s="384"/>
      <c r="M842" s="383"/>
      <c r="N842" s="383"/>
      <c r="O842" s="383"/>
      <c r="P842" s="383"/>
      <c r="Q842" s="383"/>
      <c r="R842" s="383"/>
      <c r="S842" s="383"/>
      <c r="T842" s="383"/>
      <c r="U842" s="383"/>
      <c r="V842" s="383"/>
      <c r="W842" s="383"/>
      <c r="X842" s="383"/>
      <c r="Y842" s="383"/>
      <c r="Z842" s="383"/>
      <c r="AA842" s="383"/>
      <c r="AB842" s="383"/>
      <c r="AC842" s="383"/>
      <c r="AD842" s="383"/>
    </row>
    <row r="843">
      <c r="A843" s="383"/>
      <c r="B843" s="383"/>
      <c r="C843" s="379"/>
      <c r="D843" s="379" t="s">
        <v>380</v>
      </c>
      <c r="E843" s="381" t="s">
        <v>380</v>
      </c>
      <c r="F843" s="379"/>
      <c r="G843" s="379" t="s">
        <v>380</v>
      </c>
      <c r="H843" s="381" t="s">
        <v>380</v>
      </c>
      <c r="I843" s="379"/>
      <c r="J843" s="383"/>
      <c r="K843" s="383"/>
      <c r="L843" s="384"/>
      <c r="M843" s="383"/>
      <c r="N843" s="383"/>
      <c r="O843" s="383"/>
      <c r="P843" s="383"/>
      <c r="Q843" s="383"/>
      <c r="R843" s="383"/>
      <c r="S843" s="383"/>
      <c r="T843" s="383"/>
      <c r="U843" s="383"/>
      <c r="V843" s="383"/>
      <c r="W843" s="383"/>
      <c r="X843" s="383"/>
      <c r="Y843" s="383"/>
      <c r="Z843" s="383"/>
      <c r="AA843" s="383"/>
      <c r="AB843" s="383"/>
      <c r="AC843" s="383"/>
      <c r="AD843" s="383"/>
    </row>
    <row r="844">
      <c r="A844" s="383"/>
      <c r="B844" s="383"/>
      <c r="C844" s="379"/>
      <c r="D844" s="379" t="s">
        <v>380</v>
      </c>
      <c r="E844" s="381" t="s">
        <v>380</v>
      </c>
      <c r="F844" s="379"/>
      <c r="G844" s="379" t="s">
        <v>380</v>
      </c>
      <c r="H844" s="381" t="s">
        <v>380</v>
      </c>
      <c r="I844" s="379"/>
      <c r="J844" s="383"/>
      <c r="K844" s="383"/>
      <c r="L844" s="384"/>
      <c r="M844" s="383"/>
      <c r="N844" s="383"/>
      <c r="O844" s="383"/>
      <c r="P844" s="383"/>
      <c r="Q844" s="383"/>
      <c r="R844" s="383"/>
      <c r="S844" s="383"/>
      <c r="T844" s="383"/>
      <c r="U844" s="383"/>
      <c r="V844" s="383"/>
      <c r="W844" s="383"/>
      <c r="X844" s="383"/>
      <c r="Y844" s="383"/>
      <c r="Z844" s="383"/>
      <c r="AA844" s="383"/>
      <c r="AB844" s="383"/>
      <c r="AC844" s="383"/>
      <c r="AD844" s="383"/>
    </row>
    <row r="845">
      <c r="A845" s="383"/>
      <c r="B845" s="383"/>
      <c r="C845" s="379"/>
      <c r="D845" s="379" t="s">
        <v>380</v>
      </c>
      <c r="E845" s="381" t="s">
        <v>380</v>
      </c>
      <c r="F845" s="379"/>
      <c r="G845" s="379" t="s">
        <v>380</v>
      </c>
      <c r="H845" s="381" t="s">
        <v>380</v>
      </c>
      <c r="I845" s="379"/>
      <c r="J845" s="383"/>
      <c r="K845" s="383"/>
      <c r="L845" s="384"/>
      <c r="M845" s="383"/>
      <c r="N845" s="383"/>
      <c r="O845" s="383"/>
      <c r="P845" s="383"/>
      <c r="Q845" s="383"/>
      <c r="R845" s="383"/>
      <c r="S845" s="383"/>
      <c r="T845" s="383"/>
      <c r="U845" s="383"/>
      <c r="V845" s="383"/>
      <c r="W845" s="383"/>
      <c r="X845" s="383"/>
      <c r="Y845" s="383"/>
      <c r="Z845" s="383"/>
      <c r="AA845" s="383"/>
      <c r="AB845" s="383"/>
      <c r="AC845" s="383"/>
      <c r="AD845" s="383"/>
    </row>
    <row r="846">
      <c r="A846" s="383"/>
      <c r="B846" s="383"/>
      <c r="C846" s="379"/>
      <c r="D846" s="379" t="s">
        <v>380</v>
      </c>
      <c r="E846" s="381" t="s">
        <v>380</v>
      </c>
      <c r="F846" s="379"/>
      <c r="G846" s="379" t="s">
        <v>380</v>
      </c>
      <c r="H846" s="381" t="s">
        <v>380</v>
      </c>
      <c r="I846" s="379"/>
      <c r="J846" s="383"/>
      <c r="K846" s="383"/>
      <c r="L846" s="384"/>
      <c r="M846" s="383"/>
      <c r="N846" s="383"/>
      <c r="O846" s="383"/>
      <c r="P846" s="383"/>
      <c r="Q846" s="383"/>
      <c r="R846" s="383"/>
      <c r="S846" s="383"/>
      <c r="T846" s="383"/>
      <c r="U846" s="383"/>
      <c r="V846" s="383"/>
      <c r="W846" s="383"/>
      <c r="X846" s="383"/>
      <c r="Y846" s="383"/>
      <c r="Z846" s="383"/>
      <c r="AA846" s="383"/>
      <c r="AB846" s="383"/>
      <c r="AC846" s="383"/>
      <c r="AD846" s="383"/>
    </row>
    <row r="847">
      <c r="A847" s="383"/>
      <c r="B847" s="383"/>
      <c r="C847" s="379"/>
      <c r="D847" s="379" t="s">
        <v>380</v>
      </c>
      <c r="E847" s="381" t="s">
        <v>380</v>
      </c>
      <c r="F847" s="379"/>
      <c r="G847" s="379" t="s">
        <v>380</v>
      </c>
      <c r="H847" s="381" t="s">
        <v>380</v>
      </c>
      <c r="I847" s="379"/>
      <c r="J847" s="383"/>
      <c r="K847" s="383"/>
      <c r="L847" s="384"/>
      <c r="M847" s="383"/>
      <c r="N847" s="383"/>
      <c r="O847" s="383"/>
      <c r="P847" s="383"/>
      <c r="Q847" s="383"/>
      <c r="R847" s="383"/>
      <c r="S847" s="383"/>
      <c r="T847" s="383"/>
      <c r="U847" s="383"/>
      <c r="V847" s="383"/>
      <c r="W847" s="383"/>
      <c r="X847" s="383"/>
      <c r="Y847" s="383"/>
      <c r="Z847" s="383"/>
      <c r="AA847" s="383"/>
      <c r="AB847" s="383"/>
      <c r="AC847" s="383"/>
      <c r="AD847" s="383"/>
    </row>
    <row r="848">
      <c r="A848" s="383"/>
      <c r="B848" s="383"/>
      <c r="C848" s="379"/>
      <c r="D848" s="379" t="s">
        <v>380</v>
      </c>
      <c r="E848" s="381" t="s">
        <v>380</v>
      </c>
      <c r="F848" s="379"/>
      <c r="G848" s="379" t="s">
        <v>380</v>
      </c>
      <c r="H848" s="381" t="s">
        <v>380</v>
      </c>
      <c r="I848" s="379"/>
      <c r="J848" s="383"/>
      <c r="K848" s="383"/>
      <c r="L848" s="384"/>
      <c r="M848" s="383"/>
      <c r="N848" s="383"/>
      <c r="O848" s="383"/>
      <c r="P848" s="383"/>
      <c r="Q848" s="383"/>
      <c r="R848" s="383"/>
      <c r="S848" s="383"/>
      <c r="T848" s="383"/>
      <c r="U848" s="383"/>
      <c r="V848" s="383"/>
      <c r="W848" s="383"/>
      <c r="X848" s="383"/>
      <c r="Y848" s="383"/>
      <c r="Z848" s="383"/>
      <c r="AA848" s="383"/>
      <c r="AB848" s="383"/>
      <c r="AC848" s="383"/>
      <c r="AD848" s="383"/>
    </row>
    <row r="849">
      <c r="A849" s="383"/>
      <c r="B849" s="383"/>
      <c r="C849" s="379"/>
      <c r="D849" s="379" t="s">
        <v>380</v>
      </c>
      <c r="E849" s="381" t="s">
        <v>380</v>
      </c>
      <c r="F849" s="379"/>
      <c r="G849" s="379" t="s">
        <v>380</v>
      </c>
      <c r="H849" s="381" t="s">
        <v>380</v>
      </c>
      <c r="I849" s="379"/>
      <c r="J849" s="383"/>
      <c r="K849" s="383"/>
      <c r="L849" s="384"/>
      <c r="M849" s="383"/>
      <c r="N849" s="383"/>
      <c r="O849" s="383"/>
      <c r="P849" s="383"/>
      <c r="Q849" s="383"/>
      <c r="R849" s="383"/>
      <c r="S849" s="383"/>
      <c r="T849" s="383"/>
      <c r="U849" s="383"/>
      <c r="V849" s="383"/>
      <c r="W849" s="383"/>
      <c r="X849" s="383"/>
      <c r="Y849" s="383"/>
      <c r="Z849" s="383"/>
      <c r="AA849" s="383"/>
      <c r="AB849" s="383"/>
      <c r="AC849" s="383"/>
      <c r="AD849" s="383"/>
    </row>
    <row r="850">
      <c r="A850" s="383"/>
      <c r="B850" s="383"/>
      <c r="C850" s="379"/>
      <c r="D850" s="379" t="s">
        <v>380</v>
      </c>
      <c r="E850" s="381" t="s">
        <v>380</v>
      </c>
      <c r="F850" s="379"/>
      <c r="G850" s="379" t="s">
        <v>380</v>
      </c>
      <c r="H850" s="381" t="s">
        <v>380</v>
      </c>
      <c r="I850" s="379"/>
      <c r="J850" s="383"/>
      <c r="K850" s="383"/>
      <c r="L850" s="384"/>
      <c r="M850" s="383"/>
      <c r="N850" s="383"/>
      <c r="O850" s="383"/>
      <c r="P850" s="383"/>
      <c r="Q850" s="383"/>
      <c r="R850" s="383"/>
      <c r="S850" s="383"/>
      <c r="T850" s="383"/>
      <c r="U850" s="383"/>
      <c r="V850" s="383"/>
      <c r="W850" s="383"/>
      <c r="X850" s="383"/>
      <c r="Y850" s="383"/>
      <c r="Z850" s="383"/>
      <c r="AA850" s="383"/>
      <c r="AB850" s="383"/>
      <c r="AC850" s="383"/>
      <c r="AD850" s="383"/>
    </row>
    <row r="851">
      <c r="A851" s="383"/>
      <c r="B851" s="383"/>
      <c r="C851" s="379"/>
      <c r="D851" s="379" t="s">
        <v>380</v>
      </c>
      <c r="E851" s="381" t="s">
        <v>380</v>
      </c>
      <c r="F851" s="379"/>
      <c r="G851" s="379" t="s">
        <v>380</v>
      </c>
      <c r="H851" s="381" t="s">
        <v>380</v>
      </c>
      <c r="I851" s="379"/>
      <c r="J851" s="383"/>
      <c r="K851" s="383"/>
      <c r="L851" s="384"/>
      <c r="M851" s="383"/>
      <c r="N851" s="383"/>
      <c r="O851" s="383"/>
      <c r="P851" s="383"/>
      <c r="Q851" s="383"/>
      <c r="R851" s="383"/>
      <c r="S851" s="383"/>
      <c r="T851" s="383"/>
      <c r="U851" s="383"/>
      <c r="V851" s="383"/>
      <c r="W851" s="383"/>
      <c r="X851" s="383"/>
      <c r="Y851" s="383"/>
      <c r="Z851" s="383"/>
      <c r="AA851" s="383"/>
      <c r="AB851" s="383"/>
      <c r="AC851" s="383"/>
      <c r="AD851" s="383"/>
    </row>
    <row r="852">
      <c r="A852" s="383"/>
      <c r="B852" s="383"/>
      <c r="C852" s="379"/>
      <c r="D852" s="379" t="s">
        <v>380</v>
      </c>
      <c r="E852" s="381" t="s">
        <v>380</v>
      </c>
      <c r="F852" s="379"/>
      <c r="G852" s="379" t="s">
        <v>380</v>
      </c>
      <c r="H852" s="381" t="s">
        <v>380</v>
      </c>
      <c r="I852" s="379"/>
      <c r="J852" s="383"/>
      <c r="K852" s="383"/>
      <c r="L852" s="384"/>
      <c r="M852" s="383"/>
      <c r="N852" s="383"/>
      <c r="O852" s="383"/>
      <c r="P852" s="383"/>
      <c r="Q852" s="383"/>
      <c r="R852" s="383"/>
      <c r="S852" s="383"/>
      <c r="T852" s="383"/>
      <c r="U852" s="383"/>
      <c r="V852" s="383"/>
      <c r="W852" s="383"/>
      <c r="X852" s="383"/>
      <c r="Y852" s="383"/>
      <c r="Z852" s="383"/>
      <c r="AA852" s="383"/>
      <c r="AB852" s="383"/>
      <c r="AC852" s="383"/>
      <c r="AD852" s="383"/>
    </row>
    <row r="853">
      <c r="A853" s="383"/>
      <c r="B853" s="383"/>
      <c r="C853" s="379"/>
      <c r="D853" s="379" t="s">
        <v>380</v>
      </c>
      <c r="E853" s="381" t="s">
        <v>380</v>
      </c>
      <c r="F853" s="379"/>
      <c r="G853" s="379" t="s">
        <v>380</v>
      </c>
      <c r="H853" s="381" t="s">
        <v>380</v>
      </c>
      <c r="I853" s="379"/>
      <c r="J853" s="383"/>
      <c r="K853" s="383"/>
      <c r="L853" s="384"/>
      <c r="M853" s="383"/>
      <c r="N853" s="383"/>
      <c r="O853" s="383"/>
      <c r="P853" s="383"/>
      <c r="Q853" s="383"/>
      <c r="R853" s="383"/>
      <c r="S853" s="383"/>
      <c r="T853" s="383"/>
      <c r="U853" s="383"/>
      <c r="V853" s="383"/>
      <c r="W853" s="383"/>
      <c r="X853" s="383"/>
      <c r="Y853" s="383"/>
      <c r="Z853" s="383"/>
      <c r="AA853" s="383"/>
      <c r="AB853" s="383"/>
      <c r="AC853" s="383"/>
      <c r="AD853" s="383"/>
    </row>
    <row r="854">
      <c r="A854" s="383"/>
      <c r="B854" s="383"/>
      <c r="C854" s="379"/>
      <c r="D854" s="379" t="s">
        <v>380</v>
      </c>
      <c r="E854" s="381" t="s">
        <v>380</v>
      </c>
      <c r="F854" s="379"/>
      <c r="G854" s="379" t="s">
        <v>380</v>
      </c>
      <c r="H854" s="381" t="s">
        <v>380</v>
      </c>
      <c r="I854" s="379"/>
      <c r="J854" s="383"/>
      <c r="K854" s="383"/>
      <c r="L854" s="384"/>
      <c r="M854" s="383"/>
      <c r="N854" s="383"/>
      <c r="O854" s="383"/>
      <c r="P854" s="383"/>
      <c r="Q854" s="383"/>
      <c r="R854" s="383"/>
      <c r="S854" s="383"/>
      <c r="T854" s="383"/>
      <c r="U854" s="383"/>
      <c r="V854" s="383"/>
      <c r="W854" s="383"/>
      <c r="X854" s="383"/>
      <c r="Y854" s="383"/>
      <c r="Z854" s="383"/>
      <c r="AA854" s="383"/>
      <c r="AB854" s="383"/>
      <c r="AC854" s="383"/>
      <c r="AD854" s="383"/>
    </row>
    <row r="855">
      <c r="A855" s="383"/>
      <c r="B855" s="383"/>
      <c r="C855" s="379"/>
      <c r="D855" s="379" t="s">
        <v>380</v>
      </c>
      <c r="E855" s="381" t="s">
        <v>380</v>
      </c>
      <c r="F855" s="379"/>
      <c r="G855" s="379" t="s">
        <v>380</v>
      </c>
      <c r="H855" s="381" t="s">
        <v>380</v>
      </c>
      <c r="I855" s="379"/>
      <c r="J855" s="383"/>
      <c r="K855" s="383"/>
      <c r="L855" s="384"/>
      <c r="M855" s="383"/>
      <c r="N855" s="383"/>
      <c r="O855" s="383"/>
      <c r="P855" s="383"/>
      <c r="Q855" s="383"/>
      <c r="R855" s="383"/>
      <c r="S855" s="383"/>
      <c r="T855" s="383"/>
      <c r="U855" s="383"/>
      <c r="V855" s="383"/>
      <c r="W855" s="383"/>
      <c r="X855" s="383"/>
      <c r="Y855" s="383"/>
      <c r="Z855" s="383"/>
      <c r="AA855" s="383"/>
      <c r="AB855" s="383"/>
      <c r="AC855" s="383"/>
      <c r="AD855" s="383"/>
    </row>
    <row r="856">
      <c r="A856" s="383"/>
      <c r="B856" s="383"/>
      <c r="C856" s="379"/>
      <c r="D856" s="379" t="s">
        <v>380</v>
      </c>
      <c r="E856" s="381" t="s">
        <v>380</v>
      </c>
      <c r="F856" s="379"/>
      <c r="G856" s="379" t="s">
        <v>380</v>
      </c>
      <c r="H856" s="381" t="s">
        <v>380</v>
      </c>
      <c r="I856" s="379"/>
      <c r="J856" s="383"/>
      <c r="K856" s="383"/>
      <c r="L856" s="384"/>
      <c r="M856" s="383"/>
      <c r="N856" s="383"/>
      <c r="O856" s="383"/>
      <c r="P856" s="383"/>
      <c r="Q856" s="383"/>
      <c r="R856" s="383"/>
      <c r="S856" s="383"/>
      <c r="T856" s="383"/>
      <c r="U856" s="383"/>
      <c r="V856" s="383"/>
      <c r="W856" s="383"/>
      <c r="X856" s="383"/>
      <c r="Y856" s="383"/>
      <c r="Z856" s="383"/>
      <c r="AA856" s="383"/>
      <c r="AB856" s="383"/>
      <c r="AC856" s="383"/>
      <c r="AD856" s="383"/>
    </row>
    <row r="857">
      <c r="A857" s="383"/>
      <c r="B857" s="383"/>
      <c r="C857" s="379"/>
      <c r="D857" s="379" t="s">
        <v>380</v>
      </c>
      <c r="E857" s="381" t="s">
        <v>380</v>
      </c>
      <c r="F857" s="379"/>
      <c r="G857" s="379" t="s">
        <v>380</v>
      </c>
      <c r="H857" s="381" t="s">
        <v>380</v>
      </c>
      <c r="I857" s="379"/>
      <c r="J857" s="383"/>
      <c r="K857" s="383"/>
      <c r="L857" s="384"/>
      <c r="M857" s="383"/>
      <c r="N857" s="383"/>
      <c r="O857" s="383"/>
      <c r="P857" s="383"/>
      <c r="Q857" s="383"/>
      <c r="R857" s="383"/>
      <c r="S857" s="383"/>
      <c r="T857" s="383"/>
      <c r="U857" s="383"/>
      <c r="V857" s="383"/>
      <c r="W857" s="383"/>
      <c r="X857" s="383"/>
      <c r="Y857" s="383"/>
      <c r="Z857" s="383"/>
      <c r="AA857" s="383"/>
      <c r="AB857" s="383"/>
      <c r="AC857" s="383"/>
      <c r="AD857" s="383"/>
    </row>
    <row r="858">
      <c r="A858" s="383"/>
      <c r="B858" s="383"/>
      <c r="C858" s="379"/>
      <c r="D858" s="379" t="s">
        <v>380</v>
      </c>
      <c r="E858" s="381" t="s">
        <v>380</v>
      </c>
      <c r="F858" s="379"/>
      <c r="G858" s="379" t="s">
        <v>380</v>
      </c>
      <c r="H858" s="381" t="s">
        <v>380</v>
      </c>
      <c r="I858" s="379"/>
      <c r="J858" s="383"/>
      <c r="K858" s="383"/>
      <c r="L858" s="384"/>
      <c r="M858" s="383"/>
      <c r="N858" s="383"/>
      <c r="O858" s="383"/>
      <c r="P858" s="383"/>
      <c r="Q858" s="383"/>
      <c r="R858" s="383"/>
      <c r="S858" s="383"/>
      <c r="T858" s="383"/>
      <c r="U858" s="383"/>
      <c r="V858" s="383"/>
      <c r="W858" s="383"/>
      <c r="X858" s="383"/>
      <c r="Y858" s="383"/>
      <c r="Z858" s="383"/>
      <c r="AA858" s="383"/>
      <c r="AB858" s="383"/>
      <c r="AC858" s="383"/>
      <c r="AD858" s="383"/>
    </row>
    <row r="859">
      <c r="A859" s="383"/>
      <c r="B859" s="383"/>
      <c r="C859" s="379"/>
      <c r="D859" s="379" t="s">
        <v>380</v>
      </c>
      <c r="E859" s="381" t="s">
        <v>380</v>
      </c>
      <c r="F859" s="379"/>
      <c r="G859" s="379" t="s">
        <v>380</v>
      </c>
      <c r="H859" s="381" t="s">
        <v>380</v>
      </c>
      <c r="I859" s="379"/>
      <c r="J859" s="383"/>
      <c r="K859" s="383"/>
      <c r="L859" s="384"/>
      <c r="M859" s="383"/>
      <c r="N859" s="383"/>
      <c r="O859" s="383"/>
      <c r="P859" s="383"/>
      <c r="Q859" s="383"/>
      <c r="R859" s="383"/>
      <c r="S859" s="383"/>
      <c r="T859" s="383"/>
      <c r="U859" s="383"/>
      <c r="V859" s="383"/>
      <c r="W859" s="383"/>
      <c r="X859" s="383"/>
      <c r="Y859" s="383"/>
      <c r="Z859" s="383"/>
      <c r="AA859" s="383"/>
      <c r="AB859" s="383"/>
      <c r="AC859" s="383"/>
      <c r="AD859" s="383"/>
    </row>
    <row r="860">
      <c r="A860" s="383"/>
      <c r="B860" s="383"/>
      <c r="C860" s="379"/>
      <c r="D860" s="379" t="s">
        <v>380</v>
      </c>
      <c r="E860" s="381" t="s">
        <v>380</v>
      </c>
      <c r="F860" s="379"/>
      <c r="G860" s="379" t="s">
        <v>380</v>
      </c>
      <c r="H860" s="381" t="s">
        <v>380</v>
      </c>
      <c r="I860" s="379"/>
      <c r="J860" s="383"/>
      <c r="K860" s="383"/>
      <c r="L860" s="384"/>
      <c r="M860" s="383"/>
      <c r="N860" s="383"/>
      <c r="O860" s="383"/>
      <c r="P860" s="383"/>
      <c r="Q860" s="383"/>
      <c r="R860" s="383"/>
      <c r="S860" s="383"/>
      <c r="T860" s="383"/>
      <c r="U860" s="383"/>
      <c r="V860" s="383"/>
      <c r="W860" s="383"/>
      <c r="X860" s="383"/>
      <c r="Y860" s="383"/>
      <c r="Z860" s="383"/>
      <c r="AA860" s="383"/>
      <c r="AB860" s="383"/>
      <c r="AC860" s="383"/>
      <c r="AD860" s="383"/>
    </row>
    <row r="861">
      <c r="A861" s="383"/>
      <c r="B861" s="383"/>
      <c r="C861" s="379"/>
      <c r="D861" s="379" t="s">
        <v>380</v>
      </c>
      <c r="E861" s="381" t="s">
        <v>380</v>
      </c>
      <c r="F861" s="379"/>
      <c r="G861" s="379" t="s">
        <v>380</v>
      </c>
      <c r="H861" s="381" t="s">
        <v>380</v>
      </c>
      <c r="I861" s="379"/>
      <c r="J861" s="383"/>
      <c r="K861" s="383"/>
      <c r="L861" s="384"/>
      <c r="M861" s="383"/>
      <c r="N861" s="383"/>
      <c r="O861" s="383"/>
      <c r="P861" s="383"/>
      <c r="Q861" s="383"/>
      <c r="R861" s="383"/>
      <c r="S861" s="383"/>
      <c r="T861" s="383"/>
      <c r="U861" s="383"/>
      <c r="V861" s="383"/>
      <c r="W861" s="383"/>
      <c r="X861" s="383"/>
      <c r="Y861" s="383"/>
      <c r="Z861" s="383"/>
      <c r="AA861" s="383"/>
      <c r="AB861" s="383"/>
      <c r="AC861" s="383"/>
      <c r="AD861" s="383"/>
    </row>
    <row r="862">
      <c r="A862" s="383"/>
      <c r="B862" s="383"/>
      <c r="C862" s="379"/>
      <c r="D862" s="379" t="s">
        <v>380</v>
      </c>
      <c r="E862" s="381" t="s">
        <v>380</v>
      </c>
      <c r="F862" s="379"/>
      <c r="G862" s="379" t="s">
        <v>380</v>
      </c>
      <c r="H862" s="381" t="s">
        <v>380</v>
      </c>
      <c r="I862" s="379"/>
      <c r="J862" s="383"/>
      <c r="K862" s="383"/>
      <c r="L862" s="384"/>
      <c r="M862" s="383"/>
      <c r="N862" s="383"/>
      <c r="O862" s="383"/>
      <c r="P862" s="383"/>
      <c r="Q862" s="383"/>
      <c r="R862" s="383"/>
      <c r="S862" s="383"/>
      <c r="T862" s="383"/>
      <c r="U862" s="383"/>
      <c r="V862" s="383"/>
      <c r="W862" s="383"/>
      <c r="X862" s="383"/>
      <c r="Y862" s="383"/>
      <c r="Z862" s="383"/>
      <c r="AA862" s="383"/>
      <c r="AB862" s="383"/>
      <c r="AC862" s="383"/>
      <c r="AD862" s="383"/>
    </row>
    <row r="863">
      <c r="A863" s="383"/>
      <c r="B863" s="383"/>
      <c r="C863" s="379"/>
      <c r="D863" s="379" t="s">
        <v>380</v>
      </c>
      <c r="E863" s="381" t="s">
        <v>380</v>
      </c>
      <c r="F863" s="379"/>
      <c r="G863" s="379" t="s">
        <v>380</v>
      </c>
      <c r="H863" s="381" t="s">
        <v>380</v>
      </c>
      <c r="I863" s="379"/>
      <c r="J863" s="383"/>
      <c r="K863" s="383"/>
      <c r="L863" s="384"/>
      <c r="M863" s="383"/>
      <c r="N863" s="383"/>
      <c r="O863" s="383"/>
      <c r="P863" s="383"/>
      <c r="Q863" s="383"/>
      <c r="R863" s="383"/>
      <c r="S863" s="383"/>
      <c r="T863" s="383"/>
      <c r="U863" s="383"/>
      <c r="V863" s="383"/>
      <c r="W863" s="383"/>
      <c r="X863" s="383"/>
      <c r="Y863" s="383"/>
      <c r="Z863" s="383"/>
      <c r="AA863" s="383"/>
      <c r="AB863" s="383"/>
      <c r="AC863" s="383"/>
      <c r="AD863" s="383"/>
    </row>
    <row r="864">
      <c r="A864" s="383"/>
      <c r="B864" s="383"/>
      <c r="C864" s="379"/>
      <c r="D864" s="379" t="s">
        <v>380</v>
      </c>
      <c r="E864" s="381" t="s">
        <v>380</v>
      </c>
      <c r="F864" s="379"/>
      <c r="G864" s="379" t="s">
        <v>380</v>
      </c>
      <c r="H864" s="381" t="s">
        <v>380</v>
      </c>
      <c r="I864" s="379"/>
      <c r="J864" s="383"/>
      <c r="K864" s="383"/>
      <c r="L864" s="384"/>
      <c r="M864" s="383"/>
      <c r="N864" s="383"/>
      <c r="O864" s="383"/>
      <c r="P864" s="383"/>
      <c r="Q864" s="383"/>
      <c r="R864" s="383"/>
      <c r="S864" s="383"/>
      <c r="T864" s="383"/>
      <c r="U864" s="383"/>
      <c r="V864" s="383"/>
      <c r="W864" s="383"/>
      <c r="X864" s="383"/>
      <c r="Y864" s="383"/>
      <c r="Z864" s="383"/>
      <c r="AA864" s="383"/>
      <c r="AB864" s="383"/>
      <c r="AC864" s="383"/>
      <c r="AD864" s="383"/>
    </row>
    <row r="865">
      <c r="A865" s="383"/>
      <c r="B865" s="383"/>
      <c r="C865" s="379"/>
      <c r="D865" s="379" t="s">
        <v>380</v>
      </c>
      <c r="E865" s="381" t="s">
        <v>380</v>
      </c>
      <c r="F865" s="379"/>
      <c r="G865" s="379" t="s">
        <v>380</v>
      </c>
      <c r="H865" s="381" t="s">
        <v>380</v>
      </c>
      <c r="I865" s="379"/>
      <c r="J865" s="383"/>
      <c r="K865" s="383"/>
      <c r="L865" s="384"/>
      <c r="M865" s="383"/>
      <c r="N865" s="383"/>
      <c r="O865" s="383"/>
      <c r="P865" s="383"/>
      <c r="Q865" s="383"/>
      <c r="R865" s="383"/>
      <c r="S865" s="383"/>
      <c r="T865" s="383"/>
      <c r="U865" s="383"/>
      <c r="V865" s="383"/>
      <c r="W865" s="383"/>
      <c r="X865" s="383"/>
      <c r="Y865" s="383"/>
      <c r="Z865" s="383"/>
      <c r="AA865" s="383"/>
      <c r="AB865" s="383"/>
      <c r="AC865" s="383"/>
      <c r="AD865" s="383"/>
    </row>
    <row r="866">
      <c r="A866" s="383"/>
      <c r="B866" s="383"/>
      <c r="C866" s="379"/>
      <c r="D866" s="379" t="s">
        <v>380</v>
      </c>
      <c r="E866" s="381" t="s">
        <v>380</v>
      </c>
      <c r="F866" s="379"/>
      <c r="G866" s="379" t="s">
        <v>380</v>
      </c>
      <c r="H866" s="381" t="s">
        <v>380</v>
      </c>
      <c r="I866" s="379"/>
      <c r="J866" s="383"/>
      <c r="K866" s="383"/>
      <c r="L866" s="384"/>
      <c r="M866" s="383"/>
      <c r="N866" s="383"/>
      <c r="O866" s="383"/>
      <c r="P866" s="383"/>
      <c r="Q866" s="383"/>
      <c r="R866" s="383"/>
      <c r="S866" s="383"/>
      <c r="T866" s="383"/>
      <c r="U866" s="383"/>
      <c r="V866" s="383"/>
      <c r="W866" s="383"/>
      <c r="X866" s="383"/>
      <c r="Y866" s="383"/>
      <c r="Z866" s="383"/>
      <c r="AA866" s="383"/>
      <c r="AB866" s="383"/>
      <c r="AC866" s="383"/>
      <c r="AD866" s="383"/>
    </row>
    <row r="867">
      <c r="A867" s="383"/>
      <c r="B867" s="383"/>
      <c r="C867" s="379"/>
      <c r="D867" s="379" t="s">
        <v>380</v>
      </c>
      <c r="E867" s="381" t="s">
        <v>380</v>
      </c>
      <c r="F867" s="379"/>
      <c r="G867" s="379" t="s">
        <v>380</v>
      </c>
      <c r="H867" s="381" t="s">
        <v>380</v>
      </c>
      <c r="I867" s="379"/>
      <c r="J867" s="383"/>
      <c r="K867" s="383"/>
      <c r="L867" s="384"/>
      <c r="M867" s="383"/>
      <c r="N867" s="383"/>
      <c r="O867" s="383"/>
      <c r="P867" s="383"/>
      <c r="Q867" s="383"/>
      <c r="R867" s="383"/>
      <c r="S867" s="383"/>
      <c r="T867" s="383"/>
      <c r="U867" s="383"/>
      <c r="V867" s="383"/>
      <c r="W867" s="383"/>
      <c r="X867" s="383"/>
      <c r="Y867" s="383"/>
      <c r="Z867" s="383"/>
      <c r="AA867" s="383"/>
      <c r="AB867" s="383"/>
      <c r="AC867" s="383"/>
      <c r="AD867" s="383"/>
    </row>
    <row r="868">
      <c r="A868" s="383"/>
      <c r="B868" s="383"/>
      <c r="C868" s="379"/>
      <c r="D868" s="379" t="s">
        <v>380</v>
      </c>
      <c r="E868" s="381" t="s">
        <v>380</v>
      </c>
      <c r="F868" s="379"/>
      <c r="G868" s="379" t="s">
        <v>380</v>
      </c>
      <c r="H868" s="381" t="s">
        <v>380</v>
      </c>
      <c r="I868" s="379"/>
      <c r="J868" s="383"/>
      <c r="K868" s="383"/>
      <c r="L868" s="384"/>
      <c r="M868" s="383"/>
      <c r="N868" s="383"/>
      <c r="O868" s="383"/>
      <c r="P868" s="383"/>
      <c r="Q868" s="383"/>
      <c r="R868" s="383"/>
      <c r="S868" s="383"/>
      <c r="T868" s="383"/>
      <c r="U868" s="383"/>
      <c r="V868" s="383"/>
      <c r="W868" s="383"/>
      <c r="X868" s="383"/>
      <c r="Y868" s="383"/>
      <c r="Z868" s="383"/>
      <c r="AA868" s="383"/>
      <c r="AB868" s="383"/>
      <c r="AC868" s="383"/>
      <c r="AD868" s="383"/>
    </row>
    <row r="869">
      <c r="A869" s="383"/>
      <c r="B869" s="383"/>
      <c r="C869" s="379"/>
      <c r="D869" s="379" t="s">
        <v>380</v>
      </c>
      <c r="E869" s="381" t="s">
        <v>380</v>
      </c>
      <c r="F869" s="379"/>
      <c r="G869" s="379" t="s">
        <v>380</v>
      </c>
      <c r="H869" s="381" t="s">
        <v>380</v>
      </c>
      <c r="I869" s="379"/>
      <c r="J869" s="383"/>
      <c r="K869" s="383"/>
      <c r="L869" s="384"/>
      <c r="M869" s="383"/>
      <c r="N869" s="383"/>
      <c r="O869" s="383"/>
      <c r="P869" s="383"/>
      <c r="Q869" s="383"/>
      <c r="R869" s="383"/>
      <c r="S869" s="383"/>
      <c r="T869" s="383"/>
      <c r="U869" s="383"/>
      <c r="V869" s="383"/>
      <c r="W869" s="383"/>
      <c r="X869" s="383"/>
      <c r="Y869" s="383"/>
      <c r="Z869" s="383"/>
      <c r="AA869" s="383"/>
      <c r="AB869" s="383"/>
      <c r="AC869" s="383"/>
      <c r="AD869" s="383"/>
    </row>
    <row r="870">
      <c r="A870" s="383"/>
      <c r="B870" s="383"/>
      <c r="C870" s="379"/>
      <c r="D870" s="379" t="s">
        <v>380</v>
      </c>
      <c r="E870" s="381" t="s">
        <v>380</v>
      </c>
      <c r="F870" s="379"/>
      <c r="G870" s="379" t="s">
        <v>380</v>
      </c>
      <c r="H870" s="381" t="s">
        <v>380</v>
      </c>
      <c r="I870" s="379"/>
      <c r="J870" s="383"/>
      <c r="K870" s="383"/>
      <c r="L870" s="384"/>
      <c r="M870" s="383"/>
      <c r="N870" s="383"/>
      <c r="O870" s="383"/>
      <c r="P870" s="383"/>
      <c r="Q870" s="383"/>
      <c r="R870" s="383"/>
      <c r="S870" s="383"/>
      <c r="T870" s="383"/>
      <c r="U870" s="383"/>
      <c r="V870" s="383"/>
      <c r="W870" s="383"/>
      <c r="X870" s="383"/>
      <c r="Y870" s="383"/>
      <c r="Z870" s="383"/>
      <c r="AA870" s="383"/>
      <c r="AB870" s="383"/>
      <c r="AC870" s="383"/>
      <c r="AD870" s="383"/>
    </row>
    <row r="871">
      <c r="A871" s="383"/>
      <c r="B871" s="383"/>
      <c r="C871" s="379"/>
      <c r="D871" s="379" t="s">
        <v>380</v>
      </c>
      <c r="E871" s="381" t="s">
        <v>380</v>
      </c>
      <c r="F871" s="379"/>
      <c r="G871" s="379" t="s">
        <v>380</v>
      </c>
      <c r="H871" s="381" t="s">
        <v>380</v>
      </c>
      <c r="I871" s="379"/>
      <c r="J871" s="383"/>
      <c r="K871" s="383"/>
      <c r="L871" s="384"/>
      <c r="M871" s="383"/>
      <c r="N871" s="383"/>
      <c r="O871" s="383"/>
      <c r="P871" s="383"/>
      <c r="Q871" s="383"/>
      <c r="R871" s="383"/>
      <c r="S871" s="383"/>
      <c r="T871" s="383"/>
      <c r="U871" s="383"/>
      <c r="V871" s="383"/>
      <c r="W871" s="383"/>
      <c r="X871" s="383"/>
      <c r="Y871" s="383"/>
      <c r="Z871" s="383"/>
      <c r="AA871" s="383"/>
      <c r="AB871" s="383"/>
      <c r="AC871" s="383"/>
      <c r="AD871" s="383"/>
    </row>
    <row r="872">
      <c r="A872" s="383"/>
      <c r="B872" s="383"/>
      <c r="C872" s="379"/>
      <c r="D872" s="379" t="s">
        <v>380</v>
      </c>
      <c r="E872" s="381" t="s">
        <v>380</v>
      </c>
      <c r="F872" s="379"/>
      <c r="G872" s="379" t="s">
        <v>380</v>
      </c>
      <c r="H872" s="381" t="s">
        <v>380</v>
      </c>
      <c r="I872" s="379"/>
      <c r="J872" s="383"/>
      <c r="K872" s="383"/>
      <c r="L872" s="384"/>
      <c r="M872" s="383"/>
      <c r="N872" s="383"/>
      <c r="O872" s="383"/>
      <c r="P872" s="383"/>
      <c r="Q872" s="383"/>
      <c r="R872" s="383"/>
      <c r="S872" s="383"/>
      <c r="T872" s="383"/>
      <c r="U872" s="383"/>
      <c r="V872" s="383"/>
      <c r="W872" s="383"/>
      <c r="X872" s="383"/>
      <c r="Y872" s="383"/>
      <c r="Z872" s="383"/>
      <c r="AA872" s="383"/>
      <c r="AB872" s="383"/>
      <c r="AC872" s="383"/>
      <c r="AD872" s="383"/>
    </row>
    <row r="873">
      <c r="A873" s="383"/>
      <c r="B873" s="383"/>
      <c r="C873" s="379"/>
      <c r="D873" s="379" t="s">
        <v>380</v>
      </c>
      <c r="E873" s="381" t="s">
        <v>380</v>
      </c>
      <c r="F873" s="379"/>
      <c r="G873" s="379" t="s">
        <v>380</v>
      </c>
      <c r="H873" s="381" t="s">
        <v>380</v>
      </c>
      <c r="I873" s="379"/>
      <c r="J873" s="383"/>
      <c r="K873" s="383"/>
      <c r="L873" s="384"/>
      <c r="M873" s="383"/>
      <c r="N873" s="383"/>
      <c r="O873" s="383"/>
      <c r="P873" s="383"/>
      <c r="Q873" s="383"/>
      <c r="R873" s="383"/>
      <c r="S873" s="383"/>
      <c r="T873" s="383"/>
      <c r="U873" s="383"/>
      <c r="V873" s="383"/>
      <c r="W873" s="383"/>
      <c r="X873" s="383"/>
      <c r="Y873" s="383"/>
      <c r="Z873" s="383"/>
      <c r="AA873" s="383"/>
      <c r="AB873" s="383"/>
      <c r="AC873" s="383"/>
      <c r="AD873" s="383"/>
    </row>
    <row r="874">
      <c r="A874" s="383"/>
      <c r="B874" s="383"/>
      <c r="C874" s="379"/>
      <c r="D874" s="379" t="s">
        <v>380</v>
      </c>
      <c r="E874" s="381" t="s">
        <v>380</v>
      </c>
      <c r="F874" s="379"/>
      <c r="G874" s="379" t="s">
        <v>380</v>
      </c>
      <c r="H874" s="381" t="s">
        <v>380</v>
      </c>
      <c r="I874" s="379"/>
      <c r="J874" s="383"/>
      <c r="K874" s="383"/>
      <c r="L874" s="384"/>
      <c r="M874" s="383"/>
      <c r="N874" s="383"/>
      <c r="O874" s="383"/>
      <c r="P874" s="383"/>
      <c r="Q874" s="383"/>
      <c r="R874" s="383"/>
      <c r="S874" s="383"/>
      <c r="T874" s="383"/>
      <c r="U874" s="383"/>
      <c r="V874" s="383"/>
      <c r="W874" s="383"/>
      <c r="X874" s="383"/>
      <c r="Y874" s="383"/>
      <c r="Z874" s="383"/>
      <c r="AA874" s="383"/>
      <c r="AB874" s="383"/>
      <c r="AC874" s="383"/>
      <c r="AD874" s="383"/>
    </row>
    <row r="875">
      <c r="A875" s="383"/>
      <c r="B875" s="383"/>
      <c r="C875" s="379"/>
      <c r="D875" s="379" t="s">
        <v>380</v>
      </c>
      <c r="E875" s="381" t="s">
        <v>380</v>
      </c>
      <c r="F875" s="379"/>
      <c r="G875" s="379" t="s">
        <v>380</v>
      </c>
      <c r="H875" s="381" t="s">
        <v>380</v>
      </c>
      <c r="I875" s="379"/>
      <c r="J875" s="383"/>
      <c r="K875" s="383"/>
      <c r="L875" s="384"/>
      <c r="M875" s="383"/>
      <c r="N875" s="383"/>
      <c r="O875" s="383"/>
      <c r="P875" s="383"/>
      <c r="Q875" s="383"/>
      <c r="R875" s="383"/>
      <c r="S875" s="383"/>
      <c r="T875" s="383"/>
      <c r="U875" s="383"/>
      <c r="V875" s="383"/>
      <c r="W875" s="383"/>
      <c r="X875" s="383"/>
      <c r="Y875" s="383"/>
      <c r="Z875" s="383"/>
      <c r="AA875" s="383"/>
      <c r="AB875" s="383"/>
      <c r="AC875" s="383"/>
      <c r="AD875" s="383"/>
    </row>
    <row r="876">
      <c r="A876" s="383"/>
      <c r="B876" s="383"/>
      <c r="C876" s="379"/>
      <c r="D876" s="379" t="s">
        <v>380</v>
      </c>
      <c r="E876" s="381" t="s">
        <v>380</v>
      </c>
      <c r="F876" s="379"/>
      <c r="G876" s="379" t="s">
        <v>380</v>
      </c>
      <c r="H876" s="381" t="s">
        <v>380</v>
      </c>
      <c r="I876" s="379"/>
      <c r="J876" s="383"/>
      <c r="K876" s="383"/>
      <c r="L876" s="384"/>
      <c r="M876" s="383"/>
      <c r="N876" s="383"/>
      <c r="O876" s="383"/>
      <c r="P876" s="383"/>
      <c r="Q876" s="383"/>
      <c r="R876" s="383"/>
      <c r="S876" s="383"/>
      <c r="T876" s="383"/>
      <c r="U876" s="383"/>
      <c r="V876" s="383"/>
      <c r="W876" s="383"/>
      <c r="X876" s="383"/>
      <c r="Y876" s="383"/>
      <c r="Z876" s="383"/>
      <c r="AA876" s="383"/>
      <c r="AB876" s="383"/>
      <c r="AC876" s="383"/>
      <c r="AD876" s="383"/>
    </row>
    <row r="877">
      <c r="A877" s="383"/>
      <c r="B877" s="383"/>
      <c r="C877" s="379"/>
      <c r="D877" s="379" t="s">
        <v>380</v>
      </c>
      <c r="E877" s="381" t="s">
        <v>380</v>
      </c>
      <c r="F877" s="379"/>
      <c r="G877" s="379" t="s">
        <v>380</v>
      </c>
      <c r="H877" s="381" t="s">
        <v>380</v>
      </c>
      <c r="I877" s="379"/>
      <c r="J877" s="383"/>
      <c r="K877" s="383"/>
      <c r="L877" s="384"/>
      <c r="M877" s="383"/>
      <c r="N877" s="383"/>
      <c r="O877" s="383"/>
      <c r="P877" s="383"/>
      <c r="Q877" s="383"/>
      <c r="R877" s="383"/>
      <c r="S877" s="383"/>
      <c r="T877" s="383"/>
      <c r="U877" s="383"/>
      <c r="V877" s="383"/>
      <c r="W877" s="383"/>
      <c r="X877" s="383"/>
      <c r="Y877" s="383"/>
      <c r="Z877" s="383"/>
      <c r="AA877" s="383"/>
      <c r="AB877" s="383"/>
      <c r="AC877" s="383"/>
      <c r="AD877" s="383"/>
    </row>
    <row r="878">
      <c r="A878" s="383"/>
      <c r="B878" s="383"/>
      <c r="C878" s="379"/>
      <c r="D878" s="379" t="s">
        <v>380</v>
      </c>
      <c r="E878" s="381" t="s">
        <v>380</v>
      </c>
      <c r="F878" s="379"/>
      <c r="G878" s="379" t="s">
        <v>380</v>
      </c>
      <c r="H878" s="381" t="s">
        <v>380</v>
      </c>
      <c r="I878" s="379"/>
      <c r="J878" s="383"/>
      <c r="K878" s="383"/>
      <c r="L878" s="384"/>
      <c r="M878" s="383"/>
      <c r="N878" s="383"/>
      <c r="O878" s="383"/>
      <c r="P878" s="383"/>
      <c r="Q878" s="383"/>
      <c r="R878" s="383"/>
      <c r="S878" s="383"/>
      <c r="T878" s="383"/>
      <c r="U878" s="383"/>
      <c r="V878" s="383"/>
      <c r="W878" s="383"/>
      <c r="X878" s="383"/>
      <c r="Y878" s="383"/>
      <c r="Z878" s="383"/>
      <c r="AA878" s="383"/>
      <c r="AB878" s="383"/>
      <c r="AC878" s="383"/>
      <c r="AD878" s="383"/>
    </row>
    <row r="879">
      <c r="A879" s="383"/>
      <c r="B879" s="383"/>
      <c r="C879" s="379"/>
      <c r="D879" s="379" t="s">
        <v>380</v>
      </c>
      <c r="E879" s="381" t="s">
        <v>380</v>
      </c>
      <c r="F879" s="379"/>
      <c r="G879" s="379" t="s">
        <v>380</v>
      </c>
      <c r="H879" s="381" t="s">
        <v>380</v>
      </c>
      <c r="I879" s="379"/>
      <c r="J879" s="383"/>
      <c r="K879" s="383"/>
      <c r="L879" s="384"/>
      <c r="M879" s="383"/>
      <c r="N879" s="383"/>
      <c r="O879" s="383"/>
      <c r="P879" s="383"/>
      <c r="Q879" s="383"/>
      <c r="R879" s="383"/>
      <c r="S879" s="383"/>
      <c r="T879" s="383"/>
      <c r="U879" s="383"/>
      <c r="V879" s="383"/>
      <c r="W879" s="383"/>
      <c r="X879" s="383"/>
      <c r="Y879" s="383"/>
      <c r="Z879" s="383"/>
      <c r="AA879" s="383"/>
      <c r="AB879" s="383"/>
      <c r="AC879" s="383"/>
      <c r="AD879" s="383"/>
    </row>
    <row r="880">
      <c r="A880" s="383"/>
      <c r="B880" s="383"/>
      <c r="C880" s="379"/>
      <c r="D880" s="379" t="s">
        <v>380</v>
      </c>
      <c r="E880" s="381" t="s">
        <v>380</v>
      </c>
      <c r="F880" s="379"/>
      <c r="G880" s="379" t="s">
        <v>380</v>
      </c>
      <c r="H880" s="381" t="s">
        <v>380</v>
      </c>
      <c r="I880" s="379"/>
      <c r="J880" s="383"/>
      <c r="K880" s="383"/>
      <c r="L880" s="384"/>
      <c r="M880" s="383"/>
      <c r="N880" s="383"/>
      <c r="O880" s="383"/>
      <c r="P880" s="383"/>
      <c r="Q880" s="383"/>
      <c r="R880" s="383"/>
      <c r="S880" s="383"/>
      <c r="T880" s="383"/>
      <c r="U880" s="383"/>
      <c r="V880" s="383"/>
      <c r="W880" s="383"/>
      <c r="X880" s="383"/>
      <c r="Y880" s="383"/>
      <c r="Z880" s="383"/>
      <c r="AA880" s="383"/>
      <c r="AB880" s="383"/>
      <c r="AC880" s="383"/>
      <c r="AD880" s="383"/>
    </row>
    <row r="881">
      <c r="A881" s="383"/>
      <c r="B881" s="383"/>
      <c r="C881" s="379"/>
      <c r="D881" s="379" t="s">
        <v>380</v>
      </c>
      <c r="E881" s="381" t="s">
        <v>380</v>
      </c>
      <c r="F881" s="379"/>
      <c r="G881" s="379" t="s">
        <v>380</v>
      </c>
      <c r="H881" s="381" t="s">
        <v>380</v>
      </c>
      <c r="I881" s="379"/>
      <c r="J881" s="383"/>
      <c r="K881" s="383"/>
      <c r="L881" s="384"/>
      <c r="M881" s="383"/>
      <c r="N881" s="383"/>
      <c r="O881" s="383"/>
      <c r="P881" s="383"/>
      <c r="Q881" s="383"/>
      <c r="R881" s="383"/>
      <c r="S881" s="383"/>
      <c r="T881" s="383"/>
      <c r="U881" s="383"/>
      <c r="V881" s="383"/>
      <c r="W881" s="383"/>
      <c r="X881" s="383"/>
      <c r="Y881" s="383"/>
      <c r="Z881" s="383"/>
      <c r="AA881" s="383"/>
      <c r="AB881" s="383"/>
      <c r="AC881" s="383"/>
      <c r="AD881" s="383"/>
    </row>
    <row r="882">
      <c r="A882" s="383"/>
      <c r="B882" s="383"/>
      <c r="C882" s="379"/>
      <c r="D882" s="379" t="s">
        <v>380</v>
      </c>
      <c r="E882" s="381" t="s">
        <v>380</v>
      </c>
      <c r="F882" s="379"/>
      <c r="G882" s="379" t="s">
        <v>380</v>
      </c>
      <c r="H882" s="381" t="s">
        <v>380</v>
      </c>
      <c r="I882" s="379"/>
      <c r="J882" s="383"/>
      <c r="K882" s="383"/>
      <c r="L882" s="384"/>
      <c r="M882" s="383"/>
      <c r="N882" s="383"/>
      <c r="O882" s="383"/>
      <c r="P882" s="383"/>
      <c r="Q882" s="383"/>
      <c r="R882" s="383"/>
      <c r="S882" s="383"/>
      <c r="T882" s="383"/>
      <c r="U882" s="383"/>
      <c r="V882" s="383"/>
      <c r="W882" s="383"/>
      <c r="X882" s="383"/>
      <c r="Y882" s="383"/>
      <c r="Z882" s="383"/>
      <c r="AA882" s="383"/>
      <c r="AB882" s="383"/>
      <c r="AC882" s="383"/>
      <c r="AD882" s="383"/>
    </row>
    <row r="883">
      <c r="A883" s="383"/>
      <c r="B883" s="383"/>
      <c r="C883" s="379"/>
      <c r="D883" s="379" t="s">
        <v>380</v>
      </c>
      <c r="E883" s="381" t="s">
        <v>380</v>
      </c>
      <c r="F883" s="379"/>
      <c r="G883" s="379" t="s">
        <v>380</v>
      </c>
      <c r="H883" s="381" t="s">
        <v>380</v>
      </c>
      <c r="I883" s="379"/>
      <c r="J883" s="383"/>
      <c r="K883" s="383"/>
      <c r="L883" s="384"/>
      <c r="M883" s="383"/>
      <c r="N883" s="383"/>
      <c r="O883" s="383"/>
      <c r="P883" s="383"/>
      <c r="Q883" s="383"/>
      <c r="R883" s="383"/>
      <c r="S883" s="383"/>
      <c r="T883" s="383"/>
      <c r="U883" s="383"/>
      <c r="V883" s="383"/>
      <c r="W883" s="383"/>
      <c r="X883" s="383"/>
      <c r="Y883" s="383"/>
      <c r="Z883" s="383"/>
      <c r="AA883" s="383"/>
      <c r="AB883" s="383"/>
      <c r="AC883" s="383"/>
      <c r="AD883" s="383"/>
    </row>
    <row r="884">
      <c r="A884" s="383"/>
      <c r="B884" s="383"/>
      <c r="C884" s="379"/>
      <c r="D884" s="379" t="s">
        <v>380</v>
      </c>
      <c r="E884" s="381" t="s">
        <v>380</v>
      </c>
      <c r="F884" s="379"/>
      <c r="G884" s="379" t="s">
        <v>380</v>
      </c>
      <c r="H884" s="381" t="s">
        <v>380</v>
      </c>
      <c r="I884" s="379"/>
      <c r="J884" s="383"/>
      <c r="K884" s="383"/>
      <c r="L884" s="384"/>
      <c r="M884" s="383"/>
      <c r="N884" s="383"/>
      <c r="O884" s="383"/>
      <c r="P884" s="383"/>
      <c r="Q884" s="383"/>
      <c r="R884" s="383"/>
      <c r="S884" s="383"/>
      <c r="T884" s="383"/>
      <c r="U884" s="383"/>
      <c r="V884" s="383"/>
      <c r="W884" s="383"/>
      <c r="X884" s="383"/>
      <c r="Y884" s="383"/>
      <c r="Z884" s="383"/>
      <c r="AA884" s="383"/>
      <c r="AB884" s="383"/>
      <c r="AC884" s="383"/>
      <c r="AD884" s="383"/>
    </row>
    <row r="885">
      <c r="A885" s="383"/>
      <c r="B885" s="383"/>
      <c r="C885" s="379"/>
      <c r="D885" s="379" t="s">
        <v>380</v>
      </c>
      <c r="E885" s="381" t="s">
        <v>380</v>
      </c>
      <c r="F885" s="379"/>
      <c r="G885" s="379" t="s">
        <v>380</v>
      </c>
      <c r="H885" s="381" t="s">
        <v>380</v>
      </c>
      <c r="I885" s="379"/>
      <c r="J885" s="383"/>
      <c r="K885" s="383"/>
      <c r="L885" s="384"/>
      <c r="M885" s="383"/>
      <c r="N885" s="383"/>
      <c r="O885" s="383"/>
      <c r="P885" s="383"/>
      <c r="Q885" s="383"/>
      <c r="R885" s="383"/>
      <c r="S885" s="383"/>
      <c r="T885" s="383"/>
      <c r="U885" s="383"/>
      <c r="V885" s="383"/>
      <c r="W885" s="383"/>
      <c r="X885" s="383"/>
      <c r="Y885" s="383"/>
      <c r="Z885" s="383"/>
      <c r="AA885" s="383"/>
      <c r="AB885" s="383"/>
      <c r="AC885" s="383"/>
      <c r="AD885" s="383"/>
    </row>
    <row r="886">
      <c r="A886" s="383"/>
      <c r="B886" s="383"/>
      <c r="C886" s="379"/>
      <c r="D886" s="379" t="s">
        <v>380</v>
      </c>
      <c r="E886" s="381" t="s">
        <v>380</v>
      </c>
      <c r="F886" s="379"/>
      <c r="G886" s="379" t="s">
        <v>380</v>
      </c>
      <c r="H886" s="381" t="s">
        <v>380</v>
      </c>
      <c r="I886" s="379"/>
      <c r="J886" s="383"/>
      <c r="K886" s="383"/>
      <c r="L886" s="384"/>
      <c r="M886" s="383"/>
      <c r="N886" s="383"/>
      <c r="O886" s="383"/>
      <c r="P886" s="383"/>
      <c r="Q886" s="383"/>
      <c r="R886" s="383"/>
      <c r="S886" s="383"/>
      <c r="T886" s="383"/>
      <c r="U886" s="383"/>
      <c r="V886" s="383"/>
      <c r="W886" s="383"/>
      <c r="X886" s="383"/>
      <c r="Y886" s="383"/>
      <c r="Z886" s="383"/>
      <c r="AA886" s="383"/>
      <c r="AB886" s="383"/>
      <c r="AC886" s="383"/>
      <c r="AD886" s="383"/>
    </row>
    <row r="887">
      <c r="A887" s="383"/>
      <c r="B887" s="383"/>
      <c r="C887" s="379"/>
      <c r="D887" s="379" t="s">
        <v>380</v>
      </c>
      <c r="E887" s="381" t="s">
        <v>380</v>
      </c>
      <c r="F887" s="379"/>
      <c r="G887" s="379" t="s">
        <v>380</v>
      </c>
      <c r="H887" s="381" t="s">
        <v>380</v>
      </c>
      <c r="I887" s="379"/>
      <c r="J887" s="383"/>
      <c r="K887" s="383"/>
      <c r="L887" s="384"/>
      <c r="M887" s="383"/>
      <c r="N887" s="383"/>
      <c r="O887" s="383"/>
      <c r="P887" s="383"/>
      <c r="Q887" s="383"/>
      <c r="R887" s="383"/>
      <c r="S887" s="383"/>
      <c r="T887" s="383"/>
      <c r="U887" s="383"/>
      <c r="V887" s="383"/>
      <c r="W887" s="383"/>
      <c r="X887" s="383"/>
      <c r="Y887" s="383"/>
      <c r="Z887" s="383"/>
      <c r="AA887" s="383"/>
      <c r="AB887" s="383"/>
      <c r="AC887" s="383"/>
      <c r="AD887" s="383"/>
    </row>
    <row r="888">
      <c r="A888" s="383"/>
      <c r="B888" s="383"/>
      <c r="C888" s="379"/>
      <c r="D888" s="379" t="s">
        <v>380</v>
      </c>
      <c r="E888" s="381" t="s">
        <v>380</v>
      </c>
      <c r="F888" s="379"/>
      <c r="G888" s="379" t="s">
        <v>380</v>
      </c>
      <c r="H888" s="381" t="s">
        <v>380</v>
      </c>
      <c r="I888" s="379"/>
      <c r="J888" s="383"/>
      <c r="K888" s="383"/>
      <c r="L888" s="384"/>
      <c r="M888" s="383"/>
      <c r="N888" s="383"/>
      <c r="O888" s="383"/>
      <c r="P888" s="383"/>
      <c r="Q888" s="383"/>
      <c r="R888" s="383"/>
      <c r="S888" s="383"/>
      <c r="T888" s="383"/>
      <c r="U888" s="383"/>
      <c r="V888" s="383"/>
      <c r="W888" s="383"/>
      <c r="X888" s="383"/>
      <c r="Y888" s="383"/>
      <c r="Z888" s="383"/>
      <c r="AA888" s="383"/>
      <c r="AB888" s="383"/>
      <c r="AC888" s="383"/>
      <c r="AD888" s="383"/>
    </row>
    <row r="889">
      <c r="A889" s="383"/>
      <c r="B889" s="383"/>
      <c r="C889" s="379"/>
      <c r="D889" s="379" t="s">
        <v>380</v>
      </c>
      <c r="E889" s="381" t="s">
        <v>380</v>
      </c>
      <c r="F889" s="379"/>
      <c r="G889" s="379" t="s">
        <v>380</v>
      </c>
      <c r="H889" s="381" t="s">
        <v>380</v>
      </c>
      <c r="I889" s="379"/>
      <c r="J889" s="383"/>
      <c r="K889" s="383"/>
      <c r="L889" s="384"/>
      <c r="M889" s="383"/>
      <c r="N889" s="383"/>
      <c r="O889" s="383"/>
      <c r="P889" s="383"/>
      <c r="Q889" s="383"/>
      <c r="R889" s="383"/>
      <c r="S889" s="383"/>
      <c r="T889" s="383"/>
      <c r="U889" s="383"/>
      <c r="V889" s="383"/>
      <c r="W889" s="383"/>
      <c r="X889" s="383"/>
      <c r="Y889" s="383"/>
      <c r="Z889" s="383"/>
      <c r="AA889" s="383"/>
      <c r="AB889" s="383"/>
      <c r="AC889" s="383"/>
      <c r="AD889" s="383"/>
    </row>
    <row r="890">
      <c r="A890" s="383"/>
      <c r="B890" s="383"/>
      <c r="C890" s="379"/>
      <c r="D890" s="379" t="s">
        <v>380</v>
      </c>
      <c r="E890" s="381" t="s">
        <v>380</v>
      </c>
      <c r="F890" s="379"/>
      <c r="G890" s="379" t="s">
        <v>380</v>
      </c>
      <c r="H890" s="381" t="s">
        <v>380</v>
      </c>
      <c r="I890" s="379"/>
      <c r="J890" s="383"/>
      <c r="K890" s="383"/>
      <c r="L890" s="384"/>
      <c r="M890" s="383"/>
      <c r="N890" s="383"/>
      <c r="O890" s="383"/>
      <c r="P890" s="383"/>
      <c r="Q890" s="383"/>
      <c r="R890" s="383"/>
      <c r="S890" s="383"/>
      <c r="T890" s="383"/>
      <c r="U890" s="383"/>
      <c r="V890" s="383"/>
      <c r="W890" s="383"/>
      <c r="X890" s="383"/>
      <c r="Y890" s="383"/>
      <c r="Z890" s="383"/>
      <c r="AA890" s="383"/>
      <c r="AB890" s="383"/>
      <c r="AC890" s="383"/>
      <c r="AD890" s="383"/>
    </row>
    <row r="891">
      <c r="A891" s="383"/>
      <c r="B891" s="383"/>
      <c r="C891" s="379"/>
      <c r="D891" s="379" t="s">
        <v>380</v>
      </c>
      <c r="E891" s="381" t="s">
        <v>380</v>
      </c>
      <c r="F891" s="379"/>
      <c r="G891" s="379" t="s">
        <v>380</v>
      </c>
      <c r="H891" s="381" t="s">
        <v>380</v>
      </c>
      <c r="I891" s="379"/>
      <c r="J891" s="383"/>
      <c r="K891" s="383"/>
      <c r="L891" s="384"/>
      <c r="M891" s="383"/>
      <c r="N891" s="383"/>
      <c r="O891" s="383"/>
      <c r="P891" s="383"/>
      <c r="Q891" s="383"/>
      <c r="R891" s="383"/>
      <c r="S891" s="383"/>
      <c r="T891" s="383"/>
      <c r="U891" s="383"/>
      <c r="V891" s="383"/>
      <c r="W891" s="383"/>
      <c r="X891" s="383"/>
      <c r="Y891" s="383"/>
      <c r="Z891" s="383"/>
      <c r="AA891" s="383"/>
      <c r="AB891" s="383"/>
      <c r="AC891" s="383"/>
      <c r="AD891" s="383"/>
    </row>
    <row r="892">
      <c r="A892" s="383"/>
      <c r="B892" s="383"/>
      <c r="C892" s="379"/>
      <c r="D892" s="379" t="s">
        <v>380</v>
      </c>
      <c r="E892" s="381" t="s">
        <v>380</v>
      </c>
      <c r="F892" s="379"/>
      <c r="G892" s="379" t="s">
        <v>380</v>
      </c>
      <c r="H892" s="381" t="s">
        <v>380</v>
      </c>
      <c r="I892" s="379"/>
      <c r="J892" s="383"/>
      <c r="K892" s="383"/>
      <c r="L892" s="384"/>
      <c r="M892" s="383"/>
      <c r="N892" s="383"/>
      <c r="O892" s="383"/>
      <c r="P892" s="383"/>
      <c r="Q892" s="383"/>
      <c r="R892" s="383"/>
      <c r="S892" s="383"/>
      <c r="T892" s="383"/>
      <c r="U892" s="383"/>
      <c r="V892" s="383"/>
      <c r="W892" s="383"/>
      <c r="X892" s="383"/>
      <c r="Y892" s="383"/>
      <c r="Z892" s="383"/>
      <c r="AA892" s="383"/>
      <c r="AB892" s="383"/>
      <c r="AC892" s="383"/>
      <c r="AD892" s="383"/>
    </row>
    <row r="893">
      <c r="A893" s="383"/>
      <c r="B893" s="383"/>
      <c r="C893" s="379"/>
      <c r="D893" s="379" t="s">
        <v>380</v>
      </c>
      <c r="E893" s="381" t="s">
        <v>380</v>
      </c>
      <c r="F893" s="379"/>
      <c r="G893" s="379" t="s">
        <v>380</v>
      </c>
      <c r="H893" s="381" t="s">
        <v>380</v>
      </c>
      <c r="I893" s="379"/>
      <c r="J893" s="383"/>
      <c r="K893" s="383"/>
      <c r="L893" s="384"/>
      <c r="M893" s="383"/>
      <c r="N893" s="383"/>
      <c r="O893" s="383"/>
      <c r="P893" s="383"/>
      <c r="Q893" s="383"/>
      <c r="R893" s="383"/>
      <c r="S893" s="383"/>
      <c r="T893" s="383"/>
      <c r="U893" s="383"/>
      <c r="V893" s="383"/>
      <c r="W893" s="383"/>
      <c r="X893" s="383"/>
      <c r="Y893" s="383"/>
      <c r="Z893" s="383"/>
      <c r="AA893" s="383"/>
      <c r="AB893" s="383"/>
      <c r="AC893" s="383"/>
      <c r="AD893" s="383"/>
    </row>
    <row r="894">
      <c r="A894" s="383"/>
      <c r="B894" s="383"/>
      <c r="C894" s="379"/>
      <c r="D894" s="379" t="s">
        <v>380</v>
      </c>
      <c r="E894" s="381" t="s">
        <v>380</v>
      </c>
      <c r="F894" s="379"/>
      <c r="G894" s="379" t="s">
        <v>380</v>
      </c>
      <c r="H894" s="381" t="s">
        <v>380</v>
      </c>
      <c r="I894" s="379"/>
      <c r="J894" s="383"/>
      <c r="K894" s="383"/>
      <c r="L894" s="384"/>
      <c r="M894" s="383"/>
      <c r="N894" s="383"/>
      <c r="O894" s="383"/>
      <c r="P894" s="383"/>
      <c r="Q894" s="383"/>
      <c r="R894" s="383"/>
      <c r="S894" s="383"/>
      <c r="T894" s="383"/>
      <c r="U894" s="383"/>
      <c r="V894" s="383"/>
      <c r="W894" s="383"/>
      <c r="X894" s="383"/>
      <c r="Y894" s="383"/>
      <c r="Z894" s="383"/>
      <c r="AA894" s="383"/>
      <c r="AB894" s="383"/>
      <c r="AC894" s="383"/>
      <c r="AD894" s="383"/>
    </row>
    <row r="895">
      <c r="A895" s="383"/>
      <c r="B895" s="383"/>
      <c r="C895" s="379"/>
      <c r="D895" s="379" t="s">
        <v>380</v>
      </c>
      <c r="E895" s="381" t="s">
        <v>380</v>
      </c>
      <c r="F895" s="379"/>
      <c r="G895" s="379" t="s">
        <v>380</v>
      </c>
      <c r="H895" s="381" t="s">
        <v>380</v>
      </c>
      <c r="I895" s="379"/>
      <c r="J895" s="383"/>
      <c r="K895" s="383"/>
      <c r="L895" s="384"/>
      <c r="M895" s="383"/>
      <c r="N895" s="383"/>
      <c r="O895" s="383"/>
      <c r="P895" s="383"/>
      <c r="Q895" s="383"/>
      <c r="R895" s="383"/>
      <c r="S895" s="383"/>
      <c r="T895" s="383"/>
      <c r="U895" s="383"/>
      <c r="V895" s="383"/>
      <c r="W895" s="383"/>
      <c r="X895" s="383"/>
      <c r="Y895" s="383"/>
      <c r="Z895" s="383"/>
      <c r="AA895" s="383"/>
      <c r="AB895" s="383"/>
      <c r="AC895" s="383"/>
      <c r="AD895" s="383"/>
    </row>
    <row r="896">
      <c r="A896" s="383"/>
      <c r="B896" s="383"/>
      <c r="C896" s="379"/>
      <c r="D896" s="379" t="s">
        <v>380</v>
      </c>
      <c r="E896" s="381" t="s">
        <v>380</v>
      </c>
      <c r="F896" s="379"/>
      <c r="G896" s="379" t="s">
        <v>380</v>
      </c>
      <c r="H896" s="381" t="s">
        <v>380</v>
      </c>
      <c r="I896" s="379"/>
      <c r="J896" s="383"/>
      <c r="K896" s="383"/>
      <c r="L896" s="384"/>
      <c r="M896" s="383"/>
      <c r="N896" s="383"/>
      <c r="O896" s="383"/>
      <c r="P896" s="383"/>
      <c r="Q896" s="383"/>
      <c r="R896" s="383"/>
      <c r="S896" s="383"/>
      <c r="T896" s="383"/>
      <c r="U896" s="383"/>
      <c r="V896" s="383"/>
      <c r="W896" s="383"/>
      <c r="X896" s="383"/>
      <c r="Y896" s="383"/>
      <c r="Z896" s="383"/>
      <c r="AA896" s="383"/>
      <c r="AB896" s="383"/>
      <c r="AC896" s="383"/>
      <c r="AD896" s="383"/>
    </row>
    <row r="897">
      <c r="A897" s="383"/>
      <c r="B897" s="383"/>
      <c r="C897" s="379"/>
      <c r="D897" s="379" t="s">
        <v>380</v>
      </c>
      <c r="E897" s="381" t="s">
        <v>380</v>
      </c>
      <c r="F897" s="379"/>
      <c r="G897" s="379" t="s">
        <v>380</v>
      </c>
      <c r="H897" s="381" t="s">
        <v>380</v>
      </c>
      <c r="I897" s="379"/>
      <c r="J897" s="383"/>
      <c r="K897" s="383"/>
      <c r="L897" s="384"/>
      <c r="M897" s="383"/>
      <c r="N897" s="383"/>
      <c r="O897" s="383"/>
      <c r="P897" s="383"/>
      <c r="Q897" s="383"/>
      <c r="R897" s="383"/>
      <c r="S897" s="383"/>
      <c r="T897" s="383"/>
      <c r="U897" s="383"/>
      <c r="V897" s="383"/>
      <c r="W897" s="383"/>
      <c r="X897" s="383"/>
      <c r="Y897" s="383"/>
      <c r="Z897" s="383"/>
      <c r="AA897" s="383"/>
      <c r="AB897" s="383"/>
      <c r="AC897" s="383"/>
      <c r="AD897" s="383"/>
    </row>
    <row r="898">
      <c r="A898" s="383"/>
      <c r="B898" s="383"/>
      <c r="C898" s="379"/>
      <c r="D898" s="379" t="s">
        <v>380</v>
      </c>
      <c r="E898" s="381" t="s">
        <v>380</v>
      </c>
      <c r="F898" s="379"/>
      <c r="G898" s="379" t="s">
        <v>380</v>
      </c>
      <c r="H898" s="381" t="s">
        <v>380</v>
      </c>
      <c r="I898" s="379"/>
      <c r="J898" s="383"/>
      <c r="K898" s="383"/>
      <c r="L898" s="384"/>
      <c r="M898" s="383"/>
      <c r="N898" s="383"/>
      <c r="O898" s="383"/>
      <c r="P898" s="383"/>
      <c r="Q898" s="383"/>
      <c r="R898" s="383"/>
      <c r="S898" s="383"/>
      <c r="T898" s="383"/>
      <c r="U898" s="383"/>
      <c r="V898" s="383"/>
      <c r="W898" s="383"/>
      <c r="X898" s="383"/>
      <c r="Y898" s="383"/>
      <c r="Z898" s="383"/>
      <c r="AA898" s="383"/>
      <c r="AB898" s="383"/>
      <c r="AC898" s="383"/>
      <c r="AD898" s="383"/>
    </row>
    <row r="899">
      <c r="A899" s="383"/>
      <c r="B899" s="383"/>
      <c r="C899" s="379"/>
      <c r="D899" s="379" t="s">
        <v>380</v>
      </c>
      <c r="E899" s="381" t="s">
        <v>380</v>
      </c>
      <c r="F899" s="379"/>
      <c r="G899" s="379" t="s">
        <v>380</v>
      </c>
      <c r="H899" s="381" t="s">
        <v>380</v>
      </c>
      <c r="I899" s="379"/>
      <c r="J899" s="383"/>
      <c r="K899" s="383"/>
      <c r="L899" s="384"/>
      <c r="M899" s="383"/>
      <c r="N899" s="383"/>
      <c r="O899" s="383"/>
      <c r="P899" s="383"/>
      <c r="Q899" s="383"/>
      <c r="R899" s="383"/>
      <c r="S899" s="383"/>
      <c r="T899" s="383"/>
      <c r="U899" s="383"/>
      <c r="V899" s="383"/>
      <c r="W899" s="383"/>
      <c r="X899" s="383"/>
      <c r="Y899" s="383"/>
      <c r="Z899" s="383"/>
      <c r="AA899" s="383"/>
      <c r="AB899" s="383"/>
      <c r="AC899" s="383"/>
      <c r="AD899" s="383"/>
    </row>
    <row r="900">
      <c r="A900" s="383"/>
      <c r="B900" s="383"/>
      <c r="C900" s="379"/>
      <c r="D900" s="379" t="s">
        <v>380</v>
      </c>
      <c r="E900" s="381" t="s">
        <v>380</v>
      </c>
      <c r="F900" s="379"/>
      <c r="G900" s="379" t="s">
        <v>380</v>
      </c>
      <c r="H900" s="381" t="s">
        <v>380</v>
      </c>
      <c r="I900" s="379"/>
      <c r="J900" s="383"/>
      <c r="K900" s="383"/>
      <c r="L900" s="384"/>
      <c r="M900" s="383"/>
      <c r="N900" s="383"/>
      <c r="O900" s="383"/>
      <c r="P900" s="383"/>
      <c r="Q900" s="383"/>
      <c r="R900" s="383"/>
      <c r="S900" s="383"/>
      <c r="T900" s="383"/>
      <c r="U900" s="383"/>
      <c r="V900" s="383"/>
      <c r="W900" s="383"/>
      <c r="X900" s="383"/>
      <c r="Y900" s="383"/>
      <c r="Z900" s="383"/>
      <c r="AA900" s="383"/>
      <c r="AB900" s="383"/>
      <c r="AC900" s="383"/>
      <c r="AD900" s="383"/>
    </row>
    <row r="901">
      <c r="A901" s="383"/>
      <c r="B901" s="383"/>
      <c r="C901" s="379"/>
      <c r="D901" s="379" t="s">
        <v>380</v>
      </c>
      <c r="E901" s="381" t="s">
        <v>380</v>
      </c>
      <c r="F901" s="379"/>
      <c r="G901" s="379" t="s">
        <v>380</v>
      </c>
      <c r="H901" s="381" t="s">
        <v>380</v>
      </c>
      <c r="I901" s="379"/>
      <c r="J901" s="383"/>
      <c r="K901" s="383"/>
      <c r="L901" s="384"/>
      <c r="M901" s="383"/>
      <c r="N901" s="383"/>
      <c r="O901" s="383"/>
      <c r="P901" s="383"/>
      <c r="Q901" s="383"/>
      <c r="R901" s="383"/>
      <c r="S901" s="383"/>
      <c r="T901" s="383"/>
      <c r="U901" s="383"/>
      <c r="V901" s="383"/>
      <c r="W901" s="383"/>
      <c r="X901" s="383"/>
      <c r="Y901" s="383"/>
      <c r="Z901" s="383"/>
      <c r="AA901" s="383"/>
      <c r="AB901" s="383"/>
      <c r="AC901" s="383"/>
      <c r="AD901" s="383"/>
    </row>
    <row r="902">
      <c r="A902" s="383"/>
      <c r="B902" s="383"/>
      <c r="C902" s="379"/>
      <c r="D902" s="379" t="s">
        <v>380</v>
      </c>
      <c r="E902" s="381" t="s">
        <v>380</v>
      </c>
      <c r="F902" s="379"/>
      <c r="G902" s="379" t="s">
        <v>380</v>
      </c>
      <c r="H902" s="381" t="s">
        <v>380</v>
      </c>
      <c r="I902" s="379"/>
      <c r="J902" s="383"/>
      <c r="K902" s="383"/>
      <c r="L902" s="384"/>
      <c r="M902" s="383"/>
      <c r="N902" s="383"/>
      <c r="O902" s="383"/>
      <c r="P902" s="383"/>
      <c r="Q902" s="383"/>
      <c r="R902" s="383"/>
      <c r="S902" s="383"/>
      <c r="T902" s="383"/>
      <c r="U902" s="383"/>
      <c r="V902" s="383"/>
      <c r="W902" s="383"/>
      <c r="X902" s="383"/>
      <c r="Y902" s="383"/>
      <c r="Z902" s="383"/>
      <c r="AA902" s="383"/>
      <c r="AB902" s="383"/>
      <c r="AC902" s="383"/>
      <c r="AD902" s="383"/>
    </row>
    <row r="903">
      <c r="A903" s="383"/>
      <c r="B903" s="383"/>
      <c r="C903" s="379"/>
      <c r="D903" s="379" t="s">
        <v>380</v>
      </c>
      <c r="E903" s="381" t="s">
        <v>380</v>
      </c>
      <c r="F903" s="379"/>
      <c r="G903" s="379" t="s">
        <v>380</v>
      </c>
      <c r="H903" s="381" t="s">
        <v>380</v>
      </c>
      <c r="I903" s="379"/>
      <c r="J903" s="383"/>
      <c r="K903" s="383"/>
      <c r="L903" s="384"/>
      <c r="M903" s="383"/>
      <c r="N903" s="383"/>
      <c r="O903" s="383"/>
      <c r="P903" s="383"/>
      <c r="Q903" s="383"/>
      <c r="R903" s="383"/>
      <c r="S903" s="383"/>
      <c r="T903" s="383"/>
      <c r="U903" s="383"/>
      <c r="V903" s="383"/>
      <c r="W903" s="383"/>
      <c r="X903" s="383"/>
      <c r="Y903" s="383"/>
      <c r="Z903" s="383"/>
      <c r="AA903" s="383"/>
      <c r="AB903" s="383"/>
      <c r="AC903" s="383"/>
      <c r="AD903" s="383"/>
    </row>
    <row r="904">
      <c r="A904" s="383"/>
      <c r="B904" s="383"/>
      <c r="C904" s="379"/>
      <c r="D904" s="379" t="s">
        <v>380</v>
      </c>
      <c r="E904" s="381" t="s">
        <v>380</v>
      </c>
      <c r="F904" s="379"/>
      <c r="G904" s="379" t="s">
        <v>380</v>
      </c>
      <c r="H904" s="381" t="s">
        <v>380</v>
      </c>
      <c r="I904" s="379"/>
      <c r="J904" s="383"/>
      <c r="K904" s="383"/>
      <c r="L904" s="384"/>
      <c r="M904" s="383"/>
      <c r="N904" s="383"/>
      <c r="O904" s="383"/>
      <c r="P904" s="383"/>
      <c r="Q904" s="383"/>
      <c r="R904" s="383"/>
      <c r="S904" s="383"/>
      <c r="T904" s="383"/>
      <c r="U904" s="383"/>
      <c r="V904" s="383"/>
      <c r="W904" s="383"/>
      <c r="X904" s="383"/>
      <c r="Y904" s="383"/>
      <c r="Z904" s="383"/>
      <c r="AA904" s="383"/>
      <c r="AB904" s="383"/>
      <c r="AC904" s="383"/>
      <c r="AD904" s="383"/>
    </row>
    <row r="905">
      <c r="A905" s="383"/>
      <c r="B905" s="383"/>
      <c r="C905" s="379"/>
      <c r="D905" s="379" t="s">
        <v>380</v>
      </c>
      <c r="E905" s="381" t="s">
        <v>380</v>
      </c>
      <c r="F905" s="379"/>
      <c r="G905" s="379" t="s">
        <v>380</v>
      </c>
      <c r="H905" s="381" t="s">
        <v>380</v>
      </c>
      <c r="I905" s="379"/>
      <c r="J905" s="383"/>
      <c r="K905" s="383"/>
      <c r="L905" s="384"/>
      <c r="M905" s="383"/>
      <c r="N905" s="383"/>
      <c r="O905" s="383"/>
      <c r="P905" s="383"/>
      <c r="Q905" s="383"/>
      <c r="R905" s="383"/>
      <c r="S905" s="383"/>
      <c r="T905" s="383"/>
      <c r="U905" s="383"/>
      <c r="V905" s="383"/>
      <c r="W905" s="383"/>
      <c r="X905" s="383"/>
      <c r="Y905" s="383"/>
      <c r="Z905" s="383"/>
      <c r="AA905" s="383"/>
      <c r="AB905" s="383"/>
      <c r="AC905" s="383"/>
      <c r="AD905" s="383"/>
    </row>
    <row r="906">
      <c r="A906" s="383"/>
      <c r="B906" s="383"/>
      <c r="C906" s="379"/>
      <c r="D906" s="379" t="s">
        <v>380</v>
      </c>
      <c r="E906" s="381" t="s">
        <v>380</v>
      </c>
      <c r="F906" s="379"/>
      <c r="G906" s="379" t="s">
        <v>380</v>
      </c>
      <c r="H906" s="381" t="s">
        <v>380</v>
      </c>
      <c r="I906" s="379"/>
      <c r="J906" s="383"/>
      <c r="K906" s="383"/>
      <c r="L906" s="384"/>
      <c r="M906" s="383"/>
      <c r="N906" s="383"/>
      <c r="O906" s="383"/>
      <c r="P906" s="383"/>
      <c r="Q906" s="383"/>
      <c r="R906" s="383"/>
      <c r="S906" s="383"/>
      <c r="T906" s="383"/>
      <c r="U906" s="383"/>
      <c r="V906" s="383"/>
      <c r="W906" s="383"/>
      <c r="X906" s="383"/>
      <c r="Y906" s="383"/>
      <c r="Z906" s="383"/>
      <c r="AA906" s="383"/>
      <c r="AB906" s="383"/>
      <c r="AC906" s="383"/>
      <c r="AD906" s="383"/>
    </row>
    <row r="907">
      <c r="A907" s="383"/>
      <c r="B907" s="383"/>
      <c r="C907" s="379"/>
      <c r="D907" s="379" t="s">
        <v>380</v>
      </c>
      <c r="E907" s="381" t="s">
        <v>380</v>
      </c>
      <c r="F907" s="379"/>
      <c r="G907" s="379" t="s">
        <v>380</v>
      </c>
      <c r="H907" s="381" t="s">
        <v>380</v>
      </c>
      <c r="I907" s="379"/>
      <c r="J907" s="383"/>
      <c r="K907" s="383"/>
      <c r="L907" s="384"/>
      <c r="M907" s="383"/>
      <c r="N907" s="383"/>
      <c r="O907" s="383"/>
      <c r="P907" s="383"/>
      <c r="Q907" s="383"/>
      <c r="R907" s="383"/>
      <c r="S907" s="383"/>
      <c r="T907" s="383"/>
      <c r="U907" s="383"/>
      <c r="V907" s="383"/>
      <c r="W907" s="383"/>
      <c r="X907" s="383"/>
      <c r="Y907" s="383"/>
      <c r="Z907" s="383"/>
      <c r="AA907" s="383"/>
      <c r="AB907" s="383"/>
      <c r="AC907" s="383"/>
      <c r="AD907" s="383"/>
    </row>
    <row r="908">
      <c r="A908" s="383"/>
      <c r="B908" s="383"/>
      <c r="C908" s="379"/>
      <c r="D908" s="379" t="s">
        <v>380</v>
      </c>
      <c r="E908" s="381" t="s">
        <v>380</v>
      </c>
      <c r="F908" s="379"/>
      <c r="G908" s="379" t="s">
        <v>380</v>
      </c>
      <c r="H908" s="381" t="s">
        <v>380</v>
      </c>
      <c r="I908" s="379"/>
      <c r="J908" s="383"/>
      <c r="K908" s="383"/>
      <c r="L908" s="384"/>
      <c r="M908" s="383"/>
      <c r="N908" s="383"/>
      <c r="O908" s="383"/>
      <c r="P908" s="383"/>
      <c r="Q908" s="383"/>
      <c r="R908" s="383"/>
      <c r="S908" s="383"/>
      <c r="T908" s="383"/>
      <c r="U908" s="383"/>
      <c r="V908" s="383"/>
      <c r="W908" s="383"/>
      <c r="X908" s="383"/>
      <c r="Y908" s="383"/>
      <c r="Z908" s="383"/>
      <c r="AA908" s="383"/>
      <c r="AB908" s="383"/>
      <c r="AC908" s="383"/>
      <c r="AD908" s="383"/>
    </row>
    <row r="909">
      <c r="A909" s="383"/>
      <c r="B909" s="383"/>
      <c r="C909" s="379"/>
      <c r="D909" s="379" t="s">
        <v>380</v>
      </c>
      <c r="E909" s="381" t="s">
        <v>380</v>
      </c>
      <c r="F909" s="379"/>
      <c r="G909" s="379" t="s">
        <v>380</v>
      </c>
      <c r="H909" s="381" t="s">
        <v>380</v>
      </c>
      <c r="I909" s="379"/>
      <c r="J909" s="383"/>
      <c r="K909" s="383"/>
      <c r="L909" s="384"/>
      <c r="M909" s="383"/>
      <c r="N909" s="383"/>
      <c r="O909" s="383"/>
      <c r="P909" s="383"/>
      <c r="Q909" s="383"/>
      <c r="R909" s="383"/>
      <c r="S909" s="383"/>
      <c r="T909" s="383"/>
      <c r="U909" s="383"/>
      <c r="V909" s="383"/>
      <c r="W909" s="383"/>
      <c r="X909" s="383"/>
      <c r="Y909" s="383"/>
      <c r="Z909" s="383"/>
      <c r="AA909" s="383"/>
      <c r="AB909" s="383"/>
      <c r="AC909" s="383"/>
      <c r="AD909" s="383"/>
    </row>
    <row r="910">
      <c r="A910" s="383"/>
      <c r="B910" s="383"/>
      <c r="C910" s="379"/>
      <c r="D910" s="379" t="s">
        <v>380</v>
      </c>
      <c r="E910" s="381" t="s">
        <v>380</v>
      </c>
      <c r="F910" s="379"/>
      <c r="G910" s="379" t="s">
        <v>380</v>
      </c>
      <c r="H910" s="381" t="s">
        <v>380</v>
      </c>
      <c r="I910" s="379"/>
      <c r="J910" s="383"/>
      <c r="K910" s="383"/>
      <c r="L910" s="384"/>
      <c r="M910" s="383"/>
      <c r="N910" s="383"/>
      <c r="O910" s="383"/>
      <c r="P910" s="383"/>
      <c r="Q910" s="383"/>
      <c r="R910" s="383"/>
      <c r="S910" s="383"/>
      <c r="T910" s="383"/>
      <c r="U910" s="383"/>
      <c r="V910" s="383"/>
      <c r="W910" s="383"/>
      <c r="X910" s="383"/>
      <c r="Y910" s="383"/>
      <c r="Z910" s="383"/>
      <c r="AA910" s="383"/>
      <c r="AB910" s="383"/>
      <c r="AC910" s="383"/>
      <c r="AD910" s="383"/>
    </row>
    <row r="911">
      <c r="A911" s="383"/>
      <c r="B911" s="383"/>
      <c r="C911" s="379"/>
      <c r="D911" s="379" t="s">
        <v>380</v>
      </c>
      <c r="E911" s="381" t="s">
        <v>380</v>
      </c>
      <c r="F911" s="379"/>
      <c r="G911" s="379" t="s">
        <v>380</v>
      </c>
      <c r="H911" s="381" t="s">
        <v>380</v>
      </c>
      <c r="I911" s="379"/>
      <c r="J911" s="383"/>
      <c r="K911" s="383"/>
      <c r="L911" s="384"/>
      <c r="M911" s="383"/>
      <c r="N911" s="383"/>
      <c r="O911" s="383"/>
      <c r="P911" s="383"/>
      <c r="Q911" s="383"/>
      <c r="R911" s="383"/>
      <c r="S911" s="383"/>
      <c r="T911" s="383"/>
      <c r="U911" s="383"/>
      <c r="V911" s="383"/>
      <c r="W911" s="383"/>
      <c r="X911" s="383"/>
      <c r="Y911" s="383"/>
      <c r="Z911" s="383"/>
      <c r="AA911" s="383"/>
      <c r="AB911" s="383"/>
      <c r="AC911" s="383"/>
      <c r="AD911" s="383"/>
    </row>
    <row r="912">
      <c r="A912" s="383"/>
      <c r="B912" s="383"/>
      <c r="C912" s="379"/>
      <c r="D912" s="379" t="s">
        <v>380</v>
      </c>
      <c r="E912" s="381" t="s">
        <v>380</v>
      </c>
      <c r="F912" s="379"/>
      <c r="G912" s="379" t="s">
        <v>380</v>
      </c>
      <c r="H912" s="381" t="s">
        <v>380</v>
      </c>
      <c r="I912" s="379"/>
      <c r="J912" s="383"/>
      <c r="K912" s="383"/>
      <c r="L912" s="384"/>
      <c r="M912" s="383"/>
      <c r="N912" s="383"/>
      <c r="O912" s="383"/>
      <c r="P912" s="383"/>
      <c r="Q912" s="383"/>
      <c r="R912" s="383"/>
      <c r="S912" s="383"/>
      <c r="T912" s="383"/>
      <c r="U912" s="383"/>
      <c r="V912" s="383"/>
      <c r="W912" s="383"/>
      <c r="X912" s="383"/>
      <c r="Y912" s="383"/>
      <c r="Z912" s="383"/>
      <c r="AA912" s="383"/>
      <c r="AB912" s="383"/>
      <c r="AC912" s="383"/>
      <c r="AD912" s="383"/>
    </row>
    <row r="913">
      <c r="A913" s="383"/>
      <c r="B913" s="383"/>
      <c r="C913" s="379"/>
      <c r="D913" s="379" t="s">
        <v>380</v>
      </c>
      <c r="E913" s="381" t="s">
        <v>380</v>
      </c>
      <c r="F913" s="379"/>
      <c r="G913" s="379" t="s">
        <v>380</v>
      </c>
      <c r="H913" s="381" t="s">
        <v>380</v>
      </c>
      <c r="I913" s="379"/>
      <c r="J913" s="383"/>
      <c r="K913" s="383"/>
      <c r="L913" s="384"/>
      <c r="M913" s="383"/>
      <c r="N913" s="383"/>
      <c r="O913" s="383"/>
      <c r="P913" s="383"/>
      <c r="Q913" s="383"/>
      <c r="R913" s="383"/>
      <c r="S913" s="383"/>
      <c r="T913" s="383"/>
      <c r="U913" s="383"/>
      <c r="V913" s="383"/>
      <c r="W913" s="383"/>
      <c r="X913" s="383"/>
      <c r="Y913" s="383"/>
      <c r="Z913" s="383"/>
      <c r="AA913" s="383"/>
      <c r="AB913" s="383"/>
      <c r="AC913" s="383"/>
      <c r="AD913" s="383"/>
    </row>
    <row r="914">
      <c r="A914" s="383"/>
      <c r="B914" s="383"/>
      <c r="C914" s="379"/>
      <c r="D914" s="379" t="s">
        <v>380</v>
      </c>
      <c r="E914" s="381" t="s">
        <v>380</v>
      </c>
      <c r="F914" s="379"/>
      <c r="G914" s="379" t="s">
        <v>380</v>
      </c>
      <c r="H914" s="381" t="s">
        <v>380</v>
      </c>
      <c r="I914" s="379"/>
      <c r="J914" s="383"/>
      <c r="K914" s="383"/>
      <c r="L914" s="384"/>
      <c r="M914" s="383"/>
      <c r="N914" s="383"/>
      <c r="O914" s="383"/>
      <c r="P914" s="383"/>
      <c r="Q914" s="383"/>
      <c r="R914" s="383"/>
      <c r="S914" s="383"/>
      <c r="T914" s="383"/>
      <c r="U914" s="383"/>
      <c r="V914" s="383"/>
      <c r="W914" s="383"/>
      <c r="X914" s="383"/>
      <c r="Y914" s="383"/>
      <c r="Z914" s="383"/>
      <c r="AA914" s="383"/>
      <c r="AB914" s="383"/>
      <c r="AC914" s="383"/>
      <c r="AD914" s="383"/>
    </row>
    <row r="915">
      <c r="A915" s="383"/>
      <c r="B915" s="383"/>
      <c r="C915" s="379"/>
      <c r="D915" s="379" t="s">
        <v>380</v>
      </c>
      <c r="E915" s="381" t="s">
        <v>380</v>
      </c>
      <c r="F915" s="379"/>
      <c r="G915" s="379" t="s">
        <v>380</v>
      </c>
      <c r="H915" s="381" t="s">
        <v>380</v>
      </c>
      <c r="I915" s="379"/>
      <c r="J915" s="383"/>
      <c r="K915" s="383"/>
      <c r="L915" s="384"/>
      <c r="M915" s="383"/>
      <c r="N915" s="383"/>
      <c r="O915" s="383"/>
      <c r="P915" s="383"/>
      <c r="Q915" s="383"/>
      <c r="R915" s="383"/>
      <c r="S915" s="383"/>
      <c r="T915" s="383"/>
      <c r="U915" s="383"/>
      <c r="V915" s="383"/>
      <c r="W915" s="383"/>
      <c r="X915" s="383"/>
      <c r="Y915" s="383"/>
      <c r="Z915" s="383"/>
      <c r="AA915" s="383"/>
      <c r="AB915" s="383"/>
      <c r="AC915" s="383"/>
      <c r="AD915" s="383"/>
    </row>
    <row r="916">
      <c r="A916" s="383"/>
      <c r="B916" s="383"/>
      <c r="C916" s="379"/>
      <c r="D916" s="379" t="s">
        <v>380</v>
      </c>
      <c r="E916" s="381" t="s">
        <v>380</v>
      </c>
      <c r="F916" s="379"/>
      <c r="G916" s="379" t="s">
        <v>380</v>
      </c>
      <c r="H916" s="381" t="s">
        <v>380</v>
      </c>
      <c r="I916" s="379"/>
      <c r="J916" s="383"/>
      <c r="K916" s="383"/>
      <c r="L916" s="384"/>
      <c r="M916" s="383"/>
      <c r="N916" s="383"/>
      <c r="O916" s="383"/>
      <c r="P916" s="383"/>
      <c r="Q916" s="383"/>
      <c r="R916" s="383"/>
      <c r="S916" s="383"/>
      <c r="T916" s="383"/>
      <c r="U916" s="383"/>
      <c r="V916" s="383"/>
      <c r="W916" s="383"/>
      <c r="X916" s="383"/>
      <c r="Y916" s="383"/>
      <c r="Z916" s="383"/>
      <c r="AA916" s="383"/>
      <c r="AB916" s="383"/>
      <c r="AC916" s="383"/>
      <c r="AD916" s="383"/>
    </row>
    <row r="917">
      <c r="A917" s="383"/>
      <c r="B917" s="383"/>
      <c r="C917" s="379"/>
      <c r="D917" s="379" t="s">
        <v>380</v>
      </c>
      <c r="E917" s="381" t="s">
        <v>380</v>
      </c>
      <c r="F917" s="379"/>
      <c r="G917" s="379" t="s">
        <v>380</v>
      </c>
      <c r="H917" s="381" t="s">
        <v>380</v>
      </c>
      <c r="I917" s="379"/>
      <c r="J917" s="383"/>
      <c r="K917" s="383"/>
      <c r="L917" s="384"/>
      <c r="M917" s="383"/>
      <c r="N917" s="383"/>
      <c r="O917" s="383"/>
      <c r="P917" s="383"/>
      <c r="Q917" s="383"/>
      <c r="R917" s="383"/>
      <c r="S917" s="383"/>
      <c r="T917" s="383"/>
      <c r="U917" s="383"/>
      <c r="V917" s="383"/>
      <c r="W917" s="383"/>
      <c r="X917" s="383"/>
      <c r="Y917" s="383"/>
      <c r="Z917" s="383"/>
      <c r="AA917" s="383"/>
      <c r="AB917" s="383"/>
      <c r="AC917" s="383"/>
      <c r="AD917" s="383"/>
    </row>
    <row r="918">
      <c r="A918" s="383"/>
      <c r="B918" s="383"/>
      <c r="C918" s="379"/>
      <c r="D918" s="379" t="s">
        <v>380</v>
      </c>
      <c r="E918" s="381" t="s">
        <v>380</v>
      </c>
      <c r="F918" s="379"/>
      <c r="G918" s="379" t="s">
        <v>380</v>
      </c>
      <c r="H918" s="381" t="s">
        <v>380</v>
      </c>
      <c r="I918" s="379"/>
      <c r="J918" s="383"/>
      <c r="K918" s="383"/>
      <c r="L918" s="384"/>
      <c r="M918" s="383"/>
      <c r="N918" s="383"/>
      <c r="O918" s="383"/>
      <c r="P918" s="383"/>
      <c r="Q918" s="383"/>
      <c r="R918" s="383"/>
      <c r="S918" s="383"/>
      <c r="T918" s="383"/>
      <c r="U918" s="383"/>
      <c r="V918" s="383"/>
      <c r="W918" s="383"/>
      <c r="X918" s="383"/>
      <c r="Y918" s="383"/>
      <c r="Z918" s="383"/>
      <c r="AA918" s="383"/>
      <c r="AB918" s="383"/>
      <c r="AC918" s="383"/>
      <c r="AD918" s="383"/>
    </row>
    <row r="919">
      <c r="A919" s="383"/>
      <c r="B919" s="383"/>
      <c r="C919" s="379"/>
      <c r="D919" s="379" t="s">
        <v>380</v>
      </c>
      <c r="E919" s="381" t="s">
        <v>380</v>
      </c>
      <c r="F919" s="379"/>
      <c r="G919" s="379" t="s">
        <v>380</v>
      </c>
      <c r="H919" s="381" t="s">
        <v>380</v>
      </c>
      <c r="I919" s="379"/>
      <c r="J919" s="383"/>
      <c r="K919" s="383"/>
      <c r="L919" s="384"/>
      <c r="M919" s="383"/>
      <c r="N919" s="383"/>
      <c r="O919" s="383"/>
      <c r="P919" s="383"/>
      <c r="Q919" s="383"/>
      <c r="R919" s="383"/>
      <c r="S919" s="383"/>
      <c r="T919" s="383"/>
      <c r="U919" s="383"/>
      <c r="V919" s="383"/>
      <c r="W919" s="383"/>
      <c r="X919" s="383"/>
      <c r="Y919" s="383"/>
      <c r="Z919" s="383"/>
      <c r="AA919" s="383"/>
      <c r="AB919" s="383"/>
      <c r="AC919" s="383"/>
      <c r="AD919" s="383"/>
    </row>
    <row r="920">
      <c r="A920" s="383"/>
      <c r="B920" s="383"/>
      <c r="C920" s="379"/>
      <c r="D920" s="379" t="s">
        <v>380</v>
      </c>
      <c r="E920" s="381" t="s">
        <v>380</v>
      </c>
      <c r="F920" s="379"/>
      <c r="G920" s="379" t="s">
        <v>380</v>
      </c>
      <c r="H920" s="381" t="s">
        <v>380</v>
      </c>
      <c r="I920" s="379"/>
      <c r="J920" s="383"/>
      <c r="K920" s="383"/>
      <c r="L920" s="384"/>
      <c r="M920" s="383"/>
      <c r="N920" s="383"/>
      <c r="O920" s="383"/>
      <c r="P920" s="383"/>
      <c r="Q920" s="383"/>
      <c r="R920" s="383"/>
      <c r="S920" s="383"/>
      <c r="T920" s="383"/>
      <c r="U920" s="383"/>
      <c r="V920" s="383"/>
      <c r="W920" s="383"/>
      <c r="X920" s="383"/>
      <c r="Y920" s="383"/>
      <c r="Z920" s="383"/>
      <c r="AA920" s="383"/>
      <c r="AB920" s="383"/>
      <c r="AC920" s="383"/>
      <c r="AD920" s="383"/>
    </row>
    <row r="921">
      <c r="A921" s="383"/>
      <c r="B921" s="383"/>
      <c r="C921" s="379"/>
      <c r="D921" s="379" t="s">
        <v>380</v>
      </c>
      <c r="E921" s="381" t="s">
        <v>380</v>
      </c>
      <c r="F921" s="379"/>
      <c r="G921" s="379" t="s">
        <v>380</v>
      </c>
      <c r="H921" s="381" t="s">
        <v>380</v>
      </c>
      <c r="I921" s="379"/>
      <c r="J921" s="383"/>
      <c r="K921" s="383"/>
      <c r="L921" s="384"/>
      <c r="M921" s="383"/>
      <c r="N921" s="383"/>
      <c r="O921" s="383"/>
      <c r="P921" s="383"/>
      <c r="Q921" s="383"/>
      <c r="R921" s="383"/>
      <c r="S921" s="383"/>
      <c r="T921" s="383"/>
      <c r="U921" s="383"/>
      <c r="V921" s="383"/>
      <c r="W921" s="383"/>
      <c r="X921" s="383"/>
      <c r="Y921" s="383"/>
      <c r="Z921" s="383"/>
      <c r="AA921" s="383"/>
      <c r="AB921" s="383"/>
      <c r="AC921" s="383"/>
      <c r="AD921" s="383"/>
    </row>
    <row r="922">
      <c r="A922" s="383"/>
      <c r="B922" s="383"/>
      <c r="C922" s="379"/>
      <c r="D922" s="379" t="s">
        <v>380</v>
      </c>
      <c r="E922" s="381" t="s">
        <v>380</v>
      </c>
      <c r="F922" s="379"/>
      <c r="G922" s="379" t="s">
        <v>380</v>
      </c>
      <c r="H922" s="381" t="s">
        <v>380</v>
      </c>
      <c r="I922" s="379"/>
      <c r="J922" s="383"/>
      <c r="K922" s="383"/>
      <c r="L922" s="384"/>
      <c r="M922" s="383"/>
      <c r="N922" s="383"/>
      <c r="O922" s="383"/>
      <c r="P922" s="383"/>
      <c r="Q922" s="383"/>
      <c r="R922" s="383"/>
      <c r="S922" s="383"/>
      <c r="T922" s="383"/>
      <c r="U922" s="383"/>
      <c r="V922" s="383"/>
      <c r="W922" s="383"/>
      <c r="X922" s="383"/>
      <c r="Y922" s="383"/>
      <c r="Z922" s="383"/>
      <c r="AA922" s="383"/>
      <c r="AB922" s="383"/>
      <c r="AC922" s="383"/>
      <c r="AD922" s="383"/>
    </row>
    <row r="923">
      <c r="A923" s="383"/>
      <c r="B923" s="383"/>
      <c r="C923" s="379"/>
      <c r="D923" s="379" t="s">
        <v>380</v>
      </c>
      <c r="E923" s="381" t="s">
        <v>380</v>
      </c>
      <c r="F923" s="379"/>
      <c r="G923" s="379" t="s">
        <v>380</v>
      </c>
      <c r="H923" s="381" t="s">
        <v>380</v>
      </c>
      <c r="I923" s="379"/>
      <c r="J923" s="383"/>
      <c r="K923" s="383"/>
      <c r="L923" s="384"/>
      <c r="M923" s="383"/>
      <c r="N923" s="383"/>
      <c r="O923" s="383"/>
      <c r="P923" s="383"/>
      <c r="Q923" s="383"/>
      <c r="R923" s="383"/>
      <c r="S923" s="383"/>
      <c r="T923" s="383"/>
      <c r="U923" s="383"/>
      <c r="V923" s="383"/>
      <c r="W923" s="383"/>
      <c r="X923" s="383"/>
      <c r="Y923" s="383"/>
      <c r="Z923" s="383"/>
      <c r="AA923" s="383"/>
      <c r="AB923" s="383"/>
      <c r="AC923" s="383"/>
      <c r="AD923" s="383"/>
    </row>
    <row r="924">
      <c r="A924" s="383"/>
      <c r="B924" s="383"/>
      <c r="C924" s="379"/>
      <c r="D924" s="379" t="s">
        <v>380</v>
      </c>
      <c r="E924" s="381" t="s">
        <v>380</v>
      </c>
      <c r="F924" s="379"/>
      <c r="G924" s="379" t="s">
        <v>380</v>
      </c>
      <c r="H924" s="381" t="s">
        <v>380</v>
      </c>
      <c r="I924" s="379"/>
      <c r="J924" s="383"/>
      <c r="K924" s="383"/>
      <c r="L924" s="384"/>
      <c r="M924" s="383"/>
      <c r="N924" s="383"/>
      <c r="O924" s="383"/>
      <c r="P924" s="383"/>
      <c r="Q924" s="383"/>
      <c r="R924" s="383"/>
      <c r="S924" s="383"/>
      <c r="T924" s="383"/>
      <c r="U924" s="383"/>
      <c r="V924" s="383"/>
      <c r="W924" s="383"/>
      <c r="X924" s="383"/>
      <c r="Y924" s="383"/>
      <c r="Z924" s="383"/>
      <c r="AA924" s="383"/>
      <c r="AB924" s="383"/>
      <c r="AC924" s="383"/>
      <c r="AD924" s="383"/>
    </row>
    <row r="925">
      <c r="A925" s="383"/>
      <c r="B925" s="383"/>
      <c r="C925" s="379"/>
      <c r="D925" s="379" t="s">
        <v>380</v>
      </c>
      <c r="E925" s="381" t="s">
        <v>380</v>
      </c>
      <c r="F925" s="379"/>
      <c r="G925" s="379" t="s">
        <v>380</v>
      </c>
      <c r="H925" s="381" t="s">
        <v>380</v>
      </c>
      <c r="I925" s="379"/>
      <c r="J925" s="383"/>
      <c r="K925" s="383"/>
      <c r="L925" s="384"/>
      <c r="M925" s="383"/>
      <c r="N925" s="383"/>
      <c r="O925" s="383"/>
      <c r="P925" s="383"/>
      <c r="Q925" s="383"/>
      <c r="R925" s="383"/>
      <c r="S925" s="383"/>
      <c r="T925" s="383"/>
      <c r="U925" s="383"/>
      <c r="V925" s="383"/>
      <c r="W925" s="383"/>
      <c r="X925" s="383"/>
      <c r="Y925" s="383"/>
      <c r="Z925" s="383"/>
      <c r="AA925" s="383"/>
      <c r="AB925" s="383"/>
      <c r="AC925" s="383"/>
      <c r="AD925" s="383"/>
    </row>
    <row r="926">
      <c r="A926" s="383"/>
      <c r="B926" s="383"/>
      <c r="C926" s="379"/>
      <c r="D926" s="379" t="s">
        <v>380</v>
      </c>
      <c r="E926" s="381" t="s">
        <v>380</v>
      </c>
      <c r="F926" s="379"/>
      <c r="G926" s="379" t="s">
        <v>380</v>
      </c>
      <c r="H926" s="381" t="s">
        <v>380</v>
      </c>
      <c r="I926" s="379"/>
      <c r="J926" s="383"/>
      <c r="K926" s="383"/>
      <c r="L926" s="384"/>
      <c r="M926" s="383"/>
      <c r="N926" s="383"/>
      <c r="O926" s="383"/>
      <c r="P926" s="383"/>
      <c r="Q926" s="383"/>
      <c r="R926" s="383"/>
      <c r="S926" s="383"/>
      <c r="T926" s="383"/>
      <c r="U926" s="383"/>
      <c r="V926" s="383"/>
      <c r="W926" s="383"/>
      <c r="X926" s="383"/>
      <c r="Y926" s="383"/>
      <c r="Z926" s="383"/>
      <c r="AA926" s="383"/>
      <c r="AB926" s="383"/>
      <c r="AC926" s="383"/>
      <c r="AD926" s="383"/>
    </row>
    <row r="927">
      <c r="A927" s="383"/>
      <c r="B927" s="383"/>
      <c r="C927" s="379"/>
      <c r="D927" s="379" t="s">
        <v>380</v>
      </c>
      <c r="E927" s="381" t="s">
        <v>380</v>
      </c>
      <c r="F927" s="379"/>
      <c r="G927" s="379" t="s">
        <v>380</v>
      </c>
      <c r="H927" s="381" t="s">
        <v>380</v>
      </c>
      <c r="I927" s="379"/>
      <c r="J927" s="383"/>
      <c r="K927" s="383"/>
      <c r="L927" s="384"/>
      <c r="M927" s="383"/>
      <c r="N927" s="383"/>
      <c r="O927" s="383"/>
      <c r="P927" s="383"/>
      <c r="Q927" s="383"/>
      <c r="R927" s="383"/>
      <c r="S927" s="383"/>
      <c r="T927" s="383"/>
      <c r="U927" s="383"/>
      <c r="V927" s="383"/>
      <c r="W927" s="383"/>
      <c r="X927" s="383"/>
      <c r="Y927" s="383"/>
      <c r="Z927" s="383"/>
      <c r="AA927" s="383"/>
      <c r="AB927" s="383"/>
      <c r="AC927" s="383"/>
      <c r="AD927" s="383"/>
    </row>
    <row r="928">
      <c r="A928" s="383"/>
      <c r="B928" s="383"/>
      <c r="C928" s="379"/>
      <c r="D928" s="379" t="s">
        <v>380</v>
      </c>
      <c r="E928" s="381" t="s">
        <v>380</v>
      </c>
      <c r="F928" s="379"/>
      <c r="G928" s="379" t="s">
        <v>380</v>
      </c>
      <c r="H928" s="381" t="s">
        <v>380</v>
      </c>
      <c r="I928" s="379"/>
      <c r="J928" s="383"/>
      <c r="K928" s="383"/>
      <c r="L928" s="384"/>
      <c r="M928" s="383"/>
      <c r="N928" s="383"/>
      <c r="O928" s="383"/>
      <c r="P928" s="383"/>
      <c r="Q928" s="383"/>
      <c r="R928" s="383"/>
      <c r="S928" s="383"/>
      <c r="T928" s="383"/>
      <c r="U928" s="383"/>
      <c r="V928" s="383"/>
      <c r="W928" s="383"/>
      <c r="X928" s="383"/>
      <c r="Y928" s="383"/>
      <c r="Z928" s="383"/>
      <c r="AA928" s="383"/>
      <c r="AB928" s="383"/>
      <c r="AC928" s="383"/>
      <c r="AD928" s="383"/>
    </row>
    <row r="929">
      <c r="A929" s="383"/>
      <c r="B929" s="383"/>
      <c r="C929" s="379"/>
      <c r="D929" s="379" t="s">
        <v>380</v>
      </c>
      <c r="E929" s="381" t="s">
        <v>380</v>
      </c>
      <c r="F929" s="379"/>
      <c r="G929" s="379" t="s">
        <v>380</v>
      </c>
      <c r="H929" s="381" t="s">
        <v>380</v>
      </c>
      <c r="I929" s="379"/>
      <c r="J929" s="383"/>
      <c r="K929" s="383"/>
      <c r="L929" s="384"/>
      <c r="M929" s="383"/>
      <c r="N929" s="383"/>
      <c r="O929" s="383"/>
      <c r="P929" s="383"/>
      <c r="Q929" s="383"/>
      <c r="R929" s="383"/>
      <c r="S929" s="383"/>
      <c r="T929" s="383"/>
      <c r="U929" s="383"/>
      <c r="V929" s="383"/>
      <c r="W929" s="383"/>
      <c r="X929" s="383"/>
      <c r="Y929" s="383"/>
      <c r="Z929" s="383"/>
      <c r="AA929" s="383"/>
      <c r="AB929" s="383"/>
      <c r="AC929" s="383"/>
      <c r="AD929" s="383"/>
    </row>
    <row r="930">
      <c r="A930" s="383"/>
      <c r="B930" s="383"/>
      <c r="C930" s="379"/>
      <c r="D930" s="379" t="s">
        <v>380</v>
      </c>
      <c r="E930" s="381" t="s">
        <v>380</v>
      </c>
      <c r="F930" s="379"/>
      <c r="G930" s="379" t="s">
        <v>380</v>
      </c>
      <c r="H930" s="381" t="s">
        <v>380</v>
      </c>
      <c r="I930" s="379"/>
      <c r="J930" s="383"/>
      <c r="K930" s="383"/>
      <c r="L930" s="384"/>
      <c r="M930" s="383"/>
      <c r="N930" s="383"/>
      <c r="O930" s="383"/>
      <c r="P930" s="383"/>
      <c r="Q930" s="383"/>
      <c r="R930" s="383"/>
      <c r="S930" s="383"/>
      <c r="T930" s="383"/>
      <c r="U930" s="383"/>
      <c r="V930" s="383"/>
      <c r="W930" s="383"/>
      <c r="X930" s="383"/>
      <c r="Y930" s="383"/>
      <c r="Z930" s="383"/>
      <c r="AA930" s="383"/>
      <c r="AB930" s="383"/>
      <c r="AC930" s="383"/>
      <c r="AD930" s="383"/>
    </row>
    <row r="931">
      <c r="A931" s="383"/>
      <c r="B931" s="383"/>
      <c r="C931" s="379"/>
      <c r="D931" s="379" t="s">
        <v>380</v>
      </c>
      <c r="E931" s="381" t="s">
        <v>380</v>
      </c>
      <c r="F931" s="379"/>
      <c r="G931" s="379" t="s">
        <v>380</v>
      </c>
      <c r="H931" s="381" t="s">
        <v>380</v>
      </c>
      <c r="I931" s="379"/>
      <c r="J931" s="383"/>
      <c r="K931" s="383"/>
      <c r="L931" s="384"/>
      <c r="M931" s="383"/>
      <c r="N931" s="383"/>
      <c r="O931" s="383"/>
      <c r="P931" s="383"/>
      <c r="Q931" s="383"/>
      <c r="R931" s="383"/>
      <c r="S931" s="383"/>
      <c r="T931" s="383"/>
      <c r="U931" s="383"/>
      <c r="V931" s="383"/>
      <c r="W931" s="383"/>
      <c r="X931" s="383"/>
      <c r="Y931" s="383"/>
      <c r="Z931" s="383"/>
      <c r="AA931" s="383"/>
      <c r="AB931" s="383"/>
      <c r="AC931" s="383"/>
      <c r="AD931" s="383"/>
    </row>
    <row r="932">
      <c r="A932" s="383"/>
      <c r="B932" s="383"/>
      <c r="C932" s="379"/>
      <c r="D932" s="379" t="s">
        <v>380</v>
      </c>
      <c r="E932" s="381" t="s">
        <v>380</v>
      </c>
      <c r="F932" s="379"/>
      <c r="G932" s="379" t="s">
        <v>380</v>
      </c>
      <c r="H932" s="381" t="s">
        <v>380</v>
      </c>
      <c r="I932" s="379"/>
      <c r="J932" s="383"/>
      <c r="K932" s="383"/>
      <c r="L932" s="384"/>
      <c r="M932" s="383"/>
      <c r="N932" s="383"/>
      <c r="O932" s="383"/>
      <c r="P932" s="383"/>
      <c r="Q932" s="383"/>
      <c r="R932" s="383"/>
      <c r="S932" s="383"/>
      <c r="T932" s="383"/>
      <c r="U932" s="383"/>
      <c r="V932" s="383"/>
      <c r="W932" s="383"/>
      <c r="X932" s="383"/>
      <c r="Y932" s="383"/>
      <c r="Z932" s="383"/>
      <c r="AA932" s="383"/>
      <c r="AB932" s="383"/>
      <c r="AC932" s="383"/>
      <c r="AD932" s="383"/>
    </row>
    <row r="933">
      <c r="A933" s="383"/>
      <c r="B933" s="383"/>
      <c r="C933" s="379"/>
      <c r="D933" s="379" t="s">
        <v>380</v>
      </c>
      <c r="E933" s="381" t="s">
        <v>380</v>
      </c>
      <c r="F933" s="379"/>
      <c r="G933" s="379" t="s">
        <v>380</v>
      </c>
      <c r="H933" s="381" t="s">
        <v>380</v>
      </c>
      <c r="I933" s="379"/>
      <c r="J933" s="383"/>
      <c r="K933" s="383"/>
      <c r="L933" s="384"/>
      <c r="M933" s="383"/>
      <c r="N933" s="383"/>
      <c r="O933" s="383"/>
      <c r="P933" s="383"/>
      <c r="Q933" s="383"/>
      <c r="R933" s="383"/>
      <c r="S933" s="383"/>
      <c r="T933" s="383"/>
      <c r="U933" s="383"/>
      <c r="V933" s="383"/>
      <c r="W933" s="383"/>
      <c r="X933" s="383"/>
      <c r="Y933" s="383"/>
      <c r="Z933" s="383"/>
      <c r="AA933" s="383"/>
      <c r="AB933" s="383"/>
      <c r="AC933" s="383"/>
      <c r="AD933" s="383"/>
    </row>
    <row r="934">
      <c r="A934" s="383"/>
      <c r="B934" s="383"/>
      <c r="C934" s="379"/>
      <c r="D934" s="379" t="s">
        <v>380</v>
      </c>
      <c r="E934" s="381" t="s">
        <v>380</v>
      </c>
      <c r="F934" s="379"/>
      <c r="G934" s="379" t="s">
        <v>380</v>
      </c>
      <c r="H934" s="381" t="s">
        <v>380</v>
      </c>
      <c r="I934" s="379"/>
      <c r="J934" s="383"/>
      <c r="K934" s="383"/>
      <c r="L934" s="384"/>
      <c r="M934" s="383"/>
      <c r="N934" s="383"/>
      <c r="O934" s="383"/>
      <c r="P934" s="383"/>
      <c r="Q934" s="383"/>
      <c r="R934" s="383"/>
      <c r="S934" s="383"/>
      <c r="T934" s="383"/>
      <c r="U934" s="383"/>
      <c r="V934" s="383"/>
      <c r="W934" s="383"/>
      <c r="X934" s="383"/>
      <c r="Y934" s="383"/>
      <c r="Z934" s="383"/>
      <c r="AA934" s="383"/>
      <c r="AB934" s="383"/>
      <c r="AC934" s="383"/>
      <c r="AD934" s="383"/>
    </row>
    <row r="935">
      <c r="A935" s="383"/>
      <c r="B935" s="383"/>
      <c r="C935" s="379"/>
      <c r="D935" s="379" t="s">
        <v>380</v>
      </c>
      <c r="E935" s="381" t="s">
        <v>380</v>
      </c>
      <c r="F935" s="379"/>
      <c r="G935" s="379" t="s">
        <v>380</v>
      </c>
      <c r="H935" s="381" t="s">
        <v>380</v>
      </c>
      <c r="I935" s="379"/>
      <c r="J935" s="383"/>
      <c r="K935" s="383"/>
      <c r="L935" s="384"/>
      <c r="M935" s="383"/>
      <c r="N935" s="383"/>
      <c r="O935" s="383"/>
      <c r="P935" s="383"/>
      <c r="Q935" s="383"/>
      <c r="R935" s="383"/>
      <c r="S935" s="383"/>
      <c r="T935" s="383"/>
      <c r="U935" s="383"/>
      <c r="V935" s="383"/>
      <c r="W935" s="383"/>
      <c r="X935" s="383"/>
      <c r="Y935" s="383"/>
      <c r="Z935" s="383"/>
      <c r="AA935" s="383"/>
      <c r="AB935" s="383"/>
      <c r="AC935" s="383"/>
      <c r="AD935" s="383"/>
    </row>
    <row r="936">
      <c r="A936" s="383"/>
      <c r="B936" s="383"/>
      <c r="C936" s="379"/>
      <c r="D936" s="379" t="s">
        <v>380</v>
      </c>
      <c r="E936" s="381" t="s">
        <v>380</v>
      </c>
      <c r="F936" s="379"/>
      <c r="G936" s="379" t="s">
        <v>380</v>
      </c>
      <c r="H936" s="381" t="s">
        <v>380</v>
      </c>
      <c r="I936" s="379"/>
      <c r="J936" s="383"/>
      <c r="K936" s="383"/>
      <c r="L936" s="384"/>
      <c r="M936" s="383"/>
      <c r="N936" s="383"/>
      <c r="O936" s="383"/>
      <c r="P936" s="383"/>
      <c r="Q936" s="383"/>
      <c r="R936" s="383"/>
      <c r="S936" s="383"/>
      <c r="T936" s="383"/>
      <c r="U936" s="383"/>
      <c r="V936" s="383"/>
      <c r="W936" s="383"/>
      <c r="X936" s="383"/>
      <c r="Y936" s="383"/>
      <c r="Z936" s="383"/>
      <c r="AA936" s="383"/>
      <c r="AB936" s="383"/>
      <c r="AC936" s="383"/>
      <c r="AD936" s="383"/>
    </row>
    <row r="937">
      <c r="A937" s="383"/>
      <c r="B937" s="383"/>
      <c r="C937" s="379"/>
      <c r="D937" s="379" t="s">
        <v>380</v>
      </c>
      <c r="E937" s="381" t="s">
        <v>380</v>
      </c>
      <c r="F937" s="379"/>
      <c r="G937" s="379" t="s">
        <v>380</v>
      </c>
      <c r="H937" s="381" t="s">
        <v>380</v>
      </c>
      <c r="I937" s="379"/>
      <c r="J937" s="383"/>
      <c r="K937" s="383"/>
      <c r="L937" s="384"/>
      <c r="M937" s="383"/>
      <c r="N937" s="383"/>
      <c r="O937" s="383"/>
      <c r="P937" s="383"/>
      <c r="Q937" s="383"/>
      <c r="R937" s="383"/>
      <c r="S937" s="383"/>
      <c r="T937" s="383"/>
      <c r="U937" s="383"/>
      <c r="V937" s="383"/>
      <c r="W937" s="383"/>
      <c r="X937" s="383"/>
      <c r="Y937" s="383"/>
      <c r="Z937" s="383"/>
      <c r="AA937" s="383"/>
      <c r="AB937" s="383"/>
      <c r="AC937" s="383"/>
      <c r="AD937" s="383"/>
    </row>
    <row r="938">
      <c r="A938" s="383"/>
      <c r="B938" s="383"/>
      <c r="C938" s="379"/>
      <c r="D938" s="379" t="s">
        <v>380</v>
      </c>
      <c r="E938" s="381" t="s">
        <v>380</v>
      </c>
      <c r="F938" s="379"/>
      <c r="G938" s="379" t="s">
        <v>380</v>
      </c>
      <c r="H938" s="381" t="s">
        <v>380</v>
      </c>
      <c r="I938" s="379"/>
      <c r="J938" s="383"/>
      <c r="K938" s="383"/>
      <c r="L938" s="384"/>
      <c r="M938" s="383"/>
      <c r="N938" s="383"/>
      <c r="O938" s="383"/>
      <c r="P938" s="383"/>
      <c r="Q938" s="383"/>
      <c r="R938" s="383"/>
      <c r="S938" s="383"/>
      <c r="T938" s="383"/>
      <c r="U938" s="383"/>
      <c r="V938" s="383"/>
      <c r="W938" s="383"/>
      <c r="X938" s="383"/>
      <c r="Y938" s="383"/>
      <c r="Z938" s="383"/>
      <c r="AA938" s="383"/>
      <c r="AB938" s="383"/>
      <c r="AC938" s="383"/>
      <c r="AD938" s="383"/>
    </row>
    <row r="939">
      <c r="A939" s="383"/>
      <c r="B939" s="383"/>
      <c r="C939" s="379"/>
      <c r="D939" s="379" t="s">
        <v>380</v>
      </c>
      <c r="E939" s="381" t="s">
        <v>380</v>
      </c>
      <c r="F939" s="379"/>
      <c r="G939" s="379" t="s">
        <v>380</v>
      </c>
      <c r="H939" s="381" t="s">
        <v>380</v>
      </c>
      <c r="I939" s="379"/>
      <c r="J939" s="383"/>
      <c r="K939" s="383"/>
      <c r="L939" s="384"/>
      <c r="M939" s="383"/>
      <c r="N939" s="383"/>
      <c r="O939" s="383"/>
      <c r="P939" s="383"/>
      <c r="Q939" s="383"/>
      <c r="R939" s="383"/>
      <c r="S939" s="383"/>
      <c r="T939" s="383"/>
      <c r="U939" s="383"/>
      <c r="V939" s="383"/>
      <c r="W939" s="383"/>
      <c r="X939" s="383"/>
      <c r="Y939" s="383"/>
      <c r="Z939" s="383"/>
      <c r="AA939" s="383"/>
      <c r="AB939" s="383"/>
      <c r="AC939" s="383"/>
      <c r="AD939" s="383"/>
    </row>
    <row r="940">
      <c r="A940" s="383"/>
      <c r="B940" s="383"/>
      <c r="C940" s="379"/>
      <c r="D940" s="379" t="s">
        <v>380</v>
      </c>
      <c r="E940" s="381" t="s">
        <v>380</v>
      </c>
      <c r="F940" s="379"/>
      <c r="G940" s="379" t="s">
        <v>380</v>
      </c>
      <c r="H940" s="381" t="s">
        <v>380</v>
      </c>
      <c r="I940" s="379"/>
      <c r="J940" s="383"/>
      <c r="K940" s="383"/>
      <c r="L940" s="384"/>
      <c r="M940" s="383"/>
      <c r="N940" s="383"/>
      <c r="O940" s="383"/>
      <c r="P940" s="383"/>
      <c r="Q940" s="383"/>
      <c r="R940" s="383"/>
      <c r="S940" s="383"/>
      <c r="T940" s="383"/>
      <c r="U940" s="383"/>
      <c r="V940" s="383"/>
      <c r="W940" s="383"/>
      <c r="X940" s="383"/>
      <c r="Y940" s="383"/>
      <c r="Z940" s="383"/>
      <c r="AA940" s="383"/>
      <c r="AB940" s="383"/>
      <c r="AC940" s="383"/>
      <c r="AD940" s="383"/>
    </row>
    <row r="941">
      <c r="A941" s="383"/>
      <c r="B941" s="383"/>
      <c r="C941" s="379"/>
      <c r="D941" s="379" t="s">
        <v>380</v>
      </c>
      <c r="E941" s="381" t="s">
        <v>380</v>
      </c>
      <c r="F941" s="379"/>
      <c r="G941" s="379" t="s">
        <v>380</v>
      </c>
      <c r="H941" s="381" t="s">
        <v>380</v>
      </c>
      <c r="I941" s="379"/>
      <c r="J941" s="383"/>
      <c r="K941" s="383"/>
      <c r="L941" s="384"/>
      <c r="M941" s="383"/>
      <c r="N941" s="383"/>
      <c r="O941" s="383"/>
      <c r="P941" s="383"/>
      <c r="Q941" s="383"/>
      <c r="R941" s="383"/>
      <c r="S941" s="383"/>
      <c r="T941" s="383"/>
      <c r="U941" s="383"/>
      <c r="V941" s="383"/>
      <c r="W941" s="383"/>
      <c r="X941" s="383"/>
      <c r="Y941" s="383"/>
      <c r="Z941" s="383"/>
      <c r="AA941" s="383"/>
      <c r="AB941" s="383"/>
      <c r="AC941" s="383"/>
      <c r="AD941" s="383"/>
    </row>
    <row r="942">
      <c r="A942" s="383"/>
      <c r="B942" s="383"/>
      <c r="C942" s="379"/>
      <c r="D942" s="379" t="s">
        <v>380</v>
      </c>
      <c r="E942" s="381" t="s">
        <v>380</v>
      </c>
      <c r="F942" s="379"/>
      <c r="G942" s="379" t="s">
        <v>380</v>
      </c>
      <c r="H942" s="381" t="s">
        <v>380</v>
      </c>
      <c r="I942" s="379"/>
      <c r="J942" s="383"/>
      <c r="K942" s="383"/>
      <c r="L942" s="384"/>
      <c r="M942" s="383"/>
      <c r="N942" s="383"/>
      <c r="O942" s="383"/>
      <c r="P942" s="383"/>
      <c r="Q942" s="383"/>
      <c r="R942" s="383"/>
      <c r="S942" s="383"/>
      <c r="T942" s="383"/>
      <c r="U942" s="383"/>
      <c r="V942" s="383"/>
      <c r="W942" s="383"/>
      <c r="X942" s="383"/>
      <c r="Y942" s="383"/>
      <c r="Z942" s="383"/>
      <c r="AA942" s="383"/>
      <c r="AB942" s="383"/>
      <c r="AC942" s="383"/>
      <c r="AD942" s="383"/>
    </row>
    <row r="943">
      <c r="A943" s="383"/>
      <c r="B943" s="383"/>
      <c r="C943" s="379"/>
      <c r="D943" s="379" t="s">
        <v>380</v>
      </c>
      <c r="E943" s="381" t="s">
        <v>380</v>
      </c>
      <c r="F943" s="379"/>
      <c r="G943" s="379" t="s">
        <v>380</v>
      </c>
      <c r="H943" s="381" t="s">
        <v>380</v>
      </c>
      <c r="I943" s="379"/>
      <c r="J943" s="383"/>
      <c r="K943" s="383"/>
      <c r="L943" s="384"/>
      <c r="M943" s="383"/>
      <c r="N943" s="383"/>
      <c r="O943" s="383"/>
      <c r="P943" s="383"/>
      <c r="Q943" s="383"/>
      <c r="R943" s="383"/>
      <c r="S943" s="383"/>
      <c r="T943" s="383"/>
      <c r="U943" s="383"/>
      <c r="V943" s="383"/>
      <c r="W943" s="383"/>
      <c r="X943" s="383"/>
      <c r="Y943" s="383"/>
      <c r="Z943" s="383"/>
      <c r="AA943" s="383"/>
      <c r="AB943" s="383"/>
      <c r="AC943" s="383"/>
      <c r="AD943" s="383"/>
    </row>
    <row r="944">
      <c r="A944" s="383"/>
      <c r="B944" s="383"/>
      <c r="C944" s="379"/>
      <c r="D944" s="379" t="s">
        <v>380</v>
      </c>
      <c r="E944" s="381" t="s">
        <v>380</v>
      </c>
      <c r="F944" s="379"/>
      <c r="G944" s="379" t="s">
        <v>380</v>
      </c>
      <c r="H944" s="381" t="s">
        <v>380</v>
      </c>
      <c r="I944" s="379"/>
      <c r="J944" s="383"/>
      <c r="K944" s="383"/>
      <c r="L944" s="384"/>
      <c r="M944" s="383"/>
      <c r="N944" s="383"/>
      <c r="O944" s="383"/>
      <c r="P944" s="383"/>
      <c r="Q944" s="383"/>
      <c r="R944" s="383"/>
      <c r="S944" s="383"/>
      <c r="T944" s="383"/>
      <c r="U944" s="383"/>
      <c r="V944" s="383"/>
      <c r="W944" s="383"/>
      <c r="X944" s="383"/>
      <c r="Y944" s="383"/>
      <c r="Z944" s="383"/>
      <c r="AA944" s="383"/>
      <c r="AB944" s="383"/>
      <c r="AC944" s="383"/>
      <c r="AD944" s="383"/>
    </row>
    <row r="945">
      <c r="A945" s="383"/>
      <c r="B945" s="383"/>
      <c r="C945" s="379"/>
      <c r="D945" s="379" t="s">
        <v>380</v>
      </c>
      <c r="E945" s="381" t="s">
        <v>380</v>
      </c>
      <c r="F945" s="379"/>
      <c r="G945" s="379" t="s">
        <v>380</v>
      </c>
      <c r="H945" s="381" t="s">
        <v>380</v>
      </c>
      <c r="I945" s="379"/>
      <c r="J945" s="383"/>
      <c r="K945" s="383"/>
      <c r="L945" s="384"/>
      <c r="M945" s="383"/>
      <c r="N945" s="383"/>
      <c r="O945" s="383"/>
      <c r="P945" s="383"/>
      <c r="Q945" s="383"/>
      <c r="R945" s="383"/>
      <c r="S945" s="383"/>
      <c r="T945" s="383"/>
      <c r="U945" s="383"/>
      <c r="V945" s="383"/>
      <c r="W945" s="383"/>
      <c r="X945" s="383"/>
      <c r="Y945" s="383"/>
      <c r="Z945" s="383"/>
      <c r="AA945" s="383"/>
      <c r="AB945" s="383"/>
      <c r="AC945" s="383"/>
      <c r="AD945" s="383"/>
    </row>
    <row r="946">
      <c r="A946" s="383"/>
      <c r="B946" s="383"/>
      <c r="C946" s="379"/>
      <c r="D946" s="379" t="s">
        <v>380</v>
      </c>
      <c r="E946" s="381" t="s">
        <v>380</v>
      </c>
      <c r="F946" s="379"/>
      <c r="G946" s="379" t="s">
        <v>380</v>
      </c>
      <c r="H946" s="381" t="s">
        <v>380</v>
      </c>
      <c r="I946" s="379"/>
      <c r="J946" s="383"/>
      <c r="K946" s="383"/>
      <c r="L946" s="384"/>
      <c r="M946" s="383"/>
      <c r="N946" s="383"/>
      <c r="O946" s="383"/>
      <c r="P946" s="383"/>
      <c r="Q946" s="383"/>
      <c r="R946" s="383"/>
      <c r="S946" s="383"/>
      <c r="T946" s="383"/>
      <c r="U946" s="383"/>
      <c r="V946" s="383"/>
      <c r="W946" s="383"/>
      <c r="X946" s="383"/>
      <c r="Y946" s="383"/>
      <c r="Z946" s="383"/>
      <c r="AA946" s="383"/>
      <c r="AB946" s="383"/>
      <c r="AC946" s="383"/>
      <c r="AD946" s="383"/>
    </row>
    <row r="947">
      <c r="A947" s="383"/>
      <c r="B947" s="383"/>
      <c r="C947" s="379"/>
      <c r="D947" s="379" t="s">
        <v>380</v>
      </c>
      <c r="E947" s="381" t="s">
        <v>380</v>
      </c>
      <c r="F947" s="379"/>
      <c r="G947" s="379" t="s">
        <v>380</v>
      </c>
      <c r="H947" s="381" t="s">
        <v>380</v>
      </c>
      <c r="I947" s="379"/>
      <c r="J947" s="383"/>
      <c r="K947" s="383"/>
      <c r="L947" s="384"/>
      <c r="M947" s="383"/>
      <c r="N947" s="383"/>
      <c r="O947" s="383"/>
      <c r="P947" s="383"/>
      <c r="Q947" s="383"/>
      <c r="R947" s="383"/>
      <c r="S947" s="383"/>
      <c r="T947" s="383"/>
      <c r="U947" s="383"/>
      <c r="V947" s="383"/>
      <c r="W947" s="383"/>
      <c r="X947" s="383"/>
      <c r="Y947" s="383"/>
      <c r="Z947" s="383"/>
      <c r="AA947" s="383"/>
      <c r="AB947" s="383"/>
      <c r="AC947" s="383"/>
      <c r="AD947" s="383"/>
    </row>
    <row r="948">
      <c r="A948" s="383"/>
      <c r="B948" s="383"/>
      <c r="C948" s="379"/>
      <c r="D948" s="379" t="s">
        <v>380</v>
      </c>
      <c r="E948" s="381" t="s">
        <v>380</v>
      </c>
      <c r="F948" s="379"/>
      <c r="G948" s="379" t="s">
        <v>380</v>
      </c>
      <c r="H948" s="381" t="s">
        <v>380</v>
      </c>
      <c r="I948" s="379"/>
      <c r="J948" s="383"/>
      <c r="K948" s="383"/>
      <c r="L948" s="384"/>
      <c r="M948" s="383"/>
      <c r="N948" s="383"/>
      <c r="O948" s="383"/>
      <c r="P948" s="383"/>
      <c r="Q948" s="383"/>
      <c r="R948" s="383"/>
      <c r="S948" s="383"/>
      <c r="T948" s="383"/>
      <c r="U948" s="383"/>
      <c r="V948" s="383"/>
      <c r="W948" s="383"/>
      <c r="X948" s="383"/>
      <c r="Y948" s="383"/>
      <c r="Z948" s="383"/>
      <c r="AA948" s="383"/>
      <c r="AB948" s="383"/>
      <c r="AC948" s="383"/>
      <c r="AD948" s="383"/>
    </row>
    <row r="949">
      <c r="A949" s="383"/>
      <c r="B949" s="383"/>
      <c r="C949" s="379"/>
      <c r="D949" s="379" t="s">
        <v>380</v>
      </c>
      <c r="E949" s="381" t="s">
        <v>380</v>
      </c>
      <c r="F949" s="379"/>
      <c r="G949" s="379" t="s">
        <v>380</v>
      </c>
      <c r="H949" s="381" t="s">
        <v>380</v>
      </c>
      <c r="I949" s="379"/>
      <c r="J949" s="383"/>
      <c r="K949" s="383"/>
      <c r="L949" s="384"/>
      <c r="M949" s="383"/>
      <c r="N949" s="383"/>
      <c r="O949" s="383"/>
      <c r="P949" s="383"/>
      <c r="Q949" s="383"/>
      <c r="R949" s="383"/>
      <c r="S949" s="383"/>
      <c r="T949" s="383"/>
      <c r="U949" s="383"/>
      <c r="V949" s="383"/>
      <c r="W949" s="383"/>
      <c r="X949" s="383"/>
      <c r="Y949" s="383"/>
      <c r="Z949" s="383"/>
      <c r="AA949" s="383"/>
      <c r="AB949" s="383"/>
      <c r="AC949" s="383"/>
      <c r="AD949" s="383"/>
    </row>
    <row r="950">
      <c r="A950" s="383"/>
      <c r="B950" s="383"/>
      <c r="C950" s="379"/>
      <c r="D950" s="379" t="s">
        <v>380</v>
      </c>
      <c r="E950" s="381" t="s">
        <v>380</v>
      </c>
      <c r="F950" s="379"/>
      <c r="G950" s="379" t="s">
        <v>380</v>
      </c>
      <c r="H950" s="381" t="s">
        <v>380</v>
      </c>
      <c r="I950" s="379"/>
      <c r="J950" s="383"/>
      <c r="K950" s="383"/>
      <c r="L950" s="384"/>
      <c r="M950" s="383"/>
      <c r="N950" s="383"/>
      <c r="O950" s="383"/>
      <c r="P950" s="383"/>
      <c r="Q950" s="383"/>
      <c r="R950" s="383"/>
      <c r="S950" s="383"/>
      <c r="T950" s="383"/>
      <c r="U950" s="383"/>
      <c r="V950" s="383"/>
      <c r="W950" s="383"/>
      <c r="X950" s="383"/>
      <c r="Y950" s="383"/>
      <c r="Z950" s="383"/>
      <c r="AA950" s="383"/>
      <c r="AB950" s="383"/>
      <c r="AC950" s="383"/>
      <c r="AD950" s="383"/>
    </row>
    <row r="951">
      <c r="A951" s="383"/>
      <c r="B951" s="383"/>
      <c r="C951" s="379"/>
      <c r="D951" s="379" t="s">
        <v>380</v>
      </c>
      <c r="E951" s="381" t="s">
        <v>380</v>
      </c>
      <c r="F951" s="379"/>
      <c r="G951" s="379" t="s">
        <v>380</v>
      </c>
      <c r="H951" s="381" t="s">
        <v>380</v>
      </c>
      <c r="I951" s="379"/>
      <c r="J951" s="383"/>
      <c r="K951" s="383"/>
      <c r="L951" s="384"/>
      <c r="M951" s="383"/>
      <c r="N951" s="383"/>
      <c r="O951" s="383"/>
      <c r="P951" s="383"/>
      <c r="Q951" s="383"/>
      <c r="R951" s="383"/>
      <c r="S951" s="383"/>
      <c r="T951" s="383"/>
      <c r="U951" s="383"/>
      <c r="V951" s="383"/>
      <c r="W951" s="383"/>
      <c r="X951" s="383"/>
      <c r="Y951" s="383"/>
      <c r="Z951" s="383"/>
      <c r="AA951" s="383"/>
      <c r="AB951" s="383"/>
      <c r="AC951" s="383"/>
      <c r="AD951" s="383"/>
    </row>
    <row r="952">
      <c r="A952" s="383"/>
      <c r="B952" s="383"/>
      <c r="C952" s="379"/>
      <c r="D952" s="379" t="s">
        <v>380</v>
      </c>
      <c r="E952" s="381" t="s">
        <v>380</v>
      </c>
      <c r="F952" s="379"/>
      <c r="G952" s="379" t="s">
        <v>380</v>
      </c>
      <c r="H952" s="381" t="s">
        <v>380</v>
      </c>
      <c r="I952" s="379"/>
      <c r="J952" s="383"/>
      <c r="K952" s="383"/>
      <c r="L952" s="384"/>
      <c r="M952" s="383"/>
      <c r="N952" s="383"/>
      <c r="O952" s="383"/>
      <c r="P952" s="383"/>
      <c r="Q952" s="383"/>
      <c r="R952" s="383"/>
      <c r="S952" s="383"/>
      <c r="T952" s="383"/>
      <c r="U952" s="383"/>
      <c r="V952" s="383"/>
      <c r="W952" s="383"/>
      <c r="X952" s="383"/>
      <c r="Y952" s="383"/>
      <c r="Z952" s="383"/>
      <c r="AA952" s="383"/>
      <c r="AB952" s="383"/>
      <c r="AC952" s="383"/>
      <c r="AD952" s="383"/>
    </row>
    <row r="953">
      <c r="A953" s="383"/>
      <c r="B953" s="383"/>
      <c r="C953" s="379"/>
      <c r="D953" s="379" t="s">
        <v>380</v>
      </c>
      <c r="E953" s="381" t="s">
        <v>380</v>
      </c>
      <c r="F953" s="379"/>
      <c r="G953" s="379" t="s">
        <v>380</v>
      </c>
      <c r="H953" s="381" t="s">
        <v>380</v>
      </c>
      <c r="I953" s="379"/>
      <c r="J953" s="383"/>
      <c r="K953" s="383"/>
      <c r="L953" s="384"/>
      <c r="M953" s="383"/>
      <c r="N953" s="383"/>
      <c r="O953" s="383"/>
      <c r="P953" s="383"/>
      <c r="Q953" s="383"/>
      <c r="R953" s="383"/>
      <c r="S953" s="383"/>
      <c r="T953" s="383"/>
      <c r="U953" s="383"/>
      <c r="V953" s="383"/>
      <c r="W953" s="383"/>
      <c r="X953" s="383"/>
      <c r="Y953" s="383"/>
      <c r="Z953" s="383"/>
      <c r="AA953" s="383"/>
      <c r="AB953" s="383"/>
      <c r="AC953" s="383"/>
      <c r="AD953" s="383"/>
    </row>
    <row r="954">
      <c r="A954" s="383"/>
      <c r="B954" s="383"/>
      <c r="C954" s="379"/>
      <c r="D954" s="379" t="s">
        <v>380</v>
      </c>
      <c r="E954" s="381" t="s">
        <v>380</v>
      </c>
      <c r="F954" s="379"/>
      <c r="G954" s="379" t="s">
        <v>380</v>
      </c>
      <c r="H954" s="381" t="s">
        <v>380</v>
      </c>
      <c r="I954" s="379"/>
      <c r="J954" s="383"/>
      <c r="K954" s="383"/>
      <c r="L954" s="384"/>
      <c r="M954" s="383"/>
      <c r="N954" s="383"/>
      <c r="O954" s="383"/>
      <c r="P954" s="383"/>
      <c r="Q954" s="383"/>
      <c r="R954" s="383"/>
      <c r="S954" s="383"/>
      <c r="T954" s="383"/>
      <c r="U954" s="383"/>
      <c r="V954" s="383"/>
      <c r="W954" s="383"/>
      <c r="X954" s="383"/>
      <c r="Y954" s="383"/>
      <c r="Z954" s="383"/>
      <c r="AA954" s="383"/>
      <c r="AB954" s="383"/>
      <c r="AC954" s="383"/>
      <c r="AD954" s="383"/>
    </row>
    <row r="955">
      <c r="A955" s="383"/>
      <c r="B955" s="383"/>
      <c r="C955" s="379"/>
      <c r="D955" s="379" t="s">
        <v>380</v>
      </c>
      <c r="E955" s="381" t="s">
        <v>380</v>
      </c>
      <c r="F955" s="379"/>
      <c r="G955" s="379" t="s">
        <v>380</v>
      </c>
      <c r="H955" s="381" t="s">
        <v>380</v>
      </c>
      <c r="I955" s="379"/>
      <c r="J955" s="383"/>
      <c r="K955" s="383"/>
      <c r="L955" s="384"/>
      <c r="M955" s="383"/>
      <c r="N955" s="383"/>
      <c r="O955" s="383"/>
      <c r="P955" s="383"/>
      <c r="Q955" s="383"/>
      <c r="R955" s="383"/>
      <c r="S955" s="383"/>
      <c r="T955" s="383"/>
      <c r="U955" s="383"/>
      <c r="V955" s="383"/>
      <c r="W955" s="383"/>
      <c r="X955" s="383"/>
      <c r="Y955" s="383"/>
      <c r="Z955" s="383"/>
      <c r="AA955" s="383"/>
      <c r="AB955" s="383"/>
      <c r="AC955" s="383"/>
      <c r="AD955" s="383"/>
    </row>
    <row r="956">
      <c r="A956" s="383"/>
      <c r="B956" s="383"/>
      <c r="C956" s="379"/>
      <c r="D956" s="379" t="s">
        <v>380</v>
      </c>
      <c r="E956" s="381" t="s">
        <v>380</v>
      </c>
      <c r="F956" s="379"/>
      <c r="G956" s="379" t="s">
        <v>380</v>
      </c>
      <c r="H956" s="381" t="s">
        <v>380</v>
      </c>
      <c r="I956" s="379"/>
      <c r="J956" s="383"/>
      <c r="K956" s="383"/>
      <c r="L956" s="384"/>
      <c r="M956" s="383"/>
      <c r="N956" s="383"/>
      <c r="O956" s="383"/>
      <c r="P956" s="383"/>
      <c r="Q956" s="383"/>
      <c r="R956" s="383"/>
      <c r="S956" s="383"/>
      <c r="T956" s="383"/>
      <c r="U956" s="383"/>
      <c r="V956" s="383"/>
      <c r="W956" s="383"/>
      <c r="X956" s="383"/>
      <c r="Y956" s="383"/>
      <c r="Z956" s="383"/>
      <c r="AA956" s="383"/>
      <c r="AB956" s="383"/>
      <c r="AC956" s="383"/>
      <c r="AD956" s="383"/>
    </row>
    <row r="957">
      <c r="A957" s="383"/>
      <c r="B957" s="383"/>
      <c r="C957" s="379"/>
      <c r="D957" s="379" t="s">
        <v>380</v>
      </c>
      <c r="E957" s="381" t="s">
        <v>380</v>
      </c>
      <c r="F957" s="379"/>
      <c r="G957" s="379" t="s">
        <v>380</v>
      </c>
      <c r="H957" s="381" t="s">
        <v>380</v>
      </c>
      <c r="I957" s="379"/>
      <c r="J957" s="383"/>
      <c r="K957" s="383"/>
      <c r="L957" s="384"/>
      <c r="M957" s="383"/>
      <c r="N957" s="383"/>
      <c r="O957" s="383"/>
      <c r="P957" s="383"/>
      <c r="Q957" s="383"/>
      <c r="R957" s="383"/>
      <c r="S957" s="383"/>
      <c r="T957" s="383"/>
      <c r="U957" s="383"/>
      <c r="V957" s="383"/>
      <c r="W957" s="383"/>
      <c r="X957" s="383"/>
      <c r="Y957" s="383"/>
      <c r="Z957" s="383"/>
      <c r="AA957" s="383"/>
      <c r="AB957" s="383"/>
      <c r="AC957" s="383"/>
      <c r="AD957" s="383"/>
    </row>
    <row r="958">
      <c r="A958" s="383"/>
      <c r="B958" s="383"/>
      <c r="C958" s="379"/>
      <c r="D958" s="379" t="s">
        <v>380</v>
      </c>
      <c r="E958" s="381" t="s">
        <v>380</v>
      </c>
      <c r="F958" s="379"/>
      <c r="G958" s="379" t="s">
        <v>380</v>
      </c>
      <c r="H958" s="381" t="s">
        <v>380</v>
      </c>
      <c r="I958" s="379"/>
      <c r="J958" s="383"/>
      <c r="K958" s="383"/>
      <c r="L958" s="384"/>
      <c r="M958" s="383"/>
      <c r="N958" s="383"/>
      <c r="O958" s="383"/>
      <c r="P958" s="383"/>
      <c r="Q958" s="383"/>
      <c r="R958" s="383"/>
      <c r="S958" s="383"/>
      <c r="T958" s="383"/>
      <c r="U958" s="383"/>
      <c r="V958" s="383"/>
      <c r="W958" s="383"/>
      <c r="X958" s="383"/>
      <c r="Y958" s="383"/>
      <c r="Z958" s="383"/>
      <c r="AA958" s="383"/>
      <c r="AB958" s="383"/>
      <c r="AC958" s="383"/>
      <c r="AD958" s="383"/>
    </row>
    <row r="959">
      <c r="A959" s="383"/>
      <c r="B959" s="383"/>
      <c r="C959" s="379"/>
      <c r="D959" s="379" t="s">
        <v>380</v>
      </c>
      <c r="E959" s="381" t="s">
        <v>380</v>
      </c>
      <c r="F959" s="379"/>
      <c r="G959" s="379" t="s">
        <v>380</v>
      </c>
      <c r="H959" s="381" t="s">
        <v>380</v>
      </c>
      <c r="I959" s="379"/>
      <c r="J959" s="383"/>
      <c r="K959" s="383"/>
      <c r="L959" s="384"/>
      <c r="M959" s="383"/>
      <c r="N959" s="383"/>
      <c r="O959" s="383"/>
      <c r="P959" s="383"/>
      <c r="Q959" s="383"/>
      <c r="R959" s="383"/>
      <c r="S959" s="383"/>
      <c r="T959" s="383"/>
      <c r="U959" s="383"/>
      <c r="V959" s="383"/>
      <c r="W959" s="383"/>
      <c r="X959" s="383"/>
      <c r="Y959" s="383"/>
      <c r="Z959" s="383"/>
      <c r="AA959" s="383"/>
      <c r="AB959" s="383"/>
      <c r="AC959" s="383"/>
      <c r="AD959" s="383"/>
    </row>
    <row r="960">
      <c r="A960" s="383"/>
      <c r="B960" s="383"/>
      <c r="C960" s="379"/>
      <c r="D960" s="379" t="s">
        <v>380</v>
      </c>
      <c r="E960" s="381" t="s">
        <v>380</v>
      </c>
      <c r="F960" s="379"/>
      <c r="G960" s="379" t="s">
        <v>380</v>
      </c>
      <c r="H960" s="381" t="s">
        <v>380</v>
      </c>
      <c r="I960" s="379"/>
      <c r="J960" s="383"/>
      <c r="K960" s="383"/>
      <c r="L960" s="384"/>
      <c r="M960" s="383"/>
      <c r="N960" s="383"/>
      <c r="O960" s="383"/>
      <c r="P960" s="383"/>
      <c r="Q960" s="383"/>
      <c r="R960" s="383"/>
      <c r="S960" s="383"/>
      <c r="T960" s="383"/>
      <c r="U960" s="383"/>
      <c r="V960" s="383"/>
      <c r="W960" s="383"/>
      <c r="X960" s="383"/>
      <c r="Y960" s="383"/>
      <c r="Z960" s="383"/>
      <c r="AA960" s="383"/>
      <c r="AB960" s="383"/>
      <c r="AC960" s="383"/>
      <c r="AD960" s="383"/>
    </row>
    <row r="961">
      <c r="A961" s="383"/>
      <c r="B961" s="383"/>
      <c r="C961" s="379"/>
      <c r="D961" s="379" t="s">
        <v>380</v>
      </c>
      <c r="E961" s="381" t="s">
        <v>380</v>
      </c>
      <c r="F961" s="379"/>
      <c r="G961" s="379" t="s">
        <v>380</v>
      </c>
      <c r="H961" s="381" t="s">
        <v>380</v>
      </c>
      <c r="I961" s="379"/>
      <c r="J961" s="383"/>
      <c r="K961" s="383"/>
      <c r="L961" s="384"/>
      <c r="M961" s="383"/>
      <c r="N961" s="383"/>
      <c r="O961" s="383"/>
      <c r="P961" s="383"/>
      <c r="Q961" s="383"/>
      <c r="R961" s="383"/>
      <c r="S961" s="383"/>
      <c r="T961" s="383"/>
      <c r="U961" s="383"/>
      <c r="V961" s="383"/>
      <c r="W961" s="383"/>
      <c r="X961" s="383"/>
      <c r="Y961" s="383"/>
      <c r="Z961" s="383"/>
      <c r="AA961" s="383"/>
      <c r="AB961" s="383"/>
      <c r="AC961" s="383"/>
      <c r="AD961" s="383"/>
    </row>
    <row r="962">
      <c r="A962" s="383"/>
      <c r="B962" s="383"/>
      <c r="C962" s="379"/>
      <c r="D962" s="379" t="s">
        <v>380</v>
      </c>
      <c r="E962" s="381" t="s">
        <v>380</v>
      </c>
      <c r="F962" s="379"/>
      <c r="G962" s="379" t="s">
        <v>380</v>
      </c>
      <c r="H962" s="381" t="s">
        <v>380</v>
      </c>
      <c r="I962" s="379"/>
      <c r="J962" s="383"/>
      <c r="K962" s="383"/>
      <c r="L962" s="384"/>
      <c r="M962" s="383"/>
      <c r="N962" s="383"/>
      <c r="O962" s="383"/>
      <c r="P962" s="383"/>
      <c r="Q962" s="383"/>
      <c r="R962" s="383"/>
      <c r="S962" s="383"/>
      <c r="T962" s="383"/>
      <c r="U962" s="383"/>
      <c r="V962" s="383"/>
      <c r="W962" s="383"/>
      <c r="X962" s="383"/>
      <c r="Y962" s="383"/>
      <c r="Z962" s="383"/>
      <c r="AA962" s="383"/>
      <c r="AB962" s="383"/>
      <c r="AC962" s="383"/>
      <c r="AD962" s="383"/>
    </row>
    <row r="963">
      <c r="A963" s="383"/>
      <c r="B963" s="383"/>
      <c r="C963" s="379"/>
      <c r="D963" s="379" t="s">
        <v>380</v>
      </c>
      <c r="E963" s="381" t="s">
        <v>380</v>
      </c>
      <c r="F963" s="379"/>
      <c r="G963" s="379" t="s">
        <v>380</v>
      </c>
      <c r="H963" s="381" t="s">
        <v>380</v>
      </c>
      <c r="I963" s="379"/>
      <c r="J963" s="383"/>
      <c r="K963" s="383"/>
      <c r="L963" s="384"/>
      <c r="M963" s="383"/>
      <c r="N963" s="383"/>
      <c r="O963" s="383"/>
      <c r="P963" s="383"/>
      <c r="Q963" s="383"/>
      <c r="R963" s="383"/>
      <c r="S963" s="383"/>
      <c r="T963" s="383"/>
      <c r="U963" s="383"/>
      <c r="V963" s="383"/>
      <c r="W963" s="383"/>
      <c r="X963" s="383"/>
      <c r="Y963" s="383"/>
      <c r="Z963" s="383"/>
      <c r="AA963" s="383"/>
      <c r="AB963" s="383"/>
      <c r="AC963" s="383"/>
      <c r="AD963" s="383"/>
    </row>
    <row r="964">
      <c r="A964" s="383"/>
      <c r="B964" s="383"/>
      <c r="C964" s="379"/>
      <c r="D964" s="379" t="s">
        <v>380</v>
      </c>
      <c r="E964" s="381" t="s">
        <v>380</v>
      </c>
      <c r="F964" s="379"/>
      <c r="G964" s="379" t="s">
        <v>380</v>
      </c>
      <c r="H964" s="381" t="s">
        <v>380</v>
      </c>
      <c r="I964" s="379"/>
      <c r="J964" s="383"/>
      <c r="K964" s="383"/>
      <c r="L964" s="384"/>
      <c r="M964" s="383"/>
      <c r="N964" s="383"/>
      <c r="O964" s="383"/>
      <c r="P964" s="383"/>
      <c r="Q964" s="383"/>
      <c r="R964" s="383"/>
      <c r="S964" s="383"/>
      <c r="T964" s="383"/>
      <c r="U964" s="383"/>
      <c r="V964" s="383"/>
      <c r="W964" s="383"/>
      <c r="X964" s="383"/>
      <c r="Y964" s="383"/>
      <c r="Z964" s="383"/>
      <c r="AA964" s="383"/>
      <c r="AB964" s="383"/>
      <c r="AC964" s="383"/>
      <c r="AD964" s="383"/>
    </row>
    <row r="965">
      <c r="A965" s="383"/>
      <c r="B965" s="383"/>
      <c r="C965" s="379"/>
      <c r="D965" s="379" t="s">
        <v>380</v>
      </c>
      <c r="E965" s="381" t="s">
        <v>380</v>
      </c>
      <c r="F965" s="379"/>
      <c r="G965" s="379" t="s">
        <v>380</v>
      </c>
      <c r="H965" s="381" t="s">
        <v>380</v>
      </c>
      <c r="I965" s="379"/>
      <c r="J965" s="383"/>
      <c r="K965" s="383"/>
      <c r="L965" s="384"/>
      <c r="M965" s="383"/>
      <c r="N965" s="383"/>
      <c r="O965" s="383"/>
      <c r="P965" s="383"/>
      <c r="Q965" s="383"/>
      <c r="R965" s="383"/>
      <c r="S965" s="383"/>
      <c r="T965" s="383"/>
      <c r="U965" s="383"/>
      <c r="V965" s="383"/>
      <c r="W965" s="383"/>
      <c r="X965" s="383"/>
      <c r="Y965" s="383"/>
      <c r="Z965" s="383"/>
      <c r="AA965" s="383"/>
      <c r="AB965" s="383"/>
      <c r="AC965" s="383"/>
      <c r="AD965" s="383"/>
    </row>
    <row r="966">
      <c r="A966" s="383"/>
      <c r="B966" s="383"/>
      <c r="C966" s="379"/>
      <c r="D966" s="379" t="s">
        <v>380</v>
      </c>
      <c r="E966" s="381" t="s">
        <v>380</v>
      </c>
      <c r="F966" s="379"/>
      <c r="G966" s="379" t="s">
        <v>380</v>
      </c>
      <c r="H966" s="381" t="s">
        <v>380</v>
      </c>
      <c r="I966" s="379"/>
      <c r="J966" s="383"/>
      <c r="K966" s="383"/>
      <c r="L966" s="384"/>
      <c r="M966" s="383"/>
      <c r="N966" s="383"/>
      <c r="O966" s="383"/>
      <c r="P966" s="383"/>
      <c r="Q966" s="383"/>
      <c r="R966" s="383"/>
      <c r="S966" s="383"/>
      <c r="T966" s="383"/>
      <c r="U966" s="383"/>
      <c r="V966" s="383"/>
      <c r="W966" s="383"/>
      <c r="X966" s="383"/>
      <c r="Y966" s="383"/>
      <c r="Z966" s="383"/>
      <c r="AA966" s="383"/>
      <c r="AB966" s="383"/>
      <c r="AC966" s="383"/>
      <c r="AD966" s="383"/>
    </row>
    <row r="967">
      <c r="A967" s="383"/>
      <c r="B967" s="383"/>
      <c r="C967" s="379"/>
      <c r="D967" s="379" t="s">
        <v>380</v>
      </c>
      <c r="E967" s="381" t="s">
        <v>380</v>
      </c>
      <c r="F967" s="379"/>
      <c r="G967" s="379" t="s">
        <v>380</v>
      </c>
      <c r="H967" s="381" t="s">
        <v>380</v>
      </c>
      <c r="I967" s="379"/>
      <c r="J967" s="383"/>
      <c r="K967" s="383"/>
      <c r="L967" s="384"/>
      <c r="M967" s="383"/>
      <c r="N967" s="383"/>
      <c r="O967" s="383"/>
      <c r="P967" s="383"/>
      <c r="Q967" s="383"/>
      <c r="R967" s="383"/>
      <c r="S967" s="383"/>
      <c r="T967" s="383"/>
      <c r="U967" s="383"/>
      <c r="V967" s="383"/>
      <c r="W967" s="383"/>
      <c r="X967" s="383"/>
      <c r="Y967" s="383"/>
      <c r="Z967" s="383"/>
      <c r="AA967" s="383"/>
      <c r="AB967" s="383"/>
      <c r="AC967" s="383"/>
      <c r="AD967" s="383"/>
    </row>
    <row r="968">
      <c r="A968" s="383"/>
      <c r="B968" s="383"/>
      <c r="C968" s="379"/>
      <c r="D968" s="379" t="s">
        <v>380</v>
      </c>
      <c r="E968" s="381" t="s">
        <v>380</v>
      </c>
      <c r="F968" s="379"/>
      <c r="G968" s="379" t="s">
        <v>380</v>
      </c>
      <c r="H968" s="381" t="s">
        <v>380</v>
      </c>
      <c r="I968" s="379"/>
      <c r="J968" s="383"/>
      <c r="K968" s="383"/>
      <c r="L968" s="384"/>
      <c r="M968" s="383"/>
      <c r="N968" s="383"/>
      <c r="O968" s="383"/>
      <c r="P968" s="383"/>
      <c r="Q968" s="383"/>
      <c r="R968" s="383"/>
      <c r="S968" s="383"/>
      <c r="T968" s="383"/>
      <c r="U968" s="383"/>
      <c r="V968" s="383"/>
      <c r="W968" s="383"/>
      <c r="X968" s="383"/>
      <c r="Y968" s="383"/>
      <c r="Z968" s="383"/>
      <c r="AA968" s="383"/>
      <c r="AB968" s="383"/>
      <c r="AC968" s="383"/>
      <c r="AD968" s="383"/>
    </row>
    <row r="969">
      <c r="A969" s="383"/>
      <c r="B969" s="383"/>
      <c r="C969" s="379"/>
      <c r="D969" s="379" t="s">
        <v>380</v>
      </c>
      <c r="E969" s="381" t="s">
        <v>380</v>
      </c>
      <c r="F969" s="379"/>
      <c r="G969" s="379" t="s">
        <v>380</v>
      </c>
      <c r="H969" s="381" t="s">
        <v>380</v>
      </c>
      <c r="I969" s="379"/>
      <c r="J969" s="383"/>
      <c r="K969" s="383"/>
      <c r="L969" s="384"/>
      <c r="M969" s="383"/>
      <c r="N969" s="383"/>
      <c r="O969" s="383"/>
      <c r="P969" s="383"/>
      <c r="Q969" s="383"/>
      <c r="R969" s="383"/>
      <c r="S969" s="383"/>
      <c r="T969" s="383"/>
      <c r="U969" s="383"/>
      <c r="V969" s="383"/>
      <c r="W969" s="383"/>
      <c r="X969" s="383"/>
      <c r="Y969" s="383"/>
      <c r="Z969" s="383"/>
      <c r="AA969" s="383"/>
      <c r="AB969" s="383"/>
      <c r="AC969" s="383"/>
      <c r="AD969" s="383"/>
    </row>
    <row r="970">
      <c r="A970" s="383"/>
      <c r="B970" s="383"/>
      <c r="C970" s="379"/>
      <c r="D970" s="379" t="s">
        <v>380</v>
      </c>
      <c r="E970" s="381" t="s">
        <v>380</v>
      </c>
      <c r="F970" s="379"/>
      <c r="G970" s="379" t="s">
        <v>380</v>
      </c>
      <c r="H970" s="381" t="s">
        <v>380</v>
      </c>
      <c r="I970" s="379"/>
      <c r="J970" s="383"/>
      <c r="K970" s="383"/>
      <c r="L970" s="384"/>
      <c r="M970" s="383"/>
      <c r="N970" s="383"/>
      <c r="O970" s="383"/>
      <c r="P970" s="383"/>
      <c r="Q970" s="383"/>
      <c r="R970" s="383"/>
      <c r="S970" s="383"/>
      <c r="T970" s="383"/>
      <c r="U970" s="383"/>
      <c r="V970" s="383"/>
      <c r="W970" s="383"/>
      <c r="X970" s="383"/>
      <c r="Y970" s="383"/>
      <c r="Z970" s="383"/>
      <c r="AA970" s="383"/>
      <c r="AB970" s="383"/>
      <c r="AC970" s="383"/>
      <c r="AD970" s="383"/>
    </row>
    <row r="971">
      <c r="A971" s="383"/>
      <c r="B971" s="383"/>
      <c r="C971" s="379"/>
      <c r="D971" s="379" t="s">
        <v>380</v>
      </c>
      <c r="E971" s="381" t="s">
        <v>380</v>
      </c>
      <c r="F971" s="379"/>
      <c r="G971" s="379" t="s">
        <v>380</v>
      </c>
      <c r="H971" s="381" t="s">
        <v>380</v>
      </c>
      <c r="I971" s="379"/>
      <c r="J971" s="383"/>
      <c r="K971" s="383"/>
      <c r="L971" s="384"/>
      <c r="M971" s="383"/>
      <c r="N971" s="383"/>
      <c r="O971" s="383"/>
      <c r="P971" s="383"/>
      <c r="Q971" s="383"/>
      <c r="R971" s="383"/>
      <c r="S971" s="383"/>
      <c r="T971" s="383"/>
      <c r="U971" s="383"/>
      <c r="V971" s="383"/>
      <c r="W971" s="383"/>
      <c r="X971" s="383"/>
      <c r="Y971" s="383"/>
      <c r="Z971" s="383"/>
      <c r="AA971" s="383"/>
      <c r="AB971" s="383"/>
      <c r="AC971" s="383"/>
      <c r="AD971" s="383"/>
    </row>
    <row r="972">
      <c r="A972" s="383"/>
      <c r="B972" s="383"/>
      <c r="C972" s="379"/>
      <c r="D972" s="379" t="s">
        <v>380</v>
      </c>
      <c r="E972" s="381" t="s">
        <v>380</v>
      </c>
      <c r="F972" s="379"/>
      <c r="G972" s="379" t="s">
        <v>380</v>
      </c>
      <c r="H972" s="381" t="s">
        <v>380</v>
      </c>
      <c r="I972" s="379"/>
      <c r="J972" s="383"/>
      <c r="K972" s="383"/>
      <c r="L972" s="384"/>
      <c r="M972" s="383"/>
      <c r="N972" s="383"/>
      <c r="O972" s="383"/>
      <c r="P972" s="383"/>
      <c r="Q972" s="383"/>
      <c r="R972" s="383"/>
      <c r="S972" s="383"/>
      <c r="T972" s="383"/>
      <c r="U972" s="383"/>
      <c r="V972" s="383"/>
      <c r="W972" s="383"/>
      <c r="X972" s="383"/>
      <c r="Y972" s="383"/>
      <c r="Z972" s="383"/>
      <c r="AA972" s="383"/>
      <c r="AB972" s="383"/>
      <c r="AC972" s="383"/>
      <c r="AD972" s="383"/>
    </row>
    <row r="973">
      <c r="A973" s="383"/>
      <c r="B973" s="383"/>
      <c r="C973" s="379"/>
      <c r="D973" s="379" t="s">
        <v>380</v>
      </c>
      <c r="E973" s="381" t="s">
        <v>380</v>
      </c>
      <c r="F973" s="379"/>
      <c r="G973" s="379" t="s">
        <v>380</v>
      </c>
      <c r="H973" s="381" t="s">
        <v>380</v>
      </c>
      <c r="I973" s="379"/>
      <c r="J973" s="383"/>
      <c r="K973" s="383"/>
      <c r="L973" s="384"/>
      <c r="M973" s="383"/>
      <c r="N973" s="383"/>
      <c r="O973" s="383"/>
      <c r="P973" s="383"/>
      <c r="Q973" s="383"/>
      <c r="R973" s="383"/>
      <c r="S973" s="383"/>
      <c r="T973" s="383"/>
      <c r="U973" s="383"/>
      <c r="V973" s="383"/>
      <c r="W973" s="383"/>
      <c r="X973" s="383"/>
      <c r="Y973" s="383"/>
      <c r="Z973" s="383"/>
      <c r="AA973" s="383"/>
      <c r="AB973" s="383"/>
      <c r="AC973" s="383"/>
      <c r="AD973" s="383"/>
    </row>
    <row r="974">
      <c r="A974" s="383"/>
      <c r="B974" s="383"/>
      <c r="C974" s="379"/>
      <c r="D974" s="379" t="s">
        <v>380</v>
      </c>
      <c r="E974" s="381" t="s">
        <v>380</v>
      </c>
      <c r="F974" s="379"/>
      <c r="G974" s="379" t="s">
        <v>380</v>
      </c>
      <c r="H974" s="381" t="s">
        <v>380</v>
      </c>
      <c r="I974" s="379"/>
      <c r="J974" s="383"/>
      <c r="K974" s="383"/>
      <c r="L974" s="384"/>
      <c r="M974" s="383"/>
      <c r="N974" s="383"/>
      <c r="O974" s="383"/>
      <c r="P974" s="383"/>
      <c r="Q974" s="383"/>
      <c r="R974" s="383"/>
      <c r="S974" s="383"/>
      <c r="T974" s="383"/>
      <c r="U974" s="383"/>
      <c r="V974" s="383"/>
      <c r="W974" s="383"/>
      <c r="X974" s="383"/>
      <c r="Y974" s="383"/>
      <c r="Z974" s="383"/>
      <c r="AA974" s="383"/>
      <c r="AB974" s="383"/>
      <c r="AC974" s="383"/>
      <c r="AD974" s="383"/>
    </row>
    <row r="975">
      <c r="A975" s="383"/>
      <c r="B975" s="383"/>
      <c r="C975" s="379"/>
      <c r="D975" s="379" t="s">
        <v>380</v>
      </c>
      <c r="E975" s="381" t="s">
        <v>380</v>
      </c>
      <c r="F975" s="379"/>
      <c r="G975" s="379" t="s">
        <v>380</v>
      </c>
      <c r="H975" s="381" t="s">
        <v>380</v>
      </c>
      <c r="I975" s="379"/>
      <c r="J975" s="383"/>
      <c r="K975" s="383"/>
      <c r="L975" s="384"/>
      <c r="M975" s="383"/>
      <c r="N975" s="383"/>
      <c r="O975" s="383"/>
      <c r="P975" s="383"/>
      <c r="Q975" s="383"/>
      <c r="R975" s="383"/>
      <c r="S975" s="383"/>
      <c r="T975" s="383"/>
      <c r="U975" s="383"/>
      <c r="V975" s="383"/>
      <c r="W975" s="383"/>
      <c r="X975" s="383"/>
      <c r="Y975" s="383"/>
      <c r="Z975" s="383"/>
      <c r="AA975" s="383"/>
      <c r="AB975" s="383"/>
      <c r="AC975" s="383"/>
      <c r="AD975" s="383"/>
    </row>
    <row r="976">
      <c r="A976" s="383"/>
      <c r="B976" s="383"/>
      <c r="C976" s="379"/>
      <c r="D976" s="379" t="s">
        <v>380</v>
      </c>
      <c r="E976" s="381" t="s">
        <v>380</v>
      </c>
      <c r="F976" s="379"/>
      <c r="G976" s="379" t="s">
        <v>380</v>
      </c>
      <c r="H976" s="381" t="s">
        <v>380</v>
      </c>
      <c r="I976" s="379"/>
      <c r="J976" s="383"/>
      <c r="K976" s="383"/>
      <c r="L976" s="384"/>
      <c r="M976" s="383"/>
      <c r="N976" s="383"/>
      <c r="O976" s="383"/>
      <c r="P976" s="383"/>
      <c r="Q976" s="383"/>
      <c r="R976" s="383"/>
      <c r="S976" s="383"/>
      <c r="T976" s="383"/>
      <c r="U976" s="383"/>
      <c r="V976" s="383"/>
      <c r="W976" s="383"/>
      <c r="X976" s="383"/>
      <c r="Y976" s="383"/>
      <c r="Z976" s="383"/>
      <c r="AA976" s="383"/>
      <c r="AB976" s="383"/>
      <c r="AC976" s="383"/>
      <c r="AD976" s="383"/>
    </row>
    <row r="977">
      <c r="A977" s="383"/>
      <c r="B977" s="383"/>
      <c r="C977" s="379"/>
      <c r="D977" s="379" t="s">
        <v>380</v>
      </c>
      <c r="E977" s="381" t="s">
        <v>380</v>
      </c>
      <c r="F977" s="379"/>
      <c r="G977" s="379" t="s">
        <v>380</v>
      </c>
      <c r="H977" s="381" t="s">
        <v>380</v>
      </c>
      <c r="I977" s="379"/>
      <c r="J977" s="383"/>
      <c r="K977" s="383"/>
      <c r="L977" s="384"/>
      <c r="M977" s="383"/>
      <c r="N977" s="383"/>
      <c r="O977" s="383"/>
      <c r="P977" s="383"/>
      <c r="Q977" s="383"/>
      <c r="R977" s="383"/>
      <c r="S977" s="383"/>
      <c r="T977" s="383"/>
      <c r="U977" s="383"/>
      <c r="V977" s="383"/>
      <c r="W977" s="383"/>
      <c r="X977" s="383"/>
      <c r="Y977" s="383"/>
      <c r="Z977" s="383"/>
      <c r="AA977" s="383"/>
      <c r="AB977" s="383"/>
      <c r="AC977" s="383"/>
      <c r="AD977" s="383"/>
    </row>
    <row r="978">
      <c r="A978" s="383"/>
      <c r="B978" s="383"/>
      <c r="C978" s="379"/>
      <c r="D978" s="379" t="s">
        <v>380</v>
      </c>
      <c r="E978" s="381" t="s">
        <v>380</v>
      </c>
      <c r="F978" s="379"/>
      <c r="G978" s="379" t="s">
        <v>380</v>
      </c>
      <c r="H978" s="381" t="s">
        <v>380</v>
      </c>
      <c r="I978" s="379"/>
      <c r="J978" s="383"/>
      <c r="K978" s="383"/>
      <c r="L978" s="384"/>
      <c r="M978" s="383"/>
      <c r="N978" s="383"/>
      <c r="O978" s="383"/>
      <c r="P978" s="383"/>
      <c r="Q978" s="383"/>
      <c r="R978" s="383"/>
      <c r="S978" s="383"/>
      <c r="T978" s="383"/>
      <c r="U978" s="383"/>
      <c r="V978" s="383"/>
      <c r="W978" s="383"/>
      <c r="X978" s="383"/>
      <c r="Y978" s="383"/>
      <c r="Z978" s="383"/>
      <c r="AA978" s="383"/>
      <c r="AB978" s="383"/>
      <c r="AC978" s="383"/>
      <c r="AD978" s="383"/>
    </row>
    <row r="979">
      <c r="A979" s="383"/>
      <c r="B979" s="383"/>
      <c r="C979" s="379"/>
      <c r="D979" s="379" t="s">
        <v>380</v>
      </c>
      <c r="E979" s="381" t="s">
        <v>380</v>
      </c>
      <c r="F979" s="379"/>
      <c r="G979" s="379" t="s">
        <v>380</v>
      </c>
      <c r="H979" s="381" t="s">
        <v>380</v>
      </c>
      <c r="I979" s="379"/>
      <c r="J979" s="383"/>
      <c r="K979" s="383"/>
      <c r="L979" s="384"/>
      <c r="M979" s="383"/>
      <c r="N979" s="383"/>
      <c r="O979" s="383"/>
      <c r="P979" s="383"/>
      <c r="Q979" s="383"/>
      <c r="R979" s="383"/>
      <c r="S979" s="383"/>
      <c r="T979" s="383"/>
      <c r="U979" s="383"/>
      <c r="V979" s="383"/>
      <c r="W979" s="383"/>
      <c r="X979" s="383"/>
      <c r="Y979" s="383"/>
      <c r="Z979" s="383"/>
      <c r="AA979" s="383"/>
      <c r="AB979" s="383"/>
      <c r="AC979" s="383"/>
      <c r="AD979" s="383"/>
    </row>
    <row r="980">
      <c r="A980" s="383"/>
      <c r="B980" s="383"/>
      <c r="C980" s="379"/>
      <c r="D980" s="379" t="s">
        <v>380</v>
      </c>
      <c r="E980" s="381" t="s">
        <v>380</v>
      </c>
      <c r="F980" s="379"/>
      <c r="G980" s="379" t="s">
        <v>380</v>
      </c>
      <c r="H980" s="381" t="s">
        <v>380</v>
      </c>
      <c r="I980" s="379"/>
      <c r="J980" s="383"/>
      <c r="K980" s="383"/>
      <c r="L980" s="384"/>
      <c r="M980" s="383"/>
      <c r="N980" s="383"/>
      <c r="O980" s="383"/>
      <c r="P980" s="383"/>
      <c r="Q980" s="383"/>
      <c r="R980" s="383"/>
      <c r="S980" s="383"/>
      <c r="T980" s="383"/>
      <c r="U980" s="383"/>
      <c r="V980" s="383"/>
      <c r="W980" s="383"/>
      <c r="X980" s="383"/>
      <c r="Y980" s="383"/>
      <c r="Z980" s="383"/>
      <c r="AA980" s="383"/>
      <c r="AB980" s="383"/>
      <c r="AC980" s="383"/>
      <c r="AD980" s="383"/>
    </row>
    <row r="981">
      <c r="A981" s="383"/>
      <c r="B981" s="383"/>
      <c r="C981" s="379"/>
      <c r="D981" s="379" t="s">
        <v>380</v>
      </c>
      <c r="E981" s="381" t="s">
        <v>380</v>
      </c>
      <c r="F981" s="379"/>
      <c r="G981" s="379" t="s">
        <v>380</v>
      </c>
      <c r="H981" s="381" t="s">
        <v>380</v>
      </c>
      <c r="I981" s="379"/>
      <c r="J981" s="383"/>
      <c r="K981" s="383"/>
      <c r="L981" s="384"/>
      <c r="M981" s="383"/>
      <c r="N981" s="383"/>
      <c r="O981" s="383"/>
      <c r="P981" s="383"/>
      <c r="Q981" s="383"/>
      <c r="R981" s="383"/>
      <c r="S981" s="383"/>
      <c r="T981" s="383"/>
      <c r="U981" s="383"/>
      <c r="V981" s="383"/>
      <c r="W981" s="383"/>
      <c r="X981" s="383"/>
      <c r="Y981" s="383"/>
      <c r="Z981" s="383"/>
      <c r="AA981" s="383"/>
      <c r="AB981" s="383"/>
      <c r="AC981" s="383"/>
      <c r="AD981" s="383"/>
    </row>
    <row r="982">
      <c r="A982" s="383"/>
      <c r="B982" s="383"/>
      <c r="C982" s="379"/>
      <c r="D982" s="379" t="s">
        <v>380</v>
      </c>
      <c r="E982" s="381" t="s">
        <v>380</v>
      </c>
      <c r="F982" s="379"/>
      <c r="G982" s="379" t="s">
        <v>380</v>
      </c>
      <c r="H982" s="381" t="s">
        <v>380</v>
      </c>
      <c r="I982" s="379"/>
      <c r="J982" s="383"/>
      <c r="K982" s="383"/>
      <c r="L982" s="384"/>
      <c r="M982" s="383"/>
      <c r="N982" s="383"/>
      <c r="O982" s="383"/>
      <c r="P982" s="383"/>
      <c r="Q982" s="383"/>
      <c r="R982" s="383"/>
      <c r="S982" s="383"/>
      <c r="T982" s="383"/>
      <c r="U982" s="383"/>
      <c r="V982" s="383"/>
      <c r="W982" s="383"/>
      <c r="X982" s="383"/>
      <c r="Y982" s="383"/>
      <c r="Z982" s="383"/>
      <c r="AA982" s="383"/>
      <c r="AB982" s="383"/>
      <c r="AC982" s="383"/>
      <c r="AD982" s="383"/>
    </row>
    <row r="983">
      <c r="A983" s="383"/>
      <c r="B983" s="383"/>
      <c r="C983" s="379"/>
      <c r="D983" s="379" t="s">
        <v>380</v>
      </c>
      <c r="E983" s="381" t="s">
        <v>380</v>
      </c>
      <c r="F983" s="379"/>
      <c r="G983" s="379" t="s">
        <v>380</v>
      </c>
      <c r="H983" s="381" t="s">
        <v>380</v>
      </c>
      <c r="I983" s="379"/>
      <c r="J983" s="383"/>
      <c r="K983" s="383"/>
      <c r="L983" s="384"/>
      <c r="M983" s="383"/>
      <c r="N983" s="383"/>
      <c r="O983" s="383"/>
      <c r="P983" s="383"/>
      <c r="Q983" s="383"/>
      <c r="R983" s="383"/>
      <c r="S983" s="383"/>
      <c r="T983" s="383"/>
      <c r="U983" s="383"/>
      <c r="V983" s="383"/>
      <c r="W983" s="383"/>
      <c r="X983" s="383"/>
      <c r="Y983" s="383"/>
      <c r="Z983" s="383"/>
      <c r="AA983" s="383"/>
      <c r="AB983" s="383"/>
      <c r="AC983" s="383"/>
      <c r="AD983" s="383"/>
    </row>
    <row r="984">
      <c r="A984" s="383"/>
      <c r="B984" s="383"/>
      <c r="C984" s="379"/>
      <c r="D984" s="379" t="s">
        <v>380</v>
      </c>
      <c r="E984" s="381" t="s">
        <v>380</v>
      </c>
      <c r="F984" s="379"/>
      <c r="G984" s="379" t="s">
        <v>380</v>
      </c>
      <c r="H984" s="381" t="s">
        <v>380</v>
      </c>
      <c r="I984" s="379"/>
      <c r="J984" s="383"/>
      <c r="K984" s="383"/>
      <c r="L984" s="384"/>
      <c r="M984" s="383"/>
      <c r="N984" s="383"/>
      <c r="O984" s="383"/>
      <c r="P984" s="383"/>
      <c r="Q984" s="383"/>
      <c r="R984" s="383"/>
      <c r="S984" s="383"/>
      <c r="T984" s="383"/>
      <c r="U984" s="383"/>
      <c r="V984" s="383"/>
      <c r="W984" s="383"/>
      <c r="X984" s="383"/>
      <c r="Y984" s="383"/>
      <c r="Z984" s="383"/>
      <c r="AA984" s="383"/>
      <c r="AB984" s="383"/>
      <c r="AC984" s="383"/>
      <c r="AD984" s="383"/>
    </row>
    <row r="985">
      <c r="A985" s="383"/>
      <c r="B985" s="383"/>
      <c r="C985" s="379"/>
      <c r="D985" s="379" t="s">
        <v>380</v>
      </c>
      <c r="E985" s="381" t="s">
        <v>380</v>
      </c>
      <c r="F985" s="379"/>
      <c r="G985" s="379" t="s">
        <v>380</v>
      </c>
      <c r="H985" s="381" t="s">
        <v>380</v>
      </c>
      <c r="I985" s="379"/>
      <c r="J985" s="383"/>
      <c r="K985" s="383"/>
      <c r="L985" s="384"/>
      <c r="M985" s="383"/>
      <c r="N985" s="383"/>
      <c r="O985" s="383"/>
      <c r="P985" s="383"/>
      <c r="Q985" s="383"/>
      <c r="R985" s="383"/>
      <c r="S985" s="383"/>
      <c r="T985" s="383"/>
      <c r="U985" s="383"/>
      <c r="V985" s="383"/>
      <c r="W985" s="383"/>
      <c r="X985" s="383"/>
      <c r="Y985" s="383"/>
      <c r="Z985" s="383"/>
      <c r="AA985" s="383"/>
      <c r="AB985" s="383"/>
      <c r="AC985" s="383"/>
      <c r="AD985" s="383"/>
    </row>
    <row r="986">
      <c r="A986" s="383"/>
      <c r="B986" s="383"/>
      <c r="C986" s="379"/>
      <c r="D986" s="379" t="s">
        <v>380</v>
      </c>
      <c r="E986" s="381" t="s">
        <v>380</v>
      </c>
      <c r="F986" s="379"/>
      <c r="G986" s="379" t="s">
        <v>380</v>
      </c>
      <c r="H986" s="381" t="s">
        <v>380</v>
      </c>
      <c r="I986" s="379"/>
      <c r="J986" s="383"/>
      <c r="K986" s="383"/>
      <c r="L986" s="384"/>
      <c r="M986" s="383"/>
      <c r="N986" s="383"/>
      <c r="O986" s="383"/>
      <c r="P986" s="383"/>
      <c r="Q986" s="383"/>
      <c r="R986" s="383"/>
      <c r="S986" s="383"/>
      <c r="T986" s="383"/>
      <c r="U986" s="383"/>
      <c r="V986" s="383"/>
      <c r="W986" s="383"/>
      <c r="X986" s="383"/>
      <c r="Y986" s="383"/>
      <c r="Z986" s="383"/>
      <c r="AA986" s="383"/>
      <c r="AB986" s="383"/>
      <c r="AC986" s="383"/>
      <c r="AD986" s="383"/>
    </row>
    <row r="987">
      <c r="A987" s="383"/>
      <c r="B987" s="383"/>
      <c r="C987" s="379"/>
      <c r="D987" s="379" t="s">
        <v>380</v>
      </c>
      <c r="E987" s="381" t="s">
        <v>380</v>
      </c>
      <c r="F987" s="379"/>
      <c r="G987" s="379" t="s">
        <v>380</v>
      </c>
      <c r="H987" s="381" t="s">
        <v>380</v>
      </c>
      <c r="I987" s="379"/>
      <c r="J987" s="383"/>
      <c r="K987" s="383"/>
      <c r="L987" s="384"/>
      <c r="M987" s="383"/>
      <c r="N987" s="383"/>
      <c r="O987" s="383"/>
      <c r="P987" s="383"/>
      <c r="Q987" s="383"/>
      <c r="R987" s="383"/>
      <c r="S987" s="383"/>
      <c r="T987" s="383"/>
      <c r="U987" s="383"/>
      <c r="V987" s="383"/>
      <c r="W987" s="383"/>
      <c r="X987" s="383"/>
      <c r="Y987" s="383"/>
      <c r="Z987" s="383"/>
      <c r="AA987" s="383"/>
      <c r="AB987" s="383"/>
      <c r="AC987" s="383"/>
      <c r="AD987" s="383"/>
    </row>
    <row r="988">
      <c r="A988" s="383"/>
      <c r="B988" s="383"/>
      <c r="C988" s="379"/>
      <c r="D988" s="379" t="s">
        <v>380</v>
      </c>
      <c r="E988" s="381" t="s">
        <v>380</v>
      </c>
      <c r="F988" s="379"/>
      <c r="G988" s="379" t="s">
        <v>380</v>
      </c>
      <c r="H988" s="381" t="s">
        <v>380</v>
      </c>
      <c r="I988" s="379"/>
      <c r="J988" s="383"/>
      <c r="K988" s="383"/>
      <c r="L988" s="384"/>
      <c r="M988" s="383"/>
      <c r="N988" s="383"/>
      <c r="O988" s="383"/>
      <c r="P988" s="383"/>
      <c r="Q988" s="383"/>
      <c r="R988" s="383"/>
      <c r="S988" s="383"/>
      <c r="T988" s="383"/>
      <c r="U988" s="383"/>
      <c r="V988" s="383"/>
      <c r="W988" s="383"/>
      <c r="X988" s="383"/>
      <c r="Y988" s="383"/>
      <c r="Z988" s="383"/>
      <c r="AA988" s="383"/>
      <c r="AB988" s="383"/>
      <c r="AC988" s="383"/>
      <c r="AD988" s="383"/>
    </row>
    <row r="989">
      <c r="A989" s="383"/>
      <c r="B989" s="383"/>
      <c r="C989" s="379"/>
      <c r="D989" s="379" t="s">
        <v>380</v>
      </c>
      <c r="E989" s="381" t="s">
        <v>380</v>
      </c>
      <c r="F989" s="379"/>
      <c r="G989" s="379" t="s">
        <v>380</v>
      </c>
      <c r="H989" s="381" t="s">
        <v>380</v>
      </c>
      <c r="I989" s="379"/>
      <c r="J989" s="383"/>
      <c r="K989" s="383"/>
      <c r="L989" s="384"/>
      <c r="M989" s="383"/>
      <c r="N989" s="383"/>
      <c r="O989" s="383"/>
      <c r="P989" s="383"/>
      <c r="Q989" s="383"/>
      <c r="R989" s="383"/>
      <c r="S989" s="383"/>
      <c r="T989" s="383"/>
      <c r="U989" s="383"/>
      <c r="V989" s="383"/>
      <c r="W989" s="383"/>
      <c r="X989" s="383"/>
      <c r="Y989" s="383"/>
      <c r="Z989" s="383"/>
      <c r="AA989" s="383"/>
      <c r="AB989" s="383"/>
      <c r="AC989" s="383"/>
      <c r="AD989" s="383"/>
    </row>
    <row r="990">
      <c r="A990" s="383"/>
      <c r="B990" s="383"/>
      <c r="C990" s="379"/>
      <c r="D990" s="379" t="s">
        <v>380</v>
      </c>
      <c r="E990" s="381" t="s">
        <v>380</v>
      </c>
      <c r="F990" s="379"/>
      <c r="G990" s="379" t="s">
        <v>380</v>
      </c>
      <c r="H990" s="381" t="s">
        <v>380</v>
      </c>
      <c r="I990" s="379"/>
      <c r="J990" s="383"/>
      <c r="K990" s="383"/>
      <c r="L990" s="384"/>
      <c r="M990" s="383"/>
      <c r="N990" s="383"/>
      <c r="O990" s="383"/>
      <c r="P990" s="383"/>
      <c r="Q990" s="383"/>
      <c r="R990" s="383"/>
      <c r="S990" s="383"/>
      <c r="T990" s="383"/>
      <c r="U990" s="383"/>
      <c r="V990" s="383"/>
      <c r="W990" s="383"/>
      <c r="X990" s="383"/>
      <c r="Y990" s="383"/>
      <c r="Z990" s="383"/>
      <c r="AA990" s="383"/>
      <c r="AB990" s="383"/>
      <c r="AC990" s="383"/>
      <c r="AD990" s="383"/>
    </row>
    <row r="991">
      <c r="A991" s="383"/>
      <c r="B991" s="383"/>
      <c r="C991" s="379"/>
      <c r="D991" s="379" t="s">
        <v>380</v>
      </c>
      <c r="E991" s="381" t="s">
        <v>380</v>
      </c>
      <c r="F991" s="379"/>
      <c r="G991" s="379" t="s">
        <v>380</v>
      </c>
      <c r="H991" s="381" t="s">
        <v>380</v>
      </c>
      <c r="I991" s="379"/>
      <c r="J991" s="383"/>
      <c r="K991" s="383"/>
      <c r="L991" s="384"/>
      <c r="M991" s="383"/>
      <c r="N991" s="383"/>
      <c r="O991" s="383"/>
      <c r="P991" s="383"/>
      <c r="Q991" s="383"/>
      <c r="R991" s="383"/>
      <c r="S991" s="383"/>
      <c r="T991" s="383"/>
      <c r="U991" s="383"/>
      <c r="V991" s="383"/>
      <c r="W991" s="383"/>
      <c r="X991" s="383"/>
      <c r="Y991" s="383"/>
      <c r="Z991" s="383"/>
      <c r="AA991" s="383"/>
      <c r="AB991" s="383"/>
      <c r="AC991" s="383"/>
      <c r="AD991" s="383"/>
    </row>
    <row r="992">
      <c r="A992" s="383"/>
      <c r="B992" s="383"/>
      <c r="C992" s="379"/>
      <c r="D992" s="379" t="s">
        <v>380</v>
      </c>
      <c r="E992" s="381" t="s">
        <v>380</v>
      </c>
      <c r="F992" s="379"/>
      <c r="G992" s="379" t="s">
        <v>380</v>
      </c>
      <c r="H992" s="381" t="s">
        <v>380</v>
      </c>
      <c r="I992" s="379"/>
      <c r="J992" s="383"/>
      <c r="K992" s="383"/>
      <c r="L992" s="384"/>
      <c r="M992" s="383"/>
      <c r="N992" s="383"/>
      <c r="O992" s="383"/>
      <c r="P992" s="383"/>
      <c r="Q992" s="383"/>
      <c r="R992" s="383"/>
      <c r="S992" s="383"/>
      <c r="T992" s="383"/>
      <c r="U992" s="383"/>
      <c r="V992" s="383"/>
      <c r="W992" s="383"/>
      <c r="X992" s="383"/>
      <c r="Y992" s="383"/>
      <c r="Z992" s="383"/>
      <c r="AA992" s="383"/>
      <c r="AB992" s="383"/>
      <c r="AC992" s="383"/>
      <c r="AD992" s="383"/>
    </row>
    <row r="993">
      <c r="A993" s="383"/>
      <c r="B993" s="383"/>
      <c r="C993" s="379"/>
      <c r="D993" s="379" t="s">
        <v>380</v>
      </c>
      <c r="E993" s="381" t="s">
        <v>380</v>
      </c>
      <c r="F993" s="379"/>
      <c r="G993" s="379" t="s">
        <v>380</v>
      </c>
      <c r="H993" s="381" t="s">
        <v>380</v>
      </c>
      <c r="I993" s="379"/>
      <c r="J993" s="383"/>
      <c r="K993" s="383"/>
      <c r="L993" s="384"/>
      <c r="M993" s="383"/>
      <c r="N993" s="383"/>
      <c r="O993" s="383"/>
      <c r="P993" s="383"/>
      <c r="Q993" s="383"/>
      <c r="R993" s="383"/>
      <c r="S993" s="383"/>
      <c r="T993" s="383"/>
      <c r="U993" s="383"/>
      <c r="V993" s="383"/>
      <c r="W993" s="383"/>
      <c r="X993" s="383"/>
      <c r="Y993" s="383"/>
      <c r="Z993" s="383"/>
      <c r="AA993" s="383"/>
      <c r="AB993" s="383"/>
      <c r="AC993" s="383"/>
      <c r="AD993" s="383"/>
    </row>
    <row r="994">
      <c r="A994" s="383"/>
      <c r="B994" s="383"/>
      <c r="C994" s="379"/>
      <c r="D994" s="379" t="s">
        <v>380</v>
      </c>
      <c r="E994" s="381" t="s">
        <v>380</v>
      </c>
      <c r="F994" s="379"/>
      <c r="G994" s="379" t="s">
        <v>380</v>
      </c>
      <c r="H994" s="381" t="s">
        <v>380</v>
      </c>
      <c r="I994" s="379"/>
      <c r="J994" s="383"/>
      <c r="K994" s="383"/>
      <c r="L994" s="384"/>
      <c r="M994" s="383"/>
      <c r="N994" s="383"/>
      <c r="O994" s="383"/>
      <c r="P994" s="383"/>
      <c r="Q994" s="383"/>
      <c r="R994" s="383"/>
      <c r="S994" s="383"/>
      <c r="T994" s="383"/>
      <c r="U994" s="383"/>
      <c r="V994" s="383"/>
      <c r="W994" s="383"/>
      <c r="X994" s="383"/>
      <c r="Y994" s="383"/>
      <c r="Z994" s="383"/>
      <c r="AA994" s="383"/>
      <c r="AB994" s="383"/>
      <c r="AC994" s="383"/>
      <c r="AD994" s="383"/>
    </row>
    <row r="995">
      <c r="A995" s="383"/>
      <c r="B995" s="383"/>
      <c r="C995" s="379"/>
      <c r="D995" s="379" t="s">
        <v>380</v>
      </c>
      <c r="E995" s="381" t="s">
        <v>380</v>
      </c>
      <c r="F995" s="379"/>
      <c r="G995" s="379" t="s">
        <v>380</v>
      </c>
      <c r="H995" s="381" t="s">
        <v>380</v>
      </c>
      <c r="I995" s="379"/>
      <c r="J995" s="383"/>
      <c r="K995" s="383"/>
      <c r="L995" s="384"/>
      <c r="M995" s="383"/>
      <c r="N995" s="383"/>
      <c r="O995" s="383"/>
      <c r="P995" s="383"/>
      <c r="Q995" s="383"/>
      <c r="R995" s="383"/>
      <c r="S995" s="383"/>
      <c r="T995" s="383"/>
      <c r="U995" s="383"/>
      <c r="V995" s="383"/>
      <c r="W995" s="383"/>
      <c r="X995" s="383"/>
      <c r="Y995" s="383"/>
      <c r="Z995" s="383"/>
      <c r="AA995" s="383"/>
      <c r="AB995" s="383"/>
      <c r="AC995" s="383"/>
      <c r="AD995" s="383"/>
    </row>
    <row r="996">
      <c r="A996" s="383"/>
      <c r="B996" s="383"/>
      <c r="C996" s="379"/>
      <c r="D996" s="379" t="s">
        <v>380</v>
      </c>
      <c r="E996" s="381" t="s">
        <v>380</v>
      </c>
      <c r="F996" s="379"/>
      <c r="G996" s="379" t="s">
        <v>380</v>
      </c>
      <c r="H996" s="381" t="s">
        <v>380</v>
      </c>
      <c r="I996" s="379"/>
      <c r="J996" s="383"/>
      <c r="K996" s="383"/>
      <c r="L996" s="384"/>
      <c r="M996" s="383"/>
      <c r="N996" s="383"/>
      <c r="O996" s="383"/>
      <c r="P996" s="383"/>
      <c r="Q996" s="383"/>
      <c r="R996" s="383"/>
      <c r="S996" s="383"/>
      <c r="T996" s="383"/>
      <c r="U996" s="383"/>
      <c r="V996" s="383"/>
      <c r="W996" s="383"/>
      <c r="X996" s="383"/>
      <c r="Y996" s="383"/>
      <c r="Z996" s="383"/>
      <c r="AA996" s="383"/>
      <c r="AB996" s="383"/>
      <c r="AC996" s="383"/>
      <c r="AD996" s="383"/>
    </row>
    <row r="997">
      <c r="A997" s="383"/>
      <c r="B997" s="383"/>
      <c r="C997" s="379"/>
      <c r="D997" s="379" t="s">
        <v>380</v>
      </c>
      <c r="E997" s="381" t="s">
        <v>380</v>
      </c>
      <c r="F997" s="379"/>
      <c r="G997" s="379" t="s">
        <v>380</v>
      </c>
      <c r="H997" s="381" t="s">
        <v>380</v>
      </c>
      <c r="I997" s="379"/>
      <c r="J997" s="383"/>
      <c r="K997" s="383"/>
      <c r="L997" s="384"/>
      <c r="M997" s="383"/>
      <c r="N997" s="383"/>
      <c r="O997" s="383"/>
      <c r="P997" s="383"/>
      <c r="Q997" s="383"/>
      <c r="R997" s="383"/>
      <c r="S997" s="383"/>
      <c r="T997" s="383"/>
      <c r="U997" s="383"/>
      <c r="V997" s="383"/>
      <c r="W997" s="383"/>
      <c r="X997" s="383"/>
      <c r="Y997" s="383"/>
      <c r="Z997" s="383"/>
      <c r="AA997" s="383"/>
      <c r="AB997" s="383"/>
      <c r="AC997" s="383"/>
      <c r="AD997" s="383"/>
    </row>
    <row r="998">
      <c r="A998" s="383"/>
      <c r="B998" s="383"/>
      <c r="C998" s="379"/>
      <c r="D998" s="379" t="s">
        <v>380</v>
      </c>
      <c r="E998" s="381" t="s">
        <v>380</v>
      </c>
      <c r="F998" s="379"/>
      <c r="G998" s="379" t="s">
        <v>380</v>
      </c>
      <c r="H998" s="381" t="s">
        <v>380</v>
      </c>
      <c r="I998" s="379"/>
      <c r="J998" s="383"/>
      <c r="K998" s="383"/>
      <c r="L998" s="384"/>
      <c r="M998" s="383"/>
      <c r="N998" s="383"/>
      <c r="O998" s="383"/>
      <c r="P998" s="383"/>
      <c r="Q998" s="383"/>
      <c r="R998" s="383"/>
      <c r="S998" s="383"/>
      <c r="T998" s="383"/>
      <c r="U998" s="383"/>
      <c r="V998" s="383"/>
      <c r="W998" s="383"/>
      <c r="X998" s="383"/>
      <c r="Y998" s="383"/>
      <c r="Z998" s="383"/>
      <c r="AA998" s="383"/>
      <c r="AB998" s="383"/>
      <c r="AC998" s="383"/>
      <c r="AD998" s="383"/>
    </row>
    <row r="999">
      <c r="A999" s="383"/>
      <c r="B999" s="383"/>
      <c r="C999" s="379"/>
      <c r="D999" s="379" t="s">
        <v>380</v>
      </c>
      <c r="E999" s="381" t="s">
        <v>380</v>
      </c>
      <c r="F999" s="379"/>
      <c r="G999" s="379" t="s">
        <v>380</v>
      </c>
      <c r="H999" s="381" t="s">
        <v>380</v>
      </c>
      <c r="I999" s="379"/>
      <c r="J999" s="383"/>
      <c r="K999" s="383"/>
      <c r="L999" s="384"/>
      <c r="M999" s="383"/>
      <c r="N999" s="383"/>
      <c r="O999" s="383"/>
      <c r="P999" s="383"/>
      <c r="Q999" s="383"/>
      <c r="R999" s="383"/>
      <c r="S999" s="383"/>
      <c r="T999" s="383"/>
      <c r="U999" s="383"/>
      <c r="V999" s="383"/>
      <c r="W999" s="383"/>
      <c r="X999" s="383"/>
      <c r="Y999" s="383"/>
      <c r="Z999" s="383"/>
      <c r="AA999" s="383"/>
      <c r="AB999" s="383"/>
      <c r="AC999" s="383"/>
      <c r="AD999" s="383"/>
    </row>
    <row r="1000">
      <c r="A1000" s="383"/>
      <c r="B1000" s="383"/>
      <c r="C1000" s="379"/>
      <c r="D1000" s="379" t="s">
        <v>380</v>
      </c>
      <c r="E1000" s="381" t="s">
        <v>380</v>
      </c>
      <c r="F1000" s="379"/>
      <c r="G1000" s="379" t="s">
        <v>380</v>
      </c>
      <c r="H1000" s="381" t="s">
        <v>380</v>
      </c>
      <c r="I1000" s="379"/>
      <c r="J1000" s="383"/>
      <c r="K1000" s="383"/>
      <c r="L1000" s="384"/>
      <c r="M1000" s="383"/>
      <c r="N1000" s="383"/>
      <c r="O1000" s="383"/>
      <c r="P1000" s="383"/>
      <c r="Q1000" s="383"/>
      <c r="R1000" s="383"/>
      <c r="S1000" s="383"/>
      <c r="T1000" s="383"/>
      <c r="U1000" s="383"/>
      <c r="V1000" s="383"/>
      <c r="W1000" s="383"/>
      <c r="X1000" s="383"/>
      <c r="Y1000" s="383"/>
      <c r="Z1000" s="383"/>
      <c r="AA1000" s="383"/>
      <c r="AB1000" s="383"/>
      <c r="AC1000" s="383"/>
      <c r="AD1000" s="383"/>
    </row>
  </sheetData>
  <conditionalFormatting sqref="F5 E1:E1000 H1:H1000">
    <cfRule type="cellIs" dxfId="10" priority="1" operator="equal">
      <formula>"TRUE"</formula>
    </cfRule>
  </conditionalFormatting>
  <drawing r:id="rId1"/>
</worksheet>
</file>