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H\Codes\emachineryTestPYPI\emachinery\jsons\"/>
    </mc:Choice>
  </mc:AlternateContent>
  <xr:revisionPtr revIDLastSave="0" documentId="13_ncr:1_{58E03535-28C3-4F66-BF80-96E5B3360F77}" xr6:coauthVersionLast="45" xr6:coauthVersionMax="45" xr10:uidLastSave="{00000000-0000-0000-0000-000000000000}"/>
  <bookViews>
    <workbookView xWindow="-120" yWindow="-120" windowWidth="27600" windowHeight="16440" xr2:uid="{00000000-000D-0000-FFFF-FFFF00000000}"/>
  </bookViews>
  <sheets>
    <sheet name="基本参数" sheetId="1" r:id="rId1"/>
    <sheet name="参数辨识" sheetId="2" r:id="rId2"/>
  </sheets>
  <calcPr calcId="191029"/>
</workbook>
</file>

<file path=xl/calcChain.xml><?xml version="1.0" encoding="utf-8"?>
<calcChain xmlns="http://schemas.openxmlformats.org/spreadsheetml/2006/main">
  <c r="F15" i="1" l="1"/>
  <c r="F16" i="1"/>
  <c r="F13" i="1"/>
  <c r="F11" i="1" l="1"/>
  <c r="F12" i="1" s="1"/>
  <c r="B21" i="1"/>
  <c r="B22" i="1" s="1"/>
  <c r="C21" i="1"/>
  <c r="C22" i="1" s="1"/>
  <c r="D21" i="1"/>
  <c r="D22" i="1" s="1"/>
  <c r="E21" i="1"/>
  <c r="E22" i="1" s="1"/>
  <c r="F21" i="1"/>
  <c r="F22" i="1" s="1"/>
  <c r="F8" i="1"/>
  <c r="F19" i="1"/>
  <c r="F18" i="1"/>
  <c r="F20" i="1"/>
  <c r="C15" i="1"/>
  <c r="D15" i="1"/>
  <c r="E15" i="1"/>
  <c r="C16" i="1"/>
  <c r="D16" i="1"/>
  <c r="E16" i="1"/>
  <c r="B15" i="1"/>
  <c r="B16" i="1"/>
  <c r="C17" i="1"/>
  <c r="D17" i="1"/>
  <c r="E17" i="1"/>
  <c r="B17" i="1"/>
  <c r="F10" i="1" l="1"/>
  <c r="B23" i="1"/>
  <c r="F23" i="1"/>
  <c r="F24" i="1" s="1"/>
  <c r="E23" i="1"/>
  <c r="D23" i="1"/>
  <c r="C23" i="1"/>
  <c r="C25" i="1" l="1"/>
  <c r="C26" i="1" s="1"/>
  <c r="C27" i="1" s="1"/>
  <c r="C24" i="1"/>
  <c r="D25" i="1"/>
  <c r="D26" i="1" s="1"/>
  <c r="D27" i="1" s="1"/>
  <c r="D24" i="1"/>
  <c r="E25" i="1"/>
  <c r="E24" i="1"/>
  <c r="B25" i="1"/>
  <c r="B26" i="1" s="1"/>
  <c r="B27" i="1" s="1"/>
  <c r="B24" i="1"/>
  <c r="F25" i="1"/>
  <c r="F26" i="1" s="1"/>
  <c r="F27" i="1" s="1"/>
  <c r="E26" i="1"/>
  <c r="E27" i="1" s="1"/>
</calcChain>
</file>

<file path=xl/sharedStrings.xml><?xml version="1.0" encoding="utf-8"?>
<sst xmlns="http://schemas.openxmlformats.org/spreadsheetml/2006/main" count="62" uniqueCount="48">
  <si>
    <t>品牌</t>
  </si>
  <si>
    <t>电机类型</t>
  </si>
  <si>
    <t>额定功率 [Watt]</t>
  </si>
  <si>
    <t>额定转速 [rpm]</t>
  </si>
  <si>
    <t>额定转矩 [Nm]</t>
  </si>
  <si>
    <t>额定电流 [Arms]</t>
  </si>
  <si>
    <t>最大转速 [rpm]</t>
  </si>
  <si>
    <t>最大转矩 [Nm]</t>
  </si>
  <si>
    <t>最大电流 [Arms]</t>
  </si>
  <si>
    <t>极对数 [1]</t>
  </si>
  <si>
    <t>转动惯量 [kg.cm^2]</t>
  </si>
  <si>
    <t>编码器类型</t>
  </si>
  <si>
    <t>编码器分辨率 [cnt/rev]</t>
  </si>
  <si>
    <t>编码器线数 [line/rev]</t>
  </si>
  <si>
    <t>增量式编码器-正交型</t>
  </si>
  <si>
    <t>电阻R [Ohm]</t>
  </si>
  <si>
    <t>电感Ld [Ohm]</t>
  </si>
  <si>
    <t>电感Lq [Ohm]</t>
  </si>
  <si>
    <t>永磁体磁链ψPM [Wb]</t>
  </si>
  <si>
    <t>反电势系数KE [mV/rpm]</t>
  </si>
  <si>
    <t>杭州中科伺尔沃</t>
  </si>
  <si>
    <t>转矩常数 [Nm/Arms]</t>
  </si>
  <si>
    <t>代号(序列号)</t>
  </si>
  <si>
    <t>SEW100W (SF40B01030C3004)</t>
  </si>
  <si>
    <t>SEW200W (SF60S02030C2004)</t>
  </si>
  <si>
    <t>DCMotor100W</t>
  </si>
  <si>
    <t>旋转型直流有刷电机</t>
  </si>
  <si>
    <t>SEW400W (SF60B04030C2004)</t>
  </si>
  <si>
    <t>小红</t>
  </si>
  <si>
    <t>富生</t>
  </si>
  <si>
    <t>旋转型无刷电机/伺服永磁电机</t>
  </si>
  <si>
    <t>旋转型感应电机</t>
  </si>
  <si>
    <t>转矩常数 [Nm/Apeak]</t>
  </si>
  <si>
    <t>备注</t>
  </si>
  <si>
    <t>$T_{em}=\frac{3}{2}n_{pp}\frac{e}{\omega}1.414\frac{i_q}{1.414}=k_T\left[ \frac{\mathrm{Nm}}{\mathrm{Arms}} \right] \frac{i_q}{1.414}$</t>
  </si>
  <si>
    <t>反电势常数CJH [mV/rpm]</t>
  </si>
  <si>
    <t>额定反电势CJH [V]</t>
  </si>
  <si>
    <t>额定反电势CJH [Vrms]</t>
  </si>
  <si>
    <t>D轴线电感 [mH]</t>
  </si>
  <si>
    <t>Q轴线电感 [mH]</t>
  </si>
  <si>
    <t>线电阻 [Ohm]</t>
  </si>
  <si>
    <t>堵转电流 [Arms]</t>
  </si>
  <si>
    <t>定子电阻 [Ohm]</t>
  </si>
  <si>
    <t>反伽马漏电感 [mH]</t>
  </si>
  <si>
    <t>定子D轴电感 [mH]</t>
  </si>
  <si>
    <t>定子Q轴电感 [mH]</t>
  </si>
  <si>
    <t>额定反电势系数 [Wb]</t>
  </si>
  <si>
    <t>反伽马转子电阻 [Ohm]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</si>
</sst>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0" fillId="0" borderId="1" xfId="0" applyBorder="1"/>
    <xf numFmtId="0" fontId="1" fillId="2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/>
    </xf>
    <xf numFmtId="0" fontId="1" fillId="5" borderId="1" xfId="0" applyFont="1" applyFill="1" applyBorder="1" applyAlignment="1">
      <alignment horizontal="left" vertical="top"/>
    </xf>
    <xf numFmtId="0" fontId="1" fillId="6" borderId="1" xfId="0" applyFont="1" applyFill="1" applyBorder="1" applyAlignment="1">
      <alignment horizontal="left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1" xfId="0" applyNumberFormat="1" applyBorder="1"/>
    <xf numFmtId="164" fontId="1" fillId="0" borderId="1" xfId="0" applyNumberFormat="1" applyFont="1" applyFill="1" applyBorder="1" applyAlignment="1">
      <alignment horizontal="center" vertical="top"/>
    </xf>
    <xf numFmtId="164" fontId="0" fillId="0" borderId="0" xfId="0" applyNumberFormat="1"/>
    <xf numFmtId="0" fontId="1" fillId="7" borderId="1" xfId="0" applyFont="1" applyFill="1" applyBorder="1" applyAlignment="1">
      <alignment horizontal="left" vertical="top"/>
    </xf>
    <xf numFmtId="0" fontId="1" fillId="8" borderId="1" xfId="0" applyFont="1" applyFill="1" applyBorder="1" applyAlignment="1">
      <alignment horizontal="left" vertical="top"/>
    </xf>
    <xf numFmtId="0" fontId="1" fillId="0" borderId="2" xfId="0" applyFont="1" applyFill="1" applyBorder="1" applyAlignment="1">
      <alignment horizontal="left" vertical="top"/>
    </xf>
    <xf numFmtId="165" fontId="0" fillId="7" borderId="1" xfId="0" applyNumberFormat="1" applyFill="1" applyBorder="1"/>
    <xf numFmtId="2" fontId="0" fillId="4" borderId="1" xfId="0" applyNumberFormat="1" applyFill="1" applyBorder="1"/>
    <xf numFmtId="2" fontId="0" fillId="6" borderId="1" xfId="0" applyNumberFormat="1" applyFill="1" applyBorder="1"/>
    <xf numFmtId="2" fontId="0" fillId="3" borderId="1" xfId="0" applyNumberFormat="1" applyFill="1" applyBorder="1"/>
    <xf numFmtId="2" fontId="0" fillId="2" borderId="1" xfId="0" applyNumberFormat="1" applyFill="1" applyBorder="1"/>
    <xf numFmtId="2" fontId="0" fillId="8" borderId="1" xfId="0" applyNumberFormat="1" applyFill="1" applyBorder="1"/>
    <xf numFmtId="2" fontId="0" fillId="7" borderId="1" xfId="0" applyNumberFormat="1" applyFill="1" applyBorder="1"/>
    <xf numFmtId="2" fontId="0" fillId="5" borderId="1" xfId="0" applyNumberFormat="1" applyFill="1" applyBorder="1"/>
    <xf numFmtId="2" fontId="1" fillId="5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abSelected="1" workbookViewId="0">
      <selection activeCell="A15" sqref="A15"/>
    </sheetView>
  </sheetViews>
  <sheetFormatPr defaultRowHeight="15" x14ac:dyDescent="0.25"/>
  <cols>
    <col min="1" max="1" width="27.140625" bestFit="1" customWidth="1"/>
    <col min="2" max="3" width="30.42578125" style="12" bestFit="1" customWidth="1"/>
    <col min="4" max="4" width="27.5703125" style="12" bestFit="1" customWidth="1"/>
    <col min="5" max="6" width="21.42578125" style="12" bestFit="1" customWidth="1"/>
  </cols>
  <sheetData>
    <row r="1" spans="1:6" x14ac:dyDescent="0.25">
      <c r="A1" s="3" t="s">
        <v>22</v>
      </c>
      <c r="B1" s="9" t="s">
        <v>23</v>
      </c>
      <c r="C1" s="9" t="s">
        <v>24</v>
      </c>
      <c r="D1" s="9" t="s">
        <v>27</v>
      </c>
      <c r="E1" s="10" t="s">
        <v>25</v>
      </c>
      <c r="F1" s="11" t="s">
        <v>28</v>
      </c>
    </row>
    <row r="2" spans="1:6" x14ac:dyDescent="0.25">
      <c r="A2" s="2" t="s">
        <v>0</v>
      </c>
      <c r="B2" s="10" t="s">
        <v>20</v>
      </c>
      <c r="C2" s="10" t="s">
        <v>20</v>
      </c>
      <c r="D2" s="10" t="s">
        <v>20</v>
      </c>
      <c r="E2" s="10"/>
      <c r="F2" s="10" t="s">
        <v>29</v>
      </c>
    </row>
    <row r="3" spans="1:6" x14ac:dyDescent="0.25">
      <c r="A3" s="2" t="s">
        <v>1</v>
      </c>
      <c r="B3" s="10" t="s">
        <v>30</v>
      </c>
      <c r="C3" s="10" t="s">
        <v>30</v>
      </c>
      <c r="D3" s="10" t="s">
        <v>30</v>
      </c>
      <c r="E3" s="10" t="s">
        <v>26</v>
      </c>
      <c r="F3" s="10" t="s">
        <v>31</v>
      </c>
    </row>
    <row r="4" spans="1:6" x14ac:dyDescent="0.25">
      <c r="A4" s="6" t="s">
        <v>9</v>
      </c>
      <c r="B4" s="17">
        <v>4</v>
      </c>
      <c r="C4" s="17">
        <v>4</v>
      </c>
      <c r="D4" s="17">
        <v>4</v>
      </c>
      <c r="E4" s="17">
        <v>1</v>
      </c>
      <c r="F4" s="17">
        <v>2</v>
      </c>
    </row>
    <row r="5" spans="1:6" x14ac:dyDescent="0.25">
      <c r="A5" s="6" t="s">
        <v>2</v>
      </c>
      <c r="B5" s="17">
        <v>100</v>
      </c>
      <c r="C5" s="17">
        <v>200</v>
      </c>
      <c r="D5" s="17">
        <v>400</v>
      </c>
      <c r="E5" s="17">
        <v>43</v>
      </c>
      <c r="F5" s="17">
        <v>4000</v>
      </c>
    </row>
    <row r="6" spans="1:6" x14ac:dyDescent="0.25">
      <c r="A6" s="6" t="s">
        <v>3</v>
      </c>
      <c r="B6" s="17">
        <v>3000</v>
      </c>
      <c r="C6" s="17">
        <v>3000</v>
      </c>
      <c r="D6" s="17">
        <v>3000</v>
      </c>
      <c r="E6" s="17">
        <v>3000</v>
      </c>
      <c r="F6" s="17">
        <v>1440</v>
      </c>
    </row>
    <row r="7" spans="1:6" x14ac:dyDescent="0.25">
      <c r="A7" s="6" t="s">
        <v>5</v>
      </c>
      <c r="B7" s="17">
        <v>3.5</v>
      </c>
      <c r="C7" s="17">
        <v>6.5</v>
      </c>
      <c r="D7" s="17">
        <v>12.8</v>
      </c>
      <c r="E7" s="17">
        <v>2.4</v>
      </c>
      <c r="F7" s="17">
        <v>8.8000000000000007</v>
      </c>
    </row>
    <row r="8" spans="1:6" x14ac:dyDescent="0.25">
      <c r="A8" s="8" t="s">
        <v>10</v>
      </c>
      <c r="B8" s="18">
        <v>3.5000000000000003E-2</v>
      </c>
      <c r="C8" s="18">
        <v>2.4E-2</v>
      </c>
      <c r="D8" s="18">
        <v>0.16</v>
      </c>
      <c r="E8" s="18">
        <v>0.04</v>
      </c>
      <c r="F8" s="18">
        <f>0.063*10000</f>
        <v>630</v>
      </c>
    </row>
    <row r="9" spans="1:6" x14ac:dyDescent="0.25">
      <c r="A9" s="5" t="s">
        <v>6</v>
      </c>
      <c r="B9" s="19">
        <v>3200</v>
      </c>
      <c r="C9" s="19">
        <v>3800</v>
      </c>
      <c r="D9" s="19">
        <v>3200</v>
      </c>
      <c r="E9" s="19">
        <v>3200</v>
      </c>
      <c r="F9" s="19">
        <v>3000</v>
      </c>
    </row>
    <row r="10" spans="1:6" x14ac:dyDescent="0.25">
      <c r="A10" s="5" t="s">
        <v>7</v>
      </c>
      <c r="B10" s="19">
        <v>0.7</v>
      </c>
      <c r="C10" s="19">
        <v>2.2400000000000002</v>
      </c>
      <c r="D10" s="19">
        <v>1.27</v>
      </c>
      <c r="E10" s="19">
        <v>0.13700000000000001</v>
      </c>
      <c r="F10" s="19">
        <f>F21</f>
        <v>26.525824301130999</v>
      </c>
    </row>
    <row r="11" spans="1:6" x14ac:dyDescent="0.25">
      <c r="A11" s="5" t="s">
        <v>8</v>
      </c>
      <c r="B11" s="19">
        <v>7</v>
      </c>
      <c r="C11" s="19">
        <v>6.5</v>
      </c>
      <c r="D11" s="19">
        <v>12.8</v>
      </c>
      <c r="E11" s="19">
        <v>2.4</v>
      </c>
      <c r="F11" s="19">
        <f>F7</f>
        <v>8.8000000000000007</v>
      </c>
    </row>
    <row r="12" spans="1:6" x14ac:dyDescent="0.25">
      <c r="A12" s="5" t="s">
        <v>41</v>
      </c>
      <c r="B12" s="19">
        <v>4.5</v>
      </c>
      <c r="C12" s="19">
        <v>6.5</v>
      </c>
      <c r="D12" s="19">
        <v>3</v>
      </c>
      <c r="E12" s="19">
        <v>1.1000000000000001</v>
      </c>
      <c r="F12" s="19">
        <f>F11</f>
        <v>8.8000000000000007</v>
      </c>
    </row>
    <row r="13" spans="1:6" x14ac:dyDescent="0.25">
      <c r="A13" s="4" t="s">
        <v>43</v>
      </c>
      <c r="B13" s="20"/>
      <c r="C13" s="20"/>
      <c r="D13" s="20"/>
      <c r="E13" s="20"/>
      <c r="F13" s="20">
        <f>24.9</f>
        <v>24.9</v>
      </c>
    </row>
    <row r="14" spans="1:6" x14ac:dyDescent="0.25">
      <c r="A14" s="4" t="s">
        <v>47</v>
      </c>
      <c r="B14" s="20"/>
      <c r="C14" s="20"/>
      <c r="D14" s="20"/>
      <c r="E14" s="20"/>
      <c r="F14" s="20">
        <v>1.6</v>
      </c>
    </row>
    <row r="15" spans="1:6" x14ac:dyDescent="0.25">
      <c r="A15" s="4" t="s">
        <v>44</v>
      </c>
      <c r="B15" s="20">
        <f t="shared" ref="B15:E16" si="0">B18/2</f>
        <v>2.0499999999999998</v>
      </c>
      <c r="C15" s="20">
        <f t="shared" si="0"/>
        <v>0.7</v>
      </c>
      <c r="D15" s="20">
        <f t="shared" si="0"/>
        <v>0.46600000000000003</v>
      </c>
      <c r="E15" s="20">
        <f t="shared" si="0"/>
        <v>0.122</v>
      </c>
      <c r="F15" s="20">
        <f>(0.448+0.0249)*1000</f>
        <v>472.9</v>
      </c>
    </row>
    <row r="16" spans="1:6" x14ac:dyDescent="0.25">
      <c r="A16" s="4" t="s">
        <v>45</v>
      </c>
      <c r="B16" s="20">
        <f t="shared" si="0"/>
        <v>2.0499999999999998</v>
      </c>
      <c r="C16" s="20">
        <f t="shared" si="0"/>
        <v>0.7</v>
      </c>
      <c r="D16" s="20">
        <f t="shared" si="0"/>
        <v>0.46600000000000003</v>
      </c>
      <c r="E16" s="20">
        <f t="shared" si="0"/>
        <v>0.122</v>
      </c>
      <c r="F16" s="20">
        <f>(0.448+0.0249)*1000</f>
        <v>472.9</v>
      </c>
    </row>
    <row r="17" spans="1:6" x14ac:dyDescent="0.25">
      <c r="A17" s="4" t="s">
        <v>42</v>
      </c>
      <c r="B17" s="20">
        <f>B20/2</f>
        <v>0.47499999999999998</v>
      </c>
      <c r="C17" s="20">
        <f t="shared" ref="C17:E17" si="1">C20/2</f>
        <v>0.2465</v>
      </c>
      <c r="D17" s="20">
        <f t="shared" si="1"/>
        <v>0.152</v>
      </c>
      <c r="E17" s="20">
        <f t="shared" si="1"/>
        <v>0.25</v>
      </c>
      <c r="F17" s="20">
        <v>3.04</v>
      </c>
    </row>
    <row r="18" spans="1:6" x14ac:dyDescent="0.25">
      <c r="A18" s="14" t="s">
        <v>38</v>
      </c>
      <c r="B18" s="21">
        <v>4.0999999999999996</v>
      </c>
      <c r="C18" s="21">
        <v>1.4</v>
      </c>
      <c r="D18" s="21">
        <v>0.93200000000000005</v>
      </c>
      <c r="E18" s="21">
        <v>0.24399999999999999</v>
      </c>
      <c r="F18" s="21">
        <f>2*F15</f>
        <v>945.8</v>
      </c>
    </row>
    <row r="19" spans="1:6" x14ac:dyDescent="0.25">
      <c r="A19" s="14" t="s">
        <v>39</v>
      </c>
      <c r="B19" s="21">
        <v>4.0999999999999996</v>
      </c>
      <c r="C19" s="21">
        <v>1.4</v>
      </c>
      <c r="D19" s="21">
        <v>0.93200000000000005</v>
      </c>
      <c r="E19" s="21">
        <v>0.24399999999999999</v>
      </c>
      <c r="F19" s="21">
        <f t="shared" ref="F19:F20" si="2">2*F16</f>
        <v>945.8</v>
      </c>
    </row>
    <row r="20" spans="1:6" x14ac:dyDescent="0.25">
      <c r="A20" s="14" t="s">
        <v>40</v>
      </c>
      <c r="B20" s="21">
        <v>0.95</v>
      </c>
      <c r="C20" s="21">
        <v>0.49299999999999999</v>
      </c>
      <c r="D20" s="21">
        <v>0.30399999999999999</v>
      </c>
      <c r="E20" s="21">
        <v>0.5</v>
      </c>
      <c r="F20" s="21">
        <f t="shared" si="2"/>
        <v>6.08</v>
      </c>
    </row>
    <row r="21" spans="1:6" x14ac:dyDescent="0.25">
      <c r="A21" s="14" t="s">
        <v>4</v>
      </c>
      <c r="B21" s="21">
        <f>B5/(B6/60*2*3.1415926)</f>
        <v>0.31830989161357204</v>
      </c>
      <c r="C21" s="21">
        <f>C5/(C6/60*2*3.1415926)</f>
        <v>0.63661978322714408</v>
      </c>
      <c r="D21" s="21">
        <f>D5/(D6/60*2*3.1415926)</f>
        <v>1.2732395664542882</v>
      </c>
      <c r="E21" s="21">
        <f>E5/(E6/60*2*3.1415926)</f>
        <v>0.13687325339383596</v>
      </c>
      <c r="F21" s="21">
        <f>F5/(F6/60*2*3.1415926)</f>
        <v>26.525824301130999</v>
      </c>
    </row>
    <row r="22" spans="1:6" x14ac:dyDescent="0.25">
      <c r="A22" s="13" t="s">
        <v>21</v>
      </c>
      <c r="B22" s="22">
        <f>B21/B7</f>
        <v>9.0945683318163439E-2</v>
      </c>
      <c r="C22" s="22">
        <f>C21/C7</f>
        <v>9.7941505111868318E-2</v>
      </c>
      <c r="D22" s="22">
        <f>D21/D7</f>
        <v>9.9471841129241262E-2</v>
      </c>
      <c r="E22" s="22">
        <f>E21/E7</f>
        <v>5.7030522247431652E-2</v>
      </c>
      <c r="F22" s="22">
        <f>F21/F7</f>
        <v>3.0142982160376133</v>
      </c>
    </row>
    <row r="23" spans="1:6" x14ac:dyDescent="0.25">
      <c r="A23" s="7" t="s">
        <v>32</v>
      </c>
      <c r="B23" s="23">
        <f>B21/B7/1.414</f>
        <v>6.4318022148630444E-2</v>
      </c>
      <c r="C23" s="23">
        <f>C21/C7/1.414</f>
        <v>6.9265562313909707E-2</v>
      </c>
      <c r="D23" s="23">
        <f>D21/D7/1.414</f>
        <v>7.0347836725064547E-2</v>
      </c>
      <c r="E23" s="23">
        <f>E21/E7/1.414</f>
        <v>4.0332759722370333E-2</v>
      </c>
      <c r="F23" s="23">
        <f>F21/F7/1.414</f>
        <v>2.1317526280322583</v>
      </c>
    </row>
    <row r="24" spans="1:6" x14ac:dyDescent="0.25">
      <c r="A24" s="13" t="s">
        <v>46</v>
      </c>
      <c r="B24" s="16">
        <f>B23/1.5/B4</f>
        <v>1.0719670358105074E-2</v>
      </c>
      <c r="C24" s="16">
        <f>C23/1.5/C4</f>
        <v>1.1544260385651617E-2</v>
      </c>
      <c r="D24" s="16">
        <f>D23/1.5/D4</f>
        <v>1.1724639454177425E-2</v>
      </c>
      <c r="E24" s="16">
        <f>E23/1.5/E4</f>
        <v>2.6888506481580223E-2</v>
      </c>
      <c r="F24" s="16">
        <f>F23/1.5/F4</f>
        <v>0.71058420934408606</v>
      </c>
    </row>
    <row r="25" spans="1:6" x14ac:dyDescent="0.25">
      <c r="A25" s="7" t="s">
        <v>35</v>
      </c>
      <c r="B25" s="23">
        <f>B23/1.5/B4*(1000/(1/B4/2/3.1415926*60))</f>
        <v>4.4902449428616329</v>
      </c>
      <c r="C25" s="23">
        <f>C23/1.5/C4*(1000/(1/C4/2/3.1415926*60))</f>
        <v>4.8356484000048354</v>
      </c>
      <c r="D25" s="23">
        <f>D23/1.5/D4*(1000/(1/D4/2/3.1415926*60))</f>
        <v>4.9112054062549113</v>
      </c>
      <c r="E25" s="23">
        <f>E23/1.5/E4*(1000/(1/E4/2/3.1415926*60))</f>
        <v>2.8157577662528155</v>
      </c>
      <c r="F25" s="23">
        <f>F23/1.5/F4*(1000/(1/F4/2/3.1415926*60))</f>
        <v>148.82440625014877</v>
      </c>
    </row>
    <row r="26" spans="1:6" ht="14.25" customHeight="1" x14ac:dyDescent="0.25">
      <c r="A26" s="7" t="s">
        <v>36</v>
      </c>
      <c r="B26" s="23">
        <f>B25/1000*B6</f>
        <v>13.470734828584897</v>
      </c>
      <c r="C26" s="23">
        <f>C25/1000*C6</f>
        <v>14.506945200014506</v>
      </c>
      <c r="D26" s="23">
        <f>D25/1000*D6</f>
        <v>14.733616218764736</v>
      </c>
      <c r="E26" s="23">
        <f>E25/1000*E6</f>
        <v>8.4472732987584465</v>
      </c>
      <c r="F26" s="23">
        <f>F25/1000*F6</f>
        <v>214.30714500021421</v>
      </c>
    </row>
    <row r="27" spans="1:6" x14ac:dyDescent="0.25">
      <c r="A27" s="7" t="s">
        <v>37</v>
      </c>
      <c r="B27" s="24">
        <f t="shared" ref="B27" si="3">B26/1.414</f>
        <v>9.5266865831576357</v>
      </c>
      <c r="C27" s="24">
        <f t="shared" ref="C27" si="4">C26/1.414</f>
        <v>10.259508628015917</v>
      </c>
      <c r="D27" s="24">
        <f t="shared" ref="D27" si="5">D26/1.414</f>
        <v>10.419813450328668</v>
      </c>
      <c r="E27" s="24">
        <f t="shared" ref="E27" si="6">E26/1.414</f>
        <v>5.9740263781884346</v>
      </c>
      <c r="F27" s="24">
        <f t="shared" ref="F27" si="7">F26/1.414</f>
        <v>151.56092291387145</v>
      </c>
    </row>
    <row r="28" spans="1:6" x14ac:dyDescent="0.25">
      <c r="A28" s="2" t="s">
        <v>11</v>
      </c>
      <c r="B28" s="10" t="s">
        <v>14</v>
      </c>
      <c r="C28" s="10" t="s">
        <v>14</v>
      </c>
      <c r="D28" s="10" t="s">
        <v>14</v>
      </c>
      <c r="E28" s="10" t="s">
        <v>14</v>
      </c>
      <c r="F28" s="10" t="s">
        <v>14</v>
      </c>
    </row>
    <row r="29" spans="1:6" x14ac:dyDescent="0.25">
      <c r="A29" s="2" t="s">
        <v>12</v>
      </c>
      <c r="B29" s="10">
        <v>10000</v>
      </c>
      <c r="C29" s="10">
        <v>10000</v>
      </c>
      <c r="D29" s="10">
        <v>10000</v>
      </c>
      <c r="E29" s="10">
        <v>2000</v>
      </c>
      <c r="F29" s="10">
        <v>10000</v>
      </c>
    </row>
    <row r="30" spans="1:6" x14ac:dyDescent="0.25">
      <c r="A30" s="2" t="s">
        <v>13</v>
      </c>
      <c r="B30" s="10">
        <v>2500</v>
      </c>
      <c r="C30" s="10">
        <v>2500</v>
      </c>
      <c r="D30" s="10">
        <v>2500</v>
      </c>
      <c r="E30" s="10">
        <v>500</v>
      </c>
      <c r="F30" s="10">
        <v>2500</v>
      </c>
    </row>
    <row r="31" spans="1:6" x14ac:dyDescent="0.25">
      <c r="A31" s="15" t="s">
        <v>33</v>
      </c>
      <c r="F31" s="12" t="s">
        <v>34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workbookViewId="0">
      <selection activeCell="C2" sqref="C2:C6"/>
    </sheetView>
  </sheetViews>
  <sheetFormatPr defaultRowHeight="15" x14ac:dyDescent="0.25"/>
  <cols>
    <col min="1" max="1" width="23.5703125" bestFit="1" customWidth="1"/>
  </cols>
  <sheetData>
    <row r="1" spans="1:6" x14ac:dyDescent="0.25">
      <c r="A1" t="s">
        <v>22</v>
      </c>
      <c r="B1" s="1" t="s">
        <v>23</v>
      </c>
      <c r="C1" s="1" t="s">
        <v>24</v>
      </c>
      <c r="D1" s="1" t="s">
        <v>27</v>
      </c>
      <c r="E1" t="s">
        <v>25</v>
      </c>
      <c r="F1" s="11" t="s">
        <v>28</v>
      </c>
    </row>
    <row r="2" spans="1:6" x14ac:dyDescent="0.25">
      <c r="A2" s="1" t="s">
        <v>15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s="1" t="s">
        <v>16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s="1" t="s">
        <v>17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s="1" t="s">
        <v>18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基本参数</vt:lpstr>
      <vt:lpstr>参数辨识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Jiahao Chen</cp:lastModifiedBy>
  <dcterms:created xsi:type="dcterms:W3CDTF">2020-08-03T06:24:03Z</dcterms:created>
  <dcterms:modified xsi:type="dcterms:W3CDTF">2020-12-13T14:15:48Z</dcterms:modified>
</cp:coreProperties>
</file>