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hr\Downloads\"/>
    </mc:Choice>
  </mc:AlternateContent>
  <xr:revisionPtr revIDLastSave="0" documentId="13_ncr:1_{37E1A7EC-25A5-4895-9CA4-115F97EBC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W " sheetId="1" r:id="rId1"/>
    <sheet name="Q2" sheetId="5" r:id="rId2"/>
    <sheet name="Sensitivity Report 1" sheetId="9" r:id="rId3"/>
    <sheet name="Leduc(Q3,Q4)" sheetId="2" r:id="rId4"/>
    <sheet name="Q6" sheetId="10" r:id="rId5"/>
    <sheet name="Q7" sheetId="11" r:id="rId6"/>
    <sheet name="SR" sheetId="3" r:id="rId7"/>
    <sheet name="Answers" sheetId="4" r:id="rId8"/>
  </sheets>
  <definedNames>
    <definedName name="Desired">#REF!</definedName>
    <definedName name="MaximumMargin">#REF!</definedName>
    <definedName name="sencount" hidden="1">2</definedName>
    <definedName name="solver_adj" localSheetId="3" hidden="1">'Leduc(Q3,Q4)'!$B$7:$D$7</definedName>
    <definedName name="solver_adj" localSheetId="0" hidden="1">'MW '!$C$5:$N$5,'MW '!$C$14:$N$15,'MW '!$C$21:$N$21</definedName>
    <definedName name="solver_adj" localSheetId="1" hidden="1">'Q2'!$C$5:$N$5,'Q2'!$C$14:$N$15,'Q2'!$C$21:$N$21</definedName>
    <definedName name="solver_adj" localSheetId="4" hidden="1">'Q6'!$B$7:$D$7</definedName>
    <definedName name="solver_adj" localSheetId="5" hidden="1">'Q7'!$B$7:$D$7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0" hidden="1">2</definedName>
    <definedName name="solver_drv" localSheetId="1" hidden="1">2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0" hidden="1">2</definedName>
    <definedName name="solver_eng" localSheetId="1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5" hidden="1">1</definedName>
    <definedName name="solver_ibd" localSheetId="3" hidden="1">2</definedName>
    <definedName name="solver_ibd" localSheetId="4" hidden="1">2</definedName>
    <definedName name="solver_ibd" localSheetId="5" hidden="1">2</definedName>
    <definedName name="solver_itr" localSheetId="3" hidden="1">1000</definedName>
    <definedName name="solver_itr" localSheetId="0" hidden="1">2147483647</definedName>
    <definedName name="solver_itr" localSheetId="1" hidden="1">2147483647</definedName>
    <definedName name="solver_itr" localSheetId="4" hidden="1">1000</definedName>
    <definedName name="solver_itr" localSheetId="5" hidden="1">1000</definedName>
    <definedName name="solver_lhs1" localSheetId="3" hidden="1">'Leduc(Q3,Q4)'!$G$8:$G$11</definedName>
    <definedName name="solver_lhs1" localSheetId="0" hidden="1">'MW '!$C$10:$N$10</definedName>
    <definedName name="solver_lhs1" localSheetId="1" hidden="1">'Q2'!$C$10:$N$10</definedName>
    <definedName name="solver_lhs1" localSheetId="4" hidden="1">'Q6'!$G$8:$G$11</definedName>
    <definedName name="solver_lhs1" localSheetId="5" hidden="1">'Q7'!$G$8:$G$11</definedName>
    <definedName name="solver_lhs2" localSheetId="0" hidden="1">'MW '!$C$14:$N$15</definedName>
    <definedName name="solver_lhs2" localSheetId="1" hidden="1">'Q2'!$C$14:$N$15</definedName>
    <definedName name="solver_lhs3" localSheetId="0" hidden="1">'MW '!$C$21:$N$21</definedName>
    <definedName name="solver_lhs3" localSheetId="1" hidden="1">'Q2'!$C$21:$N$21</definedName>
    <definedName name="solver_lhs4" localSheetId="0" hidden="1">'MW '!$C$23:$N$23</definedName>
    <definedName name="solver_lhs4" localSheetId="1" hidden="1">'Q2'!$C$23:$N$23</definedName>
    <definedName name="solver_lhs5" localSheetId="0" hidden="1">'MW '!$C$5:$N$5</definedName>
    <definedName name="solver_lhs5" localSheetId="1" hidden="1">'Q2'!$C$5:$N$5</definedName>
    <definedName name="solver_lhs6" localSheetId="0" hidden="1">'MW '!$D$5:$N$5</definedName>
    <definedName name="solver_lhs6" localSheetId="1" hidden="1">'Q2'!$D$5:$N$5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mip" localSheetId="3" hidden="1">1000</definedName>
    <definedName name="solver_mip" localSheetId="0" hidden="1">2147483647</definedName>
    <definedName name="solver_mip" localSheetId="1" hidden="1">2147483647</definedName>
    <definedName name="solver_mip" localSheetId="4" hidden="1">1000</definedName>
    <definedName name="solver_mip" localSheetId="5" hidden="1">1000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5" hidden="1">1</definedName>
    <definedName name="solver_nod" localSheetId="3" hidden="1">1000</definedName>
    <definedName name="solver_nod" localSheetId="0" hidden="1">2147483647</definedName>
    <definedName name="solver_nod" localSheetId="1" hidden="1">2147483647</definedName>
    <definedName name="solver_nod" localSheetId="4" hidden="1">1000</definedName>
    <definedName name="solver_nod" localSheetId="5" hidden="1">1000</definedName>
    <definedName name="solver_num" localSheetId="3" hidden="1">1</definedName>
    <definedName name="solver_num" localSheetId="0" hidden="1">6</definedName>
    <definedName name="solver_num" localSheetId="1" hidden="1">4</definedName>
    <definedName name="solver_num" localSheetId="4" hidden="1">1</definedName>
    <definedName name="solver_num" localSheetId="5" hidden="1">1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5" hidden="1">1</definedName>
    <definedName name="solver_ofx" localSheetId="3" hidden="1">2</definedName>
    <definedName name="solver_ofx" localSheetId="4" hidden="1">2</definedName>
    <definedName name="solver_ofx" localSheetId="5" hidden="1">2</definedName>
    <definedName name="solver_opt" localSheetId="3" hidden="1">'Leduc(Q3,Q4)'!$D$14</definedName>
    <definedName name="solver_opt" localSheetId="0" hidden="1">'MW '!$Q$1</definedName>
    <definedName name="solver_opt" localSheetId="1" hidden="1">'Q2'!$Q$1</definedName>
    <definedName name="solver_opt" localSheetId="4" hidden="1">'Q6'!$D$14</definedName>
    <definedName name="solver_opt" localSheetId="5" hidden="1">'Q7'!$D$14</definedName>
    <definedName name="solver_piv" localSheetId="3" hidden="1">0.000001</definedName>
    <definedName name="solver_piv" localSheetId="4" hidden="1">0.000001</definedName>
    <definedName name="solver_piv" localSheetId="5" hidden="1">0.000001</definedName>
    <definedName name="solver_pre" localSheetId="3" hidden="1">0.00000001</definedName>
    <definedName name="solver_pre" localSheetId="0" hidden="1">0.000001</definedName>
    <definedName name="solver_pre" localSheetId="1" hidden="1">0.000001</definedName>
    <definedName name="solver_pre" localSheetId="4" hidden="1">0.00000001</definedName>
    <definedName name="solver_pre" localSheetId="5" hidden="1">0.00000001</definedName>
    <definedName name="solver_pro" localSheetId="3" hidden="1">2</definedName>
    <definedName name="solver_pro" localSheetId="4" hidden="1">2</definedName>
    <definedName name="solver_pro" localSheetId="5" hidden="1">2</definedName>
    <definedName name="solver_rbv" localSheetId="3" hidden="1">1</definedName>
    <definedName name="solver_rbv" localSheetId="0" hidden="1">2</definedName>
    <definedName name="solver_rbv" localSheetId="1" hidden="1">2</definedName>
    <definedName name="solver_rbv" localSheetId="4" hidden="1">1</definedName>
    <definedName name="solver_rbv" localSheetId="5" hidden="1">1</definedName>
    <definedName name="solver_red" localSheetId="3" hidden="1">0.000001</definedName>
    <definedName name="solver_red" localSheetId="4" hidden="1">0.000001</definedName>
    <definedName name="solver_red" localSheetId="5" hidden="1">0.000001</definedName>
    <definedName name="solver_rel1" localSheetId="3" hidden="1">1</definedName>
    <definedName name="solver_rel1" localSheetId="0" hidden="1">3</definedName>
    <definedName name="solver_rel1" localSheetId="1" hidden="1">3</definedName>
    <definedName name="solver_rel1" localSheetId="4" hidden="1">1</definedName>
    <definedName name="solver_rel1" localSheetId="5" hidden="1">1</definedName>
    <definedName name="solver_rel2" localSheetId="0" hidden="1">4</definedName>
    <definedName name="solver_rel2" localSheetId="1" hidden="1">4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4</definedName>
    <definedName name="solver_rel5" localSheetId="1" hidden="1">4</definedName>
    <definedName name="solver_rel6" localSheetId="0" hidden="1">2</definedName>
    <definedName name="solver_rel6" localSheetId="1" hidden="1">2</definedName>
    <definedName name="solver_reo" localSheetId="3" hidden="1">2</definedName>
    <definedName name="solver_reo" localSheetId="4" hidden="1">2</definedName>
    <definedName name="solver_reo" localSheetId="5" hidden="1">2</definedName>
    <definedName name="solver_rep" localSheetId="3" hidden="1">2</definedName>
    <definedName name="solver_rep" localSheetId="4" hidden="1">2</definedName>
    <definedName name="solver_rep" localSheetId="5" hidden="1">2</definedName>
    <definedName name="solver_rhs1" localSheetId="3" hidden="1">'Leduc(Q3,Q4)'!$H$8:$H$11</definedName>
    <definedName name="solver_rhs1" localSheetId="0" hidden="1">'MW '!$Q$10</definedName>
    <definedName name="solver_rhs1" localSheetId="1" hidden="1">'Q2'!$Q$10</definedName>
    <definedName name="solver_rhs1" localSheetId="4" hidden="1">'Q6'!$H$8:$H$11</definedName>
    <definedName name="solver_rhs1" localSheetId="5" hidden="1">'Q7'!$H$8:$H$11</definedName>
    <definedName name="solver_rhs2" localSheetId="0" hidden="1">"integer"</definedName>
    <definedName name="solver_rhs2" localSheetId="1" hidden="1">"integer"</definedName>
    <definedName name="solver_rhs3" localSheetId="0" hidden="1">'MW '!$C$22:$N$22</definedName>
    <definedName name="solver_rhs3" localSheetId="1" hidden="1">'Q2'!$C$22:$N$22</definedName>
    <definedName name="solver_rhs4" localSheetId="0" hidden="1">'MW '!$C$6:$N$6</definedName>
    <definedName name="solver_rhs4" localSheetId="1" hidden="1">'Q2'!$C$6:$N$6</definedName>
    <definedName name="solver_rhs5" localSheetId="0" hidden="1">"integer"</definedName>
    <definedName name="solver_rhs5" localSheetId="1" hidden="1">"integer"</definedName>
    <definedName name="solver_rhs6" localSheetId="0" hidden="1">'MW '!$C$5</definedName>
    <definedName name="solver_rhs6" localSheetId="1" hidden="1">'Q2'!$C$5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5" hidden="1">100</definedName>
    <definedName name="solver_tim" localSheetId="3" hidden="1">100</definedName>
    <definedName name="solver_tim" localSheetId="0" hidden="1">2147483647</definedName>
    <definedName name="solver_tim" localSheetId="1" hidden="1">2147483647</definedName>
    <definedName name="solver_tim" localSheetId="4" hidden="1">100</definedName>
    <definedName name="solver_tim" localSheetId="5" hidden="1">100</definedName>
    <definedName name="solver_tol" localSheetId="3" hidden="1">0.05</definedName>
    <definedName name="solver_tol" localSheetId="0" hidden="1">0</definedName>
    <definedName name="solver_tol" localSheetId="1" hidden="1">0</definedName>
    <definedName name="solver_tol" localSheetId="4" hidden="1">0.05</definedName>
    <definedName name="solver_tol" localSheetId="5" hidden="1">0.05</definedName>
    <definedName name="solver_typ" localSheetId="3" hidden="1">1</definedName>
    <definedName name="solver_typ" localSheetId="0" hidden="1">2</definedName>
    <definedName name="solver_typ" localSheetId="1" hidden="1">2</definedName>
    <definedName name="solver_typ" localSheetId="4" hidden="1">1</definedName>
    <definedName name="solver_typ" localSheetId="5" hidden="1">1</definedName>
    <definedName name="solver_val" localSheetId="3" hidden="1">0</definedName>
    <definedName name="solver_val" localSheetId="0" hidden="1">1000</definedName>
    <definedName name="solver_val" localSheetId="1" hidden="1">1000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5" hidden="1">3</definedName>
    <definedName name="solver_ver">1.3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1" l="1"/>
  <c r="H9" i="11"/>
  <c r="D12" i="11" a="1"/>
  <c r="D12" i="11" s="1"/>
  <c r="D13" i="11" s="1"/>
  <c r="C12" i="11" a="1"/>
  <c r="C12" i="11" s="1"/>
  <c r="C13" i="11" s="1"/>
  <c r="B12" i="11" a="1"/>
  <c r="B12" i="11" s="1"/>
  <c r="B13" i="11" s="1"/>
  <c r="G11" i="11"/>
  <c r="G10" i="11"/>
  <c r="G9" i="11"/>
  <c r="G8" i="11"/>
  <c r="D16" i="10"/>
  <c r="H10" i="10"/>
  <c r="D12" i="10" a="1"/>
  <c r="D12" i="10" s="1"/>
  <c r="D13" i="10" s="1"/>
  <c r="C12" i="10" a="1"/>
  <c r="C12" i="10" s="1"/>
  <c r="C13" i="10" s="1"/>
  <c r="B12" i="10" a="1"/>
  <c r="B12" i="10" s="1"/>
  <c r="B13" i="10" s="1"/>
  <c r="G11" i="10"/>
  <c r="G10" i="10"/>
  <c r="G9" i="10"/>
  <c r="G8" i="10"/>
  <c r="C12" i="2" a="1"/>
  <c r="C12" i="2" s="1"/>
  <c r="C13" i="2" s="1"/>
  <c r="D12" i="2" a="1"/>
  <c r="D12" i="2" s="1"/>
  <c r="D13" i="2" s="1"/>
  <c r="B12" i="2" a="1"/>
  <c r="B12" i="2" s="1"/>
  <c r="B13" i="2" s="1"/>
  <c r="G9" i="2"/>
  <c r="G10" i="2"/>
  <c r="G11" i="2"/>
  <c r="G8" i="2"/>
  <c r="Q72" i="4"/>
  <c r="Q59" i="4"/>
  <c r="Q58" i="4"/>
  <c r="Q57" i="4"/>
  <c r="Q53" i="4"/>
  <c r="Q52" i="4"/>
  <c r="Q51" i="4"/>
  <c r="O21" i="5"/>
  <c r="C16" i="5"/>
  <c r="C17" i="5" s="1"/>
  <c r="O15" i="5"/>
  <c r="O14" i="5"/>
  <c r="C9" i="5"/>
  <c r="C10" i="5" s="1"/>
  <c r="D9" i="5" s="1"/>
  <c r="N6" i="5"/>
  <c r="M6" i="5"/>
  <c r="L6" i="5"/>
  <c r="K6" i="5"/>
  <c r="J6" i="5"/>
  <c r="I6" i="5"/>
  <c r="H6" i="5"/>
  <c r="G6" i="5"/>
  <c r="F6" i="5"/>
  <c r="E6" i="5"/>
  <c r="D6" i="5"/>
  <c r="C6" i="5"/>
  <c r="O5" i="5"/>
  <c r="Q71" i="4"/>
  <c r="Q70" i="4"/>
  <c r="Q69" i="4"/>
  <c r="Q68" i="4"/>
  <c r="Q67" i="4"/>
  <c r="Q65" i="4"/>
  <c r="Q66" i="4"/>
  <c r="Q64" i="4"/>
  <c r="Q63" i="4"/>
  <c r="Q62" i="4"/>
  <c r="Q61" i="4"/>
  <c r="Q60" i="4"/>
  <c r="Q54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Q1" i="4"/>
  <c r="D14" i="11" l="1"/>
  <c r="D14" i="10"/>
  <c r="D14" i="2"/>
  <c r="Q55" i="4"/>
  <c r="Q56" i="4"/>
  <c r="C20" i="5"/>
  <c r="C23" i="5" s="1"/>
  <c r="C22" i="5"/>
  <c r="D16" i="5"/>
  <c r="D17" i="5" s="1"/>
  <c r="D10" i="5"/>
  <c r="E9" i="5" s="1"/>
  <c r="C11" i="5"/>
  <c r="O21" i="1"/>
  <c r="C16" i="1"/>
  <c r="C17" i="1" s="1"/>
  <c r="C22" i="1" s="1"/>
  <c r="O15" i="1"/>
  <c r="O14" i="1"/>
  <c r="C9" i="1"/>
  <c r="N6" i="1"/>
  <c r="M6" i="1"/>
  <c r="L6" i="1"/>
  <c r="K6" i="1"/>
  <c r="J6" i="1"/>
  <c r="I6" i="1"/>
  <c r="H6" i="1"/>
  <c r="G6" i="1"/>
  <c r="F6" i="1"/>
  <c r="E6" i="1"/>
  <c r="D6" i="1"/>
  <c r="C6" i="1"/>
  <c r="O5" i="1"/>
  <c r="E10" i="5" l="1"/>
  <c r="F9" i="5" s="1"/>
  <c r="D11" i="5"/>
  <c r="D20" i="5"/>
  <c r="D23" i="5" s="1"/>
  <c r="E16" i="5"/>
  <c r="E17" i="5" s="1"/>
  <c r="D22" i="5"/>
  <c r="C20" i="1"/>
  <c r="C23" i="1" s="1"/>
  <c r="D16" i="1"/>
  <c r="D17" i="1" s="1"/>
  <c r="D22" i="1" s="1"/>
  <c r="C10" i="1"/>
  <c r="D9" i="1" s="1"/>
  <c r="F10" i="5" l="1"/>
  <c r="G9" i="5" s="1"/>
  <c r="E20" i="5"/>
  <c r="E23" i="5" s="1"/>
  <c r="F16" i="5"/>
  <c r="F17" i="5" s="1"/>
  <c r="E22" i="5"/>
  <c r="E11" i="5"/>
  <c r="D20" i="1"/>
  <c r="D23" i="1" s="1"/>
  <c r="E16" i="1"/>
  <c r="E17" i="1" s="1"/>
  <c r="E22" i="1" s="1"/>
  <c r="D10" i="1"/>
  <c r="E9" i="1" s="1"/>
  <c r="C11" i="1"/>
  <c r="F20" i="5" l="1"/>
  <c r="F23" i="5" s="1"/>
  <c r="F22" i="5"/>
  <c r="G16" i="5"/>
  <c r="G17" i="5" s="1"/>
  <c r="G10" i="5"/>
  <c r="H9" i="5" s="1"/>
  <c r="F11" i="5"/>
  <c r="D11" i="1"/>
  <c r="E20" i="1"/>
  <c r="E23" i="1" s="1"/>
  <c r="F16" i="1"/>
  <c r="F17" i="1" s="1"/>
  <c r="F22" i="1" s="1"/>
  <c r="E10" i="1"/>
  <c r="F9" i="1" s="1"/>
  <c r="H10" i="5" l="1"/>
  <c r="I9" i="5" s="1"/>
  <c r="H11" i="5"/>
  <c r="G22" i="5"/>
  <c r="G20" i="5"/>
  <c r="G23" i="5" s="1"/>
  <c r="H16" i="5"/>
  <c r="H17" i="5" s="1"/>
  <c r="G11" i="5"/>
  <c r="E11" i="1"/>
  <c r="F20" i="1"/>
  <c r="F23" i="1" s="1"/>
  <c r="G16" i="1"/>
  <c r="G17" i="1" s="1"/>
  <c r="G22" i="1" s="1"/>
  <c r="F10" i="1"/>
  <c r="G9" i="1" s="1"/>
  <c r="H22" i="5" l="1"/>
  <c r="H20" i="5"/>
  <c r="H23" i="5" s="1"/>
  <c r="I16" i="5"/>
  <c r="I17" i="5" s="1"/>
  <c r="I10" i="5"/>
  <c r="J9" i="5" s="1"/>
  <c r="I11" i="5"/>
  <c r="G10" i="1"/>
  <c r="H9" i="1" s="1"/>
  <c r="G20" i="1"/>
  <c r="G23" i="1" s="1"/>
  <c r="H16" i="1"/>
  <c r="H17" i="1" s="1"/>
  <c r="H22" i="1" s="1"/>
  <c r="F11" i="1"/>
  <c r="J10" i="5" l="1"/>
  <c r="K9" i="5" s="1"/>
  <c r="I20" i="5"/>
  <c r="I23" i="5" s="1"/>
  <c r="J16" i="5"/>
  <c r="J17" i="5" s="1"/>
  <c r="I22" i="5"/>
  <c r="H20" i="1"/>
  <c r="H23" i="1" s="1"/>
  <c r="I16" i="1"/>
  <c r="I17" i="1" s="1"/>
  <c r="I22" i="1" s="1"/>
  <c r="H10" i="1"/>
  <c r="I9" i="1" s="1"/>
  <c r="G11" i="1"/>
  <c r="J11" i="5" l="1"/>
  <c r="J22" i="5"/>
  <c r="J20" i="5"/>
  <c r="J23" i="5" s="1"/>
  <c r="K16" i="5"/>
  <c r="K17" i="5" s="1"/>
  <c r="K10" i="5"/>
  <c r="L9" i="5" s="1"/>
  <c r="H11" i="1"/>
  <c r="I20" i="1"/>
  <c r="I23" i="1" s="1"/>
  <c r="J16" i="1"/>
  <c r="J17" i="1" s="1"/>
  <c r="J22" i="1" s="1"/>
  <c r="I10" i="1"/>
  <c r="J9" i="1" s="1"/>
  <c r="K11" i="5" l="1"/>
  <c r="L10" i="5"/>
  <c r="M9" i="5" s="1"/>
  <c r="K20" i="5"/>
  <c r="K23" i="5" s="1"/>
  <c r="L16" i="5"/>
  <c r="L17" i="5" s="1"/>
  <c r="K22" i="5"/>
  <c r="J10" i="1"/>
  <c r="K9" i="1" s="1"/>
  <c r="I11" i="1"/>
  <c r="J20" i="1"/>
  <c r="J23" i="1" s="1"/>
  <c r="K16" i="1"/>
  <c r="K17" i="1" s="1"/>
  <c r="K22" i="1" s="1"/>
  <c r="L11" i="5" l="1"/>
  <c r="L20" i="5"/>
  <c r="L23" i="5" s="1"/>
  <c r="M16" i="5"/>
  <c r="M17" i="5" s="1"/>
  <c r="L22" i="5"/>
  <c r="M10" i="5"/>
  <c r="N9" i="5" s="1"/>
  <c r="K10" i="1"/>
  <c r="L9" i="1" s="1"/>
  <c r="K20" i="1"/>
  <c r="K23" i="1" s="1"/>
  <c r="L16" i="1"/>
  <c r="L17" i="1" s="1"/>
  <c r="L22" i="1" s="1"/>
  <c r="J11" i="1"/>
  <c r="M11" i="5" l="1"/>
  <c r="N10" i="5"/>
  <c r="N11" i="5" s="1"/>
  <c r="M20" i="5"/>
  <c r="M23" i="5" s="1"/>
  <c r="N16" i="5"/>
  <c r="N17" i="5" s="1"/>
  <c r="M22" i="5"/>
  <c r="L20" i="1"/>
  <c r="L23" i="1" s="1"/>
  <c r="M16" i="1"/>
  <c r="M17" i="1" s="1"/>
  <c r="M22" i="1" s="1"/>
  <c r="L10" i="1"/>
  <c r="M9" i="1" s="1"/>
  <c r="K11" i="1"/>
  <c r="O11" i="5" l="1"/>
  <c r="N20" i="5"/>
  <c r="N23" i="5" s="1"/>
  <c r="N22" i="5"/>
  <c r="O17" i="5"/>
  <c r="M10" i="1"/>
  <c r="N9" i="1" s="1"/>
  <c r="L11" i="1"/>
  <c r="M20" i="1"/>
  <c r="M23" i="1" s="1"/>
  <c r="N16" i="1"/>
  <c r="N17" i="1" s="1"/>
  <c r="N22" i="1" s="1"/>
  <c r="Q1" i="5" l="1"/>
  <c r="N10" i="1"/>
  <c r="N11" i="1" s="1"/>
  <c r="N20" i="1"/>
  <c r="N23" i="1" s="1"/>
  <c r="O17" i="1"/>
  <c r="M11" i="1"/>
  <c r="O11" i="1" l="1"/>
  <c r="Q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Don't forget to enter your ID 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<sst xmlns="http://schemas.openxmlformats.org/spreadsheetml/2006/main" count="356" uniqueCount="196">
  <si>
    <t>Production Planning for Mountain Wear</t>
  </si>
  <si>
    <t>Total cost</t>
  </si>
  <si>
    <t>Year</t>
  </si>
  <si>
    <t>Month</t>
  </si>
  <si>
    <t>Totals</t>
  </si>
  <si>
    <t>Demand forecast</t>
  </si>
  <si>
    <t>Units Produced</t>
  </si>
  <si>
    <t>Production cost:</t>
  </si>
  <si>
    <t>per unit</t>
  </si>
  <si>
    <t>Labor hours needed for production</t>
  </si>
  <si>
    <t>Labor hours:</t>
  </si>
  <si>
    <t>Inventory:</t>
  </si>
  <si>
    <t>Beginning of month</t>
  </si>
  <si>
    <t>End of month</t>
  </si>
  <si>
    <t>Safety stock:</t>
  </si>
  <si>
    <t>Average</t>
  </si>
  <si>
    <t>Inventory cost:</t>
  </si>
  <si>
    <t>per unit per month</t>
  </si>
  <si>
    <t>Employees:</t>
  </si>
  <si>
    <t>Number hired</t>
  </si>
  <si>
    <t>Hiring cost</t>
  </si>
  <si>
    <t>per employee</t>
  </si>
  <si>
    <t>Number laid off</t>
  </si>
  <si>
    <t>Layoff cost</t>
  </si>
  <si>
    <t>Regular labor cost</t>
  </si>
  <si>
    <t>per employee per month</t>
  </si>
  <si>
    <t>Labor hours available:</t>
  </si>
  <si>
    <t>Regular hours</t>
  </si>
  <si>
    <t>Overtime hours</t>
  </si>
  <si>
    <t>per overtime hour</t>
  </si>
  <si>
    <t>Limit on overtime hours</t>
  </si>
  <si>
    <t>maximum overtime per employee per month</t>
  </si>
  <si>
    <t>Total hours available</t>
  </si>
  <si>
    <t>Leduc Control</t>
  </si>
  <si>
    <t>AS 1012</t>
  </si>
  <si>
    <t>HL 734</t>
  </si>
  <si>
    <t>CG 508</t>
  </si>
  <si>
    <t>Selling Price</t>
  </si>
  <si>
    <t>Resources</t>
  </si>
  <si>
    <t>Per-unit requirements</t>
  </si>
  <si>
    <t>Cost</t>
  </si>
  <si>
    <t>Available</t>
  </si>
  <si>
    <t>PSoC</t>
  </si>
  <si>
    <t>units</t>
  </si>
  <si>
    <t>Assembly</t>
  </si>
  <si>
    <t>per hour</t>
  </si>
  <si>
    <t>hours</t>
  </si>
  <si>
    <t>Programming</t>
  </si>
  <si>
    <t>Quality Control</t>
  </si>
  <si>
    <t>Microsoft Excel 16.0 Sensitivity Report</t>
  </si>
  <si>
    <t>Worksheet: [HW5_Solution_10 Oct 23.xlsx]4</t>
  </si>
  <si>
    <t>Report Created: 2023-10-10 2:49:19 PM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</si>
  <si>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</si>
  <si>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</si>
  <si>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</si>
  <si>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</si>
  <si>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</si>
  <si>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</si>
  <si>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</si>
  <si>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</si>
  <si>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Coefficient</t>
  </si>
  <si>
    <t>Increase</t>
  </si>
  <si>
    <t>Decrease</t>
  </si>
  <si>
    <t>$B$4</t>
  </si>
  <si>
    <t>Number to make AS 1012</t>
  </si>
  <si>
    <t>$C$4</t>
  </si>
  <si>
    <t>Number to make HL 734</t>
  </si>
  <si>
    <t>$D$4</t>
  </si>
  <si>
    <t>Number to make CG 508</t>
  </si>
  <si>
    <t>Constraints</t>
  </si>
  <si>
    <t>Shadow</t>
  </si>
  <si>
    <t>Constraint</t>
  </si>
  <si>
    <t>Price</t>
  </si>
  <si>
    <t>R.H. Side</t>
  </si>
  <si>
    <t>$E$8</t>
  </si>
  <si>
    <t>PSoC Used</t>
  </si>
  <si>
    <t>$E$9</t>
  </si>
  <si>
    <t>Assembly Used</t>
  </si>
  <si>
    <t>$E$10</t>
  </si>
  <si>
    <t>Programming Used</t>
  </si>
  <si>
    <t>$E$11</t>
  </si>
  <si>
    <t>Quality Control Used</t>
  </si>
  <si>
    <t>OM 352 HW 5</t>
  </si>
  <si>
    <t>Student ID:</t>
  </si>
  <si>
    <t>Question 1</t>
  </si>
  <si>
    <t>Smallest Units Produced</t>
  </si>
  <si>
    <t>Question 2</t>
  </si>
  <si>
    <t>Number Hired</t>
  </si>
  <si>
    <t>Number Laid Off</t>
  </si>
  <si>
    <t>Overtime Hours</t>
  </si>
  <si>
    <t>Limit on overtime hours in Month 7</t>
  </si>
  <si>
    <t>Total hours available in Month 2</t>
  </si>
  <si>
    <t>Question 3</t>
  </si>
  <si>
    <t>Variable Cost</t>
  </si>
  <si>
    <t>Net margin</t>
  </si>
  <si>
    <t>Question 4</t>
  </si>
  <si>
    <t>Number to make</t>
  </si>
  <si>
    <t>Total net margin</t>
  </si>
  <si>
    <t>Used</t>
  </si>
  <si>
    <t>Question 5</t>
  </si>
  <si>
    <t>Question 6</t>
  </si>
  <si>
    <t xml:space="preserve">  Does the optimal solution change?  </t>
  </si>
  <si>
    <t>&lt; Enter TRUE or FALSE and nothing else</t>
  </si>
  <si>
    <t xml:space="preserve">How much does the optimal total net margin change?  </t>
  </si>
  <si>
    <t>&lt; Enter a numerical value, positive for increase, negative for decrease, and zero for no change</t>
  </si>
  <si>
    <t>Question 7</t>
  </si>
  <si>
    <t>Student ID #</t>
  </si>
  <si>
    <t>Q1</t>
  </si>
  <si>
    <t>Q2 - Units Produced - Month 1</t>
  </si>
  <si>
    <t>Q2 - Units Produced - Month 2</t>
  </si>
  <si>
    <t>Q2 - Units Produced - Month 3</t>
  </si>
  <si>
    <t>Q2 - Units Produced - Month 4</t>
  </si>
  <si>
    <t>Q2 - Units Produced - Month 5</t>
  </si>
  <si>
    <t>Q2 - Units Produced - Month 6</t>
  </si>
  <si>
    <t>Q2 - Units Produced - Month 7</t>
  </si>
  <si>
    <t>Q2 - Units Produced - Month 8</t>
  </si>
  <si>
    <t>Q2 - Units Produced - Month 9</t>
  </si>
  <si>
    <t>Q2 - Units Produced - Month 10</t>
  </si>
  <si>
    <t>Q2 - Units Produced - Month 11</t>
  </si>
  <si>
    <t>Q2 - Units Produced - Month 12</t>
  </si>
  <si>
    <t>Q2 - Number Hired - Month 1</t>
  </si>
  <si>
    <t>Q2 - Number Hired - Month 2</t>
  </si>
  <si>
    <t>Q2 - Number Hired - Month 3</t>
  </si>
  <si>
    <t>Q2 - Number Hired - Month 4</t>
  </si>
  <si>
    <t>Q2 - Number Hired - Month 5</t>
  </si>
  <si>
    <t>Q2 - Number Hired - Month 6</t>
  </si>
  <si>
    <t>Q2 - Number Hired - Month 7</t>
  </si>
  <si>
    <t>Q2 - Number Hired - Month 8</t>
  </si>
  <si>
    <t>Q2 - Number Hired - Month 9</t>
  </si>
  <si>
    <t>Q2 - Number Hired - Month 10</t>
  </si>
  <si>
    <t>Q2 - Number Hired - Month 11</t>
  </si>
  <si>
    <t>Q2 - Number Hired - Month 12</t>
  </si>
  <si>
    <t>Q2 - Number Laid Off - Month 1</t>
  </si>
  <si>
    <t>Q2 - Number Laid Off - Month 2</t>
  </si>
  <si>
    <t>Q2 - Number Laid Off - Month 3</t>
  </si>
  <si>
    <t>Q2 - Number Laid Off - Month 4</t>
  </si>
  <si>
    <t>Q2 - Number Laid Off - Month 5</t>
  </si>
  <si>
    <t>Q2 - Number Laid Off - Month 6</t>
  </si>
  <si>
    <t>Q2 - Number Laid Off - Month 7</t>
  </si>
  <si>
    <t>Q2 - Number Laid Off - Month 8</t>
  </si>
  <si>
    <t>Q2 - Number Laid Off - Month 9</t>
  </si>
  <si>
    <t>Q2 - Number Laid Off - Month 10</t>
  </si>
  <si>
    <t>Q2 - Number Laid Off - Month 11</t>
  </si>
  <si>
    <t>Q2 - Number Laid Off - Month 12</t>
  </si>
  <si>
    <t>Q2 - Overtime Hours - Month 1</t>
  </si>
  <si>
    <t>Q2 - Overtime Hours - Month 2</t>
  </si>
  <si>
    <t>Q2 - Overtime Hours - Month 3</t>
  </si>
  <si>
    <t>Q2 - Overtime Hours - Month 4</t>
  </si>
  <si>
    <t>Q2 - Overtime Hours - Month 5</t>
  </si>
  <si>
    <t>Q2 - Overtime Hours - Month 6</t>
  </si>
  <si>
    <t>Q2 - Overtime Hours - Month 7</t>
  </si>
  <si>
    <t>Q2 - Overtime Hours - Month 8</t>
  </si>
  <si>
    <t>Q2 - Overtime Hours - Month 9</t>
  </si>
  <si>
    <t>Q2 - Overtime Hours - Month 10</t>
  </si>
  <si>
    <t>Q2 - Overtime Hours - Month 11</t>
  </si>
  <si>
    <t>Q2 - Overtime Hours - Month 12</t>
  </si>
  <si>
    <t>Q2- Limit on OT in month 7</t>
  </si>
  <si>
    <t>Q2 - Total hours available in month 2</t>
  </si>
  <si>
    <t>Q2 - Total cost</t>
  </si>
  <si>
    <t>Q3 - Var cost - AS 1012</t>
  </si>
  <si>
    <t>Q3 - Var cost - HL 734</t>
  </si>
  <si>
    <t>Q3 - Var cost - CG 508</t>
  </si>
  <si>
    <t>Q3 - Net margin - AS 1012</t>
  </si>
  <si>
    <t>Q3 - Net margin - HL 734</t>
  </si>
  <si>
    <t>Q3 - Net margin - CG 508</t>
  </si>
  <si>
    <t>Q4 - Number to make - AS 1012</t>
  </si>
  <si>
    <t>Q4 - Number to make - HL 734</t>
  </si>
  <si>
    <t>Q4 - Number to make - CG 508</t>
  </si>
  <si>
    <t>Q4 - Total net margin</t>
  </si>
  <si>
    <t>Q4 - PSoC used</t>
  </si>
  <si>
    <t>Q4 - Assembly used</t>
  </si>
  <si>
    <t>Q4 - Programming used</t>
  </si>
  <si>
    <t>Q5</t>
  </si>
  <si>
    <t>Q6 - pt 1</t>
  </si>
  <si>
    <t>Q6 - pt 2</t>
  </si>
  <si>
    <t>Q7 - pt 1</t>
  </si>
  <si>
    <t>Q7 - pt 2</t>
  </si>
  <si>
    <t>Q4 - Quality control used</t>
  </si>
  <si>
    <t>1724709</t>
  </si>
  <si>
    <t>per unit Used</t>
  </si>
  <si>
    <t>per hour Used</t>
  </si>
  <si>
    <t>number to make</t>
  </si>
  <si>
    <t>Variable cost</t>
  </si>
  <si>
    <t>Total net</t>
  </si>
  <si>
    <t>Worksheet: [HW 5_LEC A01_mhossai6_1724709_20231018T185401_HW51724709.xlsx]Leduc</t>
  </si>
  <si>
    <t>Report Created: 2023-10-18 10:50:12 PM</t>
  </si>
  <si>
    <t>$B$7</t>
  </si>
  <si>
    <t>number to make Per-unit requirements</t>
  </si>
  <si>
    <t>$C$7</t>
  </si>
  <si>
    <t>number to make HL 734</t>
  </si>
  <si>
    <t>$D$7</t>
  </si>
  <si>
    <t>number to make CG 508</t>
  </si>
  <si>
    <t>$G$8</t>
  </si>
  <si>
    <t>$G$9</t>
  </si>
  <si>
    <t>$G$10</t>
  </si>
  <si>
    <t>$G$11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</si>
</sst>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1"/>
      <color indexed="18"/>
      <name val="Calibri"/>
      <family val="2"/>
      <scheme val="minor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2" borderId="0" xfId="1" applyFont="1" applyFill="1"/>
    <xf numFmtId="0" fontId="3" fillId="0" borderId="0" xfId="0" applyFont="1"/>
    <xf numFmtId="165" fontId="0" fillId="3" borderId="0" xfId="0" applyNumberFormat="1" applyFill="1"/>
    <xf numFmtId="165" fontId="0" fillId="0" borderId="0" xfId="0" applyNumberFormat="1"/>
    <xf numFmtId="164" fontId="3" fillId="0" borderId="0" xfId="1" applyFont="1"/>
    <xf numFmtId="0" fontId="0" fillId="0" borderId="0" xfId="0" applyAlignment="1">
      <alignment horizontal="right" wrapText="1"/>
    </xf>
    <xf numFmtId="0" fontId="0" fillId="3" borderId="0" xfId="0" applyFill="1"/>
    <xf numFmtId="0" fontId="4" fillId="0" borderId="0" xfId="2"/>
    <xf numFmtId="0" fontId="6" fillId="0" borderId="0" xfId="2" applyFont="1" applyAlignment="1">
      <alignment horizontal="center"/>
    </xf>
    <xf numFmtId="0" fontId="6" fillId="0" borderId="0" xfId="2" applyFont="1" applyAlignment="1">
      <alignment horizontal="right"/>
    </xf>
    <xf numFmtId="164" fontId="7" fillId="0" borderId="0" xfId="3" applyFont="1"/>
    <xf numFmtId="0" fontId="7" fillId="0" borderId="0" xfId="2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0" fillId="5" borderId="4" xfId="0" applyFill="1" applyBorder="1"/>
    <xf numFmtId="0" fontId="4" fillId="0" borderId="0" xfId="4"/>
    <xf numFmtId="0" fontId="2" fillId="0" borderId="0" xfId="0" applyFont="1" applyAlignment="1">
      <alignment horizontal="right"/>
    </xf>
    <xf numFmtId="49" fontId="6" fillId="6" borderId="5" xfId="4" applyNumberFormat="1" applyFont="1" applyFill="1" applyBorder="1" applyAlignment="1" applyProtection="1">
      <alignment horizontal="center"/>
      <protection locked="0"/>
    </xf>
    <xf numFmtId="0" fontId="2" fillId="0" borderId="0" xfId="2" applyFont="1"/>
    <xf numFmtId="0" fontId="4" fillId="4" borderId="0" xfId="2" applyFill="1" applyAlignment="1" applyProtection="1">
      <alignment horizontal="right"/>
      <protection locked="0"/>
    </xf>
    <xf numFmtId="0" fontId="5" fillId="4" borderId="0" xfId="2" applyFont="1" applyFill="1" applyAlignment="1">
      <alignment horizontal="center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right" vertical="center" wrapText="1"/>
    </xf>
    <xf numFmtId="0" fontId="4" fillId="0" borderId="0" xfId="2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Protection="1">
      <protection locked="0"/>
    </xf>
    <xf numFmtId="44" fontId="4" fillId="4" borderId="0" xfId="2" applyNumberFormat="1" applyFill="1" applyProtection="1">
      <protection locked="0"/>
    </xf>
    <xf numFmtId="0" fontId="0" fillId="4" borderId="0" xfId="3" applyNumberFormat="1" applyFont="1" applyFill="1" applyProtection="1">
      <protection locked="0"/>
    </xf>
    <xf numFmtId="0" fontId="4" fillId="4" borderId="0" xfId="2" applyFill="1" applyProtection="1">
      <protection locked="0"/>
    </xf>
    <xf numFmtId="0" fontId="6" fillId="0" borderId="0" xfId="2" applyFont="1"/>
    <xf numFmtId="44" fontId="4" fillId="0" borderId="0" xfId="2" applyNumberFormat="1"/>
    <xf numFmtId="44" fontId="4" fillId="2" borderId="0" xfId="2" applyNumberFormat="1" applyFill="1"/>
    <xf numFmtId="0" fontId="5" fillId="4" borderId="0" xfId="2" applyFont="1" applyFill="1" applyAlignment="1">
      <alignment horizontal="center"/>
    </xf>
    <xf numFmtId="0" fontId="6" fillId="0" borderId="0" xfId="2" applyFont="1" applyAlignment="1">
      <alignment horizontal="center"/>
    </xf>
    <xf numFmtId="0" fontId="4" fillId="0" borderId="0" xfId="2" applyAlignment="1">
      <alignment horizontal="right" wrapText="1"/>
    </xf>
    <xf numFmtId="0" fontId="6" fillId="3" borderId="0" xfId="2" applyFont="1" applyFill="1" applyAlignment="1">
      <alignment horizontal="right"/>
    </xf>
    <xf numFmtId="0" fontId="4" fillId="0" borderId="0" xfId="2" applyFill="1"/>
    <xf numFmtId="44" fontId="4" fillId="0" borderId="0" xfId="2" applyNumberFormat="1" applyFill="1"/>
    <xf numFmtId="0" fontId="6" fillId="0" borderId="0" xfId="2" applyFont="1" applyFill="1"/>
    <xf numFmtId="0" fontId="0" fillId="0" borderId="3" xfId="0" applyFill="1" applyBorder="1" applyAlignment="1"/>
    <xf numFmtId="0" fontId="0" fillId="0" borderId="4" xfId="0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4" fontId="4" fillId="0" borderId="6" xfId="2" applyNumberFormat="1" applyBorder="1"/>
    <xf numFmtId="44" fontId="4" fillId="0" borderId="0" xfId="5" applyFont="1"/>
  </cellXfs>
  <cellStyles count="6">
    <cellStyle name="Currency" xfId="5" builtinId="4"/>
    <cellStyle name="Currency 2" xfId="1" xr:uid="{00000000-0005-0000-0000-000000000000}"/>
    <cellStyle name="Currency 3" xfId="3" xr:uid="{00000000-0005-0000-0000-000001000000}"/>
    <cellStyle name="Normal" xfId="0" builtinId="0"/>
    <cellStyle name="Normal 2" xfId="4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C5" sqref="C5"/>
    </sheetView>
  </sheetViews>
  <sheetFormatPr defaultRowHeight="14.4" x14ac:dyDescent="0.3"/>
  <cols>
    <col min="1" max="1" width="23.77734375" customWidth="1"/>
    <col min="2" max="2" width="5" bestFit="1" customWidth="1"/>
    <col min="3" max="3" width="8.33203125" customWidth="1"/>
    <col min="4" max="6" width="7.21875" bestFit="1" customWidth="1"/>
    <col min="7" max="14" width="8.21875" bestFit="1" customWidth="1"/>
    <col min="15" max="15" width="9.21875" bestFit="1" customWidth="1"/>
    <col min="16" max="16" width="16.77734375" bestFit="1" customWidth="1"/>
    <col min="17" max="17" width="14.21875" bestFit="1" customWidth="1"/>
  </cols>
  <sheetData>
    <row r="1" spans="1:18" x14ac:dyDescent="0.3">
      <c r="A1" s="1" t="s">
        <v>0</v>
      </c>
      <c r="P1" s="2" t="s">
        <v>1</v>
      </c>
      <c r="Q1" s="3">
        <f>O5*Q5+O11*Q11+O14*Q14+O15*Q15+O17*Q17+O21*Q21</f>
        <v>2342437</v>
      </c>
    </row>
    <row r="2" spans="1:18" x14ac:dyDescent="0.3">
      <c r="A2" s="2" t="s">
        <v>2</v>
      </c>
      <c r="B2">
        <v>2022</v>
      </c>
      <c r="C2">
        <v>2023</v>
      </c>
      <c r="P2" s="2"/>
    </row>
    <row r="3" spans="1:18" x14ac:dyDescent="0.3">
      <c r="A3" s="2" t="s">
        <v>3</v>
      </c>
      <c r="B3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4</v>
      </c>
      <c r="P3" s="2"/>
    </row>
    <row r="4" spans="1:18" x14ac:dyDescent="0.3">
      <c r="A4" s="2" t="s">
        <v>5</v>
      </c>
      <c r="C4" s="4">
        <v>300</v>
      </c>
      <c r="D4" s="4">
        <v>450</v>
      </c>
      <c r="E4" s="4">
        <v>1100</v>
      </c>
      <c r="F4" s="4">
        <v>1700</v>
      </c>
      <c r="G4" s="4">
        <v>2200</v>
      </c>
      <c r="H4" s="4">
        <v>1850</v>
      </c>
      <c r="I4" s="4">
        <v>1000</v>
      </c>
      <c r="J4" s="4">
        <v>750</v>
      </c>
      <c r="K4" s="4">
        <v>750</v>
      </c>
      <c r="L4" s="4">
        <v>250</v>
      </c>
      <c r="M4" s="4">
        <v>300</v>
      </c>
      <c r="N4" s="4">
        <v>300</v>
      </c>
      <c r="P4" s="2"/>
    </row>
    <row r="5" spans="1:18" x14ac:dyDescent="0.3">
      <c r="A5" s="2" t="s">
        <v>6</v>
      </c>
      <c r="C5" s="5">
        <v>1317</v>
      </c>
      <c r="D5" s="5">
        <v>1317</v>
      </c>
      <c r="E5" s="5">
        <v>1317</v>
      </c>
      <c r="F5" s="5">
        <v>1317</v>
      </c>
      <c r="G5" s="5">
        <v>1317</v>
      </c>
      <c r="H5" s="5">
        <v>1317</v>
      </c>
      <c r="I5" s="5">
        <v>1317</v>
      </c>
      <c r="J5" s="5">
        <v>1317</v>
      </c>
      <c r="K5" s="5">
        <v>1317</v>
      </c>
      <c r="L5" s="5">
        <v>1317</v>
      </c>
      <c r="M5" s="5">
        <v>1317</v>
      </c>
      <c r="N5" s="5">
        <v>1317</v>
      </c>
      <c r="O5" s="6">
        <f>SUM(C5:N5)</f>
        <v>15804</v>
      </c>
      <c r="P5" s="2" t="s">
        <v>7</v>
      </c>
      <c r="Q5" s="7">
        <v>25</v>
      </c>
      <c r="R5" t="s">
        <v>8</v>
      </c>
    </row>
    <row r="6" spans="1:18" ht="28.8" x14ac:dyDescent="0.3">
      <c r="A6" s="8" t="s">
        <v>9</v>
      </c>
      <c r="C6">
        <f>$Q$6*C5</f>
        <v>2634</v>
      </c>
      <c r="D6">
        <f t="shared" ref="D6:N6" si="0">$Q$6*D5</f>
        <v>2634</v>
      </c>
      <c r="E6">
        <f t="shared" si="0"/>
        <v>2634</v>
      </c>
      <c r="F6">
        <f t="shared" si="0"/>
        <v>2634</v>
      </c>
      <c r="G6">
        <f t="shared" si="0"/>
        <v>2634</v>
      </c>
      <c r="H6">
        <f t="shared" si="0"/>
        <v>2634</v>
      </c>
      <c r="I6">
        <f t="shared" si="0"/>
        <v>2634</v>
      </c>
      <c r="J6">
        <f t="shared" si="0"/>
        <v>2634</v>
      </c>
      <c r="K6">
        <f t="shared" si="0"/>
        <v>2634</v>
      </c>
      <c r="L6">
        <f t="shared" si="0"/>
        <v>2634</v>
      </c>
      <c r="M6">
        <f t="shared" si="0"/>
        <v>2634</v>
      </c>
      <c r="N6">
        <f t="shared" si="0"/>
        <v>2634</v>
      </c>
      <c r="P6" s="2" t="s">
        <v>10</v>
      </c>
      <c r="Q6" s="4">
        <v>2</v>
      </c>
      <c r="R6" t="s">
        <v>8</v>
      </c>
    </row>
    <row r="7" spans="1:18" x14ac:dyDescent="0.3">
      <c r="A7" s="2"/>
      <c r="P7" s="2"/>
    </row>
    <row r="8" spans="1:18" x14ac:dyDescent="0.3">
      <c r="A8" s="2" t="s">
        <v>11</v>
      </c>
      <c r="P8" s="2"/>
    </row>
    <row r="9" spans="1:18" x14ac:dyDescent="0.3">
      <c r="A9" s="2" t="s">
        <v>12</v>
      </c>
      <c r="C9" s="6">
        <f>B10</f>
        <v>700</v>
      </c>
      <c r="D9" s="6">
        <f t="shared" ref="D9:N9" si="1">C10</f>
        <v>1717</v>
      </c>
      <c r="E9" s="6">
        <f t="shared" si="1"/>
        <v>2584</v>
      </c>
      <c r="F9" s="6">
        <f t="shared" si="1"/>
        <v>2801</v>
      </c>
      <c r="G9" s="6">
        <f t="shared" si="1"/>
        <v>2418</v>
      </c>
      <c r="H9" s="6">
        <f t="shared" si="1"/>
        <v>1535</v>
      </c>
      <c r="I9" s="6">
        <f t="shared" si="1"/>
        <v>1002</v>
      </c>
      <c r="J9" s="6">
        <f t="shared" si="1"/>
        <v>1319</v>
      </c>
      <c r="K9" s="6">
        <f t="shared" si="1"/>
        <v>1886</v>
      </c>
      <c r="L9" s="6">
        <f t="shared" si="1"/>
        <v>2453</v>
      </c>
      <c r="M9" s="6">
        <f t="shared" si="1"/>
        <v>3520</v>
      </c>
      <c r="N9" s="6">
        <f t="shared" si="1"/>
        <v>4537</v>
      </c>
      <c r="P9" s="2"/>
    </row>
    <row r="10" spans="1:18" x14ac:dyDescent="0.3">
      <c r="A10" s="2" t="s">
        <v>13</v>
      </c>
      <c r="B10" s="4">
        <v>700</v>
      </c>
      <c r="C10" s="6">
        <f>C9+C5-C4</f>
        <v>1717</v>
      </c>
      <c r="D10" s="6">
        <f t="shared" ref="D10:N10" si="2">D9+D5-D4</f>
        <v>2584</v>
      </c>
      <c r="E10" s="6">
        <f t="shared" si="2"/>
        <v>2801</v>
      </c>
      <c r="F10" s="6">
        <f t="shared" si="2"/>
        <v>2418</v>
      </c>
      <c r="G10" s="6">
        <f t="shared" si="2"/>
        <v>1535</v>
      </c>
      <c r="H10" s="6">
        <f t="shared" si="2"/>
        <v>1002</v>
      </c>
      <c r="I10" s="6">
        <f t="shared" si="2"/>
        <v>1319</v>
      </c>
      <c r="J10" s="6">
        <f t="shared" si="2"/>
        <v>1886</v>
      </c>
      <c r="K10" s="6">
        <f t="shared" si="2"/>
        <v>2453</v>
      </c>
      <c r="L10" s="6">
        <f t="shared" si="2"/>
        <v>3520</v>
      </c>
      <c r="M10" s="6">
        <f t="shared" si="2"/>
        <v>4537</v>
      </c>
      <c r="N10" s="6">
        <f t="shared" si="2"/>
        <v>5554</v>
      </c>
      <c r="P10" s="2" t="s">
        <v>14</v>
      </c>
      <c r="Q10" s="4">
        <v>1000</v>
      </c>
    </row>
    <row r="11" spans="1:18" x14ac:dyDescent="0.3">
      <c r="A11" s="2" t="s">
        <v>15</v>
      </c>
      <c r="C11" s="6">
        <f>AVERAGE(C9:C10)</f>
        <v>1208.5</v>
      </c>
      <c r="D11" s="6">
        <f t="shared" ref="D11:N11" si="3">AVERAGE(D9:D10)</f>
        <v>2150.5</v>
      </c>
      <c r="E11" s="6">
        <f t="shared" si="3"/>
        <v>2692.5</v>
      </c>
      <c r="F11" s="6">
        <f t="shared" si="3"/>
        <v>2609.5</v>
      </c>
      <c r="G11" s="6">
        <f t="shared" si="3"/>
        <v>1976.5</v>
      </c>
      <c r="H11" s="6">
        <f t="shared" si="3"/>
        <v>1268.5</v>
      </c>
      <c r="I11" s="6">
        <f t="shared" si="3"/>
        <v>1160.5</v>
      </c>
      <c r="J11" s="6">
        <f t="shared" si="3"/>
        <v>1602.5</v>
      </c>
      <c r="K11" s="6">
        <f t="shared" si="3"/>
        <v>2169.5</v>
      </c>
      <c r="L11" s="6">
        <f t="shared" si="3"/>
        <v>2986.5</v>
      </c>
      <c r="M11" s="6">
        <f t="shared" si="3"/>
        <v>4028.5</v>
      </c>
      <c r="N11" s="6">
        <f t="shared" si="3"/>
        <v>5045.5</v>
      </c>
      <c r="O11" s="6">
        <f>SUM(C11:N11)</f>
        <v>28899</v>
      </c>
      <c r="P11" s="2" t="s">
        <v>16</v>
      </c>
      <c r="Q11" s="7">
        <v>3</v>
      </c>
      <c r="R11" t="s">
        <v>17</v>
      </c>
    </row>
    <row r="12" spans="1:18" x14ac:dyDescent="0.3">
      <c r="A12" s="2"/>
      <c r="P12" s="2"/>
    </row>
    <row r="13" spans="1:18" x14ac:dyDescent="0.3">
      <c r="A13" s="2" t="s">
        <v>18</v>
      </c>
      <c r="P13" s="2"/>
    </row>
    <row r="14" spans="1:18" x14ac:dyDescent="0.3">
      <c r="A14" s="2" t="s">
        <v>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>
        <f>SUM(C14:N14)</f>
        <v>0</v>
      </c>
      <c r="P14" s="2" t="s">
        <v>20</v>
      </c>
      <c r="Q14" s="7">
        <v>5000</v>
      </c>
      <c r="R14" t="s">
        <v>21</v>
      </c>
    </row>
    <row r="15" spans="1:18" x14ac:dyDescent="0.3">
      <c r="A15" s="2" t="s">
        <v>22</v>
      </c>
      <c r="C15" s="9">
        <v>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>
        <f>SUM(C15:N15)</f>
        <v>4</v>
      </c>
      <c r="P15" s="2" t="s">
        <v>23</v>
      </c>
      <c r="Q15" s="7">
        <v>2500</v>
      </c>
      <c r="R15" t="s">
        <v>21</v>
      </c>
    </row>
    <row r="16" spans="1:18" x14ac:dyDescent="0.3">
      <c r="A16" s="2" t="s">
        <v>12</v>
      </c>
      <c r="C16">
        <f>B17</f>
        <v>20</v>
      </c>
      <c r="D16">
        <f t="shared" ref="D16:N16" si="4">C17</f>
        <v>16</v>
      </c>
      <c r="E16">
        <f t="shared" si="4"/>
        <v>16</v>
      </c>
      <c r="F16">
        <f t="shared" si="4"/>
        <v>16</v>
      </c>
      <c r="G16">
        <f t="shared" si="4"/>
        <v>16</v>
      </c>
      <c r="H16">
        <f t="shared" si="4"/>
        <v>16</v>
      </c>
      <c r="I16">
        <f t="shared" si="4"/>
        <v>16</v>
      </c>
      <c r="J16">
        <f t="shared" si="4"/>
        <v>16</v>
      </c>
      <c r="K16">
        <f t="shared" si="4"/>
        <v>16</v>
      </c>
      <c r="L16">
        <f t="shared" si="4"/>
        <v>16</v>
      </c>
      <c r="M16">
        <f t="shared" si="4"/>
        <v>16</v>
      </c>
      <c r="N16">
        <f t="shared" si="4"/>
        <v>16</v>
      </c>
      <c r="P16" s="2"/>
    </row>
    <row r="17" spans="1:18" x14ac:dyDescent="0.3">
      <c r="A17" s="2" t="s">
        <v>13</v>
      </c>
      <c r="B17" s="4">
        <v>20</v>
      </c>
      <c r="C17">
        <f>C16+C14-C15</f>
        <v>16</v>
      </c>
      <c r="D17">
        <f t="shared" ref="D17:N17" si="5">D16+D14-D15</f>
        <v>16</v>
      </c>
      <c r="E17">
        <f t="shared" si="5"/>
        <v>16</v>
      </c>
      <c r="F17">
        <f t="shared" si="5"/>
        <v>16</v>
      </c>
      <c r="G17">
        <f t="shared" si="5"/>
        <v>16</v>
      </c>
      <c r="H17">
        <f t="shared" si="5"/>
        <v>16</v>
      </c>
      <c r="I17">
        <f t="shared" si="5"/>
        <v>16</v>
      </c>
      <c r="J17">
        <f t="shared" si="5"/>
        <v>16</v>
      </c>
      <c r="K17">
        <f t="shared" si="5"/>
        <v>16</v>
      </c>
      <c r="L17">
        <f t="shared" si="5"/>
        <v>16</v>
      </c>
      <c r="M17">
        <f t="shared" si="5"/>
        <v>16</v>
      </c>
      <c r="N17">
        <f t="shared" si="5"/>
        <v>16</v>
      </c>
      <c r="O17">
        <f>SUM(C17:N17)</f>
        <v>192</v>
      </c>
      <c r="P17" s="2" t="s">
        <v>24</v>
      </c>
      <c r="Q17" s="7">
        <v>9500</v>
      </c>
      <c r="R17" t="s">
        <v>25</v>
      </c>
    </row>
    <row r="18" spans="1:18" x14ac:dyDescent="0.3">
      <c r="A18" s="2"/>
      <c r="P18" s="2"/>
    </row>
    <row r="19" spans="1:18" x14ac:dyDescent="0.3">
      <c r="A19" s="2" t="s">
        <v>26</v>
      </c>
      <c r="P19" s="2"/>
    </row>
    <row r="20" spans="1:18" x14ac:dyDescent="0.3">
      <c r="A20" s="2" t="s">
        <v>27</v>
      </c>
      <c r="C20">
        <f>C17*$Q$20</f>
        <v>2560</v>
      </c>
      <c r="D20">
        <f t="shared" ref="D20:N20" si="6">D17*$Q$20</f>
        <v>2560</v>
      </c>
      <c r="E20">
        <f t="shared" si="6"/>
        <v>2560</v>
      </c>
      <c r="F20">
        <f t="shared" si="6"/>
        <v>2560</v>
      </c>
      <c r="G20">
        <f t="shared" si="6"/>
        <v>2560</v>
      </c>
      <c r="H20">
        <f t="shared" si="6"/>
        <v>2560</v>
      </c>
      <c r="I20">
        <f t="shared" si="6"/>
        <v>2560</v>
      </c>
      <c r="J20">
        <f t="shared" si="6"/>
        <v>2560</v>
      </c>
      <c r="K20">
        <f t="shared" si="6"/>
        <v>2560</v>
      </c>
      <c r="L20">
        <f t="shared" si="6"/>
        <v>2560</v>
      </c>
      <c r="M20">
        <f t="shared" si="6"/>
        <v>2560</v>
      </c>
      <c r="N20">
        <f t="shared" si="6"/>
        <v>2560</v>
      </c>
      <c r="P20" s="2"/>
      <c r="Q20" s="4">
        <v>160</v>
      </c>
      <c r="R20" t="s">
        <v>25</v>
      </c>
    </row>
    <row r="21" spans="1:18" x14ac:dyDescent="0.3">
      <c r="A21" s="2" t="s">
        <v>28</v>
      </c>
      <c r="C21" s="9">
        <v>73.999999999999858</v>
      </c>
      <c r="D21" s="9">
        <v>73.999999999999858</v>
      </c>
      <c r="E21" s="9">
        <v>73.999999999999858</v>
      </c>
      <c r="F21" s="9">
        <v>73.999999999999858</v>
      </c>
      <c r="G21" s="9">
        <v>73.999999999999858</v>
      </c>
      <c r="H21" s="9">
        <v>73.999999999999858</v>
      </c>
      <c r="I21" s="9">
        <v>73.999999999999972</v>
      </c>
      <c r="J21" s="9">
        <v>73.999999999999972</v>
      </c>
      <c r="K21" s="9">
        <v>73.999999999999972</v>
      </c>
      <c r="L21" s="9">
        <v>73.999999999999972</v>
      </c>
      <c r="M21" s="9">
        <v>73.999999999999972</v>
      </c>
      <c r="N21" s="9">
        <v>73.999999999999972</v>
      </c>
      <c r="O21" s="6">
        <f>SUM(C21:N21)</f>
        <v>887.9999999999992</v>
      </c>
      <c r="P21" s="2"/>
      <c r="Q21" s="7">
        <v>30</v>
      </c>
      <c r="R21" t="s">
        <v>29</v>
      </c>
    </row>
    <row r="22" spans="1:18" x14ac:dyDescent="0.3">
      <c r="A22" s="2" t="s">
        <v>30</v>
      </c>
      <c r="C22">
        <f>C17*$Q$22</f>
        <v>160</v>
      </c>
      <c r="D22">
        <f t="shared" ref="D22:N22" si="7">D17*$Q$22</f>
        <v>160</v>
      </c>
      <c r="E22">
        <f t="shared" si="7"/>
        <v>160</v>
      </c>
      <c r="F22">
        <f t="shared" si="7"/>
        <v>160</v>
      </c>
      <c r="G22">
        <f t="shared" si="7"/>
        <v>160</v>
      </c>
      <c r="H22">
        <f t="shared" si="7"/>
        <v>160</v>
      </c>
      <c r="I22">
        <f t="shared" si="7"/>
        <v>160</v>
      </c>
      <c r="J22">
        <f t="shared" si="7"/>
        <v>160</v>
      </c>
      <c r="K22">
        <f t="shared" si="7"/>
        <v>160</v>
      </c>
      <c r="L22">
        <f t="shared" si="7"/>
        <v>160</v>
      </c>
      <c r="M22">
        <f t="shared" si="7"/>
        <v>160</v>
      </c>
      <c r="N22">
        <f t="shared" si="7"/>
        <v>160</v>
      </c>
      <c r="P22" s="2"/>
      <c r="Q22" s="4">
        <v>10</v>
      </c>
      <c r="R22" t="s">
        <v>31</v>
      </c>
    </row>
    <row r="23" spans="1:18" x14ac:dyDescent="0.3">
      <c r="A23" s="2" t="s">
        <v>32</v>
      </c>
      <c r="C23">
        <f>C20+C21</f>
        <v>2634</v>
      </c>
      <c r="D23">
        <f t="shared" ref="D23:N23" si="8">D20+D21</f>
        <v>2634</v>
      </c>
      <c r="E23">
        <f t="shared" si="8"/>
        <v>2634</v>
      </c>
      <c r="F23">
        <f t="shared" si="8"/>
        <v>2634</v>
      </c>
      <c r="G23">
        <f t="shared" si="8"/>
        <v>2634</v>
      </c>
      <c r="H23">
        <f t="shared" si="8"/>
        <v>2634</v>
      </c>
      <c r="I23">
        <f t="shared" si="8"/>
        <v>2634</v>
      </c>
      <c r="J23">
        <f t="shared" si="8"/>
        <v>2634</v>
      </c>
      <c r="K23">
        <f t="shared" si="8"/>
        <v>2634</v>
      </c>
      <c r="L23">
        <f t="shared" si="8"/>
        <v>2634</v>
      </c>
      <c r="M23">
        <f t="shared" si="8"/>
        <v>2634</v>
      </c>
      <c r="N23">
        <f t="shared" si="8"/>
        <v>2634</v>
      </c>
      <c r="P23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64F0-FBFF-4543-856A-81F868097285}">
  <dimension ref="A1:R23"/>
  <sheetViews>
    <sheetView workbookViewId="0">
      <selection activeCell="Q1" sqref="Q1"/>
    </sheetView>
  </sheetViews>
  <sheetFormatPr defaultRowHeight="14.4" x14ac:dyDescent="0.3"/>
  <cols>
    <col min="1" max="1" width="23.77734375" customWidth="1"/>
    <col min="2" max="2" width="5" bestFit="1" customWidth="1"/>
    <col min="3" max="3" width="8.33203125" customWidth="1"/>
    <col min="4" max="6" width="7.21875" bestFit="1" customWidth="1"/>
    <col min="7" max="14" width="8.21875" bestFit="1" customWidth="1"/>
    <col min="15" max="15" width="9.21875" bestFit="1" customWidth="1"/>
    <col min="16" max="16" width="16.77734375" bestFit="1" customWidth="1"/>
    <col min="17" max="17" width="14.21875" bestFit="1" customWidth="1"/>
  </cols>
  <sheetData>
    <row r="1" spans="1:18" x14ac:dyDescent="0.3">
      <c r="A1" s="1" t="s">
        <v>0</v>
      </c>
      <c r="P1" s="2" t="s">
        <v>1</v>
      </c>
      <c r="Q1" s="3">
        <f>O5*Q5+O11*Q11+O14*Q14+O15*Q15+O17*Q17+O21*Q21</f>
        <v>1679065</v>
      </c>
    </row>
    <row r="2" spans="1:18" x14ac:dyDescent="0.3">
      <c r="A2" s="2" t="s">
        <v>2</v>
      </c>
      <c r="B2">
        <v>2022</v>
      </c>
      <c r="C2">
        <v>2023</v>
      </c>
      <c r="P2" s="2"/>
    </row>
    <row r="3" spans="1:18" x14ac:dyDescent="0.3">
      <c r="A3" s="2" t="s">
        <v>3</v>
      </c>
      <c r="B3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4</v>
      </c>
      <c r="P3" s="2"/>
    </row>
    <row r="4" spans="1:18" x14ac:dyDescent="0.3">
      <c r="A4" s="2" t="s">
        <v>5</v>
      </c>
      <c r="C4" s="4">
        <v>300</v>
      </c>
      <c r="D4" s="4">
        <v>450</v>
      </c>
      <c r="E4" s="4">
        <v>1100</v>
      </c>
      <c r="F4" s="4">
        <v>1700</v>
      </c>
      <c r="G4" s="4">
        <v>2200</v>
      </c>
      <c r="H4" s="4">
        <v>1850</v>
      </c>
      <c r="I4" s="4">
        <v>1000</v>
      </c>
      <c r="J4" s="4">
        <v>750</v>
      </c>
      <c r="K4" s="4">
        <v>750</v>
      </c>
      <c r="L4" s="4">
        <v>250</v>
      </c>
      <c r="M4" s="4">
        <v>300</v>
      </c>
      <c r="N4" s="4">
        <v>300</v>
      </c>
      <c r="P4" s="2"/>
    </row>
    <row r="5" spans="1:18" x14ac:dyDescent="0.3">
      <c r="A5" s="2" t="s">
        <v>6</v>
      </c>
      <c r="C5" s="5">
        <v>1355</v>
      </c>
      <c r="D5" s="5">
        <v>1360</v>
      </c>
      <c r="E5" s="5">
        <v>1360</v>
      </c>
      <c r="F5" s="5">
        <v>1274.9999999999995</v>
      </c>
      <c r="G5" s="5">
        <v>1275</v>
      </c>
      <c r="H5" s="5">
        <v>1275.0000000000002</v>
      </c>
      <c r="I5" s="5">
        <v>999.99999999999989</v>
      </c>
      <c r="J5" s="5">
        <v>750.00000000000011</v>
      </c>
      <c r="K5" s="5">
        <v>750.00000000000011</v>
      </c>
      <c r="L5" s="5">
        <v>339.99999999999994</v>
      </c>
      <c r="M5" s="5">
        <v>254.99999999999994</v>
      </c>
      <c r="N5" s="5">
        <v>255</v>
      </c>
      <c r="O5" s="6">
        <f>SUM(C5:N5)</f>
        <v>11250</v>
      </c>
      <c r="P5" s="2" t="s">
        <v>7</v>
      </c>
      <c r="Q5" s="7">
        <v>25</v>
      </c>
      <c r="R5" t="s">
        <v>8</v>
      </c>
    </row>
    <row r="6" spans="1:18" ht="28.8" x14ac:dyDescent="0.3">
      <c r="A6" s="8" t="s">
        <v>9</v>
      </c>
      <c r="C6">
        <f>$Q$6*C5</f>
        <v>2710</v>
      </c>
      <c r="D6">
        <f t="shared" ref="D6:N6" si="0">$Q$6*D5</f>
        <v>2720</v>
      </c>
      <c r="E6">
        <f t="shared" si="0"/>
        <v>2720</v>
      </c>
      <c r="F6">
        <f t="shared" si="0"/>
        <v>2549.9999999999991</v>
      </c>
      <c r="G6">
        <f t="shared" si="0"/>
        <v>2550</v>
      </c>
      <c r="H6">
        <f t="shared" si="0"/>
        <v>2550.0000000000005</v>
      </c>
      <c r="I6">
        <f t="shared" si="0"/>
        <v>1999.9999999999998</v>
      </c>
      <c r="J6">
        <f t="shared" si="0"/>
        <v>1500.0000000000002</v>
      </c>
      <c r="K6">
        <f t="shared" si="0"/>
        <v>1500.0000000000002</v>
      </c>
      <c r="L6">
        <f t="shared" si="0"/>
        <v>679.99999999999989</v>
      </c>
      <c r="M6">
        <f t="shared" si="0"/>
        <v>509.99999999999989</v>
      </c>
      <c r="N6">
        <f t="shared" si="0"/>
        <v>510</v>
      </c>
      <c r="P6" s="2" t="s">
        <v>10</v>
      </c>
      <c r="Q6" s="4">
        <v>2</v>
      </c>
      <c r="R6" t="s">
        <v>8</v>
      </c>
    </row>
    <row r="7" spans="1:18" x14ac:dyDescent="0.3">
      <c r="A7" s="2"/>
      <c r="P7" s="2"/>
    </row>
    <row r="8" spans="1:18" x14ac:dyDescent="0.3">
      <c r="A8" s="2" t="s">
        <v>11</v>
      </c>
      <c r="P8" s="2"/>
    </row>
    <row r="9" spans="1:18" x14ac:dyDescent="0.3">
      <c r="A9" s="2" t="s">
        <v>12</v>
      </c>
      <c r="C9" s="6">
        <f>B10</f>
        <v>700</v>
      </c>
      <c r="D9" s="6">
        <f t="shared" ref="D9:N9" si="1">C10</f>
        <v>1755</v>
      </c>
      <c r="E9" s="6">
        <f t="shared" si="1"/>
        <v>2665</v>
      </c>
      <c r="F9" s="6">
        <f t="shared" si="1"/>
        <v>2925</v>
      </c>
      <c r="G9" s="6">
        <f t="shared" si="1"/>
        <v>2500</v>
      </c>
      <c r="H9" s="6">
        <f t="shared" si="1"/>
        <v>1575</v>
      </c>
      <c r="I9" s="6">
        <f t="shared" si="1"/>
        <v>1000</v>
      </c>
      <c r="J9" s="6">
        <f t="shared" si="1"/>
        <v>1000</v>
      </c>
      <c r="K9" s="6">
        <f t="shared" si="1"/>
        <v>1000</v>
      </c>
      <c r="L9" s="6">
        <f t="shared" si="1"/>
        <v>1000</v>
      </c>
      <c r="M9" s="6">
        <f t="shared" si="1"/>
        <v>1090</v>
      </c>
      <c r="N9" s="6">
        <f t="shared" si="1"/>
        <v>1045</v>
      </c>
      <c r="P9" s="2"/>
    </row>
    <row r="10" spans="1:18" x14ac:dyDescent="0.3">
      <c r="A10" s="2" t="s">
        <v>13</v>
      </c>
      <c r="B10" s="4">
        <v>700</v>
      </c>
      <c r="C10" s="6">
        <f>C9+C5-C4</f>
        <v>1755</v>
      </c>
      <c r="D10" s="6">
        <f t="shared" ref="D10:N10" si="2">D9+D5-D4</f>
        <v>2665</v>
      </c>
      <c r="E10" s="6">
        <f t="shared" si="2"/>
        <v>2925</v>
      </c>
      <c r="F10" s="6">
        <f t="shared" si="2"/>
        <v>2500</v>
      </c>
      <c r="G10" s="6">
        <f t="shared" si="2"/>
        <v>1575</v>
      </c>
      <c r="H10" s="6">
        <f t="shared" si="2"/>
        <v>1000</v>
      </c>
      <c r="I10" s="6">
        <f t="shared" si="2"/>
        <v>1000</v>
      </c>
      <c r="J10" s="6">
        <f t="shared" si="2"/>
        <v>1000</v>
      </c>
      <c r="K10" s="6">
        <f t="shared" si="2"/>
        <v>1000</v>
      </c>
      <c r="L10" s="6">
        <f t="shared" si="2"/>
        <v>1090</v>
      </c>
      <c r="M10" s="6">
        <f t="shared" si="2"/>
        <v>1045</v>
      </c>
      <c r="N10" s="6">
        <f t="shared" si="2"/>
        <v>1000</v>
      </c>
      <c r="P10" s="2" t="s">
        <v>14</v>
      </c>
      <c r="Q10" s="4">
        <v>1000</v>
      </c>
    </row>
    <row r="11" spans="1:18" x14ac:dyDescent="0.3">
      <c r="A11" s="2" t="s">
        <v>15</v>
      </c>
      <c r="C11" s="6">
        <f>AVERAGE(C9:C10)</f>
        <v>1227.5</v>
      </c>
      <c r="D11" s="6">
        <f t="shared" ref="D11:N11" si="3">AVERAGE(D9:D10)</f>
        <v>2210</v>
      </c>
      <c r="E11" s="6">
        <f t="shared" si="3"/>
        <v>2795</v>
      </c>
      <c r="F11" s="6">
        <f t="shared" si="3"/>
        <v>2712.5</v>
      </c>
      <c r="G11" s="6">
        <f t="shared" si="3"/>
        <v>2037.5</v>
      </c>
      <c r="H11" s="6">
        <f t="shared" si="3"/>
        <v>1287.5</v>
      </c>
      <c r="I11" s="6">
        <f t="shared" si="3"/>
        <v>1000</v>
      </c>
      <c r="J11" s="6">
        <f t="shared" si="3"/>
        <v>1000</v>
      </c>
      <c r="K11" s="6">
        <f t="shared" si="3"/>
        <v>1000</v>
      </c>
      <c r="L11" s="6">
        <f t="shared" si="3"/>
        <v>1045</v>
      </c>
      <c r="M11" s="6">
        <f t="shared" si="3"/>
        <v>1067.5</v>
      </c>
      <c r="N11" s="6">
        <f t="shared" si="3"/>
        <v>1022.5</v>
      </c>
      <c r="O11" s="6">
        <f>SUM(C11:N11)</f>
        <v>18405</v>
      </c>
      <c r="P11" s="2" t="s">
        <v>16</v>
      </c>
      <c r="Q11" s="7">
        <v>3</v>
      </c>
      <c r="R11" t="s">
        <v>17</v>
      </c>
    </row>
    <row r="12" spans="1:18" x14ac:dyDescent="0.3">
      <c r="A12" s="2"/>
      <c r="P12" s="2"/>
    </row>
    <row r="13" spans="1:18" x14ac:dyDescent="0.3">
      <c r="A13" s="2" t="s">
        <v>18</v>
      </c>
      <c r="P13" s="2"/>
    </row>
    <row r="14" spans="1:18" x14ac:dyDescent="0.3">
      <c r="A14" s="2" t="s">
        <v>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>
        <f>SUM(C14:N14)</f>
        <v>0</v>
      </c>
      <c r="P14" s="2" t="s">
        <v>20</v>
      </c>
      <c r="Q14" s="7">
        <v>5000</v>
      </c>
      <c r="R14" t="s">
        <v>21</v>
      </c>
    </row>
    <row r="15" spans="1:18" x14ac:dyDescent="0.3">
      <c r="A15" s="2" t="s">
        <v>22</v>
      </c>
      <c r="C15" s="9">
        <v>4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3</v>
      </c>
      <c r="J15" s="9">
        <v>3</v>
      </c>
      <c r="K15" s="9">
        <v>0</v>
      </c>
      <c r="L15" s="9">
        <v>5</v>
      </c>
      <c r="M15" s="9">
        <v>1</v>
      </c>
      <c r="N15" s="9">
        <v>0</v>
      </c>
      <c r="O15">
        <f>SUM(C15:N15)</f>
        <v>17</v>
      </c>
      <c r="P15" s="2" t="s">
        <v>23</v>
      </c>
      <c r="Q15" s="7">
        <v>2500</v>
      </c>
      <c r="R15" t="s">
        <v>21</v>
      </c>
    </row>
    <row r="16" spans="1:18" x14ac:dyDescent="0.3">
      <c r="A16" s="2" t="s">
        <v>12</v>
      </c>
      <c r="C16">
        <f>B17</f>
        <v>20</v>
      </c>
      <c r="D16">
        <f t="shared" ref="D16:N16" si="4">C17</f>
        <v>16</v>
      </c>
      <c r="E16">
        <f t="shared" si="4"/>
        <v>16</v>
      </c>
      <c r="F16">
        <f t="shared" si="4"/>
        <v>16</v>
      </c>
      <c r="G16">
        <f t="shared" si="4"/>
        <v>15</v>
      </c>
      <c r="H16">
        <f t="shared" si="4"/>
        <v>15</v>
      </c>
      <c r="I16">
        <f t="shared" si="4"/>
        <v>15</v>
      </c>
      <c r="J16">
        <f t="shared" si="4"/>
        <v>12</v>
      </c>
      <c r="K16">
        <f t="shared" si="4"/>
        <v>9</v>
      </c>
      <c r="L16">
        <f t="shared" si="4"/>
        <v>9</v>
      </c>
      <c r="M16">
        <f t="shared" si="4"/>
        <v>4</v>
      </c>
      <c r="N16">
        <f t="shared" si="4"/>
        <v>3</v>
      </c>
      <c r="P16" s="2"/>
    </row>
    <row r="17" spans="1:18" x14ac:dyDescent="0.3">
      <c r="A17" s="2" t="s">
        <v>13</v>
      </c>
      <c r="B17" s="4">
        <v>20</v>
      </c>
      <c r="C17">
        <f>C16+C14-C15</f>
        <v>16</v>
      </c>
      <c r="D17">
        <f t="shared" ref="D17:N17" si="5">D16+D14-D15</f>
        <v>16</v>
      </c>
      <c r="E17">
        <f t="shared" si="5"/>
        <v>16</v>
      </c>
      <c r="F17">
        <f t="shared" si="5"/>
        <v>15</v>
      </c>
      <c r="G17">
        <f t="shared" si="5"/>
        <v>15</v>
      </c>
      <c r="H17">
        <f t="shared" si="5"/>
        <v>15</v>
      </c>
      <c r="I17">
        <f t="shared" si="5"/>
        <v>12</v>
      </c>
      <c r="J17">
        <f t="shared" si="5"/>
        <v>9</v>
      </c>
      <c r="K17">
        <f t="shared" si="5"/>
        <v>9</v>
      </c>
      <c r="L17">
        <f t="shared" si="5"/>
        <v>4</v>
      </c>
      <c r="M17">
        <f t="shared" si="5"/>
        <v>3</v>
      </c>
      <c r="N17">
        <f t="shared" si="5"/>
        <v>3</v>
      </c>
      <c r="O17">
        <f>SUM(C17:N17)</f>
        <v>133</v>
      </c>
      <c r="P17" s="2" t="s">
        <v>24</v>
      </c>
      <c r="Q17" s="7">
        <v>9500</v>
      </c>
      <c r="R17" t="s">
        <v>25</v>
      </c>
    </row>
    <row r="18" spans="1:18" x14ac:dyDescent="0.3">
      <c r="A18" s="2"/>
      <c r="P18" s="2"/>
    </row>
    <row r="19" spans="1:18" x14ac:dyDescent="0.3">
      <c r="A19" s="2" t="s">
        <v>26</v>
      </c>
      <c r="P19" s="2"/>
    </row>
    <row r="20" spans="1:18" x14ac:dyDescent="0.3">
      <c r="A20" s="2" t="s">
        <v>27</v>
      </c>
      <c r="C20">
        <f>C17*$Q$20</f>
        <v>2560</v>
      </c>
      <c r="D20">
        <f t="shared" ref="D20:N20" si="6">D17*$Q$20</f>
        <v>2560</v>
      </c>
      <c r="E20">
        <f t="shared" si="6"/>
        <v>2560</v>
      </c>
      <c r="F20">
        <f t="shared" si="6"/>
        <v>2400</v>
      </c>
      <c r="G20">
        <f t="shared" si="6"/>
        <v>2400</v>
      </c>
      <c r="H20">
        <f t="shared" si="6"/>
        <v>2400</v>
      </c>
      <c r="I20">
        <f t="shared" si="6"/>
        <v>1920</v>
      </c>
      <c r="J20">
        <f t="shared" si="6"/>
        <v>1440</v>
      </c>
      <c r="K20">
        <f t="shared" si="6"/>
        <v>1440</v>
      </c>
      <c r="L20">
        <f t="shared" si="6"/>
        <v>640</v>
      </c>
      <c r="M20">
        <f t="shared" si="6"/>
        <v>480</v>
      </c>
      <c r="N20">
        <f t="shared" si="6"/>
        <v>480</v>
      </c>
      <c r="P20" s="2"/>
      <c r="Q20" s="4">
        <v>160</v>
      </c>
      <c r="R20" t="s">
        <v>25</v>
      </c>
    </row>
    <row r="21" spans="1:18" x14ac:dyDescent="0.3">
      <c r="A21" s="2" t="s">
        <v>28</v>
      </c>
      <c r="C21" s="9">
        <v>150.00000000000006</v>
      </c>
      <c r="D21" s="9">
        <v>160.00000000000003</v>
      </c>
      <c r="E21" s="9">
        <v>160</v>
      </c>
      <c r="F21" s="9">
        <v>149.9999999999998</v>
      </c>
      <c r="G21" s="9">
        <v>150</v>
      </c>
      <c r="H21" s="9">
        <v>150.00000000000009</v>
      </c>
      <c r="I21" s="9">
        <v>80.000000000000142</v>
      </c>
      <c r="J21" s="9">
        <v>60.000000000000071</v>
      </c>
      <c r="K21" s="9">
        <v>60.000000000000142</v>
      </c>
      <c r="L21" s="9">
        <v>39.999999999999993</v>
      </c>
      <c r="M21" s="9">
        <v>29.999999999999996</v>
      </c>
      <c r="N21" s="9">
        <v>30.000000000000004</v>
      </c>
      <c r="O21" s="6">
        <f>SUM(C21:N21)</f>
        <v>1220.0000000000005</v>
      </c>
      <c r="P21" s="2"/>
      <c r="Q21" s="7">
        <v>30</v>
      </c>
      <c r="R21" t="s">
        <v>29</v>
      </c>
    </row>
    <row r="22" spans="1:18" x14ac:dyDescent="0.3">
      <c r="A22" s="2" t="s">
        <v>30</v>
      </c>
      <c r="C22">
        <f>C17*$Q$22</f>
        <v>160</v>
      </c>
      <c r="D22">
        <f t="shared" ref="D22:N22" si="7">D17*$Q$22</f>
        <v>160</v>
      </c>
      <c r="E22">
        <f t="shared" si="7"/>
        <v>160</v>
      </c>
      <c r="F22">
        <f t="shared" si="7"/>
        <v>150</v>
      </c>
      <c r="G22">
        <f t="shared" si="7"/>
        <v>150</v>
      </c>
      <c r="H22">
        <f t="shared" si="7"/>
        <v>150</v>
      </c>
      <c r="I22">
        <f t="shared" si="7"/>
        <v>120</v>
      </c>
      <c r="J22">
        <f t="shared" si="7"/>
        <v>90</v>
      </c>
      <c r="K22">
        <f t="shared" si="7"/>
        <v>90</v>
      </c>
      <c r="L22">
        <f t="shared" si="7"/>
        <v>40</v>
      </c>
      <c r="M22">
        <f t="shared" si="7"/>
        <v>30</v>
      </c>
      <c r="N22">
        <f t="shared" si="7"/>
        <v>30</v>
      </c>
      <c r="P22" s="2"/>
      <c r="Q22" s="4">
        <v>10</v>
      </c>
      <c r="R22" t="s">
        <v>31</v>
      </c>
    </row>
    <row r="23" spans="1:18" x14ac:dyDescent="0.3">
      <c r="A23" s="2" t="s">
        <v>32</v>
      </c>
      <c r="C23">
        <f>C20+C21</f>
        <v>2710</v>
      </c>
      <c r="D23">
        <f t="shared" ref="D23:N23" si="8">D20+D21</f>
        <v>2720</v>
      </c>
      <c r="E23">
        <f t="shared" si="8"/>
        <v>2720</v>
      </c>
      <c r="F23">
        <f t="shared" si="8"/>
        <v>2550</v>
      </c>
      <c r="G23">
        <f t="shared" si="8"/>
        <v>2550</v>
      </c>
      <c r="H23">
        <f t="shared" si="8"/>
        <v>2550</v>
      </c>
      <c r="I23">
        <f t="shared" si="8"/>
        <v>2000.0000000000002</v>
      </c>
      <c r="J23">
        <f t="shared" si="8"/>
        <v>1500</v>
      </c>
      <c r="K23">
        <f t="shared" si="8"/>
        <v>1500.0000000000002</v>
      </c>
      <c r="L23">
        <f t="shared" si="8"/>
        <v>680</v>
      </c>
      <c r="M23">
        <f t="shared" si="8"/>
        <v>510</v>
      </c>
      <c r="N23">
        <f t="shared" si="8"/>
        <v>510</v>
      </c>
      <c r="P23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B3CD-A6F1-4CA0-A3A0-042AA4A24797}">
  <dimension ref="A1:H19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3" bestFit="1" customWidth="1"/>
    <col min="4" max="5" width="12" bestFit="1" customWidth="1"/>
    <col min="6" max="6" width="10.109375" bestFit="1" customWidth="1"/>
    <col min="7" max="7" width="11" bestFit="1" customWidth="1"/>
    <col min="8" max="8" width="12" bestFit="1" customWidth="1"/>
  </cols>
  <sheetData>
    <row r="1" spans="1:8" x14ac:dyDescent="0.3">
      <c r="A1" s="1" t="s">
        <v>49</v>
      </c>
    </row>
    <row r="2" spans="1:8" x14ac:dyDescent="0.3">
      <c r="A2" s="1" t="s">
        <v>184</v>
      </c>
    </row>
    <row r="3" spans="1:8" x14ac:dyDescent="0.3">
      <c r="A3" s="1" t="s">
        <v>185</v>
      </c>
    </row>
    <row r="6" spans="1:8" ht="15" thickBot="1" x14ac:dyDescent="0.35">
      <c r="A6" t="s">
        <v>52</v>
      </c>
    </row>
    <row r="7" spans="1:8" x14ac:dyDescent="0.3">
      <c r="B7" s="47"/>
      <c r="C7" s="47"/>
      <c r="D7" s="47" t="s">
        <v>53</v>
      </c>
      <c r="E7" s="47" t="s">
        <v>54</v>
      </c>
      <c r="F7" s="47" t="s">
        <v>55</v>
      </c>
      <c r="G7" s="47" t="s">
        <v>56</v>
      </c>
      <c r="H7" s="47" t="s">
        <v>56</v>
      </c>
    </row>
    <row r="8" spans="1:8" ht="15" thickBot="1" x14ac:dyDescent="0.35">
      <c r="B8" s="48" t="s">
        <v>57</v>
      </c>
      <c r="C8" s="48" t="s">
        <v>58</v>
      </c>
      <c r="D8" s="48" t="s">
        <v>59</v>
      </c>
      <c r="E8" s="48" t="s">
        <v>40</v>
      </c>
      <c r="F8" s="48" t="s">
        <v>60</v>
      </c>
      <c r="G8" s="48" t="s">
        <v>61</v>
      </c>
      <c r="H8" s="48" t="s">
        <v>62</v>
      </c>
    </row>
    <row r="9" spans="1:8" x14ac:dyDescent="0.3">
      <c r="B9" s="45" t="s">
        <v>186</v>
      </c>
      <c r="C9" s="45" t="s">
        <v>187</v>
      </c>
      <c r="D9" s="45">
        <v>261.90476190476193</v>
      </c>
      <c r="E9" s="45">
        <v>0</v>
      </c>
      <c r="F9" s="45">
        <v>1900</v>
      </c>
      <c r="G9" s="45">
        <v>730</v>
      </c>
      <c r="H9" s="45">
        <v>256.25</v>
      </c>
    </row>
    <row r="10" spans="1:8" x14ac:dyDescent="0.3">
      <c r="B10" s="45" t="s">
        <v>188</v>
      </c>
      <c r="C10" s="45" t="s">
        <v>189</v>
      </c>
      <c r="D10" s="45">
        <v>0</v>
      </c>
      <c r="E10" s="45">
        <v>-879.04761904761892</v>
      </c>
      <c r="F10" s="45">
        <v>1410</v>
      </c>
      <c r="G10" s="45">
        <v>879.04761904761892</v>
      </c>
      <c r="H10" s="45">
        <v>1E+30</v>
      </c>
    </row>
    <row r="11" spans="1:8" ht="15" thickBot="1" x14ac:dyDescent="0.35">
      <c r="B11" s="46" t="s">
        <v>190</v>
      </c>
      <c r="C11" s="46" t="s">
        <v>191</v>
      </c>
      <c r="D11" s="46">
        <v>47.619047619047549</v>
      </c>
      <c r="E11" s="46">
        <v>0</v>
      </c>
      <c r="F11" s="46">
        <v>1315</v>
      </c>
      <c r="G11" s="46">
        <v>205.00000000000003</v>
      </c>
      <c r="H11" s="46">
        <v>365</v>
      </c>
    </row>
    <row r="13" spans="1:8" ht="15" thickBot="1" x14ac:dyDescent="0.35">
      <c r="A13" t="s">
        <v>69</v>
      </c>
    </row>
    <row r="14" spans="1:8" x14ac:dyDescent="0.3">
      <c r="B14" s="47"/>
      <c r="C14" s="47"/>
      <c r="D14" s="47" t="s">
        <v>53</v>
      </c>
      <c r="E14" s="47" t="s">
        <v>70</v>
      </c>
      <c r="F14" s="47" t="s">
        <v>71</v>
      </c>
      <c r="G14" s="47" t="s">
        <v>56</v>
      </c>
      <c r="H14" s="47" t="s">
        <v>56</v>
      </c>
    </row>
    <row r="15" spans="1:8" ht="15" thickBot="1" x14ac:dyDescent="0.35">
      <c r="B15" s="48" t="s">
        <v>57</v>
      </c>
      <c r="C15" s="48" t="s">
        <v>58</v>
      </c>
      <c r="D15" s="48" t="s">
        <v>59</v>
      </c>
      <c r="E15" s="48" t="s">
        <v>72</v>
      </c>
      <c r="F15" s="48" t="s">
        <v>73</v>
      </c>
      <c r="G15" s="48" t="s">
        <v>61</v>
      </c>
      <c r="H15" s="48" t="s">
        <v>62</v>
      </c>
    </row>
    <row r="16" spans="1:8" x14ac:dyDescent="0.3">
      <c r="B16" s="45" t="s">
        <v>192</v>
      </c>
      <c r="C16" s="45" t="s">
        <v>179</v>
      </c>
      <c r="D16" s="45">
        <v>309.52380952380946</v>
      </c>
      <c r="E16" s="45">
        <v>0</v>
      </c>
      <c r="F16" s="45">
        <v>1000</v>
      </c>
      <c r="G16" s="45">
        <v>1E+30</v>
      </c>
      <c r="H16" s="45">
        <v>690.47619047619048</v>
      </c>
    </row>
    <row r="17" spans="2:8" x14ac:dyDescent="0.3">
      <c r="B17" s="45" t="s">
        <v>193</v>
      </c>
      <c r="C17" s="45" t="s">
        <v>180</v>
      </c>
      <c r="D17" s="45">
        <v>2999.9999999999995</v>
      </c>
      <c r="E17" s="45">
        <v>121.66666666666666</v>
      </c>
      <c r="F17" s="45">
        <v>3000</v>
      </c>
      <c r="G17" s="45">
        <v>1250.0000000000002</v>
      </c>
      <c r="H17" s="45">
        <v>142.85714285714266</v>
      </c>
    </row>
    <row r="18" spans="2:8" x14ac:dyDescent="0.3">
      <c r="B18" s="45" t="s">
        <v>194</v>
      </c>
      <c r="C18" s="45" t="s">
        <v>180</v>
      </c>
      <c r="D18" s="45">
        <v>4000</v>
      </c>
      <c r="E18" s="45">
        <v>48.80952380952381</v>
      </c>
      <c r="F18" s="45">
        <v>4000</v>
      </c>
      <c r="G18" s="45">
        <v>199.99999999999974</v>
      </c>
      <c r="H18" s="45">
        <v>1375.0000000000002</v>
      </c>
    </row>
    <row r="19" spans="2:8" ht="15" thickBot="1" x14ac:dyDescent="0.35">
      <c r="B19" s="46" t="s">
        <v>195</v>
      </c>
      <c r="C19" s="46" t="s">
        <v>180</v>
      </c>
      <c r="D19" s="46">
        <v>666.66666666666652</v>
      </c>
      <c r="E19" s="46">
        <v>0</v>
      </c>
      <c r="F19" s="46">
        <v>1500</v>
      </c>
      <c r="G19" s="46">
        <v>1E+30</v>
      </c>
      <c r="H19" s="46">
        <v>833.33333333333348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zoomScaleNormal="100" workbookViewId="0">
      <selection activeCell="D14" sqref="D14"/>
    </sheetView>
  </sheetViews>
  <sheetFormatPr defaultColWidth="9.21875" defaultRowHeight="13.2" x14ac:dyDescent="0.25"/>
  <cols>
    <col min="1" max="1" width="20.33203125" style="10" customWidth="1"/>
    <col min="2" max="4" width="13.5546875" style="10" customWidth="1"/>
    <col min="5" max="5" width="10.21875" style="10" customWidth="1"/>
    <col min="6" max="6" width="12.5546875" style="10" customWidth="1"/>
    <col min="7" max="7" width="12.21875" style="10" customWidth="1"/>
    <col min="8" max="8" width="11.6640625" style="10" customWidth="1"/>
    <col min="9" max="9" width="13" style="10" customWidth="1"/>
    <col min="10" max="10" width="18.21875" style="10" customWidth="1"/>
    <col min="11" max="11" width="18.5546875" style="10" customWidth="1"/>
    <col min="12" max="12" width="18.109375" style="10" customWidth="1"/>
    <col min="13" max="16384" width="9.21875" style="10"/>
  </cols>
  <sheetData>
    <row r="1" spans="1:13" ht="15.6" x14ac:dyDescent="0.3">
      <c r="A1" s="38" t="s">
        <v>33</v>
      </c>
      <c r="B1" s="38"/>
      <c r="C1" s="38"/>
      <c r="D1" s="38"/>
      <c r="E1" s="38"/>
      <c r="F1" s="38"/>
      <c r="G1" s="26"/>
    </row>
    <row r="3" spans="1:13" x14ac:dyDescent="0.25">
      <c r="B3" s="11" t="s">
        <v>34</v>
      </c>
      <c r="C3" s="11" t="s">
        <v>35</v>
      </c>
      <c r="D3" s="11" t="s">
        <v>36</v>
      </c>
      <c r="G3" s="11"/>
      <c r="H3" s="11"/>
      <c r="I3" s="11"/>
    </row>
    <row r="4" spans="1:13" x14ac:dyDescent="0.25">
      <c r="A4" s="12" t="s">
        <v>37</v>
      </c>
      <c r="B4" s="13">
        <v>3200</v>
      </c>
      <c r="C4" s="13">
        <v>2800</v>
      </c>
      <c r="D4" s="13">
        <v>2350</v>
      </c>
      <c r="F4" s="12"/>
      <c r="G4" s="13"/>
      <c r="H4" s="13"/>
      <c r="I4" s="13"/>
    </row>
    <row r="6" spans="1:13" x14ac:dyDescent="0.25">
      <c r="A6" s="12" t="s">
        <v>38</v>
      </c>
      <c r="B6" s="39" t="s">
        <v>39</v>
      </c>
      <c r="C6" s="39"/>
      <c r="D6" s="39"/>
      <c r="K6" s="35"/>
      <c r="L6" s="35"/>
      <c r="M6" s="35"/>
    </row>
    <row r="7" spans="1:13" x14ac:dyDescent="0.25">
      <c r="A7" s="12" t="s">
        <v>181</v>
      </c>
      <c r="B7" s="41">
        <v>261.90476190476193</v>
      </c>
      <c r="C7" s="41">
        <v>0</v>
      </c>
      <c r="D7" s="41">
        <v>47.619047619047549</v>
      </c>
      <c r="E7" s="11" t="s">
        <v>40</v>
      </c>
      <c r="G7" s="35" t="s">
        <v>98</v>
      </c>
      <c r="H7" s="11" t="s">
        <v>41</v>
      </c>
      <c r="J7" s="35"/>
      <c r="K7" s="35"/>
      <c r="L7" s="35"/>
      <c r="M7" s="35"/>
    </row>
    <row r="8" spans="1:13" x14ac:dyDescent="0.25">
      <c r="A8" s="12" t="s">
        <v>42</v>
      </c>
      <c r="B8" s="14">
        <v>1</v>
      </c>
      <c r="C8" s="14">
        <v>1</v>
      </c>
      <c r="D8" s="14">
        <v>1</v>
      </c>
      <c r="E8" s="14">
        <v>500</v>
      </c>
      <c r="F8" s="10" t="s">
        <v>8</v>
      </c>
      <c r="G8" s="10">
        <f>SUMPRODUCT(B8:D8,$B$7:$D$7)</f>
        <v>309.52380952380946</v>
      </c>
      <c r="H8" s="14">
        <v>1000</v>
      </c>
      <c r="I8" s="10" t="s">
        <v>43</v>
      </c>
      <c r="K8" s="35"/>
      <c r="L8" s="35"/>
      <c r="M8" s="35"/>
    </row>
    <row r="9" spans="1:13" x14ac:dyDescent="0.25">
      <c r="A9" s="12" t="s">
        <v>44</v>
      </c>
      <c r="B9" s="14">
        <v>10</v>
      </c>
      <c r="C9" s="14">
        <v>14</v>
      </c>
      <c r="D9" s="14">
        <v>8</v>
      </c>
      <c r="E9" s="14">
        <v>25</v>
      </c>
      <c r="F9" s="10" t="s">
        <v>45</v>
      </c>
      <c r="G9" s="10">
        <f>SUMPRODUCT(B9:D9,$B$7:$D$7)</f>
        <v>2999.9999999999995</v>
      </c>
      <c r="H9" s="14">
        <v>3000</v>
      </c>
      <c r="I9" s="10" t="s">
        <v>46</v>
      </c>
    </row>
    <row r="10" spans="1:13" x14ac:dyDescent="0.25">
      <c r="A10" s="12" t="s">
        <v>47</v>
      </c>
      <c r="B10" s="14">
        <v>14</v>
      </c>
      <c r="C10" s="14">
        <v>12</v>
      </c>
      <c r="D10" s="14">
        <v>7</v>
      </c>
      <c r="E10" s="14">
        <v>35</v>
      </c>
      <c r="F10" s="10" t="s">
        <v>45</v>
      </c>
      <c r="G10" s="10">
        <f>SUMPRODUCT(B10:D10,$B$7:$D$7)</f>
        <v>4000</v>
      </c>
      <c r="H10" s="14">
        <v>4000</v>
      </c>
      <c r="I10" s="10" t="s">
        <v>46</v>
      </c>
    </row>
    <row r="11" spans="1:13" x14ac:dyDescent="0.25">
      <c r="A11" s="12" t="s">
        <v>48</v>
      </c>
      <c r="B11" s="14">
        <v>2</v>
      </c>
      <c r="C11" s="14">
        <v>4</v>
      </c>
      <c r="D11" s="14">
        <v>3</v>
      </c>
      <c r="E11" s="14">
        <v>30</v>
      </c>
      <c r="F11" s="10" t="s">
        <v>45</v>
      </c>
      <c r="G11" s="10">
        <f>SUMPRODUCT(B11:D11,$B$7:$D$7)</f>
        <v>666.66666666666652</v>
      </c>
      <c r="H11" s="14">
        <v>1500</v>
      </c>
      <c r="I11" s="10" t="s">
        <v>46</v>
      </c>
    </row>
    <row r="12" spans="1:13" x14ac:dyDescent="0.25">
      <c r="A12" s="12" t="s">
        <v>182</v>
      </c>
      <c r="B12" s="10" cm="1">
        <f t="array" ref="B12">SUMPRODUCT(B8:B11*B$7,$E$8:$E$11)</f>
        <v>340476.19047619053</v>
      </c>
      <c r="C12" s="10" cm="1">
        <f t="array" ref="C12">SUMPRODUCT(C8:C11*C$7,$E$8:$E$11)</f>
        <v>0</v>
      </c>
      <c r="D12" s="10" cm="1">
        <f t="array" ref="D12">SUMPRODUCT(D8:D11*D$7,$E$8:$E$11)</f>
        <v>49285.714285714217</v>
      </c>
      <c r="I12" s="35"/>
      <c r="K12" s="36"/>
      <c r="L12" s="36"/>
    </row>
    <row r="13" spans="1:13" x14ac:dyDescent="0.25">
      <c r="A13" s="12" t="s">
        <v>94</v>
      </c>
      <c r="B13" s="36">
        <f>B$4*B$7-B$12</f>
        <v>497619.04761904757</v>
      </c>
      <c r="C13" s="36">
        <f t="shared" ref="C13:D13" si="0">C$4*C$7-C$12</f>
        <v>0</v>
      </c>
      <c r="D13" s="36">
        <f t="shared" si="0"/>
        <v>62619.047619047531</v>
      </c>
      <c r="I13" s="35"/>
      <c r="J13" s="36"/>
    </row>
    <row r="14" spans="1:13" x14ac:dyDescent="0.25">
      <c r="A14" s="12" t="s">
        <v>183</v>
      </c>
      <c r="D14" s="37">
        <f>SUM(B13:D13)</f>
        <v>560238.09523809515</v>
      </c>
    </row>
    <row r="15" spans="1:13" x14ac:dyDescent="0.25">
      <c r="K15" s="35"/>
      <c r="L15" s="35"/>
    </row>
    <row r="19" spans="11:14" x14ac:dyDescent="0.25">
      <c r="K19" s="42"/>
      <c r="L19" s="42"/>
      <c r="M19" s="42"/>
      <c r="N19" s="42"/>
    </row>
    <row r="20" spans="11:14" x14ac:dyDescent="0.25">
      <c r="K20" s="42"/>
      <c r="L20" s="42"/>
      <c r="M20" s="42"/>
      <c r="N20" s="42"/>
    </row>
    <row r="21" spans="11:14" x14ac:dyDescent="0.25">
      <c r="K21" s="43"/>
      <c r="L21" s="43"/>
      <c r="M21" s="42"/>
      <c r="N21" s="42"/>
    </row>
    <row r="22" spans="11:14" x14ac:dyDescent="0.25">
      <c r="K22" s="44"/>
      <c r="L22" s="43"/>
      <c r="M22" s="42"/>
      <c r="N22" s="42"/>
    </row>
    <row r="23" spans="11:14" x14ac:dyDescent="0.25">
      <c r="K23" s="42"/>
      <c r="L23" s="42"/>
      <c r="M23" s="42"/>
      <c r="N23" s="42"/>
    </row>
    <row r="24" spans="11:14" x14ac:dyDescent="0.25">
      <c r="K24" s="42"/>
      <c r="L24" s="42"/>
      <c r="M24" s="42"/>
      <c r="N24" s="42"/>
    </row>
    <row r="25" spans="11:14" x14ac:dyDescent="0.25">
      <c r="K25" s="42"/>
      <c r="L25" s="42"/>
      <c r="M25" s="42"/>
      <c r="N25" s="42"/>
    </row>
    <row r="26" spans="11:14" x14ac:dyDescent="0.25">
      <c r="K26" s="42"/>
      <c r="L26" s="42"/>
      <c r="M26" s="42"/>
      <c r="N26" s="42"/>
    </row>
  </sheetData>
  <mergeCells count="2">
    <mergeCell ref="A1:F1"/>
    <mergeCell ref="B6:D6"/>
  </mergeCells>
  <printOptions headings="1"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4F85-722D-420D-B3F0-DD13696AA836}">
  <dimension ref="A1:N26"/>
  <sheetViews>
    <sheetView zoomScaleNormal="100" workbookViewId="0">
      <selection activeCell="F19" sqref="F19"/>
    </sheetView>
  </sheetViews>
  <sheetFormatPr defaultColWidth="9.21875" defaultRowHeight="13.2" x14ac:dyDescent="0.25"/>
  <cols>
    <col min="1" max="1" width="20.33203125" style="10" customWidth="1"/>
    <col min="2" max="4" width="13.5546875" style="10" customWidth="1"/>
    <col min="5" max="5" width="10.21875" style="10" customWidth="1"/>
    <col min="6" max="6" width="12.5546875" style="10" customWidth="1"/>
    <col min="7" max="7" width="12.21875" style="10" customWidth="1"/>
    <col min="8" max="8" width="11.6640625" style="10" customWidth="1"/>
    <col min="9" max="9" width="13" style="10" customWidth="1"/>
    <col min="10" max="10" width="18.21875" style="10" customWidth="1"/>
    <col min="11" max="11" width="18.5546875" style="10" customWidth="1"/>
    <col min="12" max="12" width="18.109375" style="10" customWidth="1"/>
    <col min="13" max="16384" width="9.21875" style="10"/>
  </cols>
  <sheetData>
    <row r="1" spans="1:13" ht="15.6" x14ac:dyDescent="0.3">
      <c r="A1" s="38" t="s">
        <v>33</v>
      </c>
      <c r="B1" s="38"/>
      <c r="C1" s="38"/>
      <c r="D1" s="38"/>
      <c r="E1" s="38"/>
      <c r="F1" s="38"/>
      <c r="G1" s="26"/>
    </row>
    <row r="3" spans="1:13" x14ac:dyDescent="0.25">
      <c r="B3" s="11" t="s">
        <v>34</v>
      </c>
      <c r="C3" s="11" t="s">
        <v>35</v>
      </c>
      <c r="D3" s="11" t="s">
        <v>36</v>
      </c>
      <c r="G3" s="11"/>
      <c r="H3" s="11"/>
      <c r="I3" s="11"/>
    </row>
    <row r="4" spans="1:13" x14ac:dyDescent="0.25">
      <c r="A4" s="12" t="s">
        <v>37</v>
      </c>
      <c r="B4" s="13">
        <v>3200</v>
      </c>
      <c r="C4" s="13">
        <v>2800</v>
      </c>
      <c r="D4" s="13">
        <v>2350</v>
      </c>
      <c r="F4" s="12"/>
      <c r="G4" s="13"/>
      <c r="H4" s="13"/>
      <c r="I4" s="13"/>
    </row>
    <row r="6" spans="1:13" x14ac:dyDescent="0.25">
      <c r="A6" s="12" t="s">
        <v>38</v>
      </c>
      <c r="B6" s="39" t="s">
        <v>39</v>
      </c>
      <c r="C6" s="39"/>
      <c r="D6" s="39"/>
      <c r="K6" s="35"/>
      <c r="L6" s="35"/>
      <c r="M6" s="35"/>
    </row>
    <row r="7" spans="1:13" x14ac:dyDescent="0.25">
      <c r="A7" s="12" t="s">
        <v>181</v>
      </c>
      <c r="B7" s="41">
        <v>280.95238095238091</v>
      </c>
      <c r="C7" s="41">
        <v>0</v>
      </c>
      <c r="D7" s="41">
        <v>23.809523809523853</v>
      </c>
      <c r="E7" s="11" t="s">
        <v>40</v>
      </c>
      <c r="G7" s="35" t="s">
        <v>98</v>
      </c>
      <c r="H7" s="11" t="s">
        <v>41</v>
      </c>
      <c r="J7" s="35"/>
      <c r="K7" s="35"/>
      <c r="L7" s="35"/>
      <c r="M7" s="35"/>
    </row>
    <row r="8" spans="1:13" x14ac:dyDescent="0.25">
      <c r="A8" s="12" t="s">
        <v>42</v>
      </c>
      <c r="B8" s="14">
        <v>1</v>
      </c>
      <c r="C8" s="14">
        <v>1</v>
      </c>
      <c r="D8" s="14">
        <v>1</v>
      </c>
      <c r="E8" s="14">
        <v>500</v>
      </c>
      <c r="F8" s="10" t="s">
        <v>8</v>
      </c>
      <c r="G8" s="10">
        <f>SUMPRODUCT(B8:D8,$B$7:$D$7)</f>
        <v>304.76190476190476</v>
      </c>
      <c r="H8" s="14">
        <v>1000</v>
      </c>
      <c r="I8" s="10" t="s">
        <v>43</v>
      </c>
      <c r="K8" s="35"/>
      <c r="L8" s="35"/>
      <c r="M8" s="35"/>
    </row>
    <row r="9" spans="1:13" x14ac:dyDescent="0.25">
      <c r="A9" s="12" t="s">
        <v>44</v>
      </c>
      <c r="B9" s="14">
        <v>10</v>
      </c>
      <c r="C9" s="14">
        <v>14</v>
      </c>
      <c r="D9" s="14">
        <v>8</v>
      </c>
      <c r="E9" s="14">
        <v>25</v>
      </c>
      <c r="F9" s="10" t="s">
        <v>45</v>
      </c>
      <c r="G9" s="10">
        <f>SUMPRODUCT(B9:D9,$B$7:$D$7)</f>
        <v>3000</v>
      </c>
      <c r="H9" s="14">
        <v>3000</v>
      </c>
      <c r="I9" s="10" t="s">
        <v>46</v>
      </c>
    </row>
    <row r="10" spans="1:13" x14ac:dyDescent="0.25">
      <c r="A10" s="12" t="s">
        <v>47</v>
      </c>
      <c r="B10" s="14">
        <v>14</v>
      </c>
      <c r="C10" s="14">
        <v>12</v>
      </c>
      <c r="D10" s="14">
        <v>7</v>
      </c>
      <c r="E10" s="14">
        <v>35</v>
      </c>
      <c r="F10" s="10" t="s">
        <v>45</v>
      </c>
      <c r="G10" s="10">
        <f>SUMPRODUCT(B10:D10,$B$7:$D$7)</f>
        <v>4100</v>
      </c>
      <c r="H10" s="14">
        <f>4000+100</f>
        <v>4100</v>
      </c>
      <c r="I10" s="10" t="s">
        <v>46</v>
      </c>
    </row>
    <row r="11" spans="1:13" x14ac:dyDescent="0.25">
      <c r="A11" s="12" t="s">
        <v>48</v>
      </c>
      <c r="B11" s="14">
        <v>2</v>
      </c>
      <c r="C11" s="14">
        <v>4</v>
      </c>
      <c r="D11" s="14">
        <v>3</v>
      </c>
      <c r="E11" s="14">
        <v>30</v>
      </c>
      <c r="F11" s="10" t="s">
        <v>45</v>
      </c>
      <c r="G11" s="10">
        <f>SUMPRODUCT(B11:D11,$B$7:$D$7)</f>
        <v>633.33333333333337</v>
      </c>
      <c r="H11" s="14">
        <v>1500</v>
      </c>
      <c r="I11" s="10" t="s">
        <v>46</v>
      </c>
    </row>
    <row r="12" spans="1:13" x14ac:dyDescent="0.25">
      <c r="A12" s="12" t="s">
        <v>182</v>
      </c>
      <c r="B12" s="10" cm="1">
        <f t="array" ref="B12">SUMPRODUCT(B8:B11*B$7,$E$8:$E$11)</f>
        <v>365238.09523809515</v>
      </c>
      <c r="C12" s="10" cm="1">
        <f t="array" ref="C12">SUMPRODUCT(C8:C11*C$7,$E$8:$E$11)</f>
        <v>0</v>
      </c>
      <c r="D12" s="10" cm="1">
        <f t="array" ref="D12">SUMPRODUCT(D8:D11*D$7,$E$8:$E$11)</f>
        <v>24642.857142857189</v>
      </c>
      <c r="I12" s="35"/>
      <c r="K12" s="36"/>
      <c r="L12" s="36"/>
    </row>
    <row r="13" spans="1:13" x14ac:dyDescent="0.25">
      <c r="A13" s="12" t="s">
        <v>94</v>
      </c>
      <c r="B13" s="36">
        <f>B$4*B$7-B$12</f>
        <v>533809.52380952379</v>
      </c>
      <c r="C13" s="36">
        <f t="shared" ref="C13:D13" si="0">C$4*C$7-C$12</f>
        <v>0</v>
      </c>
      <c r="D13" s="36">
        <f t="shared" si="0"/>
        <v>31309.523809523867</v>
      </c>
      <c r="I13" s="35"/>
      <c r="J13" s="36"/>
    </row>
    <row r="14" spans="1:13" x14ac:dyDescent="0.25">
      <c r="A14" s="12" t="s">
        <v>183</v>
      </c>
      <c r="D14" s="37">
        <f>SUM(B13:D13)</f>
        <v>565119.04761904769</v>
      </c>
    </row>
    <row r="15" spans="1:13" x14ac:dyDescent="0.25">
      <c r="D15" s="50">
        <v>560238.09523809515</v>
      </c>
      <c r="K15" s="35"/>
      <c r="L15" s="35"/>
    </row>
    <row r="16" spans="1:13" x14ac:dyDescent="0.25">
      <c r="D16" s="49">
        <f>D14-D15</f>
        <v>4880.9523809525417</v>
      </c>
    </row>
    <row r="19" spans="11:14" x14ac:dyDescent="0.25">
      <c r="K19" s="42"/>
      <c r="L19" s="42"/>
      <c r="M19" s="42"/>
      <c r="N19" s="42"/>
    </row>
    <row r="20" spans="11:14" x14ac:dyDescent="0.25">
      <c r="K20" s="42"/>
      <c r="L20" s="42"/>
      <c r="M20" s="42"/>
      <c r="N20" s="42"/>
    </row>
    <row r="21" spans="11:14" x14ac:dyDescent="0.25">
      <c r="K21" s="43"/>
      <c r="L21" s="43"/>
      <c r="M21" s="42"/>
      <c r="N21" s="42"/>
    </row>
    <row r="22" spans="11:14" x14ac:dyDescent="0.25">
      <c r="K22" s="44"/>
      <c r="L22" s="43"/>
      <c r="M22" s="42"/>
      <c r="N22" s="42"/>
    </row>
    <row r="23" spans="11:14" x14ac:dyDescent="0.25">
      <c r="K23" s="42"/>
      <c r="L23" s="42"/>
      <c r="M23" s="42"/>
      <c r="N23" s="42"/>
    </row>
    <row r="24" spans="11:14" x14ac:dyDescent="0.25">
      <c r="K24" s="42"/>
      <c r="L24" s="42"/>
      <c r="M24" s="42"/>
      <c r="N24" s="42"/>
    </row>
    <row r="25" spans="11:14" x14ac:dyDescent="0.25">
      <c r="K25" s="42"/>
      <c r="L25" s="42"/>
      <c r="M25" s="42"/>
      <c r="N25" s="42"/>
    </row>
    <row r="26" spans="11:14" x14ac:dyDescent="0.25">
      <c r="K26" s="42"/>
      <c r="L26" s="42"/>
      <c r="M26" s="42"/>
      <c r="N26" s="42"/>
    </row>
  </sheetData>
  <mergeCells count="2">
    <mergeCell ref="A1:F1"/>
    <mergeCell ref="B6:D6"/>
  </mergeCells>
  <printOptions headings="1"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7EAE-9D73-4D41-8760-46B5200F3FD7}">
  <dimension ref="A1:N26"/>
  <sheetViews>
    <sheetView zoomScaleNormal="100" workbookViewId="0">
      <selection activeCell="E19" sqref="E19"/>
    </sheetView>
  </sheetViews>
  <sheetFormatPr defaultColWidth="9.21875" defaultRowHeight="13.2" x14ac:dyDescent="0.25"/>
  <cols>
    <col min="1" max="1" width="20.33203125" style="10" customWidth="1"/>
    <col min="2" max="4" width="13.5546875" style="10" customWidth="1"/>
    <col min="5" max="5" width="10.21875" style="10" customWidth="1"/>
    <col min="6" max="6" width="12.5546875" style="10" customWidth="1"/>
    <col min="7" max="7" width="12.21875" style="10" customWidth="1"/>
    <col min="8" max="8" width="11.6640625" style="10" customWidth="1"/>
    <col min="9" max="9" width="13" style="10" customWidth="1"/>
    <col min="10" max="10" width="18.21875" style="10" customWidth="1"/>
    <col min="11" max="11" width="18.5546875" style="10" customWidth="1"/>
    <col min="12" max="12" width="18.109375" style="10" customWidth="1"/>
    <col min="13" max="16384" width="9.21875" style="10"/>
  </cols>
  <sheetData>
    <row r="1" spans="1:13" ht="15.6" x14ac:dyDescent="0.3">
      <c r="A1" s="38" t="s">
        <v>33</v>
      </c>
      <c r="B1" s="38"/>
      <c r="C1" s="38"/>
      <c r="D1" s="38"/>
      <c r="E1" s="38"/>
      <c r="F1" s="38"/>
      <c r="G1" s="26"/>
    </row>
    <row r="3" spans="1:13" x14ac:dyDescent="0.25">
      <c r="B3" s="11" t="s">
        <v>34</v>
      </c>
      <c r="C3" s="11" t="s">
        <v>35</v>
      </c>
      <c r="D3" s="11" t="s">
        <v>36</v>
      </c>
      <c r="G3" s="11"/>
      <c r="H3" s="11"/>
      <c r="I3" s="11"/>
    </row>
    <row r="4" spans="1:13" x14ac:dyDescent="0.25">
      <c r="A4" s="12" t="s">
        <v>37</v>
      </c>
      <c r="B4" s="13">
        <v>3200</v>
      </c>
      <c r="C4" s="13">
        <v>2800</v>
      </c>
      <c r="D4" s="13">
        <v>2350</v>
      </c>
      <c r="F4" s="12"/>
      <c r="G4" s="13"/>
      <c r="H4" s="13"/>
      <c r="I4" s="13"/>
    </row>
    <row r="6" spans="1:13" x14ac:dyDescent="0.25">
      <c r="A6" s="12" t="s">
        <v>38</v>
      </c>
      <c r="B6" s="39" t="s">
        <v>39</v>
      </c>
      <c r="C6" s="39"/>
      <c r="D6" s="39"/>
      <c r="K6" s="35"/>
      <c r="L6" s="35"/>
      <c r="M6" s="35"/>
    </row>
    <row r="7" spans="1:13" x14ac:dyDescent="0.25">
      <c r="A7" s="12" t="s">
        <v>181</v>
      </c>
      <c r="B7" s="41">
        <v>285</v>
      </c>
      <c r="C7" s="41">
        <v>0</v>
      </c>
      <c r="D7" s="41">
        <v>0</v>
      </c>
      <c r="E7" s="11" t="s">
        <v>40</v>
      </c>
      <c r="G7" s="35" t="s">
        <v>98</v>
      </c>
      <c r="H7" s="11" t="s">
        <v>41</v>
      </c>
      <c r="J7" s="35"/>
      <c r="K7" s="35"/>
      <c r="L7" s="35"/>
      <c r="M7" s="35"/>
    </row>
    <row r="8" spans="1:13" x14ac:dyDescent="0.25">
      <c r="A8" s="12" t="s">
        <v>42</v>
      </c>
      <c r="B8" s="14">
        <v>1</v>
      </c>
      <c r="C8" s="14">
        <v>1</v>
      </c>
      <c r="D8" s="14">
        <v>1</v>
      </c>
      <c r="E8" s="14">
        <v>500</v>
      </c>
      <c r="F8" s="10" t="s">
        <v>8</v>
      </c>
      <c r="G8" s="10">
        <f>SUMPRODUCT(B8:D8,$B$7:$D$7)</f>
        <v>285</v>
      </c>
      <c r="H8" s="14">
        <v>1000</v>
      </c>
      <c r="I8" s="10" t="s">
        <v>43</v>
      </c>
      <c r="K8" s="35"/>
      <c r="L8" s="35"/>
      <c r="M8" s="35"/>
    </row>
    <row r="9" spans="1:13" x14ac:dyDescent="0.25">
      <c r="A9" s="12" t="s">
        <v>44</v>
      </c>
      <c r="B9" s="14">
        <v>10</v>
      </c>
      <c r="C9" s="14">
        <v>14</v>
      </c>
      <c r="D9" s="14">
        <v>8</v>
      </c>
      <c r="E9" s="14">
        <v>25</v>
      </c>
      <c r="F9" s="10" t="s">
        <v>45</v>
      </c>
      <c r="G9" s="10">
        <f>SUMPRODUCT(B9:D9,$B$7:$D$7)</f>
        <v>2850</v>
      </c>
      <c r="H9" s="14">
        <f>3000-150</f>
        <v>2850</v>
      </c>
      <c r="I9" s="10" t="s">
        <v>46</v>
      </c>
    </row>
    <row r="10" spans="1:13" x14ac:dyDescent="0.25">
      <c r="A10" s="12" t="s">
        <v>47</v>
      </c>
      <c r="B10" s="14">
        <v>14</v>
      </c>
      <c r="C10" s="14">
        <v>12</v>
      </c>
      <c r="D10" s="14">
        <v>7</v>
      </c>
      <c r="E10" s="14">
        <v>35</v>
      </c>
      <c r="F10" s="10" t="s">
        <v>45</v>
      </c>
      <c r="G10" s="10">
        <f>SUMPRODUCT(B10:D10,$B$7:$D$7)</f>
        <v>3990</v>
      </c>
      <c r="H10" s="14">
        <v>4000</v>
      </c>
      <c r="I10" s="10" t="s">
        <v>46</v>
      </c>
    </row>
    <row r="11" spans="1:13" x14ac:dyDescent="0.25">
      <c r="A11" s="12" t="s">
        <v>48</v>
      </c>
      <c r="B11" s="14">
        <v>2</v>
      </c>
      <c r="C11" s="14">
        <v>4</v>
      </c>
      <c r="D11" s="14">
        <v>3</v>
      </c>
      <c r="E11" s="14">
        <v>30</v>
      </c>
      <c r="F11" s="10" t="s">
        <v>45</v>
      </c>
      <c r="G11" s="10">
        <f>SUMPRODUCT(B11:D11,$B$7:$D$7)</f>
        <v>570</v>
      </c>
      <c r="H11" s="14">
        <v>1500</v>
      </c>
      <c r="I11" s="10" t="s">
        <v>46</v>
      </c>
    </row>
    <row r="12" spans="1:13" x14ac:dyDescent="0.25">
      <c r="A12" s="12" t="s">
        <v>182</v>
      </c>
      <c r="B12" s="10" cm="1">
        <f t="array" ref="B12">SUMPRODUCT(B8:B11*B$7,$E$8:$E$11)</f>
        <v>370500</v>
      </c>
      <c r="C12" s="10" cm="1">
        <f t="array" ref="C12">SUMPRODUCT(C8:C11*C$7,$E$8:$E$11)</f>
        <v>0</v>
      </c>
      <c r="D12" s="10" cm="1">
        <f t="array" ref="D12">SUMPRODUCT(D8:D11*D$7,$E$8:$E$11)</f>
        <v>0</v>
      </c>
      <c r="I12" s="35"/>
      <c r="K12" s="36"/>
      <c r="L12" s="36"/>
    </row>
    <row r="13" spans="1:13" x14ac:dyDescent="0.25">
      <c r="A13" s="12" t="s">
        <v>94</v>
      </c>
      <c r="B13" s="36">
        <f>B$4*B$7-B$12</f>
        <v>541500</v>
      </c>
      <c r="C13" s="36">
        <f t="shared" ref="C13:D13" si="0">C$4*C$7-C$12</f>
        <v>0</v>
      </c>
      <c r="D13" s="36">
        <f t="shared" si="0"/>
        <v>0</v>
      </c>
      <c r="I13" s="35"/>
      <c r="J13" s="36"/>
    </row>
    <row r="14" spans="1:13" x14ac:dyDescent="0.25">
      <c r="A14" s="12" t="s">
        <v>183</v>
      </c>
      <c r="D14" s="37">
        <f>SUM(B13:D13)</f>
        <v>541500</v>
      </c>
    </row>
    <row r="15" spans="1:13" x14ac:dyDescent="0.25">
      <c r="D15" s="50">
        <v>560238.09523809515</v>
      </c>
      <c r="K15" s="35"/>
      <c r="L15" s="35"/>
    </row>
    <row r="16" spans="1:13" x14ac:dyDescent="0.25">
      <c r="D16" s="49">
        <f>D14-D15</f>
        <v>-18738.095238095149</v>
      </c>
    </row>
    <row r="19" spans="11:14" x14ac:dyDescent="0.25">
      <c r="K19" s="42"/>
      <c r="L19" s="42"/>
      <c r="M19" s="42"/>
      <c r="N19" s="42"/>
    </row>
    <row r="20" spans="11:14" x14ac:dyDescent="0.25">
      <c r="K20" s="42"/>
      <c r="L20" s="42"/>
      <c r="M20" s="42"/>
      <c r="N20" s="42"/>
    </row>
    <row r="21" spans="11:14" x14ac:dyDescent="0.25">
      <c r="K21" s="43"/>
      <c r="L21" s="43"/>
      <c r="M21" s="42"/>
      <c r="N21" s="42"/>
    </row>
    <row r="22" spans="11:14" x14ac:dyDescent="0.25">
      <c r="K22" s="44"/>
      <c r="L22" s="43"/>
      <c r="M22" s="42"/>
      <c r="N22" s="42"/>
    </row>
    <row r="23" spans="11:14" x14ac:dyDescent="0.25">
      <c r="K23" s="42"/>
      <c r="L23" s="42"/>
      <c r="M23" s="42"/>
      <c r="N23" s="42"/>
    </row>
    <row r="24" spans="11:14" x14ac:dyDescent="0.25">
      <c r="K24" s="42"/>
      <c r="L24" s="42"/>
      <c r="M24" s="42"/>
      <c r="N24" s="42"/>
    </row>
    <row r="25" spans="11:14" x14ac:dyDescent="0.25">
      <c r="K25" s="42"/>
      <c r="L25" s="42"/>
      <c r="M25" s="42"/>
      <c r="N25" s="42"/>
    </row>
    <row r="26" spans="11:14" x14ac:dyDescent="0.25">
      <c r="K26" s="42"/>
      <c r="L26" s="42"/>
      <c r="M26" s="42"/>
      <c r="N26" s="42"/>
    </row>
  </sheetData>
  <mergeCells count="2">
    <mergeCell ref="A1:F1"/>
    <mergeCell ref="B6:D6"/>
  </mergeCells>
  <printOptions headings="1"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showGridLines="0" workbookViewId="0">
      <selection activeCell="D22" sqref="D22"/>
    </sheetView>
  </sheetViews>
  <sheetFormatPr defaultRowHeight="14.4" x14ac:dyDescent="0.3"/>
  <cols>
    <col min="1" max="1" width="2.21875" customWidth="1"/>
    <col min="2" max="2" width="6" bestFit="1" customWidth="1"/>
    <col min="3" max="3" width="23.44140625" bestFit="1" customWidth="1"/>
    <col min="4" max="5" width="12" bestFit="1" customWidth="1"/>
    <col min="6" max="6" width="10.77734375" bestFit="1" customWidth="1"/>
    <col min="7" max="7" width="11" bestFit="1" customWidth="1"/>
    <col min="8" max="8" width="12" bestFit="1" customWidth="1"/>
  </cols>
  <sheetData>
    <row r="1" spans="1:8" x14ac:dyDescent="0.3">
      <c r="A1" s="1" t="s">
        <v>49</v>
      </c>
    </row>
    <row r="2" spans="1:8" x14ac:dyDescent="0.3">
      <c r="A2" s="1" t="s">
        <v>50</v>
      </c>
    </row>
    <row r="3" spans="1:8" x14ac:dyDescent="0.3">
      <c r="A3" s="1" t="s">
        <v>51</v>
      </c>
    </row>
    <row r="6" spans="1:8" ht="15" thickBot="1" x14ac:dyDescent="0.35">
      <c r="A6" t="s">
        <v>52</v>
      </c>
    </row>
    <row r="7" spans="1:8" x14ac:dyDescent="0.3">
      <c r="B7" s="15"/>
      <c r="C7" s="15"/>
      <c r="D7" s="15" t="s">
        <v>53</v>
      </c>
      <c r="E7" s="15" t="s">
        <v>54</v>
      </c>
      <c r="F7" s="15" t="s">
        <v>55</v>
      </c>
      <c r="G7" s="15" t="s">
        <v>56</v>
      </c>
      <c r="H7" s="15" t="s">
        <v>56</v>
      </c>
    </row>
    <row r="8" spans="1:8" ht="15" thickBot="1" x14ac:dyDescent="0.35">
      <c r="B8" s="16" t="s">
        <v>57</v>
      </c>
      <c r="C8" s="16" t="s">
        <v>58</v>
      </c>
      <c r="D8" s="16" t="s">
        <v>59</v>
      </c>
      <c r="E8" s="16" t="s">
        <v>40</v>
      </c>
      <c r="F8" s="16" t="s">
        <v>60</v>
      </c>
      <c r="G8" s="16" t="s">
        <v>61</v>
      </c>
      <c r="H8" s="16" t="s">
        <v>62</v>
      </c>
    </row>
    <row r="9" spans="1:8" x14ac:dyDescent="0.3">
      <c r="B9" s="17" t="s">
        <v>63</v>
      </c>
      <c r="C9" s="17" t="s">
        <v>64</v>
      </c>
      <c r="D9" s="18"/>
      <c r="E9" s="17">
        <v>0</v>
      </c>
      <c r="F9" s="17">
        <v>1900</v>
      </c>
      <c r="G9" s="17">
        <v>730</v>
      </c>
      <c r="H9" s="17">
        <v>256.25</v>
      </c>
    </row>
    <row r="10" spans="1:8" x14ac:dyDescent="0.3">
      <c r="B10" s="17" t="s">
        <v>65</v>
      </c>
      <c r="C10" s="17" t="s">
        <v>66</v>
      </c>
      <c r="D10" s="18"/>
      <c r="E10" s="17">
        <v>-879.04761904761892</v>
      </c>
      <c r="F10" s="17">
        <v>1410</v>
      </c>
      <c r="G10" s="17">
        <v>879.04761904761892</v>
      </c>
      <c r="H10" s="17">
        <v>1E+30</v>
      </c>
    </row>
    <row r="11" spans="1:8" ht="15" thickBot="1" x14ac:dyDescent="0.35">
      <c r="B11" s="19" t="s">
        <v>67</v>
      </c>
      <c r="C11" s="19" t="s">
        <v>68</v>
      </c>
      <c r="D11" s="20"/>
      <c r="E11" s="19">
        <v>0</v>
      </c>
      <c r="F11" s="19">
        <v>1315</v>
      </c>
      <c r="G11" s="19">
        <v>205.00000000000003</v>
      </c>
      <c r="H11" s="19">
        <v>365</v>
      </c>
    </row>
    <row r="13" spans="1:8" ht="15" thickBot="1" x14ac:dyDescent="0.35">
      <c r="A13" t="s">
        <v>69</v>
      </c>
    </row>
    <row r="14" spans="1:8" x14ac:dyDescent="0.3">
      <c r="B14" s="15"/>
      <c r="C14" s="15"/>
      <c r="D14" s="15" t="s">
        <v>53</v>
      </c>
      <c r="E14" s="15" t="s">
        <v>70</v>
      </c>
      <c r="F14" s="15" t="s">
        <v>71</v>
      </c>
      <c r="G14" s="15" t="s">
        <v>56</v>
      </c>
      <c r="H14" s="15" t="s">
        <v>56</v>
      </c>
    </row>
    <row r="15" spans="1:8" ht="15" thickBot="1" x14ac:dyDescent="0.35">
      <c r="B15" s="16" t="s">
        <v>57</v>
      </c>
      <c r="C15" s="16" t="s">
        <v>58</v>
      </c>
      <c r="D15" s="16" t="s">
        <v>59</v>
      </c>
      <c r="E15" s="16" t="s">
        <v>72</v>
      </c>
      <c r="F15" s="16" t="s">
        <v>73</v>
      </c>
      <c r="G15" s="16" t="s">
        <v>61</v>
      </c>
      <c r="H15" s="16" t="s">
        <v>62</v>
      </c>
    </row>
    <row r="16" spans="1:8" x14ac:dyDescent="0.3">
      <c r="B16" s="17" t="s">
        <v>74</v>
      </c>
      <c r="C16" s="17" t="s">
        <v>75</v>
      </c>
      <c r="D16" s="18"/>
      <c r="E16" s="17">
        <v>0</v>
      </c>
      <c r="F16" s="17">
        <v>1000</v>
      </c>
      <c r="G16" s="17">
        <v>1E+30</v>
      </c>
      <c r="H16" s="17">
        <v>690.47619047619048</v>
      </c>
    </row>
    <row r="17" spans="2:8" x14ac:dyDescent="0.3">
      <c r="B17" s="17" t="s">
        <v>76</v>
      </c>
      <c r="C17" s="17" t="s">
        <v>77</v>
      </c>
      <c r="D17" s="18"/>
      <c r="E17" s="17">
        <v>121.66666666666666</v>
      </c>
      <c r="F17" s="17">
        <v>3000</v>
      </c>
      <c r="G17" s="17">
        <v>1250.0000000000002</v>
      </c>
      <c r="H17" s="17">
        <v>142.85714285714266</v>
      </c>
    </row>
    <row r="18" spans="2:8" x14ac:dyDescent="0.3">
      <c r="B18" s="17" t="s">
        <v>78</v>
      </c>
      <c r="C18" s="17" t="s">
        <v>79</v>
      </c>
      <c r="D18" s="18"/>
      <c r="E18" s="17">
        <v>48.80952380952381</v>
      </c>
      <c r="F18" s="17">
        <v>4000</v>
      </c>
      <c r="G18" s="17">
        <v>199.99999999999974</v>
      </c>
      <c r="H18" s="17">
        <v>1375.0000000000002</v>
      </c>
    </row>
    <row r="19" spans="2:8" ht="15" thickBot="1" x14ac:dyDescent="0.35">
      <c r="B19" s="19" t="s">
        <v>80</v>
      </c>
      <c r="C19" s="19" t="s">
        <v>81</v>
      </c>
      <c r="D19" s="20"/>
      <c r="E19" s="19">
        <v>0</v>
      </c>
      <c r="F19" s="19">
        <v>1500</v>
      </c>
      <c r="G19" s="19">
        <v>1E+30</v>
      </c>
      <c r="H19" s="19">
        <v>833.33333333333348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2"/>
  <sheetViews>
    <sheetView topLeftCell="A5" zoomScaleNormal="100" workbookViewId="0">
      <selection activeCell="C50" sqref="C50"/>
    </sheetView>
  </sheetViews>
  <sheetFormatPr defaultRowHeight="14.4" x14ac:dyDescent="0.3"/>
  <cols>
    <col min="1" max="1" width="14.21875" style="22" customWidth="1"/>
    <col min="2" max="2" width="34.5546875" style="2" bestFit="1" customWidth="1"/>
    <col min="3" max="3" width="16.44140625" customWidth="1"/>
    <col min="4" max="4" width="13.44140625" customWidth="1"/>
    <col min="5" max="5" width="12.5546875" customWidth="1"/>
    <col min="6" max="6" width="15.77734375" customWidth="1"/>
    <col min="7" max="7" width="19.21875" customWidth="1"/>
    <col min="8" max="14" width="13.44140625" customWidth="1"/>
    <col min="15" max="15" width="8.77734375"/>
    <col min="16" max="17" width="0" hidden="1" customWidth="1"/>
  </cols>
  <sheetData>
    <row r="1" spans="1:17" x14ac:dyDescent="0.3">
      <c r="P1" t="s">
        <v>106</v>
      </c>
      <c r="Q1" t="str">
        <f>IF(ISERROR(C3),"",IF(ISBLANK(C3),"",C3))</f>
        <v>1724709</v>
      </c>
    </row>
    <row r="2" spans="1:17" ht="15" thickBot="1" x14ac:dyDescent="0.35">
      <c r="A2" s="21"/>
      <c r="C2" s="27" t="s">
        <v>82</v>
      </c>
      <c r="P2" t="s">
        <v>107</v>
      </c>
      <c r="Q2">
        <f>IF(ISERROR(C6),"",IF(ISBLANK(C6),"",C6))</f>
        <v>1317</v>
      </c>
    </row>
    <row r="3" spans="1:17" ht="15" thickBot="1" x14ac:dyDescent="0.35">
      <c r="B3" s="28" t="s">
        <v>83</v>
      </c>
      <c r="C3" s="23" t="s">
        <v>178</v>
      </c>
      <c r="P3" t="s">
        <v>108</v>
      </c>
      <c r="Q3">
        <f>IF(ISERROR(C10),"",IF(ISBLANK(C10),"",C10))</f>
        <v>1355</v>
      </c>
    </row>
    <row r="4" spans="1:17" x14ac:dyDescent="0.3">
      <c r="B4" s="22"/>
      <c r="P4" t="s">
        <v>109</v>
      </c>
      <c r="Q4">
        <f>IF(ISERROR(D10),"",IF(ISBLANK(D10),"",D10))</f>
        <v>1360</v>
      </c>
    </row>
    <row r="5" spans="1:17" x14ac:dyDescent="0.3">
      <c r="B5" s="22" t="s">
        <v>84</v>
      </c>
      <c r="P5" t="s">
        <v>110</v>
      </c>
      <c r="Q5">
        <f>IF(ISERROR(E10),"",IF(ISBLANK(E10),"",E10))</f>
        <v>1360</v>
      </c>
    </row>
    <row r="6" spans="1:17" x14ac:dyDescent="0.3">
      <c r="B6" s="2" t="s">
        <v>85</v>
      </c>
      <c r="C6" s="31">
        <v>1317</v>
      </c>
      <c r="P6" t="s">
        <v>111</v>
      </c>
      <c r="Q6">
        <f>IF(ISERROR(F10),"",IF(ISBLANK(F10),"",F10))</f>
        <v>1274.9999999999995</v>
      </c>
    </row>
    <row r="7" spans="1:17" x14ac:dyDescent="0.3">
      <c r="A7"/>
      <c r="B7"/>
      <c r="P7" t="s">
        <v>112</v>
      </c>
      <c r="Q7">
        <f>IF(ISERROR(G10),"",IF(ISBLANK(G10),"",G10))</f>
        <v>1275</v>
      </c>
    </row>
    <row r="8" spans="1:17" x14ac:dyDescent="0.3">
      <c r="C8">
        <v>2023</v>
      </c>
      <c r="P8" t="s">
        <v>113</v>
      </c>
      <c r="Q8">
        <f>IF(ISERROR(H10),"",IF(ISBLANK(H10),"",H10))</f>
        <v>1275.0000000000002</v>
      </c>
    </row>
    <row r="9" spans="1:17" x14ac:dyDescent="0.3">
      <c r="B9" s="22" t="s">
        <v>86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P9" t="s">
        <v>114</v>
      </c>
      <c r="Q9">
        <f>IF(ISERROR(I10),"",IF(ISBLANK(I10),"",I10))</f>
        <v>999.99999999999989</v>
      </c>
    </row>
    <row r="10" spans="1:17" x14ac:dyDescent="0.3">
      <c r="B10" s="2" t="s">
        <v>6</v>
      </c>
      <c r="C10" s="31">
        <v>1355</v>
      </c>
      <c r="D10" s="31">
        <v>1360</v>
      </c>
      <c r="E10" s="31">
        <v>1360</v>
      </c>
      <c r="F10" s="31">
        <v>1274.9999999999995</v>
      </c>
      <c r="G10" s="31">
        <v>1275</v>
      </c>
      <c r="H10" s="31">
        <v>1275.0000000000002</v>
      </c>
      <c r="I10" s="31">
        <v>999.99999999999989</v>
      </c>
      <c r="J10" s="31">
        <v>750.00000000000011</v>
      </c>
      <c r="K10" s="31">
        <v>750.00000000000011</v>
      </c>
      <c r="L10" s="31">
        <v>339.99999999999994</v>
      </c>
      <c r="M10" s="31">
        <v>254.99999999999994</v>
      </c>
      <c r="N10" s="31">
        <v>255</v>
      </c>
      <c r="P10" t="s">
        <v>115</v>
      </c>
      <c r="Q10">
        <f>IF(ISERROR(J10),"",IF(ISBLANK(J10),"",J10))</f>
        <v>750.00000000000011</v>
      </c>
    </row>
    <row r="11" spans="1:17" x14ac:dyDescent="0.3">
      <c r="B11" s="2" t="s">
        <v>87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P11" t="s">
        <v>116</v>
      </c>
      <c r="Q11">
        <f>IF(ISERROR(K10),"",IF(ISBLANK(K10),"",K10))</f>
        <v>750.00000000000011</v>
      </c>
    </row>
    <row r="12" spans="1:17" x14ac:dyDescent="0.3">
      <c r="B12" s="2" t="s">
        <v>88</v>
      </c>
      <c r="C12" s="31">
        <v>4</v>
      </c>
      <c r="D12" s="31">
        <v>0</v>
      </c>
      <c r="E12" s="31">
        <v>0</v>
      </c>
      <c r="F12" s="31">
        <v>1</v>
      </c>
      <c r="G12" s="31">
        <v>0</v>
      </c>
      <c r="H12" s="31">
        <v>0</v>
      </c>
      <c r="I12" s="31">
        <v>3</v>
      </c>
      <c r="J12" s="31">
        <v>3</v>
      </c>
      <c r="K12" s="31">
        <v>0</v>
      </c>
      <c r="L12" s="31">
        <v>5</v>
      </c>
      <c r="M12" s="31">
        <v>1</v>
      </c>
      <c r="N12" s="31">
        <v>0</v>
      </c>
      <c r="P12" t="s">
        <v>117</v>
      </c>
      <c r="Q12">
        <f>IF(ISERROR(L10),"",IF(ISBLANK(L10),"",L10))</f>
        <v>339.99999999999994</v>
      </c>
    </row>
    <row r="13" spans="1:17" x14ac:dyDescent="0.3">
      <c r="B13" s="2" t="s">
        <v>89</v>
      </c>
      <c r="C13" s="31">
        <v>150.00000000000006</v>
      </c>
      <c r="D13" s="31">
        <v>160.00000000000003</v>
      </c>
      <c r="E13" s="31">
        <v>160</v>
      </c>
      <c r="F13" s="31">
        <v>149.9999999999998</v>
      </c>
      <c r="G13" s="31">
        <v>150</v>
      </c>
      <c r="H13" s="31">
        <v>150.00000000000009</v>
      </c>
      <c r="I13" s="31">
        <v>80.000000000000142</v>
      </c>
      <c r="J13" s="31">
        <v>60.000000000000071</v>
      </c>
      <c r="K13" s="31">
        <v>60.000000000000142</v>
      </c>
      <c r="L13" s="31">
        <v>39.999999999999993</v>
      </c>
      <c r="M13" s="31">
        <v>29.999999999999996</v>
      </c>
      <c r="N13" s="31">
        <v>30.000000000000004</v>
      </c>
      <c r="P13" t="s">
        <v>118</v>
      </c>
      <c r="Q13">
        <f>IF(ISERROR(M10),"",IF(ISBLANK(M10),"",M10))</f>
        <v>254.99999999999994</v>
      </c>
    </row>
    <row r="14" spans="1:17" x14ac:dyDescent="0.3">
      <c r="P14" t="s">
        <v>119</v>
      </c>
      <c r="Q14">
        <f>IF(ISERROR(N10),"",IF(ISBLANK(N10),"",N10))</f>
        <v>255</v>
      </c>
    </row>
    <row r="15" spans="1:17" x14ac:dyDescent="0.3">
      <c r="B15" s="2" t="s">
        <v>90</v>
      </c>
      <c r="C15" s="31">
        <v>120</v>
      </c>
      <c r="P15" t="s">
        <v>120</v>
      </c>
      <c r="Q15">
        <f>IF(ISERROR(C11),"",IF(ISBLANK(C11),"",C11))</f>
        <v>0</v>
      </c>
    </row>
    <row r="16" spans="1:17" x14ac:dyDescent="0.3">
      <c r="B16" s="2" t="s">
        <v>91</v>
      </c>
      <c r="C16" s="31">
        <v>2720</v>
      </c>
      <c r="P16" t="s">
        <v>121</v>
      </c>
      <c r="Q16">
        <f>IF(ISERROR(D11),"",IF(ISBLANK(D11),"",D11))</f>
        <v>0</v>
      </c>
    </row>
    <row r="17" spans="2:17" x14ac:dyDescent="0.3">
      <c r="B17" s="2" t="s">
        <v>1</v>
      </c>
      <c r="C17" s="31">
        <v>1679065</v>
      </c>
      <c r="P17" t="s">
        <v>122</v>
      </c>
      <c r="Q17">
        <f>IF(ISERROR(E11),"",IF(ISBLANK(E11),"",E11))</f>
        <v>0</v>
      </c>
    </row>
    <row r="18" spans="2:17" x14ac:dyDescent="0.3">
      <c r="P18" t="s">
        <v>123</v>
      </c>
      <c r="Q18">
        <f>IF(ISERROR(F11),"",IF(ISBLANK(F11),"",F11))</f>
        <v>0</v>
      </c>
    </row>
    <row r="19" spans="2:17" x14ac:dyDescent="0.3">
      <c r="P19" t="s">
        <v>124</v>
      </c>
      <c r="Q19">
        <f>IF(ISERROR(G11),"",IF(ISBLANK(G11),"",G11))</f>
        <v>0</v>
      </c>
    </row>
    <row r="20" spans="2:17" x14ac:dyDescent="0.3">
      <c r="B20" s="22" t="s">
        <v>92</v>
      </c>
      <c r="C20" s="29" t="s">
        <v>34</v>
      </c>
      <c r="D20" s="29" t="s">
        <v>35</v>
      </c>
      <c r="E20" s="29" t="s">
        <v>36</v>
      </c>
      <c r="P20" t="s">
        <v>125</v>
      </c>
      <c r="Q20">
        <f>IF(ISERROR(H11),"",IF(ISBLANK(H11),"",H11))</f>
        <v>0</v>
      </c>
    </row>
    <row r="21" spans="2:17" x14ac:dyDescent="0.3">
      <c r="B21" s="2" t="s">
        <v>93</v>
      </c>
      <c r="C21" s="33">
        <v>1300</v>
      </c>
      <c r="D21" s="33">
        <v>1390</v>
      </c>
      <c r="E21" s="33">
        <v>1035</v>
      </c>
      <c r="F21" s="21" t="s">
        <v>8</v>
      </c>
      <c r="P21" t="s">
        <v>126</v>
      </c>
      <c r="Q21">
        <f>IF(ISERROR(I11),"",IF(ISBLANK(I11),"",I11))</f>
        <v>0</v>
      </c>
    </row>
    <row r="22" spans="2:17" x14ac:dyDescent="0.3">
      <c r="B22" s="2" t="s">
        <v>94</v>
      </c>
      <c r="C22" s="34">
        <v>1900</v>
      </c>
      <c r="D22" s="34">
        <v>1410</v>
      </c>
      <c r="E22" s="34">
        <v>1315</v>
      </c>
      <c r="F22" s="21" t="s">
        <v>8</v>
      </c>
      <c r="P22" t="s">
        <v>127</v>
      </c>
      <c r="Q22">
        <f>IF(ISERROR(J11),"",IF(ISBLANK(J11),"",J11))</f>
        <v>0</v>
      </c>
    </row>
    <row r="23" spans="2:17" x14ac:dyDescent="0.3">
      <c r="P23" t="s">
        <v>128</v>
      </c>
      <c r="Q23">
        <f>IF(ISERROR(K11),"",IF(ISBLANK(K11),"",K11))</f>
        <v>0</v>
      </c>
    </row>
    <row r="24" spans="2:17" x14ac:dyDescent="0.3">
      <c r="P24" t="s">
        <v>129</v>
      </c>
      <c r="Q24">
        <f>IF(ISERROR(L11),"",IF(ISBLANK(L11),"",L11))</f>
        <v>0</v>
      </c>
    </row>
    <row r="25" spans="2:17" x14ac:dyDescent="0.3">
      <c r="B25" s="22" t="s">
        <v>95</v>
      </c>
      <c r="C25" s="29" t="s">
        <v>34</v>
      </c>
      <c r="D25" s="29" t="s">
        <v>35</v>
      </c>
      <c r="E25" s="29" t="s">
        <v>36</v>
      </c>
      <c r="P25" t="s">
        <v>130</v>
      </c>
      <c r="Q25">
        <f>IF(ISERROR(M11),"",IF(ISBLANK(M11),"",M11))</f>
        <v>0</v>
      </c>
    </row>
    <row r="26" spans="2:17" x14ac:dyDescent="0.3">
      <c r="B26" s="2" t="s">
        <v>96</v>
      </c>
      <c r="C26" s="34">
        <v>261.90476190476193</v>
      </c>
      <c r="D26" s="34">
        <v>0</v>
      </c>
      <c r="E26" s="34">
        <v>47.619047619047549</v>
      </c>
      <c r="P26" t="s">
        <v>131</v>
      </c>
      <c r="Q26">
        <f>IF(ISERROR(N11),"",IF(ISBLANK(N11),"",N11))</f>
        <v>0</v>
      </c>
    </row>
    <row r="27" spans="2:17" x14ac:dyDescent="0.3">
      <c r="P27" t="s">
        <v>132</v>
      </c>
      <c r="Q27">
        <f>IF(ISERROR(C12),"",IF(ISBLANK(C12),"",C12))</f>
        <v>4</v>
      </c>
    </row>
    <row r="28" spans="2:17" x14ac:dyDescent="0.3">
      <c r="B28" s="2" t="s">
        <v>97</v>
      </c>
      <c r="C28" s="34">
        <v>560238.09523809515</v>
      </c>
      <c r="P28" t="s">
        <v>133</v>
      </c>
      <c r="Q28">
        <f>IF(ISERROR(D12),"",IF(ISBLANK(D12),"",D12))</f>
        <v>0</v>
      </c>
    </row>
    <row r="29" spans="2:17" x14ac:dyDescent="0.3">
      <c r="P29" t="s">
        <v>134</v>
      </c>
      <c r="Q29">
        <f>IF(ISERROR(E12),"",IF(ISBLANK(E12),"",E12))</f>
        <v>0</v>
      </c>
    </row>
    <row r="30" spans="2:17" x14ac:dyDescent="0.3">
      <c r="B30" s="2" t="s">
        <v>38</v>
      </c>
      <c r="C30" s="30" t="s">
        <v>98</v>
      </c>
      <c r="P30" t="s">
        <v>135</v>
      </c>
      <c r="Q30">
        <f>IF(ISERROR(F12),"",IF(ISBLANK(F12),"",F12))</f>
        <v>1</v>
      </c>
    </row>
    <row r="31" spans="2:17" x14ac:dyDescent="0.3">
      <c r="B31" s="2" t="s">
        <v>42</v>
      </c>
      <c r="C31" s="34">
        <v>309.52380952380946</v>
      </c>
      <c r="P31" t="s">
        <v>136</v>
      </c>
      <c r="Q31">
        <f>IF(ISERROR(G12),"",IF(ISBLANK(G12),"",G12))</f>
        <v>0</v>
      </c>
    </row>
    <row r="32" spans="2:17" x14ac:dyDescent="0.3">
      <c r="B32" s="2" t="s">
        <v>44</v>
      </c>
      <c r="C32" s="34">
        <v>2999.9999999999995</v>
      </c>
      <c r="P32" t="s">
        <v>137</v>
      </c>
      <c r="Q32">
        <f>IF(ISERROR(H12),"",IF(ISBLANK(H12),"",H12))</f>
        <v>0</v>
      </c>
    </row>
    <row r="33" spans="2:17" x14ac:dyDescent="0.3">
      <c r="B33" s="2" t="s">
        <v>47</v>
      </c>
      <c r="C33" s="34">
        <v>4000</v>
      </c>
      <c r="P33" t="s">
        <v>138</v>
      </c>
      <c r="Q33">
        <f>IF(ISERROR(I12),"",IF(ISBLANK(I12),"",I12))</f>
        <v>3</v>
      </c>
    </row>
    <row r="34" spans="2:17" x14ac:dyDescent="0.3">
      <c r="B34" s="2" t="s">
        <v>48</v>
      </c>
      <c r="C34" s="34">
        <v>666.66666666666652</v>
      </c>
      <c r="P34" t="s">
        <v>139</v>
      </c>
      <c r="Q34">
        <f>IF(ISERROR(J12),"",IF(ISBLANK(J12),"",J12))</f>
        <v>3</v>
      </c>
    </row>
    <row r="35" spans="2:17" x14ac:dyDescent="0.3">
      <c r="P35" t="s">
        <v>140</v>
      </c>
      <c r="Q35">
        <f>IF(ISERROR(K12),"",IF(ISBLANK(K12),"",K12))</f>
        <v>0</v>
      </c>
    </row>
    <row r="36" spans="2:17" x14ac:dyDescent="0.3">
      <c r="P36" t="s">
        <v>141</v>
      </c>
      <c r="Q36">
        <f>IF(ISERROR(L12),"",IF(ISBLANK(L12),"",L12))</f>
        <v>5</v>
      </c>
    </row>
    <row r="37" spans="2:17" x14ac:dyDescent="0.3">
      <c r="B37" s="22" t="s">
        <v>99</v>
      </c>
      <c r="C37" s="32">
        <v>730</v>
      </c>
      <c r="P37" t="s">
        <v>142</v>
      </c>
      <c r="Q37">
        <f>IF(ISERROR(M12),"",IF(ISBLANK(M12),"",M12))</f>
        <v>1</v>
      </c>
    </row>
    <row r="38" spans="2:17" x14ac:dyDescent="0.3">
      <c r="P38" t="s">
        <v>143</v>
      </c>
      <c r="Q38">
        <f>IF(ISERROR(N12),"",IF(ISBLANK(N12),"",N12))</f>
        <v>0</v>
      </c>
    </row>
    <row r="39" spans="2:17" x14ac:dyDescent="0.3">
      <c r="B39" s="12" t="s">
        <v>100</v>
      </c>
      <c r="C39" s="10"/>
      <c r="D39" s="24"/>
      <c r="E39" s="10"/>
      <c r="P39" t="s">
        <v>144</v>
      </c>
      <c r="Q39">
        <f>IF(ISERROR(C13),"",IF(ISBLANK(C13),"",C13))</f>
        <v>150.00000000000006</v>
      </c>
    </row>
    <row r="40" spans="2:17" x14ac:dyDescent="0.3">
      <c r="B40" s="40" t="s">
        <v>101</v>
      </c>
      <c r="C40" s="40"/>
      <c r="D40" s="25" t="b">
        <v>1</v>
      </c>
      <c r="E40" s="10" t="s">
        <v>102</v>
      </c>
      <c r="P40" t="s">
        <v>145</v>
      </c>
      <c r="Q40">
        <f>IF(ISERROR(D13),"",IF(ISBLANK(D13),"",D13))</f>
        <v>160.00000000000003</v>
      </c>
    </row>
    <row r="41" spans="2:17" x14ac:dyDescent="0.3">
      <c r="B41" s="40" t="s">
        <v>103</v>
      </c>
      <c r="C41" s="40"/>
      <c r="D41" s="25">
        <v>4880.9523809525417</v>
      </c>
      <c r="E41" s="10" t="s">
        <v>104</v>
      </c>
      <c r="P41" t="s">
        <v>146</v>
      </c>
      <c r="Q41">
        <f>IF(ISERROR(E13),"",IF(ISBLANK(E13),"",E13))</f>
        <v>160</v>
      </c>
    </row>
    <row r="42" spans="2:17" x14ac:dyDescent="0.3">
      <c r="P42" t="s">
        <v>147</v>
      </c>
      <c r="Q42">
        <f>IF(ISERROR(F13),"",IF(ISBLANK(F13),"",F13))</f>
        <v>149.9999999999998</v>
      </c>
    </row>
    <row r="43" spans="2:17" x14ac:dyDescent="0.3">
      <c r="B43" s="12" t="s">
        <v>105</v>
      </c>
      <c r="C43" s="10"/>
      <c r="D43" s="24"/>
      <c r="E43" s="10"/>
      <c r="P43" t="s">
        <v>148</v>
      </c>
      <c r="Q43">
        <f>IF(ISERROR(G13),"",IF(ISBLANK(G13),"",G13))</f>
        <v>150</v>
      </c>
    </row>
    <row r="44" spans="2:17" x14ac:dyDescent="0.3">
      <c r="B44" s="40" t="s">
        <v>101</v>
      </c>
      <c r="C44" s="40"/>
      <c r="D44" s="25" t="b">
        <v>1</v>
      </c>
      <c r="E44" s="10" t="s">
        <v>102</v>
      </c>
      <c r="P44" t="s">
        <v>149</v>
      </c>
      <c r="Q44">
        <f>IF(ISERROR(H13),"",IF(ISBLANK(H13),"",H13))</f>
        <v>150.00000000000009</v>
      </c>
    </row>
    <row r="45" spans="2:17" x14ac:dyDescent="0.3">
      <c r="B45" s="40" t="s">
        <v>103</v>
      </c>
      <c r="C45" s="40"/>
      <c r="D45" s="25">
        <v>-18738.095238095149</v>
      </c>
      <c r="E45" s="10" t="s">
        <v>104</v>
      </c>
      <c r="P45" t="s">
        <v>150</v>
      </c>
      <c r="Q45">
        <f>IF(ISERROR(I13),"",IF(ISBLANK(I13),"",I13))</f>
        <v>80.000000000000142</v>
      </c>
    </row>
    <row r="46" spans="2:17" x14ac:dyDescent="0.3">
      <c r="P46" t="s">
        <v>151</v>
      </c>
      <c r="Q46">
        <f>IF(ISERROR(J13),"",IF(ISBLANK(J13),"",J13))</f>
        <v>60.000000000000071</v>
      </c>
    </row>
    <row r="47" spans="2:17" x14ac:dyDescent="0.3">
      <c r="P47" t="s">
        <v>152</v>
      </c>
      <c r="Q47">
        <f>IF(ISERROR(K13),"",IF(ISBLANK(K13),"",K13))</f>
        <v>60.000000000000142</v>
      </c>
    </row>
    <row r="48" spans="2:17" x14ac:dyDescent="0.3">
      <c r="P48" t="s">
        <v>153</v>
      </c>
      <c r="Q48">
        <f>IF(ISERROR(L13),"",IF(ISBLANK(L13),"",L13))</f>
        <v>39.999999999999993</v>
      </c>
    </row>
    <row r="49" spans="16:17" x14ac:dyDescent="0.3">
      <c r="P49" t="s">
        <v>154</v>
      </c>
      <c r="Q49">
        <f>IF(ISERROR(M13),"",IF(ISBLANK(M13),"",M13))</f>
        <v>29.999999999999996</v>
      </c>
    </row>
    <row r="50" spans="16:17" x14ac:dyDescent="0.3">
      <c r="P50" t="s">
        <v>155</v>
      </c>
      <c r="Q50">
        <f>IF(ISERROR(N13),"",IF(ISBLANK(N13),"",N13))</f>
        <v>30.000000000000004</v>
      </c>
    </row>
    <row r="51" spans="16:17" x14ac:dyDescent="0.3">
      <c r="P51" t="s">
        <v>156</v>
      </c>
      <c r="Q51">
        <f>IF(ISERROR(C15),"",IF(ISBLANK(C15),"",C15))</f>
        <v>120</v>
      </c>
    </row>
    <row r="52" spans="16:17" x14ac:dyDescent="0.3">
      <c r="P52" t="s">
        <v>157</v>
      </c>
      <c r="Q52">
        <f t="shared" ref="Q52:Q53" si="0">IF(ISERROR(C16),"",IF(ISBLANK(C16),"",C16))</f>
        <v>2720</v>
      </c>
    </row>
    <row r="53" spans="16:17" x14ac:dyDescent="0.3">
      <c r="P53" t="s">
        <v>158</v>
      </c>
      <c r="Q53">
        <f t="shared" si="0"/>
        <v>1679065</v>
      </c>
    </row>
    <row r="54" spans="16:17" x14ac:dyDescent="0.3">
      <c r="P54" t="s">
        <v>159</v>
      </c>
      <c r="Q54">
        <f>IF(ISERROR(C21),"",IF(ISBLANK(C21),"",C21))</f>
        <v>1300</v>
      </c>
    </row>
    <row r="55" spans="16:17" x14ac:dyDescent="0.3">
      <c r="P55" t="s">
        <v>160</v>
      </c>
      <c r="Q55">
        <f>IF(ISERROR(D21),"",IF(ISBLANK(D21),"",D21))</f>
        <v>1390</v>
      </c>
    </row>
    <row r="56" spans="16:17" x14ac:dyDescent="0.3">
      <c r="P56" t="s">
        <v>161</v>
      </c>
      <c r="Q56">
        <f>IF(ISERROR(E21),"",IF(ISBLANK(E21),"",E21))</f>
        <v>1035</v>
      </c>
    </row>
    <row r="57" spans="16:17" x14ac:dyDescent="0.3">
      <c r="P57" t="s">
        <v>162</v>
      </c>
      <c r="Q57">
        <f>IF(ISERROR(C22),"",IF(ISBLANK(C22),"",C22))</f>
        <v>1900</v>
      </c>
    </row>
    <row r="58" spans="16:17" x14ac:dyDescent="0.3">
      <c r="P58" t="s">
        <v>163</v>
      </c>
      <c r="Q58">
        <f>IF(ISERROR(D22),"",IF(ISBLANK(D22),"",D22))</f>
        <v>1410</v>
      </c>
    </row>
    <row r="59" spans="16:17" x14ac:dyDescent="0.3">
      <c r="P59" t="s">
        <v>164</v>
      </c>
      <c r="Q59">
        <f>IF(ISERROR(E22),"",IF(ISBLANK(E22),"",E22))</f>
        <v>1315</v>
      </c>
    </row>
    <row r="60" spans="16:17" x14ac:dyDescent="0.3">
      <c r="P60" t="s">
        <v>165</v>
      </c>
      <c r="Q60">
        <f>IF(ISERROR(C26),"",IF(ISBLANK(C26),"",C26))</f>
        <v>261.90476190476193</v>
      </c>
    </row>
    <row r="61" spans="16:17" x14ac:dyDescent="0.3">
      <c r="P61" t="s">
        <v>166</v>
      </c>
      <c r="Q61">
        <f>IF(ISERROR(D26),"",IF(ISBLANK(D26),"",D26))</f>
        <v>0</v>
      </c>
    </row>
    <row r="62" spans="16:17" x14ac:dyDescent="0.3">
      <c r="P62" t="s">
        <v>167</v>
      </c>
      <c r="Q62">
        <f>IF(ISERROR(E26),"",IF(ISBLANK(E26),"",E26))</f>
        <v>47.619047619047549</v>
      </c>
    </row>
    <row r="63" spans="16:17" x14ac:dyDescent="0.3">
      <c r="P63" t="s">
        <v>168</v>
      </c>
      <c r="Q63">
        <f>IF(ISERROR(C28),"",IF(ISBLANK(C28),"",C28))</f>
        <v>560238.09523809515</v>
      </c>
    </row>
    <row r="64" spans="16:17" x14ac:dyDescent="0.3">
      <c r="P64" t="s">
        <v>169</v>
      </c>
      <c r="Q64">
        <f>IF(ISERROR(C31),"",IF(ISBLANK(C31),"",C31))</f>
        <v>309.52380952380946</v>
      </c>
    </row>
    <row r="65" spans="16:17" x14ac:dyDescent="0.3">
      <c r="P65" t="s">
        <v>170</v>
      </c>
      <c r="Q65">
        <f t="shared" ref="Q65:Q66" si="1">IF(ISERROR(C32),"",IF(ISBLANK(C32),"",C32))</f>
        <v>2999.9999999999995</v>
      </c>
    </row>
    <row r="66" spans="16:17" x14ac:dyDescent="0.3">
      <c r="P66" t="s">
        <v>171</v>
      </c>
      <c r="Q66">
        <f t="shared" si="1"/>
        <v>4000</v>
      </c>
    </row>
    <row r="67" spans="16:17" x14ac:dyDescent="0.3">
      <c r="P67" t="s">
        <v>177</v>
      </c>
      <c r="Q67">
        <f>IF(ISERROR(C34),"",IF(ISBLANK(C34),"",C34))</f>
        <v>666.66666666666652</v>
      </c>
    </row>
    <row r="68" spans="16:17" x14ac:dyDescent="0.3">
      <c r="P68" t="s">
        <v>172</v>
      </c>
      <c r="Q68">
        <f>IF(ISERROR(C37),"",IF(ISBLANK(C37),"",C37))</f>
        <v>730</v>
      </c>
    </row>
    <row r="69" spans="16:17" x14ac:dyDescent="0.3">
      <c r="P69" t="s">
        <v>173</v>
      </c>
      <c r="Q69" t="b">
        <f>IF(ISERROR(D40),"",IF(ISBLANK(D40),"",D40))</f>
        <v>1</v>
      </c>
    </row>
    <row r="70" spans="16:17" x14ac:dyDescent="0.3">
      <c r="P70" t="s">
        <v>174</v>
      </c>
      <c r="Q70">
        <f>IF(ISERROR(D41),"",IF(ISBLANK(D41),"",D41))</f>
        <v>4880.9523809525417</v>
      </c>
    </row>
    <row r="71" spans="16:17" x14ac:dyDescent="0.3">
      <c r="P71" t="s">
        <v>175</v>
      </c>
      <c r="Q71" t="b">
        <f>IF(ISERROR(D44),"",IF(ISBLANK(D44),"",D44))</f>
        <v>1</v>
      </c>
    </row>
    <row r="72" spans="16:17" x14ac:dyDescent="0.3">
      <c r="P72" t="s">
        <v>176</v>
      </c>
      <c r="Q72">
        <f>IF(ISERROR(D45),"",IF(ISBLANK(D45),"",D45))</f>
        <v>-18738.095238095149</v>
      </c>
    </row>
  </sheetData>
  <sheetProtection algorithmName="SHA-512" hashValue="3mnhVTz9uOfQY/S5G3HpYUiQ6jewBDZxxap9fwFKHvf/EgGasJtSr49ONoULXJ9GWG88OJUPE0Z18rgBL6uTLA==" saltValue="u9J3u9VmZUmutKOfX0hCrQ==" spinCount="100000" sheet="1" objects="1" scenarios="1"/>
  <protectedRanges>
    <protectedRange sqref="C3" name="Range1"/>
    <protectedRange sqref="D40:D41 D44:D45" name="Range1_1"/>
  </protectedRanges>
  <mergeCells count="4">
    <mergeCell ref="B40:C40"/>
    <mergeCell ref="B41:C41"/>
    <mergeCell ref="B44:C44"/>
    <mergeCell ref="B45:C45"/>
  </mergeCells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MW </vt:lpstr>
      <vt:lpstr>Q2</vt:lpstr>
      <vt:lpstr>Sensitivity Report 1</vt:lpstr>
      <vt:lpstr>Leduc(Q3,Q4)</vt:lpstr>
      <vt:lpstr>Q6</vt:lpstr>
      <vt:lpstr>Q7</vt:lpstr>
      <vt:lpstr>SR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samiedal</dc:creator>
  <cp:lastModifiedBy>Mohammad Shahriar Hossain</cp:lastModifiedBy>
  <dcterms:created xsi:type="dcterms:W3CDTF">2023-10-10T21:37:29Z</dcterms:created>
  <dcterms:modified xsi:type="dcterms:W3CDTF">2023-10-19T04:58:07Z</dcterms:modified>
</cp:coreProperties>
</file>