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 of A\Teaching\OM 352\Fall 2023\Exams\Quiz 1\Final Files\"/>
    </mc:Choice>
  </mc:AlternateContent>
  <bookViews>
    <workbookView xWindow="-110" yWindow="-110" windowWidth="20720" windowHeight="13280" activeTab="3"/>
  </bookViews>
  <sheets>
    <sheet name="DES" sheetId="1" r:id="rId1"/>
    <sheet name="TES" sheetId="2" r:id="rId2"/>
    <sheet name="Bugs" sheetId="3" r:id="rId3"/>
    <sheet name="Answers" sheetId="4" r:id="rId4"/>
  </sheets>
  <definedNames>
    <definedName name="LS">#REF!</definedName>
    <definedName name="MSE">#REF!</definedName>
    <definedName name="solver_adj" localSheetId="2" hidden="1">Bugs!#REF!</definedName>
    <definedName name="solver_cvg" localSheetId="0" hidden="1">0.0001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2" hidden="1">Bugs!#REF!</definedName>
    <definedName name="solver_lhs1" localSheetId="0" hidden="1">DES!#REF!</definedName>
    <definedName name="solver_lhs2" localSheetId="0" hidden="1">DES!#REF!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0" hidden="1">2147483647</definedName>
    <definedName name="solver_num" localSheetId="2" hidden="1">1</definedName>
    <definedName name="solver_num" localSheetId="0" hidden="1">0</definedName>
    <definedName name="solver_nwt" localSheetId="0" hidden="1">1</definedName>
    <definedName name="solver_opt" localSheetId="2" hidden="1">Bugs!$J$10</definedName>
    <definedName name="solver_pre" localSheetId="0" hidden="1">0.000001</definedName>
    <definedName name="solver_rbv" localSheetId="0" hidden="1">1</definedName>
    <definedName name="solver_rel1" localSheetId="2" hidden="1">2</definedName>
    <definedName name="solver_rel1" localSheetId="0" hidden="1">3</definedName>
    <definedName name="solver_rel2" localSheetId="0" hidden="1">3</definedName>
    <definedName name="solver_rhs1" localSheetId="2" hidden="1">1</definedName>
    <definedName name="solver_rhs1" localSheetId="0" hidden="1">0.01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  <definedName name="SS">#REF!</definedName>
    <definedName name="T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4" l="1"/>
  <c r="J64" i="4"/>
  <c r="J61" i="4"/>
  <c r="J62" i="4"/>
  <c r="J63" i="4"/>
  <c r="J60" i="4"/>
  <c r="J59" i="4"/>
  <c r="J5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44" i="4"/>
  <c r="J43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29" i="4"/>
  <c r="J28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4" i="4"/>
  <c r="J13" i="4"/>
  <c r="J12" i="4"/>
  <c r="J11" i="4"/>
  <c r="J10" i="4"/>
  <c r="J9" i="4"/>
  <c r="J8" i="4"/>
  <c r="J7" i="4"/>
  <c r="J6" i="4"/>
  <c r="J3" i="4"/>
  <c r="J4" i="4"/>
  <c r="J5" i="4"/>
  <c r="J2" i="4"/>
  <c r="J1" i="4"/>
  <c r="D27" i="3"/>
  <c r="D28" i="3"/>
  <c r="C69" i="4" l="1"/>
  <c r="D26" i="3"/>
  <c r="D25" i="3"/>
  <c r="E25" i="3" s="1"/>
  <c r="H25" i="3" s="1"/>
  <c r="D24" i="3"/>
  <c r="E24" i="3" s="1"/>
  <c r="D23" i="3"/>
  <c r="E23" i="3" s="1"/>
  <c r="D22" i="3"/>
  <c r="E22" i="3" s="1"/>
  <c r="D21" i="3"/>
  <c r="E21" i="3" s="1"/>
  <c r="H21" i="3" s="1"/>
  <c r="E20" i="3"/>
  <c r="D19" i="3"/>
  <c r="E19" i="3" s="1"/>
  <c r="D18" i="3"/>
  <c r="E18" i="3" s="1"/>
  <c r="E17" i="3"/>
  <c r="H17" i="3" s="1"/>
  <c r="D17" i="3"/>
  <c r="D16" i="3"/>
  <c r="E16" i="3" s="1"/>
  <c r="D15" i="3"/>
  <c r="E15" i="3" s="1"/>
  <c r="D14" i="3"/>
  <c r="E14" i="3" s="1"/>
  <c r="D13" i="3"/>
  <c r="E13" i="3" s="1"/>
  <c r="H13" i="3" s="1"/>
  <c r="D12" i="3"/>
  <c r="E12" i="3" s="1"/>
  <c r="D11" i="3"/>
  <c r="E11" i="3" s="1"/>
  <c r="D10" i="3"/>
  <c r="E10" i="3" s="1"/>
  <c r="H10" i="3" s="1"/>
  <c r="D9" i="3"/>
  <c r="E9" i="3" s="1"/>
  <c r="J8" i="3"/>
  <c r="D8" i="3"/>
  <c r="E8" i="3" s="1"/>
  <c r="G13" i="2"/>
  <c r="F13" i="2"/>
  <c r="H13" i="2" s="1"/>
  <c r="H5" i="1"/>
  <c r="G5" i="1"/>
  <c r="G6" i="1" s="1"/>
  <c r="H8" i="3" l="1"/>
  <c r="F8" i="3"/>
  <c r="H5" i="2"/>
  <c r="F10" i="3"/>
  <c r="H8" i="2"/>
  <c r="H9" i="2"/>
  <c r="H4" i="2"/>
  <c r="H12" i="2"/>
  <c r="H6" i="1"/>
  <c r="F7" i="1" s="1"/>
  <c r="H12" i="3"/>
  <c r="G12" i="3"/>
  <c r="F12" i="3"/>
  <c r="F15" i="3"/>
  <c r="H15" i="3"/>
  <c r="G15" i="3"/>
  <c r="G18" i="3"/>
  <c r="H18" i="3"/>
  <c r="F18" i="3"/>
  <c r="H16" i="3"/>
  <c r="G16" i="3"/>
  <c r="F16" i="3"/>
  <c r="F19" i="3"/>
  <c r="H19" i="3"/>
  <c r="G19" i="3"/>
  <c r="G22" i="3"/>
  <c r="H22" i="3"/>
  <c r="F22" i="3"/>
  <c r="F6" i="1"/>
  <c r="H20" i="3"/>
  <c r="G20" i="3"/>
  <c r="F20" i="3"/>
  <c r="F23" i="3"/>
  <c r="H23" i="3"/>
  <c r="G23" i="3"/>
  <c r="F9" i="3"/>
  <c r="H9" i="3"/>
  <c r="G9" i="3"/>
  <c r="G11" i="3"/>
  <c r="H11" i="3"/>
  <c r="F11" i="3"/>
  <c r="G14" i="3"/>
  <c r="H14" i="3"/>
  <c r="F14" i="3"/>
  <c r="H24" i="3"/>
  <c r="G24" i="3"/>
  <c r="F24" i="3"/>
  <c r="G8" i="3"/>
  <c r="G10" i="3"/>
  <c r="H2" i="2"/>
  <c r="H6" i="2"/>
  <c r="H10" i="2"/>
  <c r="J10" i="3"/>
  <c r="J11" i="3" s="1"/>
  <c r="F13" i="3"/>
  <c r="F17" i="3"/>
  <c r="F21" i="3"/>
  <c r="F25" i="3"/>
  <c r="H3" i="2"/>
  <c r="H7" i="2"/>
  <c r="H11" i="2"/>
  <c r="G13" i="3"/>
  <c r="G17" i="3"/>
  <c r="G21" i="3"/>
  <c r="G25" i="3"/>
  <c r="F14" i="2" l="1"/>
  <c r="E14" i="2"/>
  <c r="G7" i="1"/>
  <c r="H7" i="1" l="1"/>
  <c r="G8" i="1" s="1"/>
  <c r="H14" i="2"/>
  <c r="G14" i="2"/>
  <c r="E15" i="2" s="1"/>
  <c r="F15" i="2"/>
  <c r="H8" i="1" l="1"/>
  <c r="G9" i="1" s="1"/>
  <c r="F8" i="1"/>
  <c r="H15" i="2"/>
  <c r="G15" i="2"/>
  <c r="F16" i="2" s="1"/>
  <c r="E16" i="2" l="1"/>
  <c r="H16" i="2"/>
  <c r="G16" i="2"/>
  <c r="E17" i="2"/>
  <c r="F17" i="2"/>
  <c r="H9" i="1"/>
  <c r="G10" i="1"/>
  <c r="F10" i="1"/>
  <c r="F9" i="1"/>
  <c r="H17" i="2" l="1"/>
  <c r="G17" i="2"/>
  <c r="E18" i="2"/>
  <c r="F18" i="2"/>
  <c r="H10" i="1"/>
  <c r="F11" i="1" s="1"/>
  <c r="G11" i="1" l="1"/>
  <c r="H11" i="1" s="1"/>
  <c r="G12" i="1" s="1"/>
  <c r="H18" i="2"/>
  <c r="G18" i="2"/>
  <c r="E19" i="2" s="1"/>
  <c r="H12" i="1" l="1"/>
  <c r="G13" i="1" s="1"/>
  <c r="F19" i="2"/>
  <c r="F12" i="1"/>
  <c r="H13" i="1" l="1"/>
  <c r="G14" i="1" s="1"/>
  <c r="F14" i="1"/>
  <c r="E20" i="2"/>
  <c r="H19" i="2"/>
  <c r="G19" i="2"/>
  <c r="F20" i="2"/>
  <c r="F13" i="1"/>
  <c r="H14" i="1" l="1"/>
  <c r="F15" i="1" s="1"/>
  <c r="G15" i="1"/>
  <c r="H20" i="2"/>
  <c r="G20" i="2"/>
  <c r="E21" i="2" s="1"/>
  <c r="F21" i="2"/>
  <c r="H21" i="2" l="1"/>
  <c r="G21" i="2"/>
  <c r="F22" i="2" s="1"/>
  <c r="H15" i="1"/>
  <c r="F17" i="1" s="1"/>
  <c r="F19" i="1" l="1"/>
  <c r="G22" i="2"/>
  <c r="E23" i="2" s="1"/>
  <c r="H22" i="2"/>
  <c r="F23" i="2"/>
  <c r="F16" i="1"/>
  <c r="F18" i="1"/>
  <c r="E22" i="2"/>
  <c r="H23" i="2" l="1"/>
  <c r="G23" i="2"/>
  <c r="E24" i="2" s="1"/>
  <c r="F24" i="2" l="1"/>
  <c r="H24" i="2" l="1"/>
  <c r="G24" i="2"/>
  <c r="E25" i="2" s="1"/>
  <c r="F25" i="2" l="1"/>
  <c r="H25" i="2" l="1"/>
  <c r="G25" i="2"/>
  <c r="E26" i="2" s="1"/>
  <c r="F26" i="2" l="1"/>
  <c r="G26" i="2" l="1"/>
  <c r="E27" i="2" s="1"/>
  <c r="H26" i="2"/>
  <c r="F27" i="2"/>
  <c r="H27" i="2" l="1"/>
  <c r="G27" i="2"/>
  <c r="E28" i="2" s="1"/>
  <c r="F28" i="2"/>
  <c r="H28" i="2" l="1"/>
  <c r="G28" i="2"/>
  <c r="F29" i="2" s="1"/>
  <c r="H29" i="2" l="1"/>
  <c r="G29" i="2"/>
  <c r="E30" i="2" s="1"/>
  <c r="F30" i="2"/>
  <c r="E29" i="2"/>
  <c r="G30" i="2" l="1"/>
  <c r="E31" i="2" s="1"/>
  <c r="H30" i="2"/>
  <c r="F31" i="2"/>
  <c r="H31" i="2" l="1"/>
  <c r="G31" i="2"/>
  <c r="E32" i="2" s="1"/>
  <c r="F32" i="2" l="1"/>
  <c r="H32" i="2" l="1"/>
  <c r="G32" i="2"/>
  <c r="E33" i="2" s="1"/>
  <c r="F33" i="2" l="1"/>
  <c r="H33" i="2" s="1"/>
  <c r="G33" i="2" l="1"/>
  <c r="F34" i="2" s="1"/>
  <c r="G34" i="2" s="1"/>
  <c r="E35" i="2" s="1"/>
  <c r="E34" i="2"/>
  <c r="F35" i="2" l="1"/>
  <c r="H35" i="2" s="1"/>
  <c r="H34" i="2"/>
  <c r="G35" i="2" l="1"/>
  <c r="E36" i="2" s="1"/>
  <c r="F36" i="2" l="1"/>
  <c r="H36" i="2"/>
  <c r="G36" i="2"/>
  <c r="E37" i="2" s="1"/>
  <c r="F37" i="2"/>
  <c r="H37" i="2" l="1"/>
  <c r="G37" i="2"/>
  <c r="F38" i="2" s="1"/>
  <c r="G38" i="2" l="1"/>
  <c r="E39" i="2" s="1"/>
  <c r="H38" i="2"/>
  <c r="F39" i="2"/>
  <c r="E38" i="2"/>
  <c r="H39" i="2" l="1"/>
  <c r="G39" i="2"/>
  <c r="E40" i="2" s="1"/>
  <c r="F40" i="2"/>
  <c r="H40" i="2" l="1"/>
  <c r="G40" i="2"/>
  <c r="E41" i="2" s="1"/>
  <c r="F41" i="2" l="1"/>
  <c r="H41" i="2" l="1"/>
  <c r="G41" i="2"/>
  <c r="E42" i="2" s="1"/>
  <c r="F42" i="2" l="1"/>
  <c r="G42" i="2" l="1"/>
  <c r="E43" i="2" s="1"/>
  <c r="H42" i="2"/>
  <c r="F43" i="2"/>
  <c r="H43" i="2" l="1"/>
  <c r="G43" i="2"/>
  <c r="E44" i="2" s="1"/>
  <c r="F44" i="2" l="1"/>
  <c r="H44" i="2" l="1"/>
  <c r="G44" i="2"/>
  <c r="E45" i="2" s="1"/>
  <c r="F45" i="2" l="1"/>
  <c r="H45" i="2" l="1"/>
  <c r="G45" i="2"/>
  <c r="E46" i="2" s="1"/>
  <c r="F46" i="2"/>
  <c r="G46" i="2" l="1"/>
  <c r="E47" i="2" s="1"/>
  <c r="H46" i="2"/>
  <c r="F47" i="2"/>
  <c r="H47" i="2" l="1"/>
  <c r="G47" i="2"/>
  <c r="E48" i="2" s="1"/>
  <c r="F48" i="2"/>
  <c r="H48" i="2" l="1"/>
  <c r="G48" i="2"/>
  <c r="E49" i="2" s="1"/>
  <c r="F49" i="2"/>
  <c r="H49" i="2" l="1"/>
  <c r="G49" i="2"/>
  <c r="E50" i="2" s="1"/>
  <c r="F50" i="2" l="1"/>
  <c r="G50" i="2" l="1"/>
  <c r="E51" i="2" s="1"/>
  <c r="H50" i="2"/>
  <c r="F51" i="2" l="1"/>
  <c r="H51" i="2" l="1"/>
  <c r="G51" i="2"/>
  <c r="E52" i="2" s="1"/>
  <c r="F52" i="2"/>
  <c r="H52" i="2" l="1"/>
  <c r="G52" i="2"/>
  <c r="E53" i="2" s="1"/>
  <c r="F53" i="2" l="1"/>
  <c r="H53" i="2" l="1"/>
  <c r="G53" i="2"/>
  <c r="E54" i="2" s="1"/>
  <c r="F54" i="2" l="1"/>
  <c r="G54" i="2" l="1"/>
  <c r="F55" i="2" s="1"/>
  <c r="H54" i="2"/>
  <c r="H55" i="2" l="1"/>
  <c r="G55" i="2"/>
  <c r="E56" i="2" s="1"/>
  <c r="F56" i="2"/>
  <c r="E55" i="2"/>
  <c r="H56" i="2" l="1"/>
  <c r="G56" i="2"/>
  <c r="F57" i="2" s="1"/>
  <c r="H57" i="2" l="1"/>
  <c r="G57" i="2"/>
  <c r="E58" i="2" s="1"/>
  <c r="E57" i="2"/>
  <c r="F58" i="2" l="1"/>
  <c r="G58" i="2" l="1"/>
  <c r="E59" i="2" s="1"/>
  <c r="H58" i="2"/>
  <c r="F59" i="2"/>
  <c r="H59" i="2" l="1"/>
  <c r="G59" i="2"/>
  <c r="F60" i="2" s="1"/>
  <c r="H60" i="2" l="1"/>
  <c r="G60" i="2"/>
  <c r="E61" i="2" s="1"/>
  <c r="E60" i="2"/>
  <c r="F61" i="2" l="1"/>
  <c r="H61" i="2" l="1"/>
  <c r="G61" i="2"/>
  <c r="E62" i="2" s="1"/>
  <c r="F62" i="2" l="1"/>
  <c r="G62" i="2" l="1"/>
  <c r="E63" i="2" s="1"/>
  <c r="H62" i="2"/>
  <c r="F63" i="2"/>
  <c r="H63" i="2" l="1"/>
  <c r="G63" i="2"/>
  <c r="F64" i="2" s="1"/>
  <c r="H64" i="2" l="1"/>
  <c r="G64" i="2"/>
  <c r="E65" i="2" s="1"/>
  <c r="E64" i="2"/>
  <c r="F65" i="2" l="1"/>
  <c r="H65" i="2" l="1"/>
  <c r="G65" i="2"/>
  <c r="E66" i="2" s="1"/>
  <c r="F66" i="2" l="1"/>
  <c r="G66" i="2" l="1"/>
  <c r="F67" i="2" s="1"/>
  <c r="H66" i="2"/>
  <c r="H67" i="2" l="1"/>
  <c r="G67" i="2"/>
  <c r="E68" i="2" s="1"/>
  <c r="F68" i="2"/>
  <c r="E67" i="2"/>
  <c r="H68" i="2" l="1"/>
  <c r="G68" i="2"/>
  <c r="E69" i="2" s="1"/>
  <c r="F69" i="2"/>
  <c r="H69" i="2" l="1"/>
  <c r="G69" i="2"/>
  <c r="F70" i="2" s="1"/>
  <c r="G70" i="2" l="1"/>
  <c r="E71" i="2" s="1"/>
  <c r="H70" i="2"/>
  <c r="F71" i="2"/>
  <c r="E70" i="2"/>
  <c r="H71" i="2" l="1"/>
  <c r="G71" i="2"/>
  <c r="F72" i="2" s="1"/>
  <c r="H72" i="2" l="1"/>
  <c r="G72" i="2"/>
  <c r="E73" i="2" s="1"/>
  <c r="F73" i="2"/>
  <c r="E72" i="2"/>
  <c r="H73" i="2" l="1"/>
  <c r="G73" i="2"/>
  <c r="E74" i="2" s="1"/>
  <c r="F74" i="2"/>
  <c r="G74" i="2" l="1"/>
  <c r="E75" i="2" s="1"/>
  <c r="H74" i="2"/>
  <c r="F75" i="2"/>
  <c r="H75" i="2" l="1"/>
  <c r="G75" i="2"/>
  <c r="F76" i="2" s="1"/>
  <c r="E76" i="2" l="1"/>
  <c r="H76" i="2"/>
  <c r="G76" i="2"/>
  <c r="E77" i="2" s="1"/>
  <c r="F77" i="2" l="1"/>
  <c r="H77" i="2" l="1"/>
  <c r="G77" i="2"/>
  <c r="F78" i="2" s="1"/>
  <c r="E78" i="2" l="1"/>
  <c r="G78" i="2"/>
  <c r="F79" i="2" s="1"/>
  <c r="H78" i="2"/>
  <c r="E79" i="2" l="1"/>
  <c r="H79" i="2"/>
  <c r="G79" i="2"/>
  <c r="E80" i="2" s="1"/>
  <c r="F80" i="2" l="1"/>
  <c r="H80" i="2" l="1"/>
  <c r="G80" i="2"/>
  <c r="E81" i="2" s="1"/>
  <c r="F81" i="2"/>
  <c r="H81" i="2" l="1"/>
  <c r="G81" i="2"/>
  <c r="E82" i="2" s="1"/>
  <c r="F82" i="2" l="1"/>
  <c r="G82" i="2" l="1"/>
  <c r="E83" i="2" s="1"/>
  <c r="H82" i="2"/>
  <c r="F83" i="2" l="1"/>
  <c r="H83" i="2"/>
  <c r="G83" i="2"/>
  <c r="F84" i="2" s="1"/>
  <c r="E84" i="2" l="1"/>
  <c r="H84" i="2"/>
  <c r="G84" i="2"/>
  <c r="F85" i="2" s="1"/>
  <c r="H85" i="2" l="1"/>
  <c r="G85" i="2"/>
  <c r="E85" i="2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12"/>
            <color indexed="81"/>
            <rFont val="Tahoma"/>
            <family val="2"/>
          </rPr>
          <t>Don't forget to enter your ID number</t>
        </r>
      </text>
    </comment>
  </commentList>
</comments>
</file>

<file path=xl/sharedStrings.xml><?xml version="1.0" encoding="utf-8"?>
<sst xmlns="http://schemas.openxmlformats.org/spreadsheetml/2006/main" count="145" uniqueCount="132">
  <si>
    <t>Country Greeting Cards</t>
  </si>
  <si>
    <t>LS</t>
  </si>
  <si>
    <t>TS</t>
  </si>
  <si>
    <t>Year</t>
  </si>
  <si>
    <t>Quarter</t>
  </si>
  <si>
    <t>Period</t>
  </si>
  <si>
    <t>Sales</t>
  </si>
  <si>
    <t>DES</t>
  </si>
  <si>
    <t>Level</t>
  </si>
  <si>
    <t>Trend</t>
  </si>
  <si>
    <t>k</t>
  </si>
  <si>
    <t>Month</t>
  </si>
  <si>
    <t>Avg. Water Level (m)</t>
  </si>
  <si>
    <t>Forecast</t>
  </si>
  <si>
    <t>Seasonality</t>
  </si>
  <si>
    <t>SS</t>
  </si>
  <si>
    <t>Closing prices of Google stock from January 3, 2011, through August 31, 2011</t>
  </si>
  <si>
    <t>Date</t>
  </si>
  <si>
    <t>D</t>
  </si>
  <si>
    <t>Close</t>
  </si>
  <si>
    <t>WMA</t>
  </si>
  <si>
    <t>Error</t>
  </si>
  <si>
    <t>Abs. error</t>
  </si>
  <si>
    <t>Abs % error</t>
  </si>
  <si>
    <t>Sq. error</t>
  </si>
  <si>
    <t>window:</t>
  </si>
  <si>
    <t>w1 =</t>
  </si>
  <si>
    <t>w2 =</t>
  </si>
  <si>
    <t>w3 =</t>
  </si>
  <si>
    <t>w4 =</t>
  </si>
  <si>
    <t>w5 =</t>
  </si>
  <si>
    <t>Sum</t>
  </si>
  <si>
    <t>MSE</t>
  </si>
  <si>
    <t>RMSE</t>
  </si>
  <si>
    <t>OM 352 Quiz 1</t>
  </si>
  <si>
    <t>Student ID:</t>
  </si>
  <si>
    <t>Question 1</t>
  </si>
  <si>
    <t>No response, a, b, c, d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</si>
  <si>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</si>
  <si>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</si>
  <si>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</si>
  <si>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</si>
  <si>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</si>
  <si>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</si>
  <si>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</si>
  <si>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</si>
  <si>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</si>
  <si>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TES forecast</t>
  </si>
  <si>
    <t>Question 11</t>
  </si>
  <si>
    <t>95% Prediction Interval</t>
  </si>
  <si>
    <t xml:space="preserve">Lower </t>
  </si>
  <si>
    <t>Upper</t>
  </si>
  <si>
    <t># of Months with lower Prediction Interval &gt;=0.4</t>
  </si>
  <si>
    <t>Question 12</t>
  </si>
  <si>
    <t xml:space="preserve">To report a cell, type its cell reference.  </t>
  </si>
  <si>
    <t xml:space="preserve">For example, type A1 if you think there is an error in cell A1. </t>
  </si>
  <si>
    <t>Do not enter a range or extra text</t>
  </si>
  <si>
    <t>You might not need all of the answer cells provided.</t>
  </si>
  <si>
    <t>Question 13</t>
  </si>
  <si>
    <t>Type your explanation here.</t>
  </si>
  <si>
    <t>Length:</t>
  </si>
  <si>
    <t>&lt; Keep it under 200 characters</t>
  </si>
  <si>
    <t>Q1</t>
  </si>
  <si>
    <t>Q2</t>
  </si>
  <si>
    <t>Q3</t>
  </si>
  <si>
    <t>Q4</t>
  </si>
  <si>
    <t>Q5</t>
  </si>
  <si>
    <t>Q6</t>
  </si>
  <si>
    <t>Q7</t>
  </si>
  <si>
    <t>Q8</t>
  </si>
  <si>
    <t>Q9 - LS</t>
  </si>
  <si>
    <t>Q9 - TS</t>
  </si>
  <si>
    <t>Q9 - SS</t>
  </si>
  <si>
    <t>Q9 - RMSE</t>
  </si>
  <si>
    <t>Q10 - Oct 23</t>
  </si>
  <si>
    <t>Q10 - Dec 23</t>
  </si>
  <si>
    <t>Q10 - Nov 23</t>
  </si>
  <si>
    <t>Q10 - Jan 24</t>
  </si>
  <si>
    <t>Q10 - Feb 24</t>
  </si>
  <si>
    <t>Q10 - Mar 24</t>
  </si>
  <si>
    <t>Q10 - Apr 24</t>
  </si>
  <si>
    <t>Q10 - May 24</t>
  </si>
  <si>
    <t xml:space="preserve">Q10 - Jun 24 </t>
  </si>
  <si>
    <t>Q10 - Jul 24</t>
  </si>
  <si>
    <t>Q10 - Aug 24</t>
  </si>
  <si>
    <t>Q10 - Sep 24</t>
  </si>
  <si>
    <t>Q10 - Oct 24</t>
  </si>
  <si>
    <t>Q10 - Nov 24</t>
  </si>
  <si>
    <t>Q10 - Dec 24</t>
  </si>
  <si>
    <t>Q11 - Lower - Oct 23</t>
  </si>
  <si>
    <t>Q11 - Lower - Nov 23</t>
  </si>
  <si>
    <t>Q11 - Lower - Dec 23</t>
  </si>
  <si>
    <t>Q11 - Lower - Jan 24</t>
  </si>
  <si>
    <t>Q11 - Lower - Feb 24</t>
  </si>
  <si>
    <t>Q11 - Lower - Mar 24</t>
  </si>
  <si>
    <t>Q11 - Lower - Apr 24</t>
  </si>
  <si>
    <t>Q11 - Lower - May 24</t>
  </si>
  <si>
    <t xml:space="preserve">Q11 - Lower - Jun 24 </t>
  </si>
  <si>
    <t>Q11 - Lower - Jul 24</t>
  </si>
  <si>
    <t>Q11 - Lower - Aug 24</t>
  </si>
  <si>
    <t>Q11 - Lower - Sep 24</t>
  </si>
  <si>
    <t>Q11 - Lower - Oct 24</t>
  </si>
  <si>
    <t>Q11 - Lower - Nov 24</t>
  </si>
  <si>
    <t>Q11 - Lower - Dec 24</t>
  </si>
  <si>
    <t>Q11 - Upper - Oct 23</t>
  </si>
  <si>
    <t>Q11 - Upper - Nov 23</t>
  </si>
  <si>
    <t>Q11 - Upper - Dec 23</t>
  </si>
  <si>
    <t>Q11 - Upper - Jan 24</t>
  </si>
  <si>
    <t>Q11 - Upper - Feb 24</t>
  </si>
  <si>
    <t>Q11 - Upper - Mar 24</t>
  </si>
  <si>
    <t>Q11 - Upper - Apr 24</t>
  </si>
  <si>
    <t>Q11 - Upper - May 24</t>
  </si>
  <si>
    <t xml:space="preserve">Q11 - Upper - Jun 24 </t>
  </si>
  <si>
    <t>Q11 - Upper - Jul 24</t>
  </si>
  <si>
    <t>Q11 - Upper - Aug 24</t>
  </si>
  <si>
    <t>Q11 - Upper - Sep 24</t>
  </si>
  <si>
    <t>Q11 - Upper - Oct 24</t>
  </si>
  <si>
    <t>Q11 - Upper - Nov 24</t>
  </si>
  <si>
    <t>Q11 - Upper - Dec 24</t>
  </si>
  <si>
    <t>Q11 - # of months</t>
  </si>
  <si>
    <t>Q12 - Bug 1</t>
  </si>
  <si>
    <t>Q12 - Bug 2</t>
  </si>
  <si>
    <t>Q12 - Bug 3</t>
  </si>
  <si>
    <t>Q12 - Bug 4</t>
  </si>
  <si>
    <t>Q12 - Bug 5</t>
  </si>
  <si>
    <t>Q13</t>
  </si>
  <si>
    <t>Student ID #</t>
  </si>
  <si>
    <t>No response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</si>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</sst>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name val="Arial"/>
      <family val="2"/>
    </font>
    <font>
      <b/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2" applyFont="1" applyAlignment="1">
      <alignment horizontal="center"/>
    </xf>
    <xf numFmtId="0" fontId="3" fillId="3" borderId="0" xfId="2" applyFill="1"/>
    <xf numFmtId="0" fontId="3" fillId="0" borderId="0" xfId="2"/>
    <xf numFmtId="0" fontId="3" fillId="0" borderId="0" xfId="2" applyAlignment="1">
      <alignment horizontal="center"/>
    </xf>
    <xf numFmtId="0" fontId="6" fillId="0" borderId="0" xfId="2" applyFont="1"/>
    <xf numFmtId="17" fontId="0" fillId="0" borderId="0" xfId="0" applyNumberFormat="1"/>
    <xf numFmtId="0" fontId="0" fillId="3" borderId="0" xfId="0" applyFill="1"/>
    <xf numFmtId="164" fontId="0" fillId="0" borderId="0" xfId="0" applyNumberFormat="1"/>
    <xf numFmtId="165" fontId="3" fillId="0" borderId="0" xfId="2" applyNumberFormat="1" applyAlignment="1">
      <alignment horizontal="center"/>
    </xf>
    <xf numFmtId="0" fontId="3" fillId="3" borderId="0" xfId="2" applyFill="1" applyAlignment="1">
      <alignment horizontal="center"/>
    </xf>
    <xf numFmtId="15" fontId="3" fillId="0" borderId="0" xfId="2" applyNumberFormat="1"/>
    <xf numFmtId="1" fontId="3" fillId="0" borderId="0" xfId="2" applyNumberFormat="1" applyAlignment="1">
      <alignment horizontal="center"/>
    </xf>
    <xf numFmtId="2" fontId="3" fillId="0" borderId="0" xfId="2" applyNumberFormat="1"/>
    <xf numFmtId="0" fontId="0" fillId="0" borderId="0" xfId="0" applyProtection="1">
      <protection locked="0"/>
    </xf>
    <xf numFmtId="0" fontId="0" fillId="0" borderId="0" xfId="0" applyFill="1" applyAlignment="1" applyProtection="1">
      <alignment horizontal="left" vertical="top" wrapText="1"/>
      <protection locked="0"/>
    </xf>
    <xf numFmtId="0" fontId="0" fillId="0" borderId="0" xfId="0" applyProtection="1"/>
    <xf numFmtId="0" fontId="8" fillId="0" borderId="0" xfId="2" applyFont="1" applyAlignment="1" applyProtection="1">
      <alignment horizontal="center"/>
    </xf>
    <xf numFmtId="0" fontId="5" fillId="0" borderId="0" xfId="2" applyFont="1" applyAlignment="1" applyProtection="1">
      <alignment horizontal="right" vertical="center" wrapText="1"/>
    </xf>
    <xf numFmtId="49" fontId="5" fillId="5" borderId="9" xfId="2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0" fillId="6" borderId="0" xfId="0" applyFill="1" applyProtection="1"/>
    <xf numFmtId="166" fontId="0" fillId="0" borderId="0" xfId="0" applyNumberFormat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1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right"/>
    </xf>
    <xf numFmtId="0" fontId="0" fillId="0" borderId="0" xfId="0" applyFill="1" applyAlignment="1" applyProtection="1">
      <alignment horizontal="left" vertical="top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0" fontId="7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1" applyNumberFormat="1" applyFont="1" applyBorder="1"/>
    <xf numFmtId="0" fontId="0" fillId="0" borderId="4" xfId="0" applyNumberFormat="1" applyBorder="1"/>
    <xf numFmtId="0" fontId="0" fillId="0" borderId="5" xfId="1" applyNumberFormat="1" applyFont="1" applyBorder="1"/>
    <xf numFmtId="0" fontId="0" fillId="0" borderId="3" xfId="1" applyNumberFormat="1" applyFont="1" applyFill="1" applyBorder="1"/>
    <xf numFmtId="0" fontId="0" fillId="0" borderId="5" xfId="1" applyNumberFormat="1" applyFont="1" applyFill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1" applyNumberFormat="1" applyFont="1" applyFill="1" applyBorder="1"/>
    <xf numFmtId="0" fontId="3" fillId="0" borderId="0" xfId="2" applyNumberFormat="1" applyAlignment="1">
      <alignment horizontal="center"/>
    </xf>
    <xf numFmtId="0" fontId="3" fillId="0" borderId="0" xfId="3" applyNumberFormat="1" applyFont="1" applyAlignment="1">
      <alignment horizontal="center"/>
    </xf>
    <xf numFmtId="0" fontId="3" fillId="0" borderId="0" xfId="4" applyNumberFormat="1" applyFont="1" applyAlignment="1">
      <alignment horizontal="center"/>
    </xf>
    <xf numFmtId="0" fontId="3" fillId="4" borderId="0" xfId="1" applyNumberFormat="1" applyFont="1" applyFill="1" applyAlignment="1">
      <alignment horizontal="center"/>
    </xf>
    <xf numFmtId="0" fontId="3" fillId="0" borderId="0" xfId="2" applyNumberFormat="1"/>
    <xf numFmtId="0" fontId="4" fillId="2" borderId="0" xfId="2" applyFont="1" applyFill="1" applyAlignment="1">
      <alignment horizontal="center"/>
    </xf>
    <xf numFmtId="0" fontId="0" fillId="0" borderId="0" xfId="0" applyAlignment="1" applyProtection="1">
      <alignment horizontal="center"/>
    </xf>
    <xf numFmtId="0" fontId="0" fillId="6" borderId="0" xfId="0" applyFill="1" applyAlignment="1" applyProtection="1">
      <alignment horizontal="left" vertical="top" wrapText="1"/>
      <protection locked="0"/>
    </xf>
  </cellXfs>
  <cellStyles count="5">
    <cellStyle name="Comma" xfId="1" builtinId="3"/>
    <cellStyle name="Comma 2" xfId="3"/>
    <cellStyle name="Normal" xfId="0" builtinId="0"/>
    <cellStyle name="Normal 2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Lines="5" dropStyle="combo" dx="39" fmlaLink="$H$1" fmlaRange="$G$1:$G$5" noThreeD="1" sel="1" val="0"/>
</file>

<file path=xl/ctrlProps/ctrlProp2.xml><?xml version="1.0" encoding="utf-8"?>
<formControlPr xmlns="http://schemas.microsoft.com/office/spreadsheetml/2009/9/main" objectType="Drop" dropLines="5" dropStyle="combo" dx="39" fmlaLink="$H$2" fmlaRange="$G$1:$G$5" noThreeD="1" sel="1" val="0"/>
</file>

<file path=xl/ctrlProps/ctrlProp3.xml><?xml version="1.0" encoding="utf-8"?>
<formControlPr xmlns="http://schemas.microsoft.com/office/spreadsheetml/2009/9/main" objectType="Drop" dropLines="5" dropStyle="combo" dx="39" fmlaLink="$H$3" fmlaRange="$G$1:$G$5" noThreeD="1" sel="1" val="0"/>
</file>

<file path=xl/ctrlProps/ctrlProp4.xml><?xml version="1.0" encoding="utf-8"?>
<formControlPr xmlns="http://schemas.microsoft.com/office/spreadsheetml/2009/9/main" objectType="Drop" dropLines="5" dropStyle="combo" dx="39" fmlaLink="$H$4" fmlaRange="$G$1:$G$5" noThreeD="1" sel="1" val="0"/>
</file>

<file path=xl/ctrlProps/ctrlProp5.xml><?xml version="1.0" encoding="utf-8"?>
<formControlPr xmlns="http://schemas.microsoft.com/office/spreadsheetml/2009/9/main" objectType="Drop" dropLines="5" dropStyle="combo" dx="39" fmlaLink="$H$5" fmlaRange="$G$1:$G$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1174750</xdr:colOff>
          <xdr:row>3</xdr:row>
          <xdr:rowOff>0</xdr:rowOff>
        </xdr:from>
        <xdr:to>
          <xdr:col>3</xdr:col>
          <xdr:colOff>0</xdr:colOff>
          <xdr:row>3</xdr:row>
          <xdr:rowOff>184150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3AB2CF5-1ADE-CC80-F08A-CE42A4A94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184150</xdr:rowOff>
        </xdr:from>
        <xdr:to>
          <xdr:col>2</xdr:col>
          <xdr:colOff>1460500</xdr:colOff>
          <xdr:row>4</xdr:row>
          <xdr:rowOff>171450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7B23AC7-0600-ACC7-DF1A-92DA44B79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4</xdr:row>
          <xdr:rowOff>165100</xdr:rowOff>
        </xdr:from>
        <xdr:to>
          <xdr:col>2</xdr:col>
          <xdr:colOff>1460500</xdr:colOff>
          <xdr:row>5</xdr:row>
          <xdr:rowOff>165100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18CA6CD9-264A-BD26-3D0B-3A6ED025B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165100</xdr:rowOff>
        </xdr:from>
        <xdr:to>
          <xdr:col>3</xdr:col>
          <xdr:colOff>12700</xdr:colOff>
          <xdr:row>6</xdr:row>
          <xdr:rowOff>165100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8A6D0CD4-62E0-F887-1BFD-2A7D96EFE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1174750</xdr:colOff>
          <xdr:row>6</xdr:row>
          <xdr:rowOff>165100</xdr:rowOff>
        </xdr:from>
        <xdr:to>
          <xdr:col>3</xdr:col>
          <xdr:colOff>0</xdr:colOff>
          <xdr:row>7</xdr:row>
          <xdr:rowOff>184150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DC405A9D-A640-B23E-C797-76AD1EA3A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sqref="A1:D1"/>
    </sheetView>
  </sheetViews>
  <sheetFormatPr defaultColWidth="9.1796875" defaultRowHeight="12.5" x14ac:dyDescent="0.25"/>
  <cols>
    <col min="1" max="1" width="5.7265625" style="3" bestFit="1" customWidth="1"/>
    <col min="2" max="2" width="8.54296875" style="3" bestFit="1" customWidth="1"/>
    <col min="3" max="3" width="7.7265625" style="3" bestFit="1" customWidth="1"/>
    <col min="4" max="4" width="6.81640625" style="3" bestFit="1" customWidth="1"/>
    <col min="5" max="5" width="4.7265625" style="3" customWidth="1"/>
    <col min="6" max="6" width="8.1796875" style="3" customWidth="1"/>
    <col min="7" max="7" width="7.1796875" style="3" bestFit="1" customWidth="1"/>
    <col min="8" max="8" width="6.7265625" style="3" bestFit="1" customWidth="1"/>
    <col min="9" max="9" width="9.1796875" style="3"/>
    <col min="10" max="10" width="8.54296875" style="3" bestFit="1" customWidth="1"/>
    <col min="11" max="11" width="9.1796875" style="3"/>
    <col min="12" max="12" width="11.453125" style="3" bestFit="1" customWidth="1"/>
    <col min="13" max="16384" width="9.1796875" style="3"/>
  </cols>
  <sheetData>
    <row r="1" spans="1:13" ht="15.5" x14ac:dyDescent="0.35">
      <c r="A1" s="49" t="s">
        <v>0</v>
      </c>
      <c r="B1" s="49"/>
      <c r="C1" s="49"/>
      <c r="D1" s="49"/>
      <c r="E1" s="1" t="s">
        <v>1</v>
      </c>
      <c r="F1" s="2">
        <v>0.75</v>
      </c>
    </row>
    <row r="2" spans="1:13" ht="13" x14ac:dyDescent="0.3">
      <c r="E2" s="1" t="s">
        <v>2</v>
      </c>
      <c r="F2" s="2">
        <v>0.75</v>
      </c>
      <c r="J2" s="4"/>
      <c r="K2" s="4"/>
      <c r="L2" s="4"/>
    </row>
    <row r="3" spans="1:13" ht="14.5" x14ac:dyDescent="0.35">
      <c r="A3" s="1" t="s">
        <v>3</v>
      </c>
      <c r="B3" s="1" t="s">
        <v>4</v>
      </c>
      <c r="C3" s="1" t="s">
        <v>5</v>
      </c>
      <c r="D3" s="1" t="s">
        <v>6</v>
      </c>
      <c r="F3" s="1" t="s">
        <v>7</v>
      </c>
      <c r="G3" s="1" t="s">
        <v>8</v>
      </c>
      <c r="H3" s="1" t="s">
        <v>9</v>
      </c>
      <c r="J3"/>
      <c r="K3"/>
      <c r="L3"/>
      <c r="M3"/>
    </row>
    <row r="4" spans="1:13" ht="14.5" x14ac:dyDescent="0.35">
      <c r="A4" s="3">
        <v>1</v>
      </c>
      <c r="B4" s="3">
        <v>1</v>
      </c>
      <c r="C4" s="3">
        <v>1</v>
      </c>
      <c r="D4" s="5">
        <v>222</v>
      </c>
      <c r="F4" s="48"/>
      <c r="G4" s="48"/>
      <c r="H4" s="48"/>
      <c r="J4"/>
      <c r="K4"/>
      <c r="L4"/>
      <c r="M4"/>
    </row>
    <row r="5" spans="1:13" ht="14.5" x14ac:dyDescent="0.35">
      <c r="B5" s="3">
        <v>2</v>
      </c>
      <c r="C5" s="3">
        <v>2</v>
      </c>
      <c r="D5" s="5">
        <v>339</v>
      </c>
      <c r="F5" s="48"/>
      <c r="G5" s="48">
        <f>AVERAGE(D4:D5)</f>
        <v>280.5</v>
      </c>
      <c r="H5" s="48">
        <f>D5-D4</f>
        <v>117</v>
      </c>
      <c r="J5"/>
      <c r="K5"/>
      <c r="L5"/>
      <c r="M5"/>
    </row>
    <row r="6" spans="1:13" ht="14.5" x14ac:dyDescent="0.35">
      <c r="B6" s="3">
        <v>3</v>
      </c>
      <c r="C6" s="3">
        <v>3</v>
      </c>
      <c r="D6" s="5">
        <v>336</v>
      </c>
      <c r="F6" s="48">
        <f>G5+H5</f>
        <v>397.5</v>
      </c>
      <c r="G6" s="48">
        <f t="shared" ref="G6:G15" si="0">$F$1*D6+(1-$F$1)*(G5+H5)</f>
        <v>351.375</v>
      </c>
      <c r="H6" s="48">
        <f>$F$2*(G6-G5)+(1-$F$2)*H5</f>
        <v>82.40625</v>
      </c>
      <c r="J6"/>
      <c r="K6"/>
      <c r="L6"/>
      <c r="M6"/>
    </row>
    <row r="7" spans="1:13" ht="14.5" x14ac:dyDescent="0.35">
      <c r="B7" s="3">
        <v>4</v>
      </c>
      <c r="C7" s="3">
        <v>4</v>
      </c>
      <c r="D7" s="5">
        <v>878</v>
      </c>
      <c r="F7" s="48">
        <f t="shared" ref="F7:F15" si="1">G6+H6</f>
        <v>433.78125</v>
      </c>
      <c r="G7" s="48">
        <f t="shared" si="0"/>
        <v>766.9453125</v>
      </c>
      <c r="H7" s="48">
        <f t="shared" ref="H7:H15" si="2">$F$2*(G7-G6)+(1-$F$2)*H6</f>
        <v>332.279296875</v>
      </c>
      <c r="J7"/>
      <c r="K7"/>
      <c r="L7"/>
      <c r="M7"/>
    </row>
    <row r="8" spans="1:13" ht="14.5" x14ac:dyDescent="0.35">
      <c r="A8" s="3">
        <v>2</v>
      </c>
      <c r="B8" s="3">
        <v>1</v>
      </c>
      <c r="C8" s="3">
        <v>5</v>
      </c>
      <c r="D8" s="5">
        <v>443</v>
      </c>
      <c r="F8" s="48">
        <f t="shared" si="1"/>
        <v>1099.224609375</v>
      </c>
      <c r="G8" s="48">
        <f t="shared" si="0"/>
        <v>607.05615234375</v>
      </c>
      <c r="H8" s="48">
        <f t="shared" si="2"/>
        <v>-36.8470458984375</v>
      </c>
      <c r="J8"/>
      <c r="K8"/>
      <c r="L8"/>
      <c r="M8"/>
    </row>
    <row r="9" spans="1:13" ht="14.5" x14ac:dyDescent="0.35">
      <c r="B9" s="3">
        <v>2</v>
      </c>
      <c r="C9" s="3">
        <v>6</v>
      </c>
      <c r="D9" s="5">
        <v>413</v>
      </c>
      <c r="F9" s="48">
        <f t="shared" si="1"/>
        <v>570.2091064453125</v>
      </c>
      <c r="G9" s="48">
        <f t="shared" si="0"/>
        <v>452.30227661132813</v>
      </c>
      <c r="H9" s="48">
        <f t="shared" si="2"/>
        <v>-125.27716827392578</v>
      </c>
      <c r="J9"/>
      <c r="K9"/>
      <c r="L9"/>
      <c r="M9"/>
    </row>
    <row r="10" spans="1:13" ht="14.5" x14ac:dyDescent="0.35">
      <c r="B10" s="3">
        <v>3</v>
      </c>
      <c r="C10" s="3">
        <v>7</v>
      </c>
      <c r="D10" s="5">
        <v>398</v>
      </c>
      <c r="F10" s="48">
        <f t="shared" si="1"/>
        <v>327.02510833740234</v>
      </c>
      <c r="G10" s="48">
        <f t="shared" si="0"/>
        <v>380.25627708435059</v>
      </c>
      <c r="H10" s="48">
        <f t="shared" si="2"/>
        <v>-85.3537917137146</v>
      </c>
      <c r="J10"/>
      <c r="K10"/>
      <c r="L10"/>
      <c r="M10"/>
    </row>
    <row r="11" spans="1:13" ht="14.5" x14ac:dyDescent="0.35">
      <c r="B11" s="3">
        <v>4</v>
      </c>
      <c r="C11" s="3">
        <v>8</v>
      </c>
      <c r="D11" s="5">
        <v>1143</v>
      </c>
      <c r="F11" s="48">
        <f t="shared" si="1"/>
        <v>294.90248537063599</v>
      </c>
      <c r="G11" s="48">
        <f t="shared" si="0"/>
        <v>930.975621342659</v>
      </c>
      <c r="H11" s="48">
        <f t="shared" si="2"/>
        <v>391.70106026530266</v>
      </c>
      <c r="J11"/>
      <c r="K11"/>
      <c r="L11"/>
      <c r="M11"/>
    </row>
    <row r="12" spans="1:13" ht="14.5" x14ac:dyDescent="0.35">
      <c r="A12" s="3">
        <v>3</v>
      </c>
      <c r="B12" s="3">
        <v>1</v>
      </c>
      <c r="C12" s="3">
        <v>9</v>
      </c>
      <c r="D12" s="5">
        <v>695</v>
      </c>
      <c r="F12" s="48">
        <f t="shared" si="1"/>
        <v>1322.6766816079617</v>
      </c>
      <c r="G12" s="48">
        <f t="shared" si="0"/>
        <v>851.91917040199041</v>
      </c>
      <c r="H12" s="48">
        <f t="shared" si="2"/>
        <v>38.632926860824227</v>
      </c>
      <c r="J12"/>
      <c r="K12"/>
      <c r="L12"/>
      <c r="M12"/>
    </row>
    <row r="13" spans="1:13" ht="14.5" x14ac:dyDescent="0.35">
      <c r="B13" s="3">
        <v>2</v>
      </c>
      <c r="C13" s="3">
        <v>10</v>
      </c>
      <c r="D13" s="5">
        <v>698</v>
      </c>
      <c r="F13" s="48">
        <f t="shared" si="1"/>
        <v>890.55209726281464</v>
      </c>
      <c r="G13" s="48">
        <f t="shared" si="0"/>
        <v>746.13802431570366</v>
      </c>
      <c r="H13" s="48">
        <f t="shared" si="2"/>
        <v>-69.677627849509008</v>
      </c>
      <c r="J13"/>
      <c r="K13"/>
      <c r="L13"/>
      <c r="M13"/>
    </row>
    <row r="14" spans="1:13" ht="14.5" x14ac:dyDescent="0.35">
      <c r="B14" s="3">
        <v>3</v>
      </c>
      <c r="C14" s="3">
        <v>11</v>
      </c>
      <c r="D14" s="5">
        <v>737</v>
      </c>
      <c r="F14" s="48">
        <f t="shared" si="1"/>
        <v>676.46039646619465</v>
      </c>
      <c r="G14" s="48">
        <f t="shared" si="0"/>
        <v>721.86509911654866</v>
      </c>
      <c r="H14" s="48">
        <f t="shared" si="2"/>
        <v>-35.6241008617435</v>
      </c>
      <c r="J14"/>
      <c r="K14"/>
      <c r="L14"/>
      <c r="M14"/>
    </row>
    <row r="15" spans="1:13" ht="14.5" x14ac:dyDescent="0.35">
      <c r="B15" s="3">
        <v>4</v>
      </c>
      <c r="C15" s="3">
        <v>12</v>
      </c>
      <c r="D15" s="5">
        <v>1648</v>
      </c>
      <c r="E15" s="1" t="s">
        <v>10</v>
      </c>
      <c r="F15" s="48">
        <f t="shared" si="1"/>
        <v>686.24099825480516</v>
      </c>
      <c r="G15" s="48">
        <f t="shared" si="0"/>
        <v>1407.5602495637013</v>
      </c>
      <c r="H15" s="48">
        <f t="shared" si="2"/>
        <v>505.3653376199286</v>
      </c>
      <c r="J15"/>
      <c r="K15"/>
      <c r="L15"/>
      <c r="M15"/>
    </row>
    <row r="16" spans="1:13" ht="14.5" x14ac:dyDescent="0.35">
      <c r="A16" s="3">
        <v>4</v>
      </c>
      <c r="B16" s="3">
        <v>1</v>
      </c>
      <c r="C16" s="3">
        <v>13</v>
      </c>
      <c r="D16" s="5">
        <v>1141</v>
      </c>
      <c r="E16" s="3">
        <v>1</v>
      </c>
      <c r="F16" s="48">
        <f>$G$15+E16*$H$15</f>
        <v>1912.9255871836299</v>
      </c>
      <c r="G16" s="48"/>
      <c r="H16" s="48"/>
      <c r="J16"/>
      <c r="K16"/>
      <c r="L16"/>
      <c r="M16"/>
    </row>
    <row r="17" spans="2:13" ht="14.5" x14ac:dyDescent="0.35">
      <c r="B17" s="3">
        <v>2</v>
      </c>
      <c r="C17" s="3">
        <v>14</v>
      </c>
      <c r="D17" s="5">
        <v>1036</v>
      </c>
      <c r="E17" s="3">
        <v>2</v>
      </c>
      <c r="F17" s="48">
        <f t="shared" ref="F17:F18" si="3">$G$15+E17*$H$15</f>
        <v>2418.2909248035585</v>
      </c>
      <c r="G17" s="48"/>
      <c r="H17" s="48"/>
      <c r="J17"/>
      <c r="K17"/>
      <c r="L17"/>
      <c r="M17"/>
    </row>
    <row r="18" spans="2:13" ht="14.5" x14ac:dyDescent="0.35">
      <c r="B18" s="3">
        <v>3</v>
      </c>
      <c r="C18" s="3">
        <v>15</v>
      </c>
      <c r="D18" s="5">
        <v>938</v>
      </c>
      <c r="E18" s="3">
        <v>3</v>
      </c>
      <c r="F18" s="48">
        <f t="shared" si="3"/>
        <v>2923.6562624234871</v>
      </c>
      <c r="G18" s="48"/>
      <c r="H18" s="48"/>
      <c r="J18"/>
      <c r="K18"/>
      <c r="L18"/>
      <c r="M18"/>
    </row>
    <row r="19" spans="2:13" ht="14.5" x14ac:dyDescent="0.35">
      <c r="B19" s="3">
        <v>4</v>
      </c>
      <c r="C19" s="3">
        <v>16</v>
      </c>
      <c r="D19" s="5">
        <v>2168</v>
      </c>
      <c r="E19" s="3">
        <v>4</v>
      </c>
      <c r="F19" s="48">
        <f>$G$15+E19*$H$15</f>
        <v>3429.0216000434157</v>
      </c>
      <c r="G19" s="48"/>
      <c r="H19" s="48"/>
      <c r="J19"/>
      <c r="K19"/>
      <c r="L19"/>
      <c r="M19"/>
    </row>
    <row r="20" spans="2:13" ht="14.5" x14ac:dyDescent="0.35">
      <c r="J20"/>
      <c r="K20"/>
      <c r="L20"/>
      <c r="M20"/>
    </row>
    <row r="21" spans="2:13" ht="14.5" x14ac:dyDescent="0.35">
      <c r="D21"/>
      <c r="E21"/>
      <c r="F21"/>
      <c r="G21"/>
      <c r="H21"/>
      <c r="I21"/>
      <c r="J21"/>
      <c r="K21"/>
      <c r="L21"/>
      <c r="M21"/>
    </row>
    <row r="22" spans="2:13" ht="14.5" x14ac:dyDescent="0.35">
      <c r="F22"/>
      <c r="G22"/>
      <c r="H22"/>
      <c r="I22"/>
      <c r="J22"/>
      <c r="K22"/>
      <c r="L22"/>
      <c r="M22"/>
    </row>
    <row r="25" spans="2:13" ht="14.5" x14ac:dyDescent="0.35">
      <c r="I25"/>
      <c r="J25"/>
      <c r="K25"/>
    </row>
    <row r="26" spans="2:13" ht="14.5" x14ac:dyDescent="0.35">
      <c r="I26"/>
      <c r="J26"/>
      <c r="K26"/>
    </row>
    <row r="27" spans="2:13" ht="14.5" x14ac:dyDescent="0.35">
      <c r="I27"/>
      <c r="J27"/>
      <c r="K27"/>
    </row>
    <row r="28" spans="2:13" ht="14.5" x14ac:dyDescent="0.35">
      <c r="I28"/>
      <c r="J28"/>
      <c r="K28"/>
    </row>
    <row r="29" spans="2:13" ht="14.5" x14ac:dyDescent="0.35">
      <c r="I29"/>
      <c r="J29"/>
      <c r="K29"/>
    </row>
  </sheetData>
  <mergeCells count="1">
    <mergeCell ref="A1:D1"/>
  </mergeCells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6600" topLeftCell="A80"/>
      <selection pane="bottomLeft" activeCell="F84" sqref="F84"/>
    </sheetView>
  </sheetViews>
  <sheetFormatPr defaultRowHeight="14.5" x14ac:dyDescent="0.35"/>
  <cols>
    <col min="4" max="4" width="19" customWidth="1"/>
  </cols>
  <sheetData>
    <row r="1" spans="1:11" x14ac:dyDescent="0.35">
      <c r="A1" t="s">
        <v>3</v>
      </c>
      <c r="B1" t="s">
        <v>11</v>
      </c>
      <c r="D1" t="s">
        <v>12</v>
      </c>
      <c r="E1" t="s">
        <v>13</v>
      </c>
      <c r="F1" t="s">
        <v>8</v>
      </c>
      <c r="G1" t="s">
        <v>9</v>
      </c>
      <c r="H1" t="s">
        <v>14</v>
      </c>
    </row>
    <row r="2" spans="1:11" x14ac:dyDescent="0.35">
      <c r="A2">
        <v>2016</v>
      </c>
      <c r="B2">
        <v>10</v>
      </c>
      <c r="C2" s="6">
        <v>42644</v>
      </c>
      <c r="D2" s="32">
        <v>0.61465768588136971</v>
      </c>
      <c r="E2" s="33"/>
      <c r="F2" s="34"/>
      <c r="G2" s="35"/>
      <c r="H2" s="36">
        <f t="shared" ref="H2:H13" si="0">D2/$F$13</f>
        <v>0.64161633089939407</v>
      </c>
      <c r="J2" t="s">
        <v>1</v>
      </c>
      <c r="K2" s="7">
        <v>0.5</v>
      </c>
    </row>
    <row r="3" spans="1:11" x14ac:dyDescent="0.35">
      <c r="A3">
        <v>2016</v>
      </c>
      <c r="B3">
        <v>11</v>
      </c>
      <c r="C3" s="6">
        <v>42675</v>
      </c>
      <c r="D3" s="32">
        <v>0.53599293981481932</v>
      </c>
      <c r="E3" s="33"/>
      <c r="F3" s="37"/>
      <c r="G3" s="33"/>
      <c r="H3" s="38">
        <f t="shared" si="0"/>
        <v>0.55950137992472437</v>
      </c>
      <c r="J3" t="s">
        <v>2</v>
      </c>
      <c r="K3" s="7">
        <v>0.5</v>
      </c>
    </row>
    <row r="4" spans="1:11" x14ac:dyDescent="0.35">
      <c r="A4">
        <v>2016</v>
      </c>
      <c r="B4">
        <v>12</v>
      </c>
      <c r="C4" s="6">
        <v>42705</v>
      </c>
      <c r="D4" s="32">
        <v>0.83834354986276571</v>
      </c>
      <c r="E4" s="33"/>
      <c r="F4" s="37"/>
      <c r="G4" s="33"/>
      <c r="H4" s="38">
        <f t="shared" si="0"/>
        <v>0.87511296913959979</v>
      </c>
      <c r="J4" t="s">
        <v>15</v>
      </c>
      <c r="K4" s="7">
        <v>0.5</v>
      </c>
    </row>
    <row r="5" spans="1:11" x14ac:dyDescent="0.35">
      <c r="A5">
        <v>2017</v>
      </c>
      <c r="B5">
        <v>1</v>
      </c>
      <c r="C5" s="6">
        <v>42736</v>
      </c>
      <c r="D5" s="32">
        <v>0.66251873037236364</v>
      </c>
      <c r="E5" s="33"/>
      <c r="F5" s="37"/>
      <c r="G5" s="33"/>
      <c r="H5" s="38">
        <f t="shared" si="0"/>
        <v>0.69157654202941643</v>
      </c>
    </row>
    <row r="6" spans="1:11" x14ac:dyDescent="0.35">
      <c r="A6">
        <v>2017</v>
      </c>
      <c r="B6">
        <v>2</v>
      </c>
      <c r="C6" s="6">
        <v>42767</v>
      </c>
      <c r="D6" s="32">
        <v>0.41062983630952338</v>
      </c>
      <c r="E6" s="33"/>
      <c r="F6" s="37"/>
      <c r="G6" s="33"/>
      <c r="H6" s="38">
        <f t="shared" si="0"/>
        <v>0.42863989987035622</v>
      </c>
    </row>
    <row r="7" spans="1:11" x14ac:dyDescent="0.35">
      <c r="A7">
        <v>2017</v>
      </c>
      <c r="B7">
        <v>3</v>
      </c>
      <c r="C7" s="6">
        <v>42795</v>
      </c>
      <c r="D7" s="32">
        <v>0.25863414087034181</v>
      </c>
      <c r="E7" s="33"/>
      <c r="F7" s="37"/>
      <c r="G7" s="33"/>
      <c r="H7" s="38">
        <f t="shared" si="0"/>
        <v>0.2699777328458775</v>
      </c>
    </row>
    <row r="8" spans="1:11" x14ac:dyDescent="0.35">
      <c r="A8">
        <v>2017</v>
      </c>
      <c r="B8">
        <v>4</v>
      </c>
      <c r="C8" s="6">
        <v>42826</v>
      </c>
      <c r="D8" s="32">
        <v>0.29874848696461798</v>
      </c>
      <c r="E8" s="33"/>
      <c r="F8" s="37"/>
      <c r="G8" s="33"/>
      <c r="H8" s="38">
        <f t="shared" si="0"/>
        <v>0.31185147842595867</v>
      </c>
    </row>
    <row r="9" spans="1:11" x14ac:dyDescent="0.35">
      <c r="A9">
        <v>2017</v>
      </c>
      <c r="B9">
        <v>5</v>
      </c>
      <c r="C9" s="6">
        <v>42856</v>
      </c>
      <c r="D9" s="32">
        <v>1.0332791610587708</v>
      </c>
      <c r="E9" s="33"/>
      <c r="F9" s="37"/>
      <c r="G9" s="33"/>
      <c r="H9" s="38">
        <f t="shared" si="0"/>
        <v>1.0785983797838445</v>
      </c>
    </row>
    <row r="10" spans="1:11" x14ac:dyDescent="0.35">
      <c r="A10">
        <v>2017</v>
      </c>
      <c r="B10">
        <v>6</v>
      </c>
      <c r="C10" s="6">
        <v>42887</v>
      </c>
      <c r="D10" s="32">
        <v>1.8868377437325874</v>
      </c>
      <c r="E10" s="33"/>
      <c r="F10" s="37"/>
      <c r="G10" s="33"/>
      <c r="H10" s="38">
        <f t="shared" si="0"/>
        <v>1.9695937071058562</v>
      </c>
    </row>
    <row r="11" spans="1:11" x14ac:dyDescent="0.35">
      <c r="A11">
        <v>2017</v>
      </c>
      <c r="B11">
        <v>7</v>
      </c>
      <c r="C11" s="6">
        <v>42917</v>
      </c>
      <c r="D11" s="32">
        <v>1.9118222022673619</v>
      </c>
      <c r="E11" s="33"/>
      <c r="F11" s="37"/>
      <c r="G11" s="33"/>
      <c r="H11" s="38">
        <f t="shared" si="0"/>
        <v>1.9956739741924114</v>
      </c>
    </row>
    <row r="12" spans="1:11" x14ac:dyDescent="0.35">
      <c r="A12">
        <v>2017</v>
      </c>
      <c r="B12">
        <v>8</v>
      </c>
      <c r="C12" s="6">
        <v>42948</v>
      </c>
      <c r="D12" s="32">
        <v>1.7116026215550029</v>
      </c>
      <c r="E12" s="33"/>
      <c r="F12" s="37"/>
      <c r="G12" s="33"/>
      <c r="H12" s="38">
        <f t="shared" si="0"/>
        <v>1.786672841201336</v>
      </c>
    </row>
    <row r="13" spans="1:11" x14ac:dyDescent="0.35">
      <c r="A13">
        <v>2017</v>
      </c>
      <c r="B13">
        <v>9</v>
      </c>
      <c r="C13" s="6">
        <v>42979</v>
      </c>
      <c r="D13" s="32">
        <v>1.332731676003732</v>
      </c>
      <c r="E13" s="33"/>
      <c r="F13" s="37">
        <f>AVERAGE(D2:D13)</f>
        <v>0.95798323122443796</v>
      </c>
      <c r="G13" s="33">
        <f>(D14-D2)/12</f>
        <v>1.2531511577075771E-3</v>
      </c>
      <c r="H13" s="38">
        <f t="shared" si="0"/>
        <v>1.3911847645812261</v>
      </c>
    </row>
    <row r="14" spans="1:11" x14ac:dyDescent="0.35">
      <c r="A14">
        <v>2017</v>
      </c>
      <c r="B14">
        <v>10</v>
      </c>
      <c r="C14" s="6">
        <v>43009</v>
      </c>
      <c r="D14" s="32">
        <v>0.62969549977386063</v>
      </c>
      <c r="E14" s="34">
        <f>(F13+G13)*H2</f>
        <v>0.61546172812924038</v>
      </c>
      <c r="F14" s="35">
        <f t="shared" ref="F14:F45" si="1">$K$2*D14/H2+(1-$K$2)*(F13+G13)</f>
        <v>0.97032850313962982</v>
      </c>
      <c r="G14" s="35">
        <f>$K$3*(F14-F13)+(1-$K$3)*G13</f>
        <v>6.7992115364497174E-3</v>
      </c>
      <c r="H14" s="39">
        <f t="shared" ref="H14:H45" si="2">$K$4*D14/F14+(1-$K$4)*H2</f>
        <v>0.64528358678195474</v>
      </c>
    </row>
    <row r="15" spans="1:11" x14ac:dyDescent="0.35">
      <c r="A15">
        <v>2017</v>
      </c>
      <c r="B15">
        <v>11</v>
      </c>
      <c r="C15" s="6">
        <v>43040</v>
      </c>
      <c r="D15" s="32">
        <v>0.4936894234170538</v>
      </c>
      <c r="E15" s="37">
        <f t="shared" ref="E15:E78" si="3">(F14+G14)*H3</f>
        <v>0.54670430472395881</v>
      </c>
      <c r="F15" s="33">
        <f t="shared" si="1"/>
        <v>0.92975081516419833</v>
      </c>
      <c r="G15" s="33">
        <f t="shared" ref="G15:G78" si="4">$K$3*(F15-F14)+(1-$K$3)*G14</f>
        <v>-1.6889238219490885E-2</v>
      </c>
      <c r="H15" s="40">
        <f t="shared" si="2"/>
        <v>0.5452462482157131</v>
      </c>
    </row>
    <row r="16" spans="1:11" x14ac:dyDescent="0.35">
      <c r="A16">
        <v>2017</v>
      </c>
      <c r="B16">
        <v>12</v>
      </c>
      <c r="C16" s="6">
        <v>43070</v>
      </c>
      <c r="D16" s="32">
        <v>0.53383641462867382</v>
      </c>
      <c r="E16" s="37">
        <f t="shared" si="3"/>
        <v>0.79885700501354018</v>
      </c>
      <c r="F16" s="33">
        <f t="shared" si="1"/>
        <v>0.76144078915462865</v>
      </c>
      <c r="G16" s="33">
        <f t="shared" si="4"/>
        <v>-9.2599632114530289E-2</v>
      </c>
      <c r="H16" s="40">
        <f t="shared" si="2"/>
        <v>0.78810010019443233</v>
      </c>
    </row>
    <row r="17" spans="1:8" x14ac:dyDescent="0.35">
      <c r="A17">
        <v>2018</v>
      </c>
      <c r="B17">
        <v>1</v>
      </c>
      <c r="C17" s="6">
        <v>43101</v>
      </c>
      <c r="D17" s="32">
        <v>0.54987587483176159</v>
      </c>
      <c r="E17" s="37">
        <f t="shared" si="3"/>
        <v>0.46255485455274514</v>
      </c>
      <c r="F17" s="33">
        <f t="shared" si="1"/>
        <v>0.73197301228115008</v>
      </c>
      <c r="G17" s="33">
        <f t="shared" si="4"/>
        <v>-6.1033704494004429E-2</v>
      </c>
      <c r="H17" s="40">
        <f t="shared" si="2"/>
        <v>0.721400394416708</v>
      </c>
    </row>
    <row r="18" spans="1:8" x14ac:dyDescent="0.35">
      <c r="A18">
        <v>2018</v>
      </c>
      <c r="B18">
        <v>2</v>
      </c>
      <c r="C18" s="6">
        <v>43132</v>
      </c>
      <c r="D18" s="32">
        <v>0.52421752786220932</v>
      </c>
      <c r="E18" s="37">
        <f t="shared" si="3"/>
        <v>0.28759135770896821</v>
      </c>
      <c r="F18" s="33">
        <f t="shared" si="1"/>
        <v>0.94695907429139492</v>
      </c>
      <c r="G18" s="33">
        <f t="shared" si="4"/>
        <v>7.6976178758120212E-2</v>
      </c>
      <c r="H18" s="40">
        <f t="shared" si="2"/>
        <v>0.49110990955116196</v>
      </c>
    </row>
    <row r="19" spans="1:8" x14ac:dyDescent="0.35">
      <c r="A19">
        <v>2018</v>
      </c>
      <c r="B19">
        <v>3</v>
      </c>
      <c r="C19" s="6">
        <v>43160</v>
      </c>
      <c r="D19" s="32">
        <v>0.28755229923732617</v>
      </c>
      <c r="E19" s="37">
        <f t="shared" si="3"/>
        <v>0.27643971819927798</v>
      </c>
      <c r="F19" s="33">
        <f t="shared" si="1"/>
        <v>1.0445158041210956</v>
      </c>
      <c r="G19" s="33">
        <f t="shared" si="4"/>
        <v>8.7266454293910431E-2</v>
      </c>
      <c r="H19" s="40">
        <f t="shared" si="2"/>
        <v>0.27263747743619482</v>
      </c>
    </row>
    <row r="20" spans="1:8" x14ac:dyDescent="0.35">
      <c r="A20">
        <v>2018</v>
      </c>
      <c r="B20">
        <v>4</v>
      </c>
      <c r="C20" s="6">
        <v>43191</v>
      </c>
      <c r="D20" s="32">
        <v>0.26669783519553331</v>
      </c>
      <c r="E20" s="37">
        <f t="shared" si="3"/>
        <v>0.35294797054298999</v>
      </c>
      <c r="F20" s="33">
        <f t="shared" si="1"/>
        <v>0.99349505871533439</v>
      </c>
      <c r="G20" s="33">
        <f t="shared" si="4"/>
        <v>1.8122854444074625E-2</v>
      </c>
      <c r="H20" s="40">
        <f t="shared" si="2"/>
        <v>0.29014776319586366</v>
      </c>
    </row>
    <row r="21" spans="1:8" x14ac:dyDescent="0.35">
      <c r="A21">
        <v>2018</v>
      </c>
      <c r="B21">
        <v>5</v>
      </c>
      <c r="C21" s="6">
        <v>43221</v>
      </c>
      <c r="D21" s="32">
        <v>1.4122828181003559</v>
      </c>
      <c r="E21" s="37">
        <f t="shared" si="3"/>
        <v>1.0911294420940525</v>
      </c>
      <c r="F21" s="33">
        <f t="shared" si="1"/>
        <v>1.160493241560451</v>
      </c>
      <c r="G21" s="33">
        <f t="shared" si="4"/>
        <v>9.2560518644595607E-2</v>
      </c>
      <c r="H21" s="40">
        <f t="shared" si="2"/>
        <v>1.1477830515477374</v>
      </c>
    </row>
    <row r="22" spans="1:8" x14ac:dyDescent="0.35">
      <c r="A22">
        <v>2018</v>
      </c>
      <c r="B22">
        <v>6</v>
      </c>
      <c r="C22" s="6">
        <v>43252</v>
      </c>
      <c r="D22" s="32">
        <v>1.6510927039627048</v>
      </c>
      <c r="E22" s="37">
        <f t="shared" si="3"/>
        <v>2.4680068007651905</v>
      </c>
      <c r="F22" s="33">
        <f t="shared" si="1"/>
        <v>1.0456723866112845</v>
      </c>
      <c r="G22" s="33">
        <f t="shared" si="4"/>
        <v>-1.1130168152285444E-2</v>
      </c>
      <c r="H22" s="40">
        <f t="shared" si="2"/>
        <v>1.7742853803148373</v>
      </c>
    </row>
    <row r="23" spans="1:8" x14ac:dyDescent="0.35">
      <c r="A23">
        <v>2018</v>
      </c>
      <c r="B23">
        <v>7</v>
      </c>
      <c r="C23" s="6">
        <v>43282</v>
      </c>
      <c r="D23" s="32">
        <v>1.8162768868453503</v>
      </c>
      <c r="E23" s="37">
        <f t="shared" si="3"/>
        <v>2.0646089805819043</v>
      </c>
      <c r="F23" s="33">
        <f t="shared" si="1"/>
        <v>0.97232461755125388</v>
      </c>
      <c r="G23" s="33">
        <f t="shared" si="4"/>
        <v>-4.2238968606158021E-2</v>
      </c>
      <c r="H23" s="40">
        <f t="shared" si="2"/>
        <v>1.9318238748392846</v>
      </c>
    </row>
    <row r="24" spans="1:8" x14ac:dyDescent="0.35">
      <c r="A24">
        <v>2018</v>
      </c>
      <c r="B24">
        <v>8</v>
      </c>
      <c r="C24" s="6">
        <v>43313</v>
      </c>
      <c r="D24" s="32">
        <v>1.7717064602960892</v>
      </c>
      <c r="E24" s="37">
        <f t="shared" si="3"/>
        <v>1.6617587689613227</v>
      </c>
      <c r="F24" s="33">
        <f t="shared" si="1"/>
        <v>0.96085448608173674</v>
      </c>
      <c r="G24" s="33">
        <f t="shared" si="4"/>
        <v>-2.6854550037837582E-2</v>
      </c>
      <c r="H24" s="40">
        <f t="shared" si="2"/>
        <v>1.8152795899149528</v>
      </c>
    </row>
    <row r="25" spans="1:8" x14ac:dyDescent="0.35">
      <c r="A25">
        <v>2018</v>
      </c>
      <c r="B25">
        <v>9</v>
      </c>
      <c r="C25" s="6">
        <v>43344</v>
      </c>
      <c r="D25" s="32">
        <v>1.0305847569444433</v>
      </c>
      <c r="E25" s="37">
        <f t="shared" si="3"/>
        <v>1.2993664811441121</v>
      </c>
      <c r="F25" s="33">
        <f t="shared" si="1"/>
        <v>0.83739820094634099</v>
      </c>
      <c r="G25" s="33">
        <f t="shared" si="4"/>
        <v>-7.515541758661666E-2</v>
      </c>
      <c r="H25" s="40">
        <f t="shared" si="2"/>
        <v>1.3109416604355761</v>
      </c>
    </row>
    <row r="26" spans="1:8" x14ac:dyDescent="0.35">
      <c r="A26">
        <v>2018</v>
      </c>
      <c r="B26">
        <v>10</v>
      </c>
      <c r="C26" s="6">
        <v>43374</v>
      </c>
      <c r="D26" s="32">
        <v>0.57129480053787751</v>
      </c>
      <c r="E26" s="37">
        <f t="shared" si="3"/>
        <v>0.49186275724502337</v>
      </c>
      <c r="F26" s="33">
        <f t="shared" si="1"/>
        <v>0.82379094987127599</v>
      </c>
      <c r="G26" s="33">
        <f t="shared" si="4"/>
        <v>-4.4381334330840828E-2</v>
      </c>
      <c r="H26" s="40">
        <f t="shared" si="2"/>
        <v>0.66938923012061546</v>
      </c>
    </row>
    <row r="27" spans="1:8" x14ac:dyDescent="0.35">
      <c r="A27">
        <v>2018</v>
      </c>
      <c r="B27">
        <v>11</v>
      </c>
      <c r="C27" s="6">
        <v>43405</v>
      </c>
      <c r="D27" s="32">
        <v>0.42747496522948691</v>
      </c>
      <c r="E27" s="37">
        <f t="shared" si="3"/>
        <v>0.42497016869667364</v>
      </c>
      <c r="F27" s="33">
        <f t="shared" si="1"/>
        <v>0.78170655618056806</v>
      </c>
      <c r="G27" s="33">
        <f t="shared" si="4"/>
        <v>-4.3232864010774377E-2</v>
      </c>
      <c r="H27" s="40">
        <f t="shared" si="2"/>
        <v>0.54604731496928227</v>
      </c>
    </row>
    <row r="28" spans="1:8" x14ac:dyDescent="0.35">
      <c r="A28">
        <v>2018</v>
      </c>
      <c r="B28">
        <v>12</v>
      </c>
      <c r="C28" s="6">
        <v>43435</v>
      </c>
      <c r="D28" s="32">
        <v>0.42415958781362179</v>
      </c>
      <c r="E28" s="37">
        <f t="shared" si="3"/>
        <v>0.58199119078996675</v>
      </c>
      <c r="F28" s="33">
        <f t="shared" si="1"/>
        <v>0.63833945608899234</v>
      </c>
      <c r="G28" s="33">
        <f t="shared" si="4"/>
        <v>-9.329998205117504E-2</v>
      </c>
      <c r="H28" s="40">
        <f t="shared" si="2"/>
        <v>0.72628674937034454</v>
      </c>
    </row>
    <row r="29" spans="1:8" x14ac:dyDescent="0.35">
      <c r="A29">
        <v>2019</v>
      </c>
      <c r="B29">
        <v>1</v>
      </c>
      <c r="C29" s="6">
        <v>43466</v>
      </c>
      <c r="D29" s="32">
        <v>0.31792405660377376</v>
      </c>
      <c r="E29" s="37">
        <f t="shared" si="3"/>
        <v>0.39319169154355649</v>
      </c>
      <c r="F29" s="33">
        <f t="shared" si="1"/>
        <v>0.49287174892821239</v>
      </c>
      <c r="G29" s="33">
        <f t="shared" si="4"/>
        <v>-0.11938384460597749</v>
      </c>
      <c r="H29" s="40">
        <f t="shared" si="2"/>
        <v>0.68322229072976615</v>
      </c>
    </row>
    <row r="30" spans="1:8" x14ac:dyDescent="0.35">
      <c r="A30">
        <v>2019</v>
      </c>
      <c r="B30">
        <v>2</v>
      </c>
      <c r="C30" s="6">
        <v>43497</v>
      </c>
      <c r="D30" s="32">
        <v>0.58675757575757548</v>
      </c>
      <c r="E30" s="37">
        <f t="shared" si="3"/>
        <v>0.18342361091014581</v>
      </c>
      <c r="F30" s="33">
        <f t="shared" si="1"/>
        <v>0.78412303609553491</v>
      </c>
      <c r="G30" s="33">
        <f t="shared" si="4"/>
        <v>8.5933721280672504E-2</v>
      </c>
      <c r="H30" s="40">
        <f t="shared" si="2"/>
        <v>0.6197038757658877</v>
      </c>
    </row>
    <row r="31" spans="1:8" x14ac:dyDescent="0.35">
      <c r="A31">
        <v>2019</v>
      </c>
      <c r="B31">
        <v>3</v>
      </c>
      <c r="C31" s="6">
        <v>43525</v>
      </c>
      <c r="D31" s="32">
        <v>0.37182603185284846</v>
      </c>
      <c r="E31" s="37">
        <f t="shared" si="3"/>
        <v>0.23721007955736459</v>
      </c>
      <c r="F31" s="33">
        <f t="shared" si="1"/>
        <v>1.1169339540869714</v>
      </c>
      <c r="G31" s="33">
        <f t="shared" si="4"/>
        <v>0.20937231963605449</v>
      </c>
      <c r="H31" s="40">
        <f t="shared" si="2"/>
        <v>0.30276816506613724</v>
      </c>
    </row>
    <row r="32" spans="1:8" x14ac:dyDescent="0.35">
      <c r="A32">
        <v>2019</v>
      </c>
      <c r="B32">
        <v>4</v>
      </c>
      <c r="C32" s="6">
        <v>43556</v>
      </c>
      <c r="D32" s="32">
        <v>0.31639525301764121</v>
      </c>
      <c r="E32" s="37">
        <f t="shared" si="3"/>
        <v>0.38482479863337682</v>
      </c>
      <c r="F32" s="33">
        <f t="shared" si="1"/>
        <v>1.2083843830594359</v>
      </c>
      <c r="G32" s="33">
        <f t="shared" si="4"/>
        <v>0.15041137430425949</v>
      </c>
      <c r="H32" s="40">
        <f t="shared" si="2"/>
        <v>0.27599052428764415</v>
      </c>
    </row>
    <row r="33" spans="1:8" x14ac:dyDescent="0.35">
      <c r="A33">
        <v>2019</v>
      </c>
      <c r="B33">
        <v>5</v>
      </c>
      <c r="C33" s="6">
        <v>43586</v>
      </c>
      <c r="D33" s="32">
        <v>0.8845412174303694</v>
      </c>
      <c r="E33" s="37">
        <f t="shared" si="3"/>
        <v>1.5596027408170212</v>
      </c>
      <c r="F33" s="33">
        <f t="shared" si="1"/>
        <v>1.064723840865033</v>
      </c>
      <c r="G33" s="33">
        <f t="shared" si="4"/>
        <v>3.3754160549283319E-3</v>
      </c>
      <c r="H33" s="40">
        <f t="shared" si="2"/>
        <v>0.98927680385298333</v>
      </c>
    </row>
    <row r="34" spans="1:8" x14ac:dyDescent="0.35">
      <c r="A34">
        <v>2019</v>
      </c>
      <c r="B34">
        <v>6</v>
      </c>
      <c r="C34" s="6">
        <v>43617</v>
      </c>
      <c r="D34" s="32">
        <v>1.7315290135620647</v>
      </c>
      <c r="E34" s="37">
        <f t="shared" si="3"/>
        <v>1.8951128962782289</v>
      </c>
      <c r="F34" s="33">
        <f t="shared" si="1"/>
        <v>1.0220007305692744</v>
      </c>
      <c r="G34" s="33">
        <f t="shared" si="4"/>
        <v>-1.9673847120415131E-2</v>
      </c>
      <c r="H34" s="40">
        <f t="shared" si="2"/>
        <v>1.7342697820321813</v>
      </c>
    </row>
    <row r="35" spans="1:8" x14ac:dyDescent="0.35">
      <c r="A35">
        <v>2019</v>
      </c>
      <c r="B35">
        <v>7</v>
      </c>
      <c r="C35" s="6">
        <v>43647</v>
      </c>
      <c r="D35" s="32">
        <v>1.82856497416311</v>
      </c>
      <c r="E35" s="37">
        <f t="shared" si="3"/>
        <v>1.9363190038397593</v>
      </c>
      <c r="F35" s="33">
        <f t="shared" si="1"/>
        <v>0.97443768736838998</v>
      </c>
      <c r="G35" s="33">
        <f t="shared" si="4"/>
        <v>-3.3618445160649789E-2</v>
      </c>
      <c r="H35" s="40">
        <f t="shared" si="2"/>
        <v>1.9041786926297237</v>
      </c>
    </row>
    <row r="36" spans="1:8" x14ac:dyDescent="0.35">
      <c r="A36">
        <v>2019</v>
      </c>
      <c r="B36">
        <v>8</v>
      </c>
      <c r="C36" s="6">
        <v>43678</v>
      </c>
      <c r="D36" s="32">
        <v>1.7449431940700786</v>
      </c>
      <c r="E36" s="37">
        <f t="shared" si="3"/>
        <v>1.7078499681789632</v>
      </c>
      <c r="F36" s="33">
        <f t="shared" si="1"/>
        <v>0.9510361878774849</v>
      </c>
      <c r="G36" s="33">
        <f t="shared" si="4"/>
        <v>-2.8509972325777438E-2</v>
      </c>
      <c r="H36" s="40">
        <f t="shared" si="2"/>
        <v>1.82503032978267</v>
      </c>
    </row>
    <row r="37" spans="1:8" x14ac:dyDescent="0.35">
      <c r="A37">
        <v>2019</v>
      </c>
      <c r="B37">
        <v>9</v>
      </c>
      <c r="C37" s="6">
        <v>43709</v>
      </c>
      <c r="D37" s="32">
        <v>1.3494550925925923</v>
      </c>
      <c r="E37" s="37">
        <f t="shared" si="3"/>
        <v>1.2093780488107035</v>
      </c>
      <c r="F37" s="33">
        <f t="shared" si="1"/>
        <v>0.9759523320637673</v>
      </c>
      <c r="G37" s="33">
        <f t="shared" si="4"/>
        <v>-1.7969140697475152E-3</v>
      </c>
      <c r="H37" s="40">
        <f t="shared" si="2"/>
        <v>1.3468238032359523</v>
      </c>
    </row>
    <row r="38" spans="1:8" x14ac:dyDescent="0.35">
      <c r="A38">
        <v>2019</v>
      </c>
      <c r="B38">
        <v>10</v>
      </c>
      <c r="C38" s="6">
        <v>43739</v>
      </c>
      <c r="D38" s="32">
        <v>0.57979773648648569</v>
      </c>
      <c r="E38" s="37">
        <f t="shared" si="3"/>
        <v>0.65208914526884332</v>
      </c>
      <c r="F38" s="33">
        <f t="shared" si="1"/>
        <v>0.92015738103028522</v>
      </c>
      <c r="G38" s="33">
        <f t="shared" si="4"/>
        <v>-2.8795932551614802E-2</v>
      </c>
      <c r="H38" s="40">
        <f t="shared" si="2"/>
        <v>0.64974818548175861</v>
      </c>
    </row>
    <row r="39" spans="1:8" x14ac:dyDescent="0.35">
      <c r="A39">
        <v>2019</v>
      </c>
      <c r="B39">
        <v>11</v>
      </c>
      <c r="C39" s="6">
        <v>43770</v>
      </c>
      <c r="D39" s="32">
        <v>0.4345335648148162</v>
      </c>
      <c r="E39" s="37">
        <f t="shared" si="3"/>
        <v>0.48672552560890819</v>
      </c>
      <c r="F39" s="33">
        <f t="shared" si="1"/>
        <v>0.84357075400649995</v>
      </c>
      <c r="G39" s="33">
        <f t="shared" si="4"/>
        <v>-5.2691279787700038E-2</v>
      </c>
      <c r="H39" s="40">
        <f t="shared" si="2"/>
        <v>0.53057974436355404</v>
      </c>
    </row>
    <row r="40" spans="1:8" x14ac:dyDescent="0.35">
      <c r="A40">
        <v>2019</v>
      </c>
      <c r="B40">
        <v>12</v>
      </c>
      <c r="C40" s="6">
        <v>43800</v>
      </c>
      <c r="D40" s="32">
        <v>0.50614163306451665</v>
      </c>
      <c r="E40" s="37">
        <f t="shared" si="3"/>
        <v>0.57440528247409939</v>
      </c>
      <c r="F40" s="33">
        <f t="shared" si="1"/>
        <v>0.74388450324572064</v>
      </c>
      <c r="G40" s="33">
        <f t="shared" si="4"/>
        <v>-7.6188765274239678E-2</v>
      </c>
      <c r="H40" s="40">
        <f t="shared" si="2"/>
        <v>0.70334513373252228</v>
      </c>
    </row>
    <row r="41" spans="1:8" x14ac:dyDescent="0.35">
      <c r="A41">
        <v>2020</v>
      </c>
      <c r="B41">
        <v>1</v>
      </c>
      <c r="C41" s="6">
        <v>43831</v>
      </c>
      <c r="D41" s="32">
        <v>0.51771155913977862</v>
      </c>
      <c r="E41" s="37">
        <f t="shared" si="3"/>
        <v>0.45618461160737694</v>
      </c>
      <c r="F41" s="33">
        <f t="shared" si="1"/>
        <v>0.71272277263298423</v>
      </c>
      <c r="G41" s="33">
        <f t="shared" si="4"/>
        <v>-5.3675247943488047E-2</v>
      </c>
      <c r="H41" s="40">
        <f t="shared" si="2"/>
        <v>0.70480394558032788</v>
      </c>
    </row>
    <row r="42" spans="1:8" x14ac:dyDescent="0.35">
      <c r="A42">
        <v>2020</v>
      </c>
      <c r="B42">
        <v>2</v>
      </c>
      <c r="C42" s="6">
        <v>43862</v>
      </c>
      <c r="D42" s="32">
        <v>0.28462883141762413</v>
      </c>
      <c r="E42" s="37">
        <f t="shared" si="3"/>
        <v>0.40841430536399537</v>
      </c>
      <c r="F42" s="33">
        <f t="shared" si="1"/>
        <v>0.55917282744527963</v>
      </c>
      <c r="G42" s="33">
        <f t="shared" si="4"/>
        <v>-0.10361259656559632</v>
      </c>
      <c r="H42" s="40">
        <f t="shared" si="2"/>
        <v>0.56436075648740092</v>
      </c>
    </row>
    <row r="43" spans="1:8" x14ac:dyDescent="0.35">
      <c r="A43">
        <v>2020</v>
      </c>
      <c r="B43">
        <v>3</v>
      </c>
      <c r="C43" s="6">
        <v>43891</v>
      </c>
      <c r="D43" s="32">
        <v>0.22553124156545043</v>
      </c>
      <c r="E43" s="37">
        <f t="shared" si="3"/>
        <v>0.13792913518054756</v>
      </c>
      <c r="F43" s="33">
        <f t="shared" si="1"/>
        <v>0.60022885277024263</v>
      </c>
      <c r="G43" s="33">
        <f t="shared" si="4"/>
        <v>-3.1278285620316662E-2</v>
      </c>
      <c r="H43" s="40">
        <f t="shared" si="2"/>
        <v>0.3392551258231018</v>
      </c>
    </row>
    <row r="44" spans="1:8" x14ac:dyDescent="0.35">
      <c r="A44">
        <v>2020</v>
      </c>
      <c r="B44">
        <v>4</v>
      </c>
      <c r="C44" s="6">
        <v>43922</v>
      </c>
      <c r="D44" s="32">
        <v>0.24228963838664488</v>
      </c>
      <c r="E44" s="37">
        <f t="shared" si="3"/>
        <v>0.15702496532146057</v>
      </c>
      <c r="F44" s="33">
        <f t="shared" si="1"/>
        <v>0.72342085790584942</v>
      </c>
      <c r="G44" s="33">
        <f t="shared" si="4"/>
        <v>4.5956859757645067E-2</v>
      </c>
      <c r="H44" s="40">
        <f t="shared" si="2"/>
        <v>0.30545631592655531</v>
      </c>
    </row>
    <row r="45" spans="1:8" x14ac:dyDescent="0.35">
      <c r="A45">
        <v>2020</v>
      </c>
      <c r="B45">
        <v>5</v>
      </c>
      <c r="C45" s="6">
        <v>43952</v>
      </c>
      <c r="D45" s="32">
        <v>0.81866466502352198</v>
      </c>
      <c r="E45" s="37">
        <f t="shared" si="3"/>
        <v>0.76112752948584483</v>
      </c>
      <c r="F45" s="33">
        <f t="shared" si="1"/>
        <v>0.79845812029377172</v>
      </c>
      <c r="G45" s="33">
        <f t="shared" si="4"/>
        <v>6.0497061072783687E-2</v>
      </c>
      <c r="H45" s="40">
        <f t="shared" si="2"/>
        <v>1.0072918800590176</v>
      </c>
    </row>
    <row r="46" spans="1:8" x14ac:dyDescent="0.35">
      <c r="A46">
        <v>2020</v>
      </c>
      <c r="B46">
        <v>6</v>
      </c>
      <c r="C46" s="6">
        <v>43983</v>
      </c>
      <c r="D46" s="32">
        <v>1.8178481148139198</v>
      </c>
      <c r="E46" s="37">
        <f t="shared" si="3"/>
        <v>1.4896600151639889</v>
      </c>
      <c r="F46" s="33">
        <f t="shared" ref="F46:F77" si="5">$K$2*D46/H34+(1-$K$2)*(F45+G45)</f>
        <v>0.95357370699910349</v>
      </c>
      <c r="G46" s="33">
        <f t="shared" si="4"/>
        <v>0.10780632388905773</v>
      </c>
      <c r="H46" s="40">
        <f t="shared" ref="H46:H77" si="6">$K$4*D46/F46+(1-$K$4)*H34</f>
        <v>1.8203114003258367</v>
      </c>
    </row>
    <row r="47" spans="1:8" x14ac:dyDescent="0.35">
      <c r="A47">
        <v>2020</v>
      </c>
      <c r="B47">
        <v>7</v>
      </c>
      <c r="C47" s="6">
        <v>44013</v>
      </c>
      <c r="D47" s="32">
        <v>1.9892261103633899</v>
      </c>
      <c r="E47" s="37">
        <f t="shared" si="3"/>
        <v>2.0210572395999145</v>
      </c>
      <c r="F47" s="33">
        <f t="shared" si="5"/>
        <v>1.0530218002872913</v>
      </c>
      <c r="G47" s="33">
        <f t="shared" si="4"/>
        <v>0.10362720858862277</v>
      </c>
      <c r="H47" s="40">
        <f t="shared" si="6"/>
        <v>1.8966216009275765</v>
      </c>
    </row>
    <row r="48" spans="1:8" x14ac:dyDescent="0.35">
      <c r="A48">
        <v>2020</v>
      </c>
      <c r="B48">
        <v>8</v>
      </c>
      <c r="C48" s="6">
        <v>44044</v>
      </c>
      <c r="D48" s="32">
        <v>1.7945700526374788</v>
      </c>
      <c r="E48" s="37">
        <f t="shared" si="3"/>
        <v>2.1109195221116077</v>
      </c>
      <c r="F48" s="33">
        <f t="shared" si="5"/>
        <v>1.0699793617167348</v>
      </c>
      <c r="G48" s="33">
        <f t="shared" si="4"/>
        <v>6.0292385009033132E-2</v>
      </c>
      <c r="H48" s="40">
        <f t="shared" si="6"/>
        <v>1.7511154766572414</v>
      </c>
    </row>
    <row r="49" spans="1:8" x14ac:dyDescent="0.35">
      <c r="A49">
        <v>2020</v>
      </c>
      <c r="B49">
        <v>9</v>
      </c>
      <c r="C49" s="6">
        <v>44075</v>
      </c>
      <c r="D49" s="32">
        <v>1.3003941346934005</v>
      </c>
      <c r="E49" s="37">
        <f t="shared" si="3"/>
        <v>1.5222768926153418</v>
      </c>
      <c r="F49" s="33">
        <f t="shared" si="5"/>
        <v>1.0478991463199709</v>
      </c>
      <c r="G49" s="33">
        <f t="shared" si="4"/>
        <v>1.9106084806134637E-2</v>
      </c>
      <c r="H49" s="40">
        <f t="shared" si="6"/>
        <v>1.2938886618387215</v>
      </c>
    </row>
    <row r="50" spans="1:8" x14ac:dyDescent="0.35">
      <c r="A50">
        <v>2020</v>
      </c>
      <c r="B50">
        <v>10</v>
      </c>
      <c r="C50" s="6">
        <v>44105</v>
      </c>
      <c r="D50" s="32">
        <v>0.93492832344047205</v>
      </c>
      <c r="E50" s="37">
        <f t="shared" si="3"/>
        <v>0.69328471282373161</v>
      </c>
      <c r="F50" s="33">
        <f t="shared" si="5"/>
        <v>1.252956970596969</v>
      </c>
      <c r="G50" s="33">
        <f t="shared" si="4"/>
        <v>0.11208195454156633</v>
      </c>
      <c r="H50" s="40">
        <f t="shared" si="6"/>
        <v>0.69796285212382414</v>
      </c>
    </row>
    <row r="51" spans="1:8" x14ac:dyDescent="0.35">
      <c r="A51">
        <v>2020</v>
      </c>
      <c r="B51">
        <v>11</v>
      </c>
      <c r="C51" s="6">
        <v>44136</v>
      </c>
      <c r="D51" s="32">
        <v>0.50831355048104432</v>
      </c>
      <c r="E51" s="37">
        <f t="shared" si="3"/>
        <v>0.72426200394630469</v>
      </c>
      <c r="F51" s="33">
        <f t="shared" si="5"/>
        <v>1.1615365715721577</v>
      </c>
      <c r="G51" s="33">
        <f t="shared" si="4"/>
        <v>1.0330777758377541E-2</v>
      </c>
      <c r="H51" s="40">
        <f t="shared" si="6"/>
        <v>0.48410069696408847</v>
      </c>
    </row>
    <row r="52" spans="1:8" x14ac:dyDescent="0.35">
      <c r="A52">
        <v>2020</v>
      </c>
      <c r="B52">
        <v>12</v>
      </c>
      <c r="C52" s="6">
        <v>44166</v>
      </c>
      <c r="D52" s="32">
        <v>0.41177299237326115</v>
      </c>
      <c r="E52" s="37">
        <f t="shared" si="3"/>
        <v>0.82422719753166185</v>
      </c>
      <c r="F52" s="33">
        <f t="shared" si="5"/>
        <v>0.87865837881446551</v>
      </c>
      <c r="G52" s="33">
        <f t="shared" si="4"/>
        <v>-0.13627370749965734</v>
      </c>
      <c r="H52" s="40">
        <f t="shared" si="6"/>
        <v>0.58599173020756345</v>
      </c>
    </row>
    <row r="53" spans="1:8" x14ac:dyDescent="0.35">
      <c r="A53">
        <v>2021</v>
      </c>
      <c r="B53">
        <v>1</v>
      </c>
      <c r="C53" s="6">
        <v>44197</v>
      </c>
      <c r="D53" s="32">
        <v>0.38745642921147394</v>
      </c>
      <c r="E53" s="37">
        <f t="shared" si="3"/>
        <v>0.52323564548103163</v>
      </c>
      <c r="F53" s="33">
        <f t="shared" si="5"/>
        <v>0.64606056790917343</v>
      </c>
      <c r="G53" s="33">
        <f t="shared" si="4"/>
        <v>-0.18443575920247471</v>
      </c>
      <c r="H53" s="40">
        <f t="shared" si="6"/>
        <v>0.65226273543149627</v>
      </c>
    </row>
    <row r="54" spans="1:8" x14ac:dyDescent="0.35">
      <c r="A54">
        <v>2021</v>
      </c>
      <c r="B54">
        <v>2</v>
      </c>
      <c r="C54" s="6">
        <v>44228</v>
      </c>
      <c r="D54" s="32">
        <v>0.52708881448412659</v>
      </c>
      <c r="E54" s="37">
        <f t="shared" si="3"/>
        <v>0.26052292625506424</v>
      </c>
      <c r="F54" s="33">
        <f t="shared" si="5"/>
        <v>0.69779102434523543</v>
      </c>
      <c r="G54" s="33">
        <f t="shared" si="4"/>
        <v>-6.6352651383206354E-2</v>
      </c>
      <c r="H54" s="40">
        <f t="shared" si="6"/>
        <v>0.65986423780517489</v>
      </c>
    </row>
    <row r="55" spans="1:8" x14ac:dyDescent="0.35">
      <c r="A55">
        <v>2021</v>
      </c>
      <c r="B55">
        <v>3</v>
      </c>
      <c r="C55" s="6">
        <v>44256</v>
      </c>
      <c r="D55" s="32">
        <v>0.23378734858680755</v>
      </c>
      <c r="E55" s="37">
        <f t="shared" si="3"/>
        <v>0.21421870466876786</v>
      </c>
      <c r="F55" s="33">
        <f t="shared" si="5"/>
        <v>0.66027897466342145</v>
      </c>
      <c r="G55" s="33">
        <f t="shared" si="4"/>
        <v>-5.193235053251017E-2</v>
      </c>
      <c r="H55" s="40">
        <f t="shared" si="6"/>
        <v>0.3466643591430083</v>
      </c>
    </row>
    <row r="56" spans="1:8" x14ac:dyDescent="0.35">
      <c r="A56">
        <v>2021</v>
      </c>
      <c r="B56">
        <v>4</v>
      </c>
      <c r="C56" s="6">
        <v>44287</v>
      </c>
      <c r="D56" s="32">
        <v>0.26969858796296597</v>
      </c>
      <c r="E56" s="37">
        <f t="shared" si="3"/>
        <v>0.18582331861338502</v>
      </c>
      <c r="F56" s="33">
        <f t="shared" si="5"/>
        <v>0.74564165614745026</v>
      </c>
      <c r="G56" s="33">
        <f t="shared" si="4"/>
        <v>1.6715165475759321E-2</v>
      </c>
      <c r="H56" s="40">
        <f t="shared" si="6"/>
        <v>0.33357815858987439</v>
      </c>
    </row>
    <row r="57" spans="1:8" x14ac:dyDescent="0.35">
      <c r="A57">
        <v>2021</v>
      </c>
      <c r="B57">
        <v>5</v>
      </c>
      <c r="C57" s="6">
        <v>44317</v>
      </c>
      <c r="D57" s="32">
        <v>0.86940138904447184</v>
      </c>
      <c r="E57" s="37">
        <f t="shared" si="3"/>
        <v>0.76791583612865988</v>
      </c>
      <c r="F57" s="33">
        <f t="shared" si="5"/>
        <v>0.81273226638002916</v>
      </c>
      <c r="G57" s="33">
        <f t="shared" si="4"/>
        <v>4.190288785416911E-2</v>
      </c>
      <c r="H57" s="40">
        <f t="shared" si="6"/>
        <v>1.0385092800300548</v>
      </c>
    </row>
    <row r="58" spans="1:8" x14ac:dyDescent="0.35">
      <c r="A58">
        <v>2021</v>
      </c>
      <c r="B58">
        <v>6</v>
      </c>
      <c r="C58" s="6">
        <v>44348</v>
      </c>
      <c r="D58" s="32">
        <v>1.9621693439962931</v>
      </c>
      <c r="E58" s="37">
        <f t="shared" si="3"/>
        <v>1.5557021143717409</v>
      </c>
      <c r="F58" s="33">
        <f t="shared" si="5"/>
        <v>0.9662828727376902</v>
      </c>
      <c r="G58" s="33">
        <f t="shared" si="4"/>
        <v>9.7726747105915085E-2</v>
      </c>
      <c r="H58" s="40">
        <f t="shared" si="6"/>
        <v>1.9254739880867431</v>
      </c>
    </row>
    <row r="59" spans="1:8" x14ac:dyDescent="0.35">
      <c r="A59">
        <v>2021</v>
      </c>
      <c r="B59">
        <v>7</v>
      </c>
      <c r="C59" s="6">
        <v>44378</v>
      </c>
      <c r="D59" s="32">
        <v>2.1493395187793376</v>
      </c>
      <c r="E59" s="37">
        <f t="shared" si="3"/>
        <v>2.0180236285901207</v>
      </c>
      <c r="F59" s="33">
        <f t="shared" si="5"/>
        <v>1.0986279881372583</v>
      </c>
      <c r="G59" s="33">
        <f t="shared" si="4"/>
        <v>0.11503593125274157</v>
      </c>
      <c r="H59" s="40">
        <f t="shared" si="6"/>
        <v>1.9265033924910395</v>
      </c>
    </row>
    <row r="60" spans="1:8" x14ac:dyDescent="0.35">
      <c r="A60">
        <v>2021</v>
      </c>
      <c r="B60">
        <v>8</v>
      </c>
      <c r="C60" s="6">
        <v>44409</v>
      </c>
      <c r="D60" s="32">
        <v>1.7950439068100332</v>
      </c>
      <c r="E60" s="37">
        <f t="shared" si="3"/>
        <v>2.1252656727043155</v>
      </c>
      <c r="F60" s="33">
        <f t="shared" si="5"/>
        <v>1.1193749446489814</v>
      </c>
      <c r="G60" s="33">
        <f t="shared" si="4"/>
        <v>6.7891443882232339E-2</v>
      </c>
      <c r="H60" s="40">
        <f t="shared" si="6"/>
        <v>1.6773641015096956</v>
      </c>
    </row>
    <row r="61" spans="1:8" x14ac:dyDescent="0.35">
      <c r="A61">
        <v>2021</v>
      </c>
      <c r="B61">
        <v>9</v>
      </c>
      <c r="C61" s="6">
        <v>44440</v>
      </c>
      <c r="D61" s="32">
        <v>1.2659425694444439</v>
      </c>
      <c r="E61" s="37">
        <f t="shared" si="3"/>
        <v>1.5361905187027436</v>
      </c>
      <c r="F61" s="33">
        <f t="shared" si="5"/>
        <v>1.0828339295303535</v>
      </c>
      <c r="G61" s="33">
        <f t="shared" si="4"/>
        <v>1.5675214381802249E-2</v>
      </c>
      <c r="H61" s="40">
        <f t="shared" si="6"/>
        <v>1.2314949877285302</v>
      </c>
    </row>
    <row r="62" spans="1:8" x14ac:dyDescent="0.35">
      <c r="A62">
        <v>2021</v>
      </c>
      <c r="B62">
        <v>10</v>
      </c>
      <c r="C62" s="6">
        <v>44470</v>
      </c>
      <c r="D62" s="32">
        <v>0.70459729638770274</v>
      </c>
      <c r="E62" s="37">
        <f t="shared" si="3"/>
        <v>0.76671857516902864</v>
      </c>
      <c r="F62" s="33">
        <f t="shared" si="5"/>
        <v>1.0540072921357342</v>
      </c>
      <c r="G62" s="33">
        <f t="shared" si="4"/>
        <v>-6.5757115064085381E-3</v>
      </c>
      <c r="H62" s="40">
        <f t="shared" si="6"/>
        <v>0.68322830539800172</v>
      </c>
    </row>
    <row r="63" spans="1:8" x14ac:dyDescent="0.35">
      <c r="A63">
        <v>2021</v>
      </c>
      <c r="B63">
        <v>11</v>
      </c>
      <c r="C63" s="6">
        <v>44501</v>
      </c>
      <c r="D63" s="32">
        <v>0.47318877314814911</v>
      </c>
      <c r="E63" s="37">
        <f t="shared" si="3"/>
        <v>0.50706235820485346</v>
      </c>
      <c r="F63" s="33">
        <f t="shared" si="5"/>
        <v>1.0124454865489683</v>
      </c>
      <c r="G63" s="33">
        <f t="shared" si="4"/>
        <v>-2.4068758546587229E-2</v>
      </c>
      <c r="H63" s="40">
        <f t="shared" si="6"/>
        <v>0.47573639846438209</v>
      </c>
    </row>
    <row r="64" spans="1:8" x14ac:dyDescent="0.35">
      <c r="A64">
        <v>2021</v>
      </c>
      <c r="B64">
        <v>12</v>
      </c>
      <c r="C64" s="6">
        <v>44531</v>
      </c>
      <c r="D64" s="32">
        <v>0.73621516657255948</v>
      </c>
      <c r="E64" s="37">
        <f t="shared" si="3"/>
        <v>0.57918058893900559</v>
      </c>
      <c r="F64" s="33">
        <f t="shared" si="5"/>
        <v>1.1223671663810344</v>
      </c>
      <c r="G64" s="33">
        <f t="shared" si="4"/>
        <v>4.2926460642739452E-2</v>
      </c>
      <c r="H64" s="40">
        <f t="shared" si="6"/>
        <v>0.62097016292042895</v>
      </c>
    </row>
    <row r="65" spans="1:8" x14ac:dyDescent="0.35">
      <c r="A65">
        <v>2022</v>
      </c>
      <c r="B65">
        <v>1</v>
      </c>
      <c r="C65" s="6">
        <v>44562</v>
      </c>
      <c r="D65" s="32">
        <v>0.81587150067294623</v>
      </c>
      <c r="E65" s="37">
        <f t="shared" si="3"/>
        <v>0.76007760874341657</v>
      </c>
      <c r="F65" s="33">
        <f t="shared" si="5"/>
        <v>1.2080631192074871</v>
      </c>
      <c r="G65" s="33">
        <f t="shared" si="4"/>
        <v>6.4311206734596074E-2</v>
      </c>
      <c r="H65" s="40">
        <f t="shared" si="6"/>
        <v>0.66380888129143523</v>
      </c>
    </row>
    <row r="66" spans="1:8" x14ac:dyDescent="0.35">
      <c r="A66">
        <v>2022</v>
      </c>
      <c r="B66">
        <v>2</v>
      </c>
      <c r="C66" s="6">
        <v>44593</v>
      </c>
      <c r="D66" s="32">
        <v>0.43906516617063412</v>
      </c>
      <c r="E66" s="37">
        <f t="shared" si="3"/>
        <v>0.83959431479064595</v>
      </c>
      <c r="F66" s="33">
        <f t="shared" si="5"/>
        <v>0.96888072402160141</v>
      </c>
      <c r="G66" s="33">
        <f t="shared" si="4"/>
        <v>-8.7435594225644814E-2</v>
      </c>
      <c r="H66" s="40">
        <f t="shared" si="6"/>
        <v>0.55651582280175027</v>
      </c>
    </row>
    <row r="67" spans="1:8" x14ac:dyDescent="0.35">
      <c r="A67">
        <v>2022</v>
      </c>
      <c r="B67">
        <v>3</v>
      </c>
      <c r="C67" s="6">
        <v>44621</v>
      </c>
      <c r="D67" s="32">
        <v>0.27396029609690498</v>
      </c>
      <c r="E67" s="37">
        <f t="shared" si="3"/>
        <v>0.30556561104044105</v>
      </c>
      <c r="F67" s="33">
        <f t="shared" si="5"/>
        <v>0.83586023750753702</v>
      </c>
      <c r="G67" s="33">
        <f t="shared" si="4"/>
        <v>-0.1102280403698546</v>
      </c>
      <c r="H67" s="40">
        <f t="shared" si="6"/>
        <v>0.33721142863940512</v>
      </c>
    </row>
    <row r="68" spans="1:8" x14ac:dyDescent="0.35">
      <c r="A68">
        <v>2022</v>
      </c>
      <c r="B68">
        <v>4</v>
      </c>
      <c r="C68" s="6">
        <v>44652</v>
      </c>
      <c r="D68" s="32">
        <v>0.26142607386823774</v>
      </c>
      <c r="E68" s="37">
        <f t="shared" si="3"/>
        <v>0.24205505213471284</v>
      </c>
      <c r="F68" s="33">
        <f t="shared" si="5"/>
        <v>0.75466740408200317</v>
      </c>
      <c r="G68" s="33">
        <f t="shared" si="4"/>
        <v>-9.5710436897694234E-2</v>
      </c>
      <c r="H68" s="40">
        <f t="shared" si="6"/>
        <v>0.33999523107397367</v>
      </c>
    </row>
    <row r="69" spans="1:8" x14ac:dyDescent="0.35">
      <c r="A69">
        <v>2022</v>
      </c>
      <c r="B69">
        <v>5</v>
      </c>
      <c r="C69" s="6">
        <v>44682</v>
      </c>
      <c r="D69" s="32">
        <v>0.58223066666666445</v>
      </c>
      <c r="E69" s="37">
        <f t="shared" si="3"/>
        <v>0.68433292556136516</v>
      </c>
      <c r="F69" s="33">
        <f t="shared" si="5"/>
        <v>0.6097988802716211</v>
      </c>
      <c r="G69" s="33">
        <f t="shared" si="4"/>
        <v>-0.12028948035403815</v>
      </c>
      <c r="H69" s="40">
        <f t="shared" si="6"/>
        <v>0.99665029086250279</v>
      </c>
    </row>
    <row r="70" spans="1:8" x14ac:dyDescent="0.35">
      <c r="A70">
        <v>2022</v>
      </c>
      <c r="B70">
        <v>6</v>
      </c>
      <c r="C70" s="6">
        <v>44713</v>
      </c>
      <c r="D70" s="32">
        <v>1.661122525755294</v>
      </c>
      <c r="E70" s="37">
        <f t="shared" si="3"/>
        <v>0.94253761646525691</v>
      </c>
      <c r="F70" s="33">
        <f t="shared" si="5"/>
        <v>0.67610888496283739</v>
      </c>
      <c r="G70" s="33">
        <f t="shared" si="4"/>
        <v>-2.6989737831410933E-2</v>
      </c>
      <c r="H70" s="40">
        <f t="shared" si="6"/>
        <v>2.1911800471520424</v>
      </c>
    </row>
    <row r="71" spans="1:8" x14ac:dyDescent="0.35">
      <c r="A71">
        <v>2022</v>
      </c>
      <c r="B71">
        <v>7</v>
      </c>
      <c r="C71" s="6">
        <v>44743</v>
      </c>
      <c r="D71" s="32">
        <v>2.1352020609318809</v>
      </c>
      <c r="E71" s="37">
        <f t="shared" si="3"/>
        <v>1.2505302390795834</v>
      </c>
      <c r="F71" s="33">
        <f t="shared" si="5"/>
        <v>0.87872471785102557</v>
      </c>
      <c r="G71" s="33">
        <f t="shared" si="4"/>
        <v>8.781304752838863E-2</v>
      </c>
      <c r="H71" s="40">
        <f t="shared" si="6"/>
        <v>2.1781953626497419</v>
      </c>
    </row>
    <row r="72" spans="1:8" x14ac:dyDescent="0.35">
      <c r="A72">
        <v>2022</v>
      </c>
      <c r="B72">
        <v>8</v>
      </c>
      <c r="C72" s="6">
        <v>44774</v>
      </c>
      <c r="D72" s="32">
        <v>2.0008167114695237</v>
      </c>
      <c r="E72" s="37">
        <f t="shared" si="3"/>
        <v>1.6212357504008301</v>
      </c>
      <c r="F72" s="33">
        <f t="shared" si="5"/>
        <v>1.0796858173518677</v>
      </c>
      <c r="G72" s="33">
        <f t="shared" si="4"/>
        <v>0.14438707351461541</v>
      </c>
      <c r="H72" s="40">
        <f t="shared" si="6"/>
        <v>1.7652556332331759</v>
      </c>
    </row>
    <row r="73" spans="1:8" x14ac:dyDescent="0.35">
      <c r="A73">
        <v>2022</v>
      </c>
      <c r="B73">
        <v>9</v>
      </c>
      <c r="C73" s="6">
        <v>44805</v>
      </c>
      <c r="D73" s="32">
        <v>1.3394253964579206</v>
      </c>
      <c r="E73" s="37">
        <f t="shared" si="3"/>
        <v>1.5074396297164461</v>
      </c>
      <c r="F73" s="33">
        <f t="shared" si="5"/>
        <v>1.1558573337863749</v>
      </c>
      <c r="G73" s="33">
        <f t="shared" si="4"/>
        <v>0.11027929497456128</v>
      </c>
      <c r="H73" s="40">
        <f t="shared" si="6"/>
        <v>1.1951552448495057</v>
      </c>
    </row>
    <row r="74" spans="1:8" x14ac:dyDescent="0.35">
      <c r="A74">
        <v>2022</v>
      </c>
      <c r="B74">
        <v>10</v>
      </c>
      <c r="C74" s="6">
        <v>44835</v>
      </c>
      <c r="D74" s="32">
        <v>0.78812133094331294</v>
      </c>
      <c r="E74" s="37">
        <f t="shared" si="3"/>
        <v>0.86506038327067325</v>
      </c>
      <c r="F74" s="33">
        <f t="shared" si="5"/>
        <v>1.2098311070784431</v>
      </c>
      <c r="G74" s="33">
        <f t="shared" si="4"/>
        <v>8.2126534133314749E-2</v>
      </c>
      <c r="H74" s="40">
        <f t="shared" si="6"/>
        <v>0.66732958782552254</v>
      </c>
    </row>
    <row r="75" spans="1:8" x14ac:dyDescent="0.35">
      <c r="A75">
        <v>2022</v>
      </c>
      <c r="B75">
        <v>11</v>
      </c>
      <c r="C75" s="6">
        <v>44866</v>
      </c>
      <c r="D75" s="32">
        <v>0.5482376157407407</v>
      </c>
      <c r="E75" s="37">
        <f t="shared" si="3"/>
        <v>0.61463127519862004</v>
      </c>
      <c r="F75" s="33">
        <f t="shared" si="5"/>
        <v>1.2221777592517169</v>
      </c>
      <c r="G75" s="33">
        <f t="shared" si="4"/>
        <v>4.7236593153294273E-2</v>
      </c>
      <c r="H75" s="40">
        <f t="shared" si="6"/>
        <v>0.46215538315067495</v>
      </c>
    </row>
    <row r="76" spans="1:8" x14ac:dyDescent="0.35">
      <c r="A76">
        <v>2022</v>
      </c>
      <c r="B76">
        <v>12</v>
      </c>
      <c r="C76" s="6">
        <v>44896</v>
      </c>
      <c r="D76" s="32">
        <v>0.74017989667565665</v>
      </c>
      <c r="E76" s="37">
        <f t="shared" si="3"/>
        <v>0.78826843722647066</v>
      </c>
      <c r="F76" s="33">
        <f t="shared" si="5"/>
        <v>1.2306938603248017</v>
      </c>
      <c r="G76" s="33">
        <f t="shared" si="4"/>
        <v>2.7876347113189516E-2</v>
      </c>
      <c r="H76" s="40">
        <f t="shared" si="6"/>
        <v>0.61120157990780988</v>
      </c>
    </row>
    <row r="77" spans="1:8" x14ac:dyDescent="0.35">
      <c r="A77">
        <v>2023</v>
      </c>
      <c r="B77">
        <v>1</v>
      </c>
      <c r="C77" s="6">
        <v>44927</v>
      </c>
      <c r="D77" s="32">
        <v>0.41546307761327955</v>
      </c>
      <c r="E77" s="37">
        <f t="shared" si="3"/>
        <v>0.83545008142614252</v>
      </c>
      <c r="F77" s="33">
        <f t="shared" si="5"/>
        <v>0.94222387971503174</v>
      </c>
      <c r="G77" s="33">
        <f t="shared" si="4"/>
        <v>-0.13029681674829019</v>
      </c>
      <c r="H77" s="40">
        <f t="shared" si="6"/>
        <v>0.55237384635581965</v>
      </c>
    </row>
    <row r="78" spans="1:8" x14ac:dyDescent="0.35">
      <c r="A78">
        <v>2023</v>
      </c>
      <c r="B78">
        <v>2</v>
      </c>
      <c r="C78" s="6">
        <v>44958</v>
      </c>
      <c r="D78" s="32">
        <v>0.38079123199205056</v>
      </c>
      <c r="E78" s="37">
        <f t="shared" si="3"/>
        <v>0.45185025750194469</v>
      </c>
      <c r="F78" s="33">
        <f t="shared" ref="F78:F85" si="7">$K$2*D78/H66+(1-$K$2)*(F77+G77)</f>
        <v>0.74808429102887364</v>
      </c>
      <c r="G78" s="33">
        <f t="shared" si="4"/>
        <v>-0.16221820271722415</v>
      </c>
      <c r="H78" s="40">
        <f t="shared" ref="H78:H85" si="8">$K$4*D78/F78+(1-$K$4)*H66</f>
        <v>0.5327688245149117</v>
      </c>
    </row>
    <row r="79" spans="1:8" x14ac:dyDescent="0.35">
      <c r="A79">
        <v>2023</v>
      </c>
      <c r="B79">
        <v>3</v>
      </c>
      <c r="C79" s="6">
        <v>44986</v>
      </c>
      <c r="D79" s="32">
        <v>0.27626375056078989</v>
      </c>
      <c r="E79" s="37">
        <f t="shared" ref="E79:E85" si="9">(F78+G78)*H67</f>
        <v>0.19756074063095122</v>
      </c>
      <c r="F79" s="33">
        <f t="shared" si="7"/>
        <v>0.70256291891343681</v>
      </c>
      <c r="G79" s="33">
        <f t="shared" ref="G79:G85" si="10">$K$3*(F79-F78)+(1-$K$3)*G78</f>
        <v>-0.10386978741633049</v>
      </c>
      <c r="H79" s="40">
        <f t="shared" si="8"/>
        <v>0.36521710891767772</v>
      </c>
    </row>
    <row r="80" spans="1:8" x14ac:dyDescent="0.35">
      <c r="A80">
        <v>2023</v>
      </c>
      <c r="B80">
        <v>4</v>
      </c>
      <c r="C80" s="6">
        <v>45017</v>
      </c>
      <c r="D80" s="32">
        <v>0.24910795138888578</v>
      </c>
      <c r="E80" s="37">
        <f t="shared" si="9"/>
        <v>0.20355280958575958</v>
      </c>
      <c r="F80" s="33">
        <f t="shared" si="7"/>
        <v>0.66568692676186214</v>
      </c>
      <c r="G80" s="33">
        <f t="shared" si="10"/>
        <v>-7.0372889783952577E-2</v>
      </c>
      <c r="H80" s="40">
        <f t="shared" si="8"/>
        <v>0.35710355180693543</v>
      </c>
    </row>
    <row r="81" spans="1:10" x14ac:dyDescent="0.35">
      <c r="A81">
        <v>2023</v>
      </c>
      <c r="B81">
        <v>5</v>
      </c>
      <c r="C81" s="6">
        <v>45047</v>
      </c>
      <c r="D81" s="32">
        <v>1.4901902198295292</v>
      </c>
      <c r="E81" s="37">
        <f t="shared" si="9"/>
        <v>0.59331990810856428</v>
      </c>
      <c r="F81" s="33">
        <f t="shared" si="7"/>
        <v>1.0452563687785714</v>
      </c>
      <c r="G81" s="33">
        <f t="shared" si="10"/>
        <v>0.15459827611637836</v>
      </c>
      <c r="H81" s="40">
        <f t="shared" si="8"/>
        <v>1.2111599409613101</v>
      </c>
    </row>
    <row r="82" spans="1:10" x14ac:dyDescent="0.35">
      <c r="A82">
        <v>2023</v>
      </c>
      <c r="B82">
        <v>6</v>
      </c>
      <c r="C82" s="6">
        <v>45078</v>
      </c>
      <c r="D82" s="32">
        <v>1.6973604543347243</v>
      </c>
      <c r="E82" s="37">
        <f t="shared" si="9"/>
        <v>2.6290975573765132</v>
      </c>
      <c r="F82" s="33">
        <f t="shared" si="7"/>
        <v>0.9872438409008184</v>
      </c>
      <c r="G82" s="33">
        <f t="shared" si="10"/>
        <v>4.829287411931267E-2</v>
      </c>
      <c r="H82" s="40">
        <f t="shared" si="8"/>
        <v>1.9552360319957618</v>
      </c>
    </row>
    <row r="83" spans="1:10" x14ac:dyDescent="0.35">
      <c r="A83">
        <v>2023</v>
      </c>
      <c r="B83">
        <v>7</v>
      </c>
      <c r="C83" s="6">
        <v>45108</v>
      </c>
      <c r="D83" s="32">
        <v>1.8527398409498195</v>
      </c>
      <c r="E83" s="37">
        <f t="shared" si="9"/>
        <v>2.2556012705103967</v>
      </c>
      <c r="F83" s="33">
        <f t="shared" si="7"/>
        <v>0.94306075155317592</v>
      </c>
      <c r="G83" s="33">
        <f t="shared" si="10"/>
        <v>2.0548923858350956E-3</v>
      </c>
      <c r="H83" s="40">
        <f t="shared" si="8"/>
        <v>2.0713991067094208</v>
      </c>
    </row>
    <row r="84" spans="1:10" x14ac:dyDescent="0.35">
      <c r="A84">
        <v>2023</v>
      </c>
      <c r="B84">
        <v>8</v>
      </c>
      <c r="C84" s="6">
        <v>45139</v>
      </c>
      <c r="D84" s="32">
        <v>1.8340787410394244</v>
      </c>
      <c r="E84" s="37">
        <f t="shared" si="9"/>
        <v>1.6683707145201399</v>
      </c>
      <c r="F84" s="33">
        <f t="shared" si="7"/>
        <v>0.99205162969643368</v>
      </c>
      <c r="G84" s="33">
        <f t="shared" si="10"/>
        <v>2.5522885264546425E-2</v>
      </c>
      <c r="H84" s="40">
        <f t="shared" si="8"/>
        <v>1.8070145552385737</v>
      </c>
    </row>
    <row r="85" spans="1:10" x14ac:dyDescent="0.35">
      <c r="A85">
        <v>2023</v>
      </c>
      <c r="B85">
        <v>9</v>
      </c>
      <c r="C85" s="6">
        <v>45170</v>
      </c>
      <c r="D85" s="32">
        <v>1.3907050339533467</v>
      </c>
      <c r="E85" s="41">
        <f t="shared" si="9"/>
        <v>1.2161595185808072</v>
      </c>
      <c r="F85" s="42">
        <f t="shared" si="7"/>
        <v>1.0905966249022363</v>
      </c>
      <c r="G85" s="42">
        <f t="shared" si="10"/>
        <v>6.2033940235174521E-2</v>
      </c>
      <c r="H85" s="43">
        <f t="shared" si="8"/>
        <v>1.2351667191625193</v>
      </c>
    </row>
    <row r="86" spans="1:10" x14ac:dyDescent="0.35">
      <c r="A86">
        <v>2023</v>
      </c>
      <c r="B86">
        <v>10</v>
      </c>
      <c r="C86" s="6">
        <v>45200</v>
      </c>
      <c r="E86" s="8"/>
      <c r="I86" s="8"/>
      <c r="J86" s="8"/>
    </row>
    <row r="87" spans="1:10" x14ac:dyDescent="0.35">
      <c r="A87">
        <v>2023</v>
      </c>
      <c r="B87">
        <v>11</v>
      </c>
      <c r="C87" s="6">
        <v>45231</v>
      </c>
      <c r="E87" s="8"/>
      <c r="I87" s="8"/>
      <c r="J87" s="8"/>
    </row>
    <row r="88" spans="1:10" x14ac:dyDescent="0.35">
      <c r="A88">
        <v>2023</v>
      </c>
      <c r="B88">
        <v>12</v>
      </c>
      <c r="C88" s="6">
        <v>45261</v>
      </c>
      <c r="E88" s="8"/>
      <c r="I88" s="8"/>
      <c r="J88" s="8"/>
    </row>
    <row r="89" spans="1:10" x14ac:dyDescent="0.35">
      <c r="A89">
        <v>2023</v>
      </c>
      <c r="B89">
        <v>1</v>
      </c>
      <c r="C89" s="6">
        <v>45292</v>
      </c>
      <c r="E89" s="8"/>
      <c r="I89" s="8"/>
      <c r="J89" s="8"/>
    </row>
    <row r="90" spans="1:10" x14ac:dyDescent="0.35">
      <c r="A90">
        <v>2023</v>
      </c>
      <c r="B90">
        <v>2</v>
      </c>
      <c r="C90" s="6">
        <v>45323</v>
      </c>
      <c r="E90" s="8"/>
      <c r="I90" s="8"/>
      <c r="J90" s="8"/>
    </row>
    <row r="91" spans="1:10" x14ac:dyDescent="0.35">
      <c r="A91">
        <v>2023</v>
      </c>
      <c r="B91">
        <v>3</v>
      </c>
      <c r="C91" s="6">
        <v>45352</v>
      </c>
      <c r="E91" s="8"/>
      <c r="I91" s="8"/>
      <c r="J91" s="8"/>
    </row>
    <row r="92" spans="1:10" x14ac:dyDescent="0.35">
      <c r="A92">
        <v>2023</v>
      </c>
      <c r="B92">
        <v>4</v>
      </c>
      <c r="C92" s="6">
        <v>45383</v>
      </c>
      <c r="E92" s="8"/>
      <c r="I92" s="8"/>
      <c r="J92" s="8"/>
    </row>
    <row r="93" spans="1:10" x14ac:dyDescent="0.35">
      <c r="A93">
        <v>2023</v>
      </c>
      <c r="B93">
        <v>5</v>
      </c>
      <c r="C93" s="6">
        <v>45413</v>
      </c>
      <c r="E93" s="8"/>
      <c r="I93" s="8"/>
      <c r="J93" s="8"/>
    </row>
    <row r="94" spans="1:10" x14ac:dyDescent="0.35">
      <c r="A94">
        <v>2023</v>
      </c>
      <c r="B94">
        <v>6</v>
      </c>
      <c r="C94" s="6">
        <v>45444</v>
      </c>
      <c r="E94" s="8"/>
      <c r="I94" s="8"/>
      <c r="J94" s="8"/>
    </row>
    <row r="95" spans="1:10" x14ac:dyDescent="0.35">
      <c r="A95">
        <v>2023</v>
      </c>
      <c r="B95">
        <v>7</v>
      </c>
      <c r="C95" s="6">
        <v>45474</v>
      </c>
      <c r="E95" s="8"/>
      <c r="I95" s="8"/>
      <c r="J95" s="8"/>
    </row>
    <row r="96" spans="1:10" x14ac:dyDescent="0.35">
      <c r="A96">
        <v>2023</v>
      </c>
      <c r="B96">
        <v>8</v>
      </c>
      <c r="C96" s="6">
        <v>45505</v>
      </c>
      <c r="E96" s="8"/>
      <c r="I96" s="8"/>
      <c r="J96" s="8"/>
    </row>
    <row r="97" spans="1:10" x14ac:dyDescent="0.35">
      <c r="A97">
        <v>2023</v>
      </c>
      <c r="B97">
        <v>9</v>
      </c>
      <c r="C97" s="6">
        <v>45536</v>
      </c>
      <c r="E97" s="8"/>
      <c r="I97" s="8"/>
      <c r="J97" s="8"/>
    </row>
    <row r="98" spans="1:10" x14ac:dyDescent="0.35">
      <c r="A98">
        <v>2023</v>
      </c>
      <c r="B98">
        <v>10</v>
      </c>
      <c r="C98" s="6">
        <v>45566</v>
      </c>
      <c r="E98" s="8"/>
      <c r="I98" s="8"/>
      <c r="J98" s="8"/>
    </row>
    <row r="99" spans="1:10" x14ac:dyDescent="0.35">
      <c r="A99">
        <v>2023</v>
      </c>
      <c r="B99">
        <v>11</v>
      </c>
      <c r="C99" s="6">
        <v>45597</v>
      </c>
      <c r="E99" s="8"/>
      <c r="I99" s="8"/>
      <c r="J99" s="8"/>
    </row>
    <row r="100" spans="1:10" x14ac:dyDescent="0.35">
      <c r="A100">
        <v>2023</v>
      </c>
      <c r="B100">
        <v>12</v>
      </c>
      <c r="C100" s="6">
        <v>45627</v>
      </c>
      <c r="E100" s="8"/>
      <c r="I100" s="8"/>
      <c r="J1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zoomScalePageLayoutView="135" workbookViewId="0"/>
  </sheetViews>
  <sheetFormatPr defaultColWidth="8.7265625" defaultRowHeight="12.5" x14ac:dyDescent="0.25"/>
  <cols>
    <col min="1" max="1" width="10.7265625" style="3" customWidth="1"/>
    <col min="2" max="11" width="10.7265625" style="4" customWidth="1"/>
    <col min="12" max="20" width="10.7265625" style="3" customWidth="1"/>
    <col min="21" max="16384" width="8.7265625" style="3"/>
  </cols>
  <sheetData>
    <row r="1" spans="1:13" ht="15" customHeight="1" x14ac:dyDescent="0.25">
      <c r="A1" s="3" t="s">
        <v>16</v>
      </c>
    </row>
    <row r="2" spans="1:13" s="4" customFormat="1" ht="15" customHeight="1" x14ac:dyDescent="0.25">
      <c r="A2" s="4" t="s">
        <v>17</v>
      </c>
      <c r="B2" s="4" t="s">
        <v>18</v>
      </c>
      <c r="C2" s="4" t="s">
        <v>19</v>
      </c>
      <c r="D2" s="9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10">
        <v>5</v>
      </c>
      <c r="L2" s="3"/>
      <c r="M2" s="3"/>
    </row>
    <row r="3" spans="1:13" s="4" customFormat="1" ht="15" customHeight="1" x14ac:dyDescent="0.35">
      <c r="A3" s="11">
        <v>40756</v>
      </c>
      <c r="B3" s="12">
        <v>146</v>
      </c>
      <c r="C3" s="32">
        <v>600.77</v>
      </c>
      <c r="D3" s="44"/>
      <c r="E3" s="45"/>
      <c r="F3" s="44"/>
      <c r="G3" s="46"/>
      <c r="H3" s="44"/>
      <c r="I3" s="4" t="s">
        <v>26</v>
      </c>
      <c r="J3" s="10">
        <v>0.05</v>
      </c>
    </row>
    <row r="4" spans="1:13" s="4" customFormat="1" ht="15" customHeight="1" x14ac:dyDescent="0.35">
      <c r="A4" s="11">
        <v>40757</v>
      </c>
      <c r="B4" s="12">
        <v>147</v>
      </c>
      <c r="C4" s="32">
        <v>577.4</v>
      </c>
      <c r="D4" s="44"/>
      <c r="E4" s="45"/>
      <c r="F4" s="44"/>
      <c r="G4" s="46"/>
      <c r="H4" s="44"/>
      <c r="I4" s="4" t="s">
        <v>27</v>
      </c>
      <c r="J4" s="10">
        <v>0.1</v>
      </c>
    </row>
    <row r="5" spans="1:13" s="4" customFormat="1" ht="15" customHeight="1" x14ac:dyDescent="0.35">
      <c r="A5" s="11">
        <v>40758</v>
      </c>
      <c r="B5" s="12">
        <v>148</v>
      </c>
      <c r="C5" s="32">
        <v>591.16999999999996</v>
      </c>
      <c r="D5" s="44"/>
      <c r="E5" s="45"/>
      <c r="F5" s="44"/>
      <c r="G5" s="46"/>
      <c r="H5" s="44"/>
      <c r="I5" s="4" t="s">
        <v>28</v>
      </c>
      <c r="J5" s="10">
        <v>0.15</v>
      </c>
    </row>
    <row r="6" spans="1:13" s="4" customFormat="1" ht="15" customHeight="1" x14ac:dyDescent="0.35">
      <c r="A6" s="11">
        <v>40759</v>
      </c>
      <c r="B6" s="12">
        <v>149</v>
      </c>
      <c r="C6" s="32">
        <v>576.52</v>
      </c>
      <c r="D6" s="44"/>
      <c r="E6" s="45"/>
      <c r="F6" s="44"/>
      <c r="G6" s="46"/>
      <c r="H6" s="44"/>
      <c r="I6" s="4" t="s">
        <v>29</v>
      </c>
      <c r="J6" s="10">
        <v>0.35</v>
      </c>
      <c r="L6" s="3"/>
      <c r="M6" s="13"/>
    </row>
    <row r="7" spans="1:13" s="4" customFormat="1" ht="15" customHeight="1" x14ac:dyDescent="0.35">
      <c r="A7" s="11">
        <v>40760</v>
      </c>
      <c r="B7" s="12">
        <v>150</v>
      </c>
      <c r="C7" s="32">
        <v>590.04</v>
      </c>
      <c r="D7" s="44"/>
      <c r="E7" s="45"/>
      <c r="F7" s="44"/>
      <c r="G7" s="46"/>
      <c r="H7" s="44"/>
      <c r="I7" s="4" t="s">
        <v>30</v>
      </c>
      <c r="J7" s="10">
        <v>0.35</v>
      </c>
      <c r="L7" s="3"/>
      <c r="M7" s="13"/>
    </row>
    <row r="8" spans="1:13" s="4" customFormat="1" ht="15" customHeight="1" x14ac:dyDescent="0.35">
      <c r="A8" s="11">
        <v>40763</v>
      </c>
      <c r="B8" s="12">
        <v>151</v>
      </c>
      <c r="C8" s="32">
        <v>534.02</v>
      </c>
      <c r="D8" s="44">
        <f>SUMPRODUCT(C3:C7,$J$3:$J$7)</f>
        <v>584.75</v>
      </c>
      <c r="E8" s="45">
        <f t="shared" ref="E8:E25" si="0">C8-D8</f>
        <v>-50.730000000000018</v>
      </c>
      <c r="F8" s="44">
        <f t="shared" ref="F8:F25" si="1">ABS(E8)</f>
        <v>50.730000000000018</v>
      </c>
      <c r="G8" s="46">
        <f t="shared" ref="G8:G25" si="2">E8/C8</f>
        <v>-9.4996442080820975E-2</v>
      </c>
      <c r="H8" s="44">
        <f t="shared" ref="H8:H24" si="3">E8^2</f>
        <v>2573.532900000002</v>
      </c>
      <c r="I8" s="4" t="s">
        <v>31</v>
      </c>
      <c r="J8" s="4">
        <f>SUM(J3:J7)</f>
        <v>1</v>
      </c>
      <c r="L8" s="3"/>
      <c r="M8" s="13"/>
    </row>
    <row r="9" spans="1:13" s="4" customFormat="1" ht="15" customHeight="1" x14ac:dyDescent="0.35">
      <c r="A9" s="11">
        <v>40764</v>
      </c>
      <c r="B9" s="12">
        <v>152</v>
      </c>
      <c r="C9" s="32">
        <v>566.41</v>
      </c>
      <c r="D9" s="44">
        <f t="shared" ref="D9:D28" si="4">SUMPRODUCT(C4:C8,$J$3:$J$7)</f>
        <v>567.88599999999997</v>
      </c>
      <c r="E9" s="45">
        <f t="shared" si="0"/>
        <v>-1.4759999999999991</v>
      </c>
      <c r="F9" s="44">
        <f t="shared" si="1"/>
        <v>1.4759999999999991</v>
      </c>
      <c r="G9" s="46">
        <f t="shared" si="2"/>
        <v>-2.6058861955120835E-3</v>
      </c>
      <c r="H9" s="44">
        <f t="shared" si="3"/>
        <v>2.1785759999999974</v>
      </c>
      <c r="L9" s="3"/>
      <c r="M9" s="13"/>
    </row>
    <row r="10" spans="1:13" s="4" customFormat="1" ht="15" customHeight="1" x14ac:dyDescent="0.35">
      <c r="A10" s="11">
        <v>40765</v>
      </c>
      <c r="B10" s="12">
        <v>153</v>
      </c>
      <c r="C10" s="32">
        <v>561.01</v>
      </c>
      <c r="D10" s="44">
        <f t="shared" si="4"/>
        <v>560.86699999999996</v>
      </c>
      <c r="E10" s="45">
        <f t="shared" si="0"/>
        <v>0.1430000000000291</v>
      </c>
      <c r="F10" s="44">
        <f t="shared" si="1"/>
        <v>0.1430000000000291</v>
      </c>
      <c r="G10" s="46">
        <f t="shared" si="2"/>
        <v>2.548974171583913E-4</v>
      </c>
      <c r="H10" s="44">
        <f t="shared" si="3"/>
        <v>2.0449000000008325E-2</v>
      </c>
      <c r="I10" s="4" t="s">
        <v>32</v>
      </c>
      <c r="J10" s="47">
        <f>SUMXMY2(C8:C25,D8:D25)/COUNT(C8:C25)-1</f>
        <v>556.27214776388814</v>
      </c>
      <c r="L10" s="3"/>
      <c r="M10" s="13"/>
    </row>
    <row r="11" spans="1:13" s="4" customFormat="1" ht="15" customHeight="1" x14ac:dyDescent="0.35">
      <c r="A11" s="11">
        <v>40766</v>
      </c>
      <c r="B11" s="12">
        <v>154</v>
      </c>
      <c r="C11" s="32">
        <v>573.13</v>
      </c>
      <c r="D11" s="44">
        <f t="shared" si="4"/>
        <v>562.53</v>
      </c>
      <c r="E11" s="45">
        <f t="shared" si="0"/>
        <v>10.600000000000023</v>
      </c>
      <c r="F11" s="44">
        <f t="shared" si="1"/>
        <v>10.600000000000023</v>
      </c>
      <c r="G11" s="46">
        <f t="shared" si="2"/>
        <v>1.8494931341929446E-2</v>
      </c>
      <c r="H11" s="44">
        <f t="shared" si="3"/>
        <v>112.36000000000048</v>
      </c>
      <c r="I11" s="4" t="s">
        <v>33</v>
      </c>
      <c r="J11" s="47">
        <f>SQRT(J10)</f>
        <v>23.585422357123228</v>
      </c>
      <c r="L11" s="3"/>
      <c r="M11" s="13"/>
    </row>
    <row r="12" spans="1:13" s="4" customFormat="1" ht="15" customHeight="1" x14ac:dyDescent="0.35">
      <c r="A12" s="11">
        <v>40767</v>
      </c>
      <c r="B12" s="12">
        <v>155</v>
      </c>
      <c r="C12" s="32">
        <v>560.77</v>
      </c>
      <c r="D12" s="44">
        <f t="shared" si="4"/>
        <v>564.81449999999995</v>
      </c>
      <c r="E12" s="45">
        <f t="shared" si="0"/>
        <v>-4.0444999999999709</v>
      </c>
      <c r="F12" s="44">
        <f t="shared" si="1"/>
        <v>4.0444999999999709</v>
      </c>
      <c r="G12" s="46">
        <f t="shared" si="2"/>
        <v>-7.2124043725591081E-3</v>
      </c>
      <c r="H12" s="44">
        <f t="shared" si="3"/>
        <v>16.357980249999766</v>
      </c>
      <c r="L12" s="3"/>
      <c r="M12" s="13"/>
    </row>
    <row r="13" spans="1:13" s="4" customFormat="1" ht="15" customHeight="1" x14ac:dyDescent="0.35">
      <c r="A13" s="11">
        <v>40770</v>
      </c>
      <c r="B13" s="12">
        <v>156</v>
      </c>
      <c r="C13" s="32">
        <v>566.23</v>
      </c>
      <c r="D13" s="44">
        <f t="shared" si="4"/>
        <v>564.35849999999994</v>
      </c>
      <c r="E13" s="45">
        <f t="shared" si="0"/>
        <v>1.8715000000000828</v>
      </c>
      <c r="F13" s="44">
        <f t="shared" si="1"/>
        <v>1.8715000000000828</v>
      </c>
      <c r="G13" s="46">
        <f t="shared" si="2"/>
        <v>3.3051940024373182E-3</v>
      </c>
      <c r="H13" s="44">
        <f t="shared" si="3"/>
        <v>3.5025122500003096</v>
      </c>
      <c r="L13" s="3"/>
      <c r="M13" s="13"/>
    </row>
    <row r="14" spans="1:13" s="4" customFormat="1" ht="15" customHeight="1" x14ac:dyDescent="0.35">
      <c r="A14" s="11">
        <v>40771</v>
      </c>
      <c r="B14" s="12">
        <v>157</v>
      </c>
      <c r="C14" s="32">
        <v>527</v>
      </c>
      <c r="D14" s="44">
        <f t="shared" si="4"/>
        <v>564.84099999999989</v>
      </c>
      <c r="E14" s="45">
        <f t="shared" si="0"/>
        <v>-37.840999999999894</v>
      </c>
      <c r="F14" s="44">
        <f t="shared" si="1"/>
        <v>37.840999999999894</v>
      </c>
      <c r="G14" s="46">
        <f t="shared" si="2"/>
        <v>-7.1804554079696201E-2</v>
      </c>
      <c r="H14" s="44">
        <f t="shared" si="3"/>
        <v>1431.9412809999919</v>
      </c>
      <c r="L14" s="3"/>
      <c r="M14" s="13"/>
    </row>
    <row r="15" spans="1:13" s="4" customFormat="1" ht="15" customHeight="1" x14ac:dyDescent="0.35">
      <c r="A15" s="11">
        <v>40772</v>
      </c>
      <c r="B15" s="12">
        <v>158</v>
      </c>
      <c r="C15" s="32">
        <v>540.15</v>
      </c>
      <c r="D15" s="44">
        <f t="shared" si="4"/>
        <v>552.10950000000003</v>
      </c>
      <c r="E15" s="45">
        <f t="shared" si="0"/>
        <v>-11.959500000000048</v>
      </c>
      <c r="F15" s="44">
        <f t="shared" si="1"/>
        <v>11.959500000000048</v>
      </c>
      <c r="G15" s="46">
        <f t="shared" si="2"/>
        <v>-2.2141071924465516E-2</v>
      </c>
      <c r="H15" s="44">
        <f t="shared" si="3"/>
        <v>143.02964025000117</v>
      </c>
      <c r="L15" s="3"/>
      <c r="M15" s="13"/>
    </row>
    <row r="16" spans="1:13" s="4" customFormat="1" ht="15" customHeight="1" x14ac:dyDescent="0.35">
      <c r="A16" s="11">
        <v>40773</v>
      </c>
      <c r="B16" s="12">
        <v>159</v>
      </c>
      <c r="C16" s="32">
        <v>502.88</v>
      </c>
      <c r="D16" s="44">
        <f t="shared" si="4"/>
        <v>543.17049999999995</v>
      </c>
      <c r="E16" s="45">
        <f t="shared" si="0"/>
        <v>-40.290499999999952</v>
      </c>
      <c r="F16" s="44">
        <f t="shared" si="1"/>
        <v>40.290499999999952</v>
      </c>
      <c r="G16" s="46">
        <f t="shared" si="2"/>
        <v>-8.0119511613108402E-2</v>
      </c>
      <c r="H16" s="44">
        <f t="shared" si="3"/>
        <v>1623.3243902499962</v>
      </c>
      <c r="L16" s="3"/>
      <c r="M16" s="13"/>
    </row>
    <row r="17" spans="1:13" s="4" customFormat="1" ht="15" customHeight="1" x14ac:dyDescent="0.35">
      <c r="A17" s="11">
        <v>40774</v>
      </c>
      <c r="B17" s="12">
        <v>160</v>
      </c>
      <c r="C17" s="32">
        <v>497.92</v>
      </c>
      <c r="D17" s="44">
        <f t="shared" si="4"/>
        <v>528.77199999999993</v>
      </c>
      <c r="E17" s="45">
        <f t="shared" si="0"/>
        <v>-30.851999999999919</v>
      </c>
      <c r="F17" s="44">
        <f t="shared" si="1"/>
        <v>30.851999999999919</v>
      </c>
      <c r="G17" s="46">
        <f t="shared" si="2"/>
        <v>-6.1961760925449708E-2</v>
      </c>
      <c r="H17" s="44">
        <f t="shared" si="3"/>
        <v>951.84590399999502</v>
      </c>
      <c r="L17" s="3"/>
      <c r="M17" s="13"/>
    </row>
    <row r="18" spans="1:13" s="4" customFormat="1" ht="15" customHeight="1" x14ac:dyDescent="0.35">
      <c r="A18" s="11">
        <v>40777</v>
      </c>
      <c r="B18" s="12">
        <v>161</v>
      </c>
      <c r="C18" s="32">
        <v>483.17</v>
      </c>
      <c r="D18" s="44">
        <f t="shared" si="4"/>
        <v>512.31399999999996</v>
      </c>
      <c r="E18" s="45">
        <f t="shared" si="0"/>
        <v>-29.143999999999949</v>
      </c>
      <c r="F18" s="44">
        <f t="shared" si="1"/>
        <v>29.143999999999949</v>
      </c>
      <c r="G18" s="46">
        <f t="shared" si="2"/>
        <v>-6.0318314464888029E-2</v>
      </c>
      <c r="H18" s="44">
        <f t="shared" si="3"/>
        <v>849.37273599999696</v>
      </c>
      <c r="L18" s="3"/>
      <c r="M18" s="13"/>
    </row>
    <row r="19" spans="1:13" s="4" customFormat="1" ht="15" customHeight="1" x14ac:dyDescent="0.35">
      <c r="A19" s="11">
        <v>40778</v>
      </c>
      <c r="B19" s="12">
        <v>162</v>
      </c>
      <c r="C19" s="32">
        <v>520.82000000000005</v>
      </c>
      <c r="D19" s="44">
        <f t="shared" si="4"/>
        <v>499.17849999999999</v>
      </c>
      <c r="E19" s="45">
        <f t="shared" si="0"/>
        <v>21.641500000000065</v>
      </c>
      <c r="F19" s="44">
        <f t="shared" si="1"/>
        <v>21.641500000000065</v>
      </c>
      <c r="G19" s="46">
        <f t="shared" si="2"/>
        <v>4.1552743750240123E-2</v>
      </c>
      <c r="H19" s="44">
        <f t="shared" si="3"/>
        <v>468.35452225000279</v>
      </c>
      <c r="L19" s="3"/>
      <c r="M19" s="13"/>
    </row>
    <row r="20" spans="1:13" s="4" customFormat="1" ht="15" customHeight="1" x14ac:dyDescent="0.35">
      <c r="A20" s="11">
        <v>40779</v>
      </c>
      <c r="B20" s="12">
        <v>163</v>
      </c>
      <c r="C20" s="32">
        <v>525.29</v>
      </c>
      <c r="D20" s="44">
        <v>503.38</v>
      </c>
      <c r="E20" s="45">
        <f t="shared" si="0"/>
        <v>21.909999999999968</v>
      </c>
      <c r="F20" s="44">
        <f t="shared" si="1"/>
        <v>21.909999999999968</v>
      </c>
      <c r="G20" s="46">
        <f t="shared" si="2"/>
        <v>4.1710293361762019E-2</v>
      </c>
      <c r="H20" s="44">
        <f t="shared" si="3"/>
        <v>480.04809999999861</v>
      </c>
      <c r="L20" s="3"/>
      <c r="M20" s="13"/>
    </row>
    <row r="21" spans="1:13" s="4" customFormat="1" ht="15" customHeight="1" x14ac:dyDescent="0.35">
      <c r="A21" s="11">
        <v>40780</v>
      </c>
      <c r="B21" s="12">
        <v>164</v>
      </c>
      <c r="C21" s="32">
        <v>516.04</v>
      </c>
      <c r="D21" s="44">
        <f t="shared" si="4"/>
        <v>513.54999999999995</v>
      </c>
      <c r="E21" s="45">
        <f t="shared" si="0"/>
        <v>2.4900000000000091</v>
      </c>
      <c r="F21" s="44">
        <f t="shared" si="1"/>
        <v>2.4900000000000091</v>
      </c>
      <c r="G21" s="46">
        <f t="shared" si="2"/>
        <v>4.8252073482675942E-3</v>
      </c>
      <c r="H21" s="44">
        <f t="shared" si="3"/>
        <v>6.2001000000000452</v>
      </c>
      <c r="L21" s="3"/>
      <c r="M21" s="13"/>
    </row>
    <row r="22" spans="1:13" s="4" customFormat="1" ht="15" customHeight="1" x14ac:dyDescent="0.35">
      <c r="A22" s="11">
        <v>40781</v>
      </c>
      <c r="B22" s="12">
        <v>165</v>
      </c>
      <c r="C22" s="32">
        <v>518.86</v>
      </c>
      <c r="D22" s="44">
        <f t="shared" si="4"/>
        <v>515.80150000000003</v>
      </c>
      <c r="E22" s="45">
        <f t="shared" si="0"/>
        <v>3.0584999999999809</v>
      </c>
      <c r="F22" s="44">
        <f t="shared" si="1"/>
        <v>3.0584999999999809</v>
      </c>
      <c r="G22" s="46">
        <f t="shared" si="2"/>
        <v>5.8946536638013738E-3</v>
      </c>
      <c r="H22" s="44">
        <f t="shared" si="3"/>
        <v>9.3544222499998835</v>
      </c>
      <c r="L22" s="3"/>
      <c r="M22" s="13"/>
    </row>
    <row r="23" spans="1:13" s="4" customFormat="1" ht="15" customHeight="1" x14ac:dyDescent="0.35">
      <c r="A23" s="11">
        <v>40784</v>
      </c>
      <c r="B23" s="12">
        <v>166</v>
      </c>
      <c r="C23" s="32">
        <v>547.08000000000004</v>
      </c>
      <c r="D23" s="44">
        <f t="shared" si="4"/>
        <v>517.24900000000002</v>
      </c>
      <c r="E23" s="45">
        <f t="shared" si="0"/>
        <v>29.831000000000017</v>
      </c>
      <c r="F23" s="44">
        <f t="shared" si="1"/>
        <v>29.831000000000017</v>
      </c>
      <c r="G23" s="46">
        <f t="shared" si="2"/>
        <v>5.4527674197557968E-2</v>
      </c>
      <c r="H23" s="44">
        <f t="shared" si="3"/>
        <v>889.888561000001</v>
      </c>
      <c r="L23" s="3"/>
      <c r="M23" s="13"/>
    </row>
    <row r="24" spans="1:13" s="4" customFormat="1" ht="15" customHeight="1" x14ac:dyDescent="0.35">
      <c r="A24" s="11">
        <v>40785</v>
      </c>
      <c r="B24" s="12">
        <v>167</v>
      </c>
      <c r="C24" s="32">
        <v>550.70000000000005</v>
      </c>
      <c r="D24" s="44">
        <f t="shared" si="4"/>
        <v>529.05500000000006</v>
      </c>
      <c r="E24" s="45">
        <f t="shared" si="0"/>
        <v>21.644999999999982</v>
      </c>
      <c r="F24" s="44">
        <f t="shared" si="1"/>
        <v>21.644999999999982</v>
      </c>
      <c r="G24" s="46">
        <f t="shared" si="2"/>
        <v>3.9304521518067875E-2</v>
      </c>
      <c r="H24" s="44">
        <f t="shared" si="3"/>
        <v>468.50602499999923</v>
      </c>
      <c r="L24" s="3"/>
      <c r="M24" s="13"/>
    </row>
    <row r="25" spans="1:13" s="4" customFormat="1" ht="15" customHeight="1" x14ac:dyDescent="0.35">
      <c r="A25" s="11">
        <v>40786</v>
      </c>
      <c r="B25" s="12">
        <v>168</v>
      </c>
      <c r="C25" s="32">
        <v>540.96</v>
      </c>
      <c r="D25" s="44">
        <f t="shared" si="4"/>
        <v>539.92049999999995</v>
      </c>
      <c r="E25" s="45">
        <f t="shared" si="0"/>
        <v>1.0395000000000891</v>
      </c>
      <c r="F25" s="44">
        <f t="shared" si="1"/>
        <v>1.0395000000000891</v>
      </c>
      <c r="G25" s="46">
        <f t="shared" si="2"/>
        <v>1.9215838509318416E-3</v>
      </c>
      <c r="H25" s="44">
        <f>E25^2</f>
        <v>1.0805602500001854</v>
      </c>
      <c r="L25" s="3"/>
      <c r="M25" s="13"/>
    </row>
    <row r="26" spans="1:13" s="4" customFormat="1" ht="15" customHeight="1" x14ac:dyDescent="0.35">
      <c r="A26" s="11">
        <v>40787</v>
      </c>
      <c r="B26" s="4">
        <v>169</v>
      </c>
      <c r="C26" s="32"/>
      <c r="D26" s="44">
        <f t="shared" si="4"/>
        <v>541.83100000000002</v>
      </c>
      <c r="E26" s="44"/>
      <c r="F26" s="44"/>
      <c r="G26" s="44"/>
      <c r="H26" s="44"/>
      <c r="L26" s="3"/>
      <c r="M26" s="3"/>
    </row>
    <row r="27" spans="1:13" s="4" customFormat="1" ht="15" customHeight="1" x14ac:dyDescent="0.35">
      <c r="A27" s="11">
        <v>40788</v>
      </c>
      <c r="B27" s="12">
        <v>170</v>
      </c>
      <c r="C27" s="32"/>
      <c r="D27" s="44">
        <f t="shared" si="4"/>
        <v>352.59200000000004</v>
      </c>
      <c r="E27" s="44"/>
      <c r="F27" s="44"/>
      <c r="G27" s="44"/>
      <c r="H27" s="44"/>
      <c r="L27" s="3"/>
      <c r="M27" s="3"/>
    </row>
    <row r="28" spans="1:13" s="4" customFormat="1" ht="15" customHeight="1" x14ac:dyDescent="0.35">
      <c r="A28" s="11">
        <v>40789</v>
      </c>
      <c r="B28" s="12">
        <v>171</v>
      </c>
      <c r="C28" s="32"/>
      <c r="D28" s="44">
        <f t="shared" si="4"/>
        <v>163.56800000000001</v>
      </c>
      <c r="E28" s="44"/>
      <c r="F28" s="44"/>
      <c r="G28" s="44"/>
      <c r="H28" s="44"/>
      <c r="L28" s="3"/>
      <c r="M28" s="3"/>
    </row>
    <row r="29" spans="1:13" s="4" customFormat="1" ht="15" customHeight="1" x14ac:dyDescent="0.25">
      <c r="A29" s="3"/>
      <c r="L29" s="3"/>
      <c r="M29" s="3"/>
    </row>
    <row r="30" spans="1:13" s="4" customFormat="1" ht="15" customHeight="1" x14ac:dyDescent="0.25">
      <c r="A30" s="3"/>
    </row>
    <row r="31" spans="1:13" s="4" customFormat="1" ht="15" customHeight="1" x14ac:dyDescent="0.25">
      <c r="A31" s="3"/>
    </row>
    <row r="32" spans="1:13" s="4" customFormat="1" ht="15" customHeight="1" x14ac:dyDescent="0.25">
      <c r="A32" s="3"/>
    </row>
    <row r="33" spans="1:1" s="4" customFormat="1" ht="15" customHeight="1" x14ac:dyDescent="0.25">
      <c r="A33" s="3"/>
    </row>
    <row r="34" spans="1:1" s="4" customFormat="1" ht="15" customHeight="1" x14ac:dyDescent="0.25">
      <c r="A34" s="3"/>
    </row>
    <row r="35" spans="1:1" s="4" customFormat="1" ht="15" customHeight="1" x14ac:dyDescent="0.25">
      <c r="A35" s="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zoomScaleNormal="100" workbookViewId="0">
      <selection activeCell="C2" sqref="C2"/>
    </sheetView>
  </sheetViews>
  <sheetFormatPr defaultRowHeight="14.5" x14ac:dyDescent="0.35"/>
  <cols>
    <col min="1" max="1" width="9" style="16"/>
    <col min="2" max="2" width="16.453125" style="16" customWidth="1"/>
    <col min="3" max="4" width="20.453125" style="16" customWidth="1"/>
    <col min="5" max="6" width="21.26953125" style="16" customWidth="1"/>
    <col min="7" max="8" width="21.26953125" style="14" hidden="1" customWidth="1"/>
    <col min="9" max="9" width="18" style="14" hidden="1" customWidth="1"/>
    <col min="10" max="10" width="9" style="14" hidden="1" customWidth="1"/>
  </cols>
  <sheetData>
    <row r="1" spans="2:10" ht="15" thickBot="1" x14ac:dyDescent="0.4">
      <c r="C1" s="17" t="s">
        <v>34</v>
      </c>
      <c r="G1" s="14" t="s">
        <v>127</v>
      </c>
      <c r="H1" s="14">
        <v>1</v>
      </c>
      <c r="I1" s="14" t="s">
        <v>126</v>
      </c>
      <c r="J1" s="14" t="str">
        <f>IF(ISERROR(C2),"",IF(ISBLANK(C2),"",C2))</f>
        <v/>
      </c>
    </row>
    <row r="2" spans="2:10" ht="18" customHeight="1" thickBot="1" x14ac:dyDescent="0.4">
      <c r="B2" s="18" t="s">
        <v>35</v>
      </c>
      <c r="C2" s="19"/>
      <c r="G2" s="14" t="s">
        <v>128</v>
      </c>
      <c r="H2" s="14">
        <v>1</v>
      </c>
      <c r="I2" s="14" t="s">
        <v>62</v>
      </c>
      <c r="J2" s="14" t="str">
        <f>IF(ISBLANK(H1),"",INDEX($G$1:$G$5,H1))</f>
        <v>No response</v>
      </c>
    </row>
    <row r="3" spans="2:10" x14ac:dyDescent="0.35">
      <c r="G3" s="14" t="s">
        <v>129</v>
      </c>
      <c r="H3" s="14">
        <v>1</v>
      </c>
      <c r="I3" s="14" t="s">
        <v>63</v>
      </c>
      <c r="J3" s="14" t="str">
        <f t="shared" ref="J3:J5" si="0">IF(ISBLANK(H2),"",INDEX($G$1:$G$5,H2))</f>
        <v>No response</v>
      </c>
    </row>
    <row r="4" spans="2:10" x14ac:dyDescent="0.35">
      <c r="B4" s="20" t="s">
        <v>36</v>
      </c>
      <c r="C4" s="21" t="s">
        <v>37</v>
      </c>
      <c r="G4" s="14" t="s">
        <v>130</v>
      </c>
      <c r="H4" s="14">
        <v>1</v>
      </c>
      <c r="I4" s="14" t="s">
        <v>64</v>
      </c>
      <c r="J4" s="14" t="str">
        <f t="shared" si="0"/>
        <v>No response</v>
      </c>
    </row>
    <row r="5" spans="2:10" x14ac:dyDescent="0.35">
      <c r="B5" s="20" t="s">
        <v>38</v>
      </c>
      <c r="C5" s="21" t="s">
        <v>37</v>
      </c>
      <c r="G5" s="14" t="s">
        <v>131</v>
      </c>
      <c r="H5" s="14">
        <v>1</v>
      </c>
      <c r="I5" s="14" t="s">
        <v>65</v>
      </c>
      <c r="J5" s="14" t="str">
        <f t="shared" si="0"/>
        <v>No response</v>
      </c>
    </row>
    <row r="6" spans="2:10" x14ac:dyDescent="0.35">
      <c r="B6" s="20" t="s">
        <v>39</v>
      </c>
      <c r="C6" s="21" t="s">
        <v>37</v>
      </c>
      <c r="I6" s="14" t="s">
        <v>66</v>
      </c>
      <c r="J6" s="14" t="str">
        <f>IF(ISBLANK(H5),"",INDEX($G$1:$G$5,H5))</f>
        <v>No response</v>
      </c>
    </row>
    <row r="7" spans="2:10" x14ac:dyDescent="0.35">
      <c r="B7" s="20" t="s">
        <v>40</v>
      </c>
      <c r="C7" s="21" t="s">
        <v>37</v>
      </c>
      <c r="I7" s="14" t="s">
        <v>67</v>
      </c>
      <c r="J7" s="14" t="str">
        <f>IF(ISERROR(C10),"",IF(ISBLANK(C10),"",C10))</f>
        <v/>
      </c>
    </row>
    <row r="8" spans="2:10" x14ac:dyDescent="0.35">
      <c r="B8" s="20" t="s">
        <v>41</v>
      </c>
      <c r="C8" s="21" t="s">
        <v>37</v>
      </c>
      <c r="I8" s="14" t="s">
        <v>68</v>
      </c>
      <c r="J8" s="14" t="str">
        <f>IF(ISERROR(C12),"",IF(ISBLANK(C12),"",C12))</f>
        <v/>
      </c>
    </row>
    <row r="9" spans="2:10" x14ac:dyDescent="0.35">
      <c r="I9" s="14" t="s">
        <v>69</v>
      </c>
      <c r="J9" s="14" t="str">
        <f>IF(ISERROR(C14),"",IF(ISBLANK(C14),"",C14))</f>
        <v/>
      </c>
    </row>
    <row r="10" spans="2:10" x14ac:dyDescent="0.35">
      <c r="B10" s="20" t="s">
        <v>42</v>
      </c>
      <c r="C10" s="31"/>
      <c r="I10" s="14" t="s">
        <v>70</v>
      </c>
      <c r="J10" s="14" t="str">
        <f>IF(ISERROR(C17),"",IF(ISBLANK(C17),"",C17))</f>
        <v/>
      </c>
    </row>
    <row r="11" spans="2:10" x14ac:dyDescent="0.35">
      <c r="I11" s="14" t="s">
        <v>71</v>
      </c>
      <c r="J11" s="14" t="str">
        <f>IF(ISERROR(D17),"",IF(ISBLANK(D17),"",D17))</f>
        <v/>
      </c>
    </row>
    <row r="12" spans="2:10" x14ac:dyDescent="0.35">
      <c r="B12" s="20" t="s">
        <v>43</v>
      </c>
      <c r="C12" s="31"/>
      <c r="I12" s="14" t="s">
        <v>72</v>
      </c>
      <c r="J12" s="14" t="str">
        <f>IF(ISERROR(E17),"",IF(ISBLANK(E17),"",E17))</f>
        <v/>
      </c>
    </row>
    <row r="13" spans="2:10" x14ac:dyDescent="0.35">
      <c r="B13" s="22"/>
      <c r="I13" s="14" t="s">
        <v>73</v>
      </c>
      <c r="J13" s="14" t="str">
        <f>IF(ISERROR(C19),"",IF(ISBLANK(C19),"",C19))</f>
        <v/>
      </c>
    </row>
    <row r="14" spans="2:10" x14ac:dyDescent="0.35">
      <c r="B14" s="20" t="s">
        <v>44</v>
      </c>
      <c r="C14" s="31"/>
      <c r="I14" s="14" t="s">
        <v>74</v>
      </c>
      <c r="J14" s="14" t="str">
        <f>IF(ISERROR(D23),"",IF(ISBLANK(D23),"",D23))</f>
        <v/>
      </c>
    </row>
    <row r="15" spans="2:10" x14ac:dyDescent="0.35">
      <c r="I15" s="14" t="s">
        <v>76</v>
      </c>
      <c r="J15" s="14" t="str">
        <f t="shared" ref="J15:J27" si="1">IF(ISERROR(D24),"",IF(ISBLANK(D24),"",D24))</f>
        <v/>
      </c>
    </row>
    <row r="16" spans="2:10" x14ac:dyDescent="0.35">
      <c r="B16" s="20" t="s">
        <v>45</v>
      </c>
      <c r="C16" s="16" t="s">
        <v>1</v>
      </c>
      <c r="D16" s="16" t="s">
        <v>2</v>
      </c>
      <c r="E16" s="16" t="s">
        <v>15</v>
      </c>
      <c r="I16" s="14" t="s">
        <v>75</v>
      </c>
      <c r="J16" s="14" t="str">
        <f t="shared" si="1"/>
        <v/>
      </c>
    </row>
    <row r="17" spans="2:10" x14ac:dyDescent="0.35">
      <c r="B17" s="20"/>
      <c r="C17" s="31"/>
      <c r="D17" s="31"/>
      <c r="E17" s="31"/>
      <c r="I17" s="14" t="s">
        <v>77</v>
      </c>
      <c r="J17" s="14" t="str">
        <f t="shared" si="1"/>
        <v/>
      </c>
    </row>
    <row r="18" spans="2:10" x14ac:dyDescent="0.35">
      <c r="B18" s="20"/>
      <c r="C18" s="16" t="s">
        <v>33</v>
      </c>
      <c r="I18" s="14" t="s">
        <v>78</v>
      </c>
      <c r="J18" s="14" t="str">
        <f t="shared" si="1"/>
        <v/>
      </c>
    </row>
    <row r="19" spans="2:10" x14ac:dyDescent="0.35">
      <c r="B19" s="20"/>
      <c r="C19" s="31"/>
      <c r="I19" s="14" t="s">
        <v>79</v>
      </c>
      <c r="J19" s="14" t="str">
        <f t="shared" si="1"/>
        <v/>
      </c>
    </row>
    <row r="20" spans="2:10" x14ac:dyDescent="0.35">
      <c r="B20" s="20"/>
      <c r="I20" s="14" t="s">
        <v>80</v>
      </c>
      <c r="J20" s="14" t="str">
        <f t="shared" si="1"/>
        <v/>
      </c>
    </row>
    <row r="21" spans="2:10" x14ac:dyDescent="0.35">
      <c r="B21" s="20" t="s">
        <v>46</v>
      </c>
      <c r="I21" s="14" t="s">
        <v>81</v>
      </c>
      <c r="J21" s="14" t="str">
        <f t="shared" si="1"/>
        <v/>
      </c>
    </row>
    <row r="22" spans="2:10" x14ac:dyDescent="0.35">
      <c r="B22" s="23"/>
      <c r="C22" s="23"/>
      <c r="D22" s="23" t="s">
        <v>47</v>
      </c>
      <c r="I22" s="14" t="s">
        <v>82</v>
      </c>
      <c r="J22" s="14" t="str">
        <f t="shared" si="1"/>
        <v/>
      </c>
    </row>
    <row r="23" spans="2:10" x14ac:dyDescent="0.35">
      <c r="B23" s="24"/>
      <c r="C23" s="25">
        <v>45200</v>
      </c>
      <c r="D23" s="31"/>
      <c r="I23" s="14" t="s">
        <v>83</v>
      </c>
      <c r="J23" s="14" t="str">
        <f t="shared" si="1"/>
        <v/>
      </c>
    </row>
    <row r="24" spans="2:10" x14ac:dyDescent="0.35">
      <c r="B24" s="24"/>
      <c r="C24" s="25">
        <v>45231</v>
      </c>
      <c r="D24" s="31"/>
      <c r="I24" s="14" t="s">
        <v>84</v>
      </c>
      <c r="J24" s="14" t="str">
        <f t="shared" si="1"/>
        <v/>
      </c>
    </row>
    <row r="25" spans="2:10" x14ac:dyDescent="0.35">
      <c r="B25" s="24"/>
      <c r="C25" s="25">
        <v>45261</v>
      </c>
      <c r="D25" s="31"/>
      <c r="I25" s="14" t="s">
        <v>85</v>
      </c>
      <c r="J25" s="14" t="str">
        <f t="shared" si="1"/>
        <v/>
      </c>
    </row>
    <row r="26" spans="2:10" x14ac:dyDescent="0.35">
      <c r="B26" s="24"/>
      <c r="C26" s="25">
        <v>45292</v>
      </c>
      <c r="D26" s="31"/>
      <c r="I26" s="14" t="s">
        <v>86</v>
      </c>
      <c r="J26" s="14" t="str">
        <f t="shared" si="1"/>
        <v/>
      </c>
    </row>
    <row r="27" spans="2:10" x14ac:dyDescent="0.35">
      <c r="B27" s="24"/>
      <c r="C27" s="25">
        <v>45323</v>
      </c>
      <c r="D27" s="31"/>
      <c r="I27" s="14" t="s">
        <v>87</v>
      </c>
      <c r="J27" s="14" t="str">
        <f t="shared" si="1"/>
        <v/>
      </c>
    </row>
    <row r="28" spans="2:10" x14ac:dyDescent="0.35">
      <c r="B28" s="24"/>
      <c r="C28" s="25">
        <v>45352</v>
      </c>
      <c r="D28" s="31"/>
      <c r="I28" s="14" t="s">
        <v>88</v>
      </c>
      <c r="J28" s="14" t="str">
        <f>IF(ISERROR(D37),"",IF(ISBLANK(D37),"",D37))</f>
        <v/>
      </c>
    </row>
    <row r="29" spans="2:10" x14ac:dyDescent="0.35">
      <c r="B29" s="24"/>
      <c r="C29" s="25">
        <v>45383</v>
      </c>
      <c r="D29" s="31"/>
      <c r="I29" s="14" t="s">
        <v>89</v>
      </c>
      <c r="J29" s="14" t="str">
        <f>IF(ISERROR(D41),"",IF(ISBLANK(D41),"",D41))</f>
        <v/>
      </c>
    </row>
    <row r="30" spans="2:10" x14ac:dyDescent="0.35">
      <c r="B30" s="24"/>
      <c r="C30" s="25">
        <v>45413</v>
      </c>
      <c r="D30" s="31"/>
      <c r="I30" s="14" t="s">
        <v>90</v>
      </c>
      <c r="J30" s="14" t="str">
        <f t="shared" ref="J30:J42" si="2">IF(ISERROR(D42),"",IF(ISBLANK(D42),"",D42))</f>
        <v/>
      </c>
    </row>
    <row r="31" spans="2:10" x14ac:dyDescent="0.35">
      <c r="B31" s="24"/>
      <c r="C31" s="25">
        <v>45444</v>
      </c>
      <c r="D31" s="31"/>
      <c r="I31" s="14" t="s">
        <v>91</v>
      </c>
      <c r="J31" s="14" t="str">
        <f t="shared" si="2"/>
        <v/>
      </c>
    </row>
    <row r="32" spans="2:10" x14ac:dyDescent="0.35">
      <c r="B32" s="24"/>
      <c r="C32" s="25">
        <v>45474</v>
      </c>
      <c r="D32" s="31"/>
      <c r="I32" s="14" t="s">
        <v>92</v>
      </c>
      <c r="J32" s="14" t="str">
        <f t="shared" si="2"/>
        <v/>
      </c>
    </row>
    <row r="33" spans="2:10" x14ac:dyDescent="0.35">
      <c r="C33" s="25">
        <v>45505</v>
      </c>
      <c r="D33" s="31"/>
      <c r="I33" s="14" t="s">
        <v>93</v>
      </c>
      <c r="J33" s="14" t="str">
        <f t="shared" si="2"/>
        <v/>
      </c>
    </row>
    <row r="34" spans="2:10" x14ac:dyDescent="0.35">
      <c r="B34" s="20"/>
      <c r="C34" s="25">
        <v>45536</v>
      </c>
      <c r="D34" s="31"/>
      <c r="I34" s="14" t="s">
        <v>94</v>
      </c>
      <c r="J34" s="14" t="str">
        <f t="shared" si="2"/>
        <v/>
      </c>
    </row>
    <row r="35" spans="2:10" x14ac:dyDescent="0.35">
      <c r="B35" s="23"/>
      <c r="C35" s="25">
        <v>45566</v>
      </c>
      <c r="D35" s="31"/>
      <c r="I35" s="14" t="s">
        <v>95</v>
      </c>
      <c r="J35" s="14" t="str">
        <f t="shared" si="2"/>
        <v/>
      </c>
    </row>
    <row r="36" spans="2:10" x14ac:dyDescent="0.35">
      <c r="B36" s="24"/>
      <c r="C36" s="25">
        <v>45597</v>
      </c>
      <c r="D36" s="31"/>
      <c r="I36" s="14" t="s">
        <v>96</v>
      </c>
      <c r="J36" s="14" t="str">
        <f t="shared" si="2"/>
        <v/>
      </c>
    </row>
    <row r="37" spans="2:10" x14ac:dyDescent="0.35">
      <c r="B37" s="24"/>
      <c r="C37" s="25">
        <v>45627</v>
      </c>
      <c r="D37" s="31"/>
      <c r="I37" s="14" t="s">
        <v>97</v>
      </c>
      <c r="J37" s="14" t="str">
        <f t="shared" si="2"/>
        <v/>
      </c>
    </row>
    <row r="38" spans="2:10" x14ac:dyDescent="0.35">
      <c r="I38" s="14" t="s">
        <v>98</v>
      </c>
      <c r="J38" s="14" t="str">
        <f t="shared" si="2"/>
        <v/>
      </c>
    </row>
    <row r="39" spans="2:10" x14ac:dyDescent="0.35">
      <c r="B39" s="20" t="s">
        <v>48</v>
      </c>
      <c r="D39" s="50" t="s">
        <v>49</v>
      </c>
      <c r="E39" s="50"/>
      <c r="F39" s="23"/>
      <c r="G39" s="29"/>
      <c r="I39" s="14" t="s">
        <v>99</v>
      </c>
      <c r="J39" s="14" t="str">
        <f t="shared" si="2"/>
        <v/>
      </c>
    </row>
    <row r="40" spans="2:10" x14ac:dyDescent="0.35">
      <c r="B40" s="23"/>
      <c r="C40" s="23"/>
      <c r="D40" s="23" t="s">
        <v>50</v>
      </c>
      <c r="E40" s="23" t="s">
        <v>51</v>
      </c>
      <c r="F40" s="23"/>
      <c r="G40" s="29"/>
      <c r="I40" s="14" t="s">
        <v>100</v>
      </c>
      <c r="J40" s="14" t="str">
        <f t="shared" si="2"/>
        <v/>
      </c>
    </row>
    <row r="41" spans="2:10" x14ac:dyDescent="0.35">
      <c r="B41" s="24"/>
      <c r="C41" s="25">
        <v>45200</v>
      </c>
      <c r="D41" s="31"/>
      <c r="E41" s="31"/>
      <c r="F41" s="26"/>
      <c r="G41" s="30"/>
      <c r="I41" s="14" t="s">
        <v>101</v>
      </c>
      <c r="J41" s="14" t="str">
        <f t="shared" si="2"/>
        <v/>
      </c>
    </row>
    <row r="42" spans="2:10" x14ac:dyDescent="0.35">
      <c r="B42" s="24"/>
      <c r="C42" s="25">
        <v>45231</v>
      </c>
      <c r="D42" s="31"/>
      <c r="E42" s="31"/>
      <c r="F42" s="26"/>
      <c r="G42" s="30"/>
      <c r="I42" s="14" t="s">
        <v>102</v>
      </c>
      <c r="J42" s="14" t="str">
        <f t="shared" si="2"/>
        <v/>
      </c>
    </row>
    <row r="43" spans="2:10" x14ac:dyDescent="0.35">
      <c r="B43" s="24"/>
      <c r="C43" s="25">
        <v>45261</v>
      </c>
      <c r="D43" s="31"/>
      <c r="E43" s="31"/>
      <c r="F43" s="26"/>
      <c r="G43" s="30"/>
      <c r="I43" s="14" t="s">
        <v>103</v>
      </c>
      <c r="J43" s="14" t="str">
        <f>IF(ISERROR(D55),"",IF(ISBLANK(D55),"",D55))</f>
        <v/>
      </c>
    </row>
    <row r="44" spans="2:10" x14ac:dyDescent="0.35">
      <c r="B44" s="24"/>
      <c r="C44" s="25">
        <v>45292</v>
      </c>
      <c r="D44" s="31"/>
      <c r="E44" s="31"/>
      <c r="F44" s="26"/>
      <c r="G44" s="30"/>
      <c r="I44" s="14" t="s">
        <v>104</v>
      </c>
      <c r="J44" s="14" t="str">
        <f>IF(ISERROR(E41),"",IF(ISBLANK(E41),"",E41))</f>
        <v/>
      </c>
    </row>
    <row r="45" spans="2:10" x14ac:dyDescent="0.35">
      <c r="B45" s="24"/>
      <c r="C45" s="25">
        <v>45323</v>
      </c>
      <c r="D45" s="31"/>
      <c r="E45" s="31"/>
      <c r="F45" s="26"/>
      <c r="G45" s="30"/>
      <c r="I45" s="14" t="s">
        <v>105</v>
      </c>
      <c r="J45" s="14" t="str">
        <f t="shared" ref="J45:J57" si="3">IF(ISERROR(E42),"",IF(ISBLANK(E42),"",E42))</f>
        <v/>
      </c>
    </row>
    <row r="46" spans="2:10" x14ac:dyDescent="0.35">
      <c r="B46" s="24"/>
      <c r="C46" s="25">
        <v>45352</v>
      </c>
      <c r="D46" s="31"/>
      <c r="E46" s="31"/>
      <c r="F46" s="26"/>
      <c r="G46" s="30"/>
      <c r="I46" s="14" t="s">
        <v>106</v>
      </c>
      <c r="J46" s="14" t="str">
        <f t="shared" si="3"/>
        <v/>
      </c>
    </row>
    <row r="47" spans="2:10" x14ac:dyDescent="0.35">
      <c r="B47" s="24"/>
      <c r="C47" s="25">
        <v>45383</v>
      </c>
      <c r="D47" s="31"/>
      <c r="E47" s="31"/>
      <c r="F47" s="26"/>
      <c r="G47" s="30"/>
      <c r="I47" s="14" t="s">
        <v>107</v>
      </c>
      <c r="J47" s="14" t="str">
        <f t="shared" si="3"/>
        <v/>
      </c>
    </row>
    <row r="48" spans="2:10" x14ac:dyDescent="0.35">
      <c r="B48" s="24"/>
      <c r="C48" s="25">
        <v>45413</v>
      </c>
      <c r="D48" s="31"/>
      <c r="E48" s="31"/>
      <c r="F48" s="26"/>
      <c r="G48" s="30"/>
      <c r="I48" s="14" t="s">
        <v>108</v>
      </c>
      <c r="J48" s="14" t="str">
        <f t="shared" si="3"/>
        <v/>
      </c>
    </row>
    <row r="49" spans="2:10" x14ac:dyDescent="0.35">
      <c r="B49" s="24"/>
      <c r="C49" s="25">
        <v>45444</v>
      </c>
      <c r="D49" s="31"/>
      <c r="E49" s="31"/>
      <c r="F49" s="26"/>
      <c r="G49" s="30"/>
      <c r="I49" s="14" t="s">
        <v>109</v>
      </c>
      <c r="J49" s="14" t="str">
        <f t="shared" si="3"/>
        <v/>
      </c>
    </row>
    <row r="50" spans="2:10" x14ac:dyDescent="0.35">
      <c r="B50" s="24"/>
      <c r="C50" s="25">
        <v>45474</v>
      </c>
      <c r="D50" s="31"/>
      <c r="E50" s="31"/>
      <c r="F50" s="26"/>
      <c r="G50" s="30"/>
      <c r="I50" s="14" t="s">
        <v>110</v>
      </c>
      <c r="J50" s="14" t="str">
        <f t="shared" si="3"/>
        <v/>
      </c>
    </row>
    <row r="51" spans="2:10" x14ac:dyDescent="0.35">
      <c r="C51" s="25">
        <v>45505</v>
      </c>
      <c r="D51" s="31"/>
      <c r="E51" s="31"/>
      <c r="F51" s="26"/>
      <c r="G51" s="30"/>
      <c r="I51" s="14" t="s">
        <v>111</v>
      </c>
      <c r="J51" s="14" t="str">
        <f t="shared" si="3"/>
        <v/>
      </c>
    </row>
    <row r="52" spans="2:10" x14ac:dyDescent="0.35">
      <c r="B52" s="20"/>
      <c r="C52" s="25">
        <v>45536</v>
      </c>
      <c r="D52" s="31"/>
      <c r="E52" s="31"/>
      <c r="F52" s="26"/>
      <c r="G52" s="30"/>
      <c r="I52" s="14" t="s">
        <v>112</v>
      </c>
      <c r="J52" s="14" t="str">
        <f t="shared" si="3"/>
        <v/>
      </c>
    </row>
    <row r="53" spans="2:10" x14ac:dyDescent="0.35">
      <c r="B53" s="23"/>
      <c r="C53" s="25">
        <v>45566</v>
      </c>
      <c r="D53" s="31"/>
      <c r="E53" s="31"/>
      <c r="F53" s="26"/>
      <c r="G53" s="30"/>
      <c r="I53" s="14" t="s">
        <v>113</v>
      </c>
      <c r="J53" s="14" t="str">
        <f t="shared" si="3"/>
        <v/>
      </c>
    </row>
    <row r="54" spans="2:10" x14ac:dyDescent="0.35">
      <c r="B54" s="24"/>
      <c r="C54" s="25">
        <v>45597</v>
      </c>
      <c r="D54" s="31"/>
      <c r="E54" s="31"/>
      <c r="F54" s="26"/>
      <c r="G54" s="30"/>
      <c r="I54" s="14" t="s">
        <v>114</v>
      </c>
      <c r="J54" s="14" t="str">
        <f t="shared" si="3"/>
        <v/>
      </c>
    </row>
    <row r="55" spans="2:10" x14ac:dyDescent="0.35">
      <c r="B55" s="24"/>
      <c r="C55" s="25">
        <v>45627</v>
      </c>
      <c r="D55" s="31"/>
      <c r="E55" s="31"/>
      <c r="F55" s="26"/>
      <c r="G55" s="30"/>
      <c r="I55" s="14" t="s">
        <v>115</v>
      </c>
      <c r="J55" s="14" t="str">
        <f t="shared" si="3"/>
        <v/>
      </c>
    </row>
    <row r="56" spans="2:10" x14ac:dyDescent="0.35">
      <c r="I56" s="14" t="s">
        <v>116</v>
      </c>
      <c r="J56" s="14" t="str">
        <f t="shared" si="3"/>
        <v/>
      </c>
    </row>
    <row r="57" spans="2:10" x14ac:dyDescent="0.35">
      <c r="B57" s="24"/>
      <c r="C57" s="27" t="s">
        <v>52</v>
      </c>
      <c r="D57" s="31"/>
      <c r="I57" s="14" t="s">
        <v>117</v>
      </c>
      <c r="J57" s="14" t="str">
        <f t="shared" si="3"/>
        <v/>
      </c>
    </row>
    <row r="58" spans="2:10" x14ac:dyDescent="0.35">
      <c r="I58" s="14" t="s">
        <v>118</v>
      </c>
      <c r="J58" s="14" t="str">
        <f>IF(ISERROR(E55),"",IF(ISBLANK(E55),"",E55))</f>
        <v/>
      </c>
    </row>
    <row r="59" spans="2:10" x14ac:dyDescent="0.35">
      <c r="I59" s="14" t="s">
        <v>119</v>
      </c>
      <c r="J59" s="14" t="str">
        <f>IF(ISERROR(D57),"",IF(ISBLANK(D57),"",D57))</f>
        <v/>
      </c>
    </row>
    <row r="60" spans="2:10" x14ac:dyDescent="0.35">
      <c r="B60" s="20" t="s">
        <v>53</v>
      </c>
      <c r="C60" s="31"/>
      <c r="D60" s="16" t="s">
        <v>54</v>
      </c>
      <c r="I60" s="14" t="s">
        <v>120</v>
      </c>
      <c r="J60" s="14" t="str">
        <f>IF(ISERROR(C60),"",IF(ISBLANK(C60),"",C60))</f>
        <v/>
      </c>
    </row>
    <row r="61" spans="2:10" x14ac:dyDescent="0.35">
      <c r="C61" s="31"/>
      <c r="D61" s="16" t="s">
        <v>55</v>
      </c>
      <c r="I61" s="14" t="s">
        <v>121</v>
      </c>
      <c r="J61" s="14" t="str">
        <f t="shared" ref="J61:J63" si="4">IF(ISERROR(C61),"",IF(ISBLANK(C61),"",C61))</f>
        <v/>
      </c>
    </row>
    <row r="62" spans="2:10" x14ac:dyDescent="0.35">
      <c r="C62" s="31"/>
      <c r="D62" s="16" t="s">
        <v>56</v>
      </c>
      <c r="I62" s="14" t="s">
        <v>122</v>
      </c>
      <c r="J62" s="14" t="str">
        <f t="shared" si="4"/>
        <v/>
      </c>
    </row>
    <row r="63" spans="2:10" x14ac:dyDescent="0.35">
      <c r="C63" s="31"/>
      <c r="D63" s="16" t="s">
        <v>57</v>
      </c>
      <c r="I63" s="14" t="s">
        <v>123</v>
      </c>
      <c r="J63" s="14" t="str">
        <f t="shared" si="4"/>
        <v/>
      </c>
    </row>
    <row r="64" spans="2:10" x14ac:dyDescent="0.35">
      <c r="C64" s="31"/>
      <c r="I64" s="14" t="s">
        <v>124</v>
      </c>
      <c r="J64" s="14" t="str">
        <f>IF(ISERROR(C64),"",IF(ISBLANK(C64),"",C64))</f>
        <v/>
      </c>
    </row>
    <row r="65" spans="2:10" x14ac:dyDescent="0.35">
      <c r="I65" s="14" t="s">
        <v>125</v>
      </c>
      <c r="J65" s="14" t="str">
        <f>IF(ISERROR(C66),"",IF(ISBLANK(C66),"",C66))</f>
        <v>Type your explanation here.</v>
      </c>
    </row>
    <row r="66" spans="2:10" x14ac:dyDescent="0.35">
      <c r="B66" s="20" t="s">
        <v>58</v>
      </c>
      <c r="C66" s="51" t="s">
        <v>59</v>
      </c>
      <c r="D66" s="51"/>
      <c r="E66" s="51"/>
      <c r="F66" s="28"/>
      <c r="G66" s="15"/>
    </row>
    <row r="67" spans="2:10" x14ac:dyDescent="0.35">
      <c r="C67" s="51"/>
      <c r="D67" s="51"/>
      <c r="E67" s="51"/>
      <c r="F67" s="28"/>
      <c r="G67" s="15"/>
    </row>
    <row r="68" spans="2:10" x14ac:dyDescent="0.35">
      <c r="C68" s="51"/>
      <c r="D68" s="51"/>
      <c r="E68" s="51"/>
      <c r="F68" s="28"/>
      <c r="G68" s="15"/>
    </row>
    <row r="69" spans="2:10" x14ac:dyDescent="0.35">
      <c r="B69" s="27" t="s">
        <v>60</v>
      </c>
      <c r="C69" s="16">
        <f>LEN(C66)</f>
        <v>27</v>
      </c>
      <c r="D69" s="16" t="s">
        <v>61</v>
      </c>
    </row>
  </sheetData>
  <sheetProtection algorithmName="SHA-512" hashValue="rmpctDOeU3amnPDteCJffhnz5+zJNA1NSq8Qkp6nho+7z6SOQxU17Tlch2Opf/o2qy8/uqi0hW2SSsd3fVxUGw==" saltValue="risVS9OazlGApUQB4kevgw==" spinCount="100000" sheet="1" objects="1" scenarios="1"/>
  <protectedRanges>
    <protectedRange sqref="C2" name="Range1_1"/>
  </protectedRanges>
  <mergeCells count="2">
    <mergeCell ref="D39:E39"/>
    <mergeCell ref="C66:E68"/>
  </mergeCells>
  <phoneticPr fontId="1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1</xdr:col>
                    <xdr:colOff>1174750</xdr:colOff>
                    <xdr:row>3</xdr:row>
                    <xdr:rowOff>0</xdr:rowOff>
                  </from>
                  <to>
                    <xdr:col>3</xdr:col>
                    <xdr:colOff>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1</xdr:col>
                    <xdr:colOff>1162050</xdr:colOff>
                    <xdr:row>3</xdr:row>
                    <xdr:rowOff>184150</xdr:rowOff>
                  </from>
                  <to>
                    <xdr:col>2</xdr:col>
                    <xdr:colOff>1460500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1</xdr:col>
                    <xdr:colOff>1162050</xdr:colOff>
                    <xdr:row>4</xdr:row>
                    <xdr:rowOff>165100</xdr:rowOff>
                  </from>
                  <to>
                    <xdr:col>2</xdr:col>
                    <xdr:colOff>1460500</xdr:colOff>
                    <xdr:row>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>
                <anchor moveWithCells="1">
                  <from>
                    <xdr:col>2</xdr:col>
                    <xdr:colOff>0</xdr:colOff>
                    <xdr:row>5</xdr:row>
                    <xdr:rowOff>165100</xdr:rowOff>
                  </from>
                  <to>
                    <xdr:col>3</xdr:col>
                    <xdr:colOff>12700</xdr:colOff>
                    <xdr:row>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>
                <anchor moveWithCells="1">
                  <from>
                    <xdr:col>1</xdr:col>
                    <xdr:colOff>1174750</xdr:colOff>
                    <xdr:row>6</xdr:row>
                    <xdr:rowOff>165100</xdr:rowOff>
                  </from>
                  <to>
                    <xdr:col>3</xdr:col>
                    <xdr:colOff>0</xdr:colOff>
                    <xdr:row>7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</vt:lpstr>
      <vt:lpstr>TES</vt:lpstr>
      <vt:lpstr>Bugs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samiedal</dc:creator>
  <cp:lastModifiedBy>Saied</cp:lastModifiedBy>
  <dcterms:created xsi:type="dcterms:W3CDTF">2023-09-25T20:07:34Z</dcterms:created>
  <dcterms:modified xsi:type="dcterms:W3CDTF">2023-09-28T17:47:59Z</dcterms:modified>
</cp:coreProperties>
</file>